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0668, General Electric, Zentralstrasse 40, Birr\03_Ausführung\07_Software\genFiles\"/>
    </mc:Choice>
  </mc:AlternateContent>
  <xr:revisionPtr revIDLastSave="0" documentId="13_ncr:1_{B31375BC-70BB-40E7-BE7A-23A8E219123E}" xr6:coauthVersionLast="47" xr6:coauthVersionMax="47" xr10:uidLastSave="{00000000-0000-0000-0000-000000000000}"/>
  <bookViews>
    <workbookView xWindow="53880" yWindow="-120" windowWidth="29040" windowHeight="18240" tabRatio="857" activeTab="5" xr2:uid="{3A2052E8-9615-4F78-8108-E97637CC3FE0}"/>
  </bookViews>
  <sheets>
    <sheet name="WazUp" sheetId="11" r:id="rId1"/>
    <sheet name="Import_SPStext" sheetId="13" state="hidden" r:id="rId2"/>
    <sheet name="VorlagenListeFUPLA" sheetId="12" r:id="rId3"/>
    <sheet name="MasterListe" sheetId="2" r:id="rId4"/>
    <sheet name="ApparateVorlagen" sheetId="3" r:id="rId5"/>
    <sheet name="ProjektEigenschaften" sheetId="4" r:id="rId6"/>
    <sheet name="DatenpunktEigenschaften" sheetId="7" r:id="rId7"/>
    <sheet name="SteuerungsEigenschaften" sheetId="8" state="hidden" r:id="rId8"/>
    <sheet name="KabelEigenschaften" sheetId="10" state="hidden" r:id="rId9"/>
    <sheet name="ApparateEigenschaften" sheetId="6" state="hidden" r:id="rId10"/>
    <sheet name="AdressierungsKonzept" sheetId="9" state="hidden" r:id="rId11"/>
    <sheet name="AnlageEigenschaften" sheetId="5" state="hidden" r:id="rId12"/>
  </sheets>
  <externalReferences>
    <externalReference r:id="rId13"/>
    <externalReference r:id="rId14"/>
  </externalReferences>
  <definedNames>
    <definedName name="Apparate">[1]ApparateEigenschaften!$I$2:$I$13</definedName>
    <definedName name="d">'[2]SVERWEIS DATEN'!$A$3998:$A$4097</definedName>
    <definedName name="dd1_">ProjektEigenschaften!#REF!</definedName>
    <definedName name="DropDownList1">ProjektEigenschaften!#REF!</definedName>
    <definedName name="_xlnm.Print_Titles" localSheetId="3">MasterListe!#REF!</definedName>
    <definedName name="Kuerzel">#REF!</definedName>
    <definedName name="leer">#REF!</definedName>
    <definedName name="löschen">[1]Testseite!$J$22:$J$112</definedName>
    <definedName name="TB">#REF!</definedName>
    <definedName name="Test">#REF!</definedName>
    <definedName name="VisRpt" localSheetId="4">#REF!</definedName>
    <definedName name="VisRpt" localSheetId="3">MasterListe!#REF!</definedName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8" i="2" l="1"/>
  <c r="E108" i="2"/>
  <c r="A108" i="2"/>
  <c r="G107" i="2"/>
  <c r="E107" i="2"/>
  <c r="C106" i="12" s="1"/>
  <c r="A107" i="2"/>
  <c r="L106" i="2"/>
  <c r="G106" i="2"/>
  <c r="E106" i="2"/>
  <c r="D106" i="2"/>
  <c r="C106" i="2"/>
  <c r="B106" i="2"/>
  <c r="A105" i="12" s="1"/>
  <c r="L105" i="2"/>
  <c r="S104" i="12" s="1"/>
  <c r="G105" i="2"/>
  <c r="D105" i="2"/>
  <c r="C105" i="2"/>
  <c r="B104" i="12" s="1"/>
  <c r="B105" i="2"/>
  <c r="A104" i="12" s="1"/>
  <c r="G104" i="2"/>
  <c r="E104" i="2"/>
  <c r="E105" i="2" s="1"/>
  <c r="C104" i="12" s="1"/>
  <c r="A104" i="2"/>
  <c r="D103" i="12"/>
  <c r="G103" i="2"/>
  <c r="E103" i="2"/>
  <c r="A103" i="2"/>
  <c r="G102" i="2"/>
  <c r="E102" i="2"/>
  <c r="A102" i="2"/>
  <c r="G101" i="2"/>
  <c r="E101" i="2"/>
  <c r="A101" i="2"/>
  <c r="N100" i="2"/>
  <c r="M100" i="2"/>
  <c r="L100" i="2"/>
  <c r="S99" i="12" s="1"/>
  <c r="G100" i="2"/>
  <c r="D99" i="12" s="1"/>
  <c r="E100" i="2"/>
  <c r="C99" i="12" s="1"/>
  <c r="D100" i="2"/>
  <c r="C100" i="2"/>
  <c r="B100" i="2"/>
  <c r="A100" i="2" s="1"/>
  <c r="G99" i="2"/>
  <c r="E99" i="2"/>
  <c r="A99" i="2"/>
  <c r="N98" i="2"/>
  <c r="M98" i="2"/>
  <c r="L98" i="2"/>
  <c r="S97" i="12" s="1"/>
  <c r="G98" i="2"/>
  <c r="D97" i="12" s="1"/>
  <c r="E98" i="2"/>
  <c r="C97" i="12" s="1"/>
  <c r="D98" i="2"/>
  <c r="C98" i="2"/>
  <c r="B98" i="2"/>
  <c r="A98" i="2" s="1"/>
  <c r="G97" i="2"/>
  <c r="E97" i="2"/>
  <c r="A97" i="2"/>
  <c r="N96" i="2"/>
  <c r="M96" i="2"/>
  <c r="L96" i="2"/>
  <c r="S95" i="12" s="1"/>
  <c r="G96" i="2"/>
  <c r="E96" i="2"/>
  <c r="D96" i="2"/>
  <c r="B95" i="12" s="1"/>
  <c r="C96" i="2"/>
  <c r="B96" i="2"/>
  <c r="A95" i="12" s="1"/>
  <c r="G95" i="2"/>
  <c r="E95" i="2"/>
  <c r="C94" i="12" s="1"/>
  <c r="A95" i="2"/>
  <c r="G94" i="2"/>
  <c r="E94" i="2"/>
  <c r="A94" i="2"/>
  <c r="Q93" i="2"/>
  <c r="P93" i="2"/>
  <c r="O93" i="2"/>
  <c r="N93" i="2"/>
  <c r="M93" i="2"/>
  <c r="L93" i="2"/>
  <c r="G93" i="2"/>
  <c r="D92" i="12" s="1"/>
  <c r="D93" i="2"/>
  <c r="C93" i="2"/>
  <c r="B93" i="2"/>
  <c r="A93" i="2"/>
  <c r="Q92" i="2"/>
  <c r="P92" i="2"/>
  <c r="O92" i="2"/>
  <c r="N92" i="2"/>
  <c r="M92" i="2"/>
  <c r="L92" i="2"/>
  <c r="G92" i="2"/>
  <c r="D92" i="2"/>
  <c r="C92" i="2"/>
  <c r="B91" i="12" s="1"/>
  <c r="B92" i="2"/>
  <c r="A91" i="12" s="1"/>
  <c r="Q91" i="2"/>
  <c r="P91" i="2"/>
  <c r="O91" i="2"/>
  <c r="N91" i="2"/>
  <c r="M91" i="2"/>
  <c r="L91" i="2"/>
  <c r="G91" i="2"/>
  <c r="D90" i="12" s="1"/>
  <c r="D91" i="2"/>
  <c r="C91" i="2"/>
  <c r="B90" i="12" s="1"/>
  <c r="B91" i="2"/>
  <c r="A90" i="12" s="1"/>
  <c r="A91" i="2"/>
  <c r="G90" i="2"/>
  <c r="D89" i="12" s="1"/>
  <c r="E90" i="2"/>
  <c r="E93" i="2" s="1"/>
  <c r="C92" i="12" s="1"/>
  <c r="A90" i="2"/>
  <c r="G89" i="2"/>
  <c r="E89" i="2"/>
  <c r="A89" i="2"/>
  <c r="Q88" i="2"/>
  <c r="P88" i="2"/>
  <c r="O88" i="2"/>
  <c r="N88" i="2"/>
  <c r="M88" i="2"/>
  <c r="L88" i="2"/>
  <c r="S87" i="12" s="1"/>
  <c r="G88" i="2"/>
  <c r="D87" i="12" s="1"/>
  <c r="E88" i="2"/>
  <c r="C87" i="12" s="1"/>
  <c r="D88" i="2"/>
  <c r="B87" i="12" s="1"/>
  <c r="C88" i="2"/>
  <c r="B88" i="2"/>
  <c r="A88" i="2"/>
  <c r="Q87" i="2"/>
  <c r="P87" i="2"/>
  <c r="O87" i="2"/>
  <c r="N87" i="2"/>
  <c r="M87" i="2"/>
  <c r="L87" i="2"/>
  <c r="G87" i="2"/>
  <c r="D86" i="12" s="1"/>
  <c r="E87" i="2"/>
  <c r="C86" i="12" s="1"/>
  <c r="D87" i="2"/>
  <c r="B86" i="12" s="1"/>
  <c r="C87" i="2"/>
  <c r="B87" i="2"/>
  <c r="A86" i="12" s="1"/>
  <c r="A87" i="2"/>
  <c r="Q86" i="2"/>
  <c r="P86" i="2"/>
  <c r="O86" i="2"/>
  <c r="N86" i="2"/>
  <c r="M86" i="2"/>
  <c r="L86" i="2"/>
  <c r="S85" i="12" s="1"/>
  <c r="G86" i="2"/>
  <c r="D85" i="12" s="1"/>
  <c r="E86" i="2"/>
  <c r="C85" i="12" s="1"/>
  <c r="D86" i="2"/>
  <c r="C86" i="2"/>
  <c r="B86" i="2"/>
  <c r="A85" i="12" s="1"/>
  <c r="A86" i="2"/>
  <c r="G85" i="2"/>
  <c r="E85" i="2"/>
  <c r="A85" i="2"/>
  <c r="G84" i="2"/>
  <c r="E84" i="2"/>
  <c r="A84" i="2"/>
  <c r="Q83" i="2"/>
  <c r="P83" i="2"/>
  <c r="O83" i="2"/>
  <c r="N83" i="2"/>
  <c r="M83" i="2"/>
  <c r="L83" i="2"/>
  <c r="G83" i="2"/>
  <c r="D83" i="2"/>
  <c r="C83" i="2"/>
  <c r="B83" i="2"/>
  <c r="A82" i="12" s="1"/>
  <c r="Q82" i="2"/>
  <c r="P82" i="2"/>
  <c r="O82" i="2"/>
  <c r="N82" i="2"/>
  <c r="M82" i="2"/>
  <c r="L82" i="2"/>
  <c r="S81" i="12" s="1"/>
  <c r="G82" i="2"/>
  <c r="D82" i="2"/>
  <c r="C82" i="2"/>
  <c r="B81" i="12" s="1"/>
  <c r="B82" i="2"/>
  <c r="A81" i="12" s="1"/>
  <c r="Q81" i="2"/>
  <c r="P81" i="2"/>
  <c r="O81" i="2"/>
  <c r="N81" i="2"/>
  <c r="M81" i="2"/>
  <c r="L81" i="2"/>
  <c r="G81" i="2"/>
  <c r="D80" i="12" s="1"/>
  <c r="D81" i="2"/>
  <c r="C81" i="2"/>
  <c r="B81" i="2"/>
  <c r="A81" i="2"/>
  <c r="G80" i="2"/>
  <c r="D79" i="12" s="1"/>
  <c r="E80" i="2"/>
  <c r="E82" i="2" s="1"/>
  <c r="C81" i="12" s="1"/>
  <c r="A80" i="2"/>
  <c r="G79" i="2"/>
  <c r="E79" i="2"/>
  <c r="A79" i="2"/>
  <c r="G78" i="2"/>
  <c r="E78" i="2"/>
  <c r="A78" i="2"/>
  <c r="N77" i="2"/>
  <c r="M77" i="2"/>
  <c r="L77" i="2"/>
  <c r="G77" i="2"/>
  <c r="D77" i="2"/>
  <c r="C77" i="2"/>
  <c r="B77" i="2"/>
  <c r="A76" i="12" s="1"/>
  <c r="A77" i="2"/>
  <c r="G76" i="2"/>
  <c r="D75" i="12" s="1"/>
  <c r="E76" i="2"/>
  <c r="C75" i="12" s="1"/>
  <c r="A76" i="2"/>
  <c r="N75" i="2"/>
  <c r="M75" i="2"/>
  <c r="L75" i="2"/>
  <c r="G75" i="2"/>
  <c r="D75" i="2"/>
  <c r="C75" i="2"/>
  <c r="B75" i="2"/>
  <c r="A74" i="12" s="1"/>
  <c r="G74" i="2"/>
  <c r="E74" i="2"/>
  <c r="C73" i="12" s="1"/>
  <c r="A74" i="2"/>
  <c r="N73" i="2"/>
  <c r="M73" i="2"/>
  <c r="L73" i="2"/>
  <c r="G73" i="2"/>
  <c r="D73" i="2"/>
  <c r="C73" i="2"/>
  <c r="B73" i="2"/>
  <c r="A72" i="12" s="1"/>
  <c r="A73" i="2"/>
  <c r="G72" i="2"/>
  <c r="E72" i="2"/>
  <c r="C71" i="12" s="1"/>
  <c r="A72" i="2"/>
  <c r="G71" i="2"/>
  <c r="E71" i="2"/>
  <c r="A71" i="2"/>
  <c r="Q70" i="2"/>
  <c r="P70" i="2"/>
  <c r="O70" i="2"/>
  <c r="N70" i="2"/>
  <c r="M70" i="2"/>
  <c r="L70" i="2"/>
  <c r="G70" i="2"/>
  <c r="D69" i="12" s="1"/>
  <c r="E70" i="2"/>
  <c r="C69" i="12" s="1"/>
  <c r="D70" i="2"/>
  <c r="B69" i="12" s="1"/>
  <c r="C70" i="2"/>
  <c r="B70" i="2"/>
  <c r="A70" i="2" s="1"/>
  <c r="Q69" i="2"/>
  <c r="P69" i="2"/>
  <c r="O69" i="2"/>
  <c r="N69" i="2"/>
  <c r="M69" i="2"/>
  <c r="L69" i="2"/>
  <c r="S68" i="12" s="1"/>
  <c r="G69" i="2"/>
  <c r="D68" i="12" s="1"/>
  <c r="E69" i="2"/>
  <c r="C68" i="12" s="1"/>
  <c r="D69" i="2"/>
  <c r="C69" i="2"/>
  <c r="B68" i="12" s="1"/>
  <c r="B69" i="2"/>
  <c r="A69" i="2" s="1"/>
  <c r="Q68" i="2"/>
  <c r="P68" i="2"/>
  <c r="O68" i="2"/>
  <c r="N68" i="2"/>
  <c r="M68" i="2"/>
  <c r="L68" i="2"/>
  <c r="G68" i="2"/>
  <c r="D67" i="12" s="1"/>
  <c r="E68" i="2"/>
  <c r="C67" i="12" s="1"/>
  <c r="D68" i="2"/>
  <c r="C68" i="2"/>
  <c r="B68" i="2"/>
  <c r="A68" i="2" s="1"/>
  <c r="G67" i="2"/>
  <c r="E67" i="2"/>
  <c r="A67" i="2"/>
  <c r="G66" i="2"/>
  <c r="E66" i="2"/>
  <c r="A66" i="2"/>
  <c r="Q65" i="2"/>
  <c r="P65" i="2"/>
  <c r="O65" i="2"/>
  <c r="N65" i="2"/>
  <c r="M65" i="2"/>
  <c r="L65" i="2"/>
  <c r="S64" i="12" s="1"/>
  <c r="G65" i="2"/>
  <c r="D64" i="12" s="1"/>
  <c r="E65" i="2"/>
  <c r="D65" i="2"/>
  <c r="B64" i="12" s="1"/>
  <c r="C65" i="2"/>
  <c r="B65" i="2"/>
  <c r="A65" i="2"/>
  <c r="Q64" i="2"/>
  <c r="P64" i="2"/>
  <c r="O64" i="2"/>
  <c r="N64" i="2"/>
  <c r="M64" i="2"/>
  <c r="L64" i="2"/>
  <c r="G64" i="2"/>
  <c r="D63" i="12" s="1"/>
  <c r="E64" i="2"/>
  <c r="C63" i="12" s="1"/>
  <c r="D64" i="2"/>
  <c r="B63" i="12" s="1"/>
  <c r="C64" i="2"/>
  <c r="B64" i="2"/>
  <c r="A64" i="2"/>
  <c r="Q63" i="2"/>
  <c r="P63" i="2"/>
  <c r="O63" i="2"/>
  <c r="N63" i="2"/>
  <c r="M63" i="2"/>
  <c r="L63" i="2"/>
  <c r="S62" i="12" s="1"/>
  <c r="G63" i="2"/>
  <c r="E63" i="2"/>
  <c r="C62" i="12" s="1"/>
  <c r="D63" i="2"/>
  <c r="B62" i="12" s="1"/>
  <c r="C63" i="2"/>
  <c r="B63" i="2"/>
  <c r="A63" i="2"/>
  <c r="G62" i="2"/>
  <c r="E62" i="2"/>
  <c r="A62" i="2"/>
  <c r="G47" i="2"/>
  <c r="G42" i="2"/>
  <c r="D41" i="12" s="1"/>
  <c r="G37" i="2"/>
  <c r="G26" i="2"/>
  <c r="G15" i="2"/>
  <c r="D14" i="12" s="1"/>
  <c r="G60" i="2"/>
  <c r="G61" i="2"/>
  <c r="E61" i="2"/>
  <c r="C60" i="12" s="1"/>
  <c r="A61" i="2"/>
  <c r="Q60" i="2"/>
  <c r="P60" i="2"/>
  <c r="O60" i="2"/>
  <c r="N60" i="2"/>
  <c r="M60" i="2"/>
  <c r="L60" i="2"/>
  <c r="D59" i="12"/>
  <c r="E60" i="2"/>
  <c r="C59" i="12" s="1"/>
  <c r="D60" i="2"/>
  <c r="B59" i="12" s="1"/>
  <c r="C60" i="2"/>
  <c r="B60" i="2"/>
  <c r="A60" i="2" s="1"/>
  <c r="Q59" i="2"/>
  <c r="P59" i="2"/>
  <c r="O59" i="2"/>
  <c r="N59" i="2"/>
  <c r="M59" i="2"/>
  <c r="L59" i="2"/>
  <c r="S58" i="12" s="1"/>
  <c r="G59" i="2"/>
  <c r="E59" i="2"/>
  <c r="D59" i="2"/>
  <c r="C59" i="2"/>
  <c r="B59" i="2"/>
  <c r="A59" i="2" s="1"/>
  <c r="Q58" i="2"/>
  <c r="P58" i="2"/>
  <c r="O58" i="2"/>
  <c r="N58" i="2"/>
  <c r="M58" i="2"/>
  <c r="L58" i="2"/>
  <c r="S57" i="12" s="1"/>
  <c r="G58" i="2"/>
  <c r="D57" i="12" s="1"/>
  <c r="E58" i="2"/>
  <c r="C57" i="12" s="1"/>
  <c r="D58" i="2"/>
  <c r="C58" i="2"/>
  <c r="B58" i="2"/>
  <c r="A58" i="2" s="1"/>
  <c r="G57" i="2"/>
  <c r="E57" i="2"/>
  <c r="A57" i="2"/>
  <c r="G56" i="2"/>
  <c r="E56" i="2"/>
  <c r="A56" i="2"/>
  <c r="G55" i="2"/>
  <c r="E55" i="2"/>
  <c r="A55" i="2"/>
  <c r="N54" i="2"/>
  <c r="M54" i="2"/>
  <c r="L54" i="2"/>
  <c r="G54" i="2"/>
  <c r="D54" i="2"/>
  <c r="B53" i="12" s="1"/>
  <c r="C54" i="2"/>
  <c r="B54" i="2"/>
  <c r="A53" i="12" s="1"/>
  <c r="A54" i="2"/>
  <c r="G53" i="2"/>
  <c r="E53" i="2"/>
  <c r="E54" i="2" s="1"/>
  <c r="C53" i="12" s="1"/>
  <c r="A53" i="2"/>
  <c r="N52" i="2"/>
  <c r="M52" i="2"/>
  <c r="L52" i="2"/>
  <c r="G52" i="2"/>
  <c r="D52" i="2"/>
  <c r="C52" i="2"/>
  <c r="B52" i="2"/>
  <c r="A51" i="12" s="1"/>
  <c r="A52" i="2"/>
  <c r="G51" i="2"/>
  <c r="D50" i="12" s="1"/>
  <c r="E51" i="2"/>
  <c r="C50" i="12" s="1"/>
  <c r="A51" i="2"/>
  <c r="N50" i="2"/>
  <c r="M50" i="2"/>
  <c r="L50" i="2"/>
  <c r="G50" i="2"/>
  <c r="D50" i="2"/>
  <c r="C50" i="2"/>
  <c r="B50" i="2"/>
  <c r="A49" i="12" s="1"/>
  <c r="A50" i="2"/>
  <c r="G49" i="2"/>
  <c r="D48" i="12" s="1"/>
  <c r="E49" i="2"/>
  <c r="C48" i="12" s="1"/>
  <c r="A49" i="2"/>
  <c r="G48" i="2"/>
  <c r="E48" i="2"/>
  <c r="A48" i="2"/>
  <c r="Q47" i="2"/>
  <c r="P47" i="2"/>
  <c r="O47" i="2"/>
  <c r="N47" i="2"/>
  <c r="M47" i="2"/>
  <c r="L47" i="2"/>
  <c r="S46" i="12" s="1"/>
  <c r="D46" i="12"/>
  <c r="E47" i="2"/>
  <c r="C46" i="12" s="1"/>
  <c r="D47" i="2"/>
  <c r="B46" i="12" s="1"/>
  <c r="C47" i="2"/>
  <c r="B47" i="2"/>
  <c r="A47" i="2"/>
  <c r="Q46" i="2"/>
  <c r="P46" i="2"/>
  <c r="O46" i="2"/>
  <c r="N46" i="2"/>
  <c r="M46" i="2"/>
  <c r="L46" i="2"/>
  <c r="S45" i="12" s="1"/>
  <c r="G46" i="2"/>
  <c r="D45" i="12" s="1"/>
  <c r="E46" i="2"/>
  <c r="C45" i="12" s="1"/>
  <c r="D46" i="2"/>
  <c r="B45" i="12" s="1"/>
  <c r="C46" i="2"/>
  <c r="B46" i="2"/>
  <c r="A46" i="2"/>
  <c r="Q45" i="2"/>
  <c r="P45" i="2"/>
  <c r="O45" i="2"/>
  <c r="N45" i="2"/>
  <c r="M45" i="2"/>
  <c r="L45" i="2"/>
  <c r="S44" i="12" s="1"/>
  <c r="G45" i="2"/>
  <c r="D44" i="12" s="1"/>
  <c r="E45" i="2"/>
  <c r="D45" i="2"/>
  <c r="B44" i="12" s="1"/>
  <c r="C45" i="2"/>
  <c r="B45" i="2"/>
  <c r="A45" i="2"/>
  <c r="G44" i="2"/>
  <c r="D43" i="12" s="1"/>
  <c r="E44" i="2"/>
  <c r="A44" i="2"/>
  <c r="G43" i="2"/>
  <c r="E43" i="2"/>
  <c r="A43" i="2"/>
  <c r="Q42" i="2"/>
  <c r="P42" i="2"/>
  <c r="O42" i="2"/>
  <c r="N42" i="2"/>
  <c r="M42" i="2"/>
  <c r="L42" i="2"/>
  <c r="S41" i="12" s="1"/>
  <c r="E42" i="2"/>
  <c r="C41" i="12" s="1"/>
  <c r="D42" i="2"/>
  <c r="B41" i="12" s="1"/>
  <c r="C42" i="2"/>
  <c r="B42" i="2"/>
  <c r="A42" i="2"/>
  <c r="Q41" i="2"/>
  <c r="P41" i="2"/>
  <c r="O41" i="2"/>
  <c r="N41" i="2"/>
  <c r="M41" i="2"/>
  <c r="L41" i="2"/>
  <c r="S40" i="12" s="1"/>
  <c r="G41" i="2"/>
  <c r="D40" i="12" s="1"/>
  <c r="E41" i="2"/>
  <c r="C40" i="12" s="1"/>
  <c r="D41" i="2"/>
  <c r="B40" i="12" s="1"/>
  <c r="C41" i="2"/>
  <c r="B41" i="2"/>
  <c r="A41" i="2"/>
  <c r="Q40" i="2"/>
  <c r="P40" i="2"/>
  <c r="O40" i="2"/>
  <c r="N40" i="2"/>
  <c r="M40" i="2"/>
  <c r="L40" i="2"/>
  <c r="S39" i="12" s="1"/>
  <c r="G40" i="2"/>
  <c r="D39" i="12" s="1"/>
  <c r="E40" i="2"/>
  <c r="C39" i="12" s="1"/>
  <c r="D40" i="2"/>
  <c r="B39" i="12" s="1"/>
  <c r="C40" i="2"/>
  <c r="B40" i="2"/>
  <c r="A40" i="2"/>
  <c r="G39" i="2"/>
  <c r="D38" i="12" s="1"/>
  <c r="E39" i="2"/>
  <c r="C38" i="12" s="1"/>
  <c r="A39" i="2"/>
  <c r="G38" i="2"/>
  <c r="E38" i="2"/>
  <c r="A38" i="2"/>
  <c r="Q37" i="2"/>
  <c r="P37" i="2"/>
  <c r="O37" i="2"/>
  <c r="N37" i="2"/>
  <c r="M37" i="2"/>
  <c r="L37" i="2"/>
  <c r="S36" i="12" s="1"/>
  <c r="D36" i="12"/>
  <c r="E37" i="2"/>
  <c r="C36" i="12" s="1"/>
  <c r="D37" i="2"/>
  <c r="B36" i="12" s="1"/>
  <c r="C37" i="2"/>
  <c r="B37" i="2"/>
  <c r="A37" i="2"/>
  <c r="Q36" i="2"/>
  <c r="P36" i="2"/>
  <c r="O36" i="2"/>
  <c r="N36" i="2"/>
  <c r="M36" i="2"/>
  <c r="L36" i="2"/>
  <c r="S35" i="12" s="1"/>
  <c r="G36" i="2"/>
  <c r="E36" i="2"/>
  <c r="C35" i="12" s="1"/>
  <c r="D36" i="2"/>
  <c r="B35" i="12" s="1"/>
  <c r="C36" i="2"/>
  <c r="B36" i="2"/>
  <c r="A36" i="2"/>
  <c r="Q35" i="2"/>
  <c r="P35" i="2"/>
  <c r="O35" i="2"/>
  <c r="N35" i="2"/>
  <c r="M35" i="2"/>
  <c r="L35" i="2"/>
  <c r="S34" i="12" s="1"/>
  <c r="G35" i="2"/>
  <c r="D34" i="12" s="1"/>
  <c r="E35" i="2"/>
  <c r="C34" i="12" s="1"/>
  <c r="D35" i="2"/>
  <c r="B34" i="12" s="1"/>
  <c r="C35" i="2"/>
  <c r="B35" i="2"/>
  <c r="A35" i="2"/>
  <c r="G34" i="2"/>
  <c r="E34" i="2"/>
  <c r="A34" i="2"/>
  <c r="N33" i="2"/>
  <c r="M33" i="2"/>
  <c r="L33" i="2"/>
  <c r="G33" i="2"/>
  <c r="D32" i="12" s="1"/>
  <c r="D33" i="2"/>
  <c r="C33" i="2"/>
  <c r="B33" i="2"/>
  <c r="A33" i="2"/>
  <c r="N32" i="2"/>
  <c r="M32" i="2"/>
  <c r="L32" i="2"/>
  <c r="S31" i="12" s="1"/>
  <c r="G32" i="2"/>
  <c r="D32" i="2"/>
  <c r="C32" i="2"/>
  <c r="B31" i="12" s="1"/>
  <c r="B32" i="2"/>
  <c r="A31" i="12" s="1"/>
  <c r="G31" i="2"/>
  <c r="E31" i="2"/>
  <c r="E32" i="2" s="1"/>
  <c r="C31" i="12" s="1"/>
  <c r="A31" i="2"/>
  <c r="G30" i="2"/>
  <c r="D29" i="12" s="1"/>
  <c r="E30" i="2"/>
  <c r="C29" i="12" s="1"/>
  <c r="A30" i="2"/>
  <c r="N29" i="2"/>
  <c r="M29" i="2"/>
  <c r="L29" i="2"/>
  <c r="G29" i="2"/>
  <c r="D29" i="2"/>
  <c r="C29" i="2"/>
  <c r="B29" i="2"/>
  <c r="A28" i="12" s="1"/>
  <c r="A29" i="2"/>
  <c r="G28" i="2"/>
  <c r="D27" i="12" s="1"/>
  <c r="E28" i="2"/>
  <c r="C27" i="12" s="1"/>
  <c r="A28" i="2"/>
  <c r="G27" i="2"/>
  <c r="E27" i="2"/>
  <c r="A27" i="2"/>
  <c r="Q26" i="2"/>
  <c r="P26" i="2"/>
  <c r="O26" i="2"/>
  <c r="N26" i="2"/>
  <c r="M26" i="2"/>
  <c r="L26" i="2"/>
  <c r="S25" i="12" s="1"/>
  <c r="D25" i="12"/>
  <c r="E26" i="2"/>
  <c r="C25" i="12" s="1"/>
  <c r="D26" i="2"/>
  <c r="C26" i="2"/>
  <c r="B26" i="2"/>
  <c r="A26" i="2" s="1"/>
  <c r="Q25" i="2"/>
  <c r="P25" i="2"/>
  <c r="O25" i="2"/>
  <c r="N25" i="2"/>
  <c r="M25" i="2"/>
  <c r="L25" i="2"/>
  <c r="G25" i="2"/>
  <c r="D24" i="12" s="1"/>
  <c r="E25" i="2"/>
  <c r="C24" i="12" s="1"/>
  <c r="D25" i="2"/>
  <c r="B24" i="12" s="1"/>
  <c r="C25" i="2"/>
  <c r="B25" i="2"/>
  <c r="A25" i="2" s="1"/>
  <c r="Q24" i="2"/>
  <c r="P24" i="2"/>
  <c r="O24" i="2"/>
  <c r="N24" i="2"/>
  <c r="M24" i="2"/>
  <c r="L24" i="2"/>
  <c r="S23" i="12" s="1"/>
  <c r="G24" i="2"/>
  <c r="D23" i="12" s="1"/>
  <c r="E24" i="2"/>
  <c r="D24" i="2"/>
  <c r="C24" i="2"/>
  <c r="B24" i="2"/>
  <c r="A24" i="2" s="1"/>
  <c r="G23" i="2"/>
  <c r="E23" i="2"/>
  <c r="A23" i="2"/>
  <c r="A2" i="12"/>
  <c r="B2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A14" i="12"/>
  <c r="B14" i="12"/>
  <c r="C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A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A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C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A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A27" i="12"/>
  <c r="B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B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A29" i="12"/>
  <c r="B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A32" i="12"/>
  <c r="B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A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A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A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A38" i="12"/>
  <c r="B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A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A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A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A43" i="12"/>
  <c r="B43" i="12"/>
  <c r="C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A44" i="12"/>
  <c r="C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A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A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A48" i="12"/>
  <c r="B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B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A50" i="12"/>
  <c r="B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B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A52" i="12"/>
  <c r="B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A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A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A60" i="12"/>
  <c r="B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A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A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A64" i="12"/>
  <c r="C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A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A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A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A71" i="12"/>
  <c r="B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A73" i="12"/>
  <c r="B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A75" i="12"/>
  <c r="B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B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A79" i="12"/>
  <c r="B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A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B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A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A89" i="12"/>
  <c r="B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A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A94" i="12"/>
  <c r="B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A97" i="12"/>
  <c r="B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A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A103" i="12"/>
  <c r="B103" i="12"/>
  <c r="C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A106" i="12"/>
  <c r="B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A107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A108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A109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A110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A111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A112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A113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A114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A115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A116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A117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A118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A119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A120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A121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A122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A123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A124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A127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A147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A181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A182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A183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A184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A185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A186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A187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A188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A189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A190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A191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A192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A193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A194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A195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A196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A197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A198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A199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A200" i="12"/>
  <c r="B200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A201" i="12"/>
  <c r="B201" i="12"/>
  <c r="C201" i="12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S201" i="12"/>
  <c r="A202" i="12"/>
  <c r="B202" i="12"/>
  <c r="C202" i="12"/>
  <c r="D202" i="12"/>
  <c r="E202" i="12"/>
  <c r="F202" i="12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S202" i="12"/>
  <c r="A203" i="12"/>
  <c r="B203" i="12"/>
  <c r="C203" i="12"/>
  <c r="D203" i="12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A204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A205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A206" i="12"/>
  <c r="B206" i="12"/>
  <c r="C206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N22" i="2"/>
  <c r="M22" i="2"/>
  <c r="L22" i="2"/>
  <c r="G22" i="2"/>
  <c r="D22" i="2"/>
  <c r="C22" i="2"/>
  <c r="B21" i="12" s="1"/>
  <c r="B22" i="2"/>
  <c r="A22" i="2"/>
  <c r="N21" i="2"/>
  <c r="M21" i="2"/>
  <c r="L21" i="2"/>
  <c r="G21" i="2"/>
  <c r="D21" i="2"/>
  <c r="C21" i="2"/>
  <c r="B20" i="12" s="1"/>
  <c r="B21" i="2"/>
  <c r="A21" i="2"/>
  <c r="G20" i="2"/>
  <c r="E20" i="2"/>
  <c r="E21" i="2" s="1"/>
  <c r="A20" i="2"/>
  <c r="G19" i="2"/>
  <c r="E19" i="2"/>
  <c r="A19" i="2"/>
  <c r="N18" i="2"/>
  <c r="M18" i="2"/>
  <c r="L18" i="2"/>
  <c r="G18" i="2"/>
  <c r="D18" i="2"/>
  <c r="C18" i="2"/>
  <c r="B18" i="2"/>
  <c r="A18" i="2"/>
  <c r="G17" i="2"/>
  <c r="E17" i="2"/>
  <c r="E18" i="2" s="1"/>
  <c r="A17" i="2"/>
  <c r="G16" i="2"/>
  <c r="E16" i="2"/>
  <c r="A16" i="2"/>
  <c r="Q15" i="2"/>
  <c r="P15" i="2"/>
  <c r="O15" i="2"/>
  <c r="N15" i="2"/>
  <c r="M15" i="2"/>
  <c r="L15" i="2"/>
  <c r="E15" i="2"/>
  <c r="D15" i="2"/>
  <c r="C15" i="2"/>
  <c r="B15" i="2"/>
  <c r="Q14" i="2"/>
  <c r="P14" i="2"/>
  <c r="O14" i="2"/>
  <c r="N14" i="2"/>
  <c r="M14" i="2"/>
  <c r="L14" i="2"/>
  <c r="G14" i="2"/>
  <c r="E14" i="2"/>
  <c r="D14" i="2"/>
  <c r="C14" i="2"/>
  <c r="B14" i="2"/>
  <c r="Q13" i="2"/>
  <c r="P13" i="2"/>
  <c r="O13" i="2"/>
  <c r="N13" i="2"/>
  <c r="M13" i="2"/>
  <c r="L13" i="2"/>
  <c r="G13" i="2"/>
  <c r="E13" i="2"/>
  <c r="D13" i="2"/>
  <c r="C13" i="2"/>
  <c r="B13" i="2"/>
  <c r="A13" i="2" s="1"/>
  <c r="G12" i="2"/>
  <c r="E12" i="2"/>
  <c r="A12" i="2"/>
  <c r="G11" i="2"/>
  <c r="E11" i="2"/>
  <c r="A11" i="2"/>
  <c r="G10" i="2"/>
  <c r="E10" i="2"/>
  <c r="A10" i="2"/>
  <c r="G9" i="2"/>
  <c r="E9" i="2"/>
  <c r="A9" i="2"/>
  <c r="G8" i="2"/>
  <c r="E8" i="2"/>
  <c r="A8" i="2"/>
  <c r="A207" i="12"/>
  <c r="B207" i="12"/>
  <c r="C207" i="12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A208" i="12"/>
  <c r="B208" i="12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G7" i="2"/>
  <c r="E7" i="2"/>
  <c r="A7" i="2"/>
  <c r="G6" i="2"/>
  <c r="E6" i="2"/>
  <c r="A6" i="2"/>
  <c r="G5" i="2"/>
  <c r="E5" i="2"/>
  <c r="A5" i="2"/>
  <c r="G4" i="2"/>
  <c r="E4" i="2"/>
  <c r="A4" i="2"/>
  <c r="G3" i="2"/>
  <c r="E3" i="2"/>
  <c r="A3" i="2"/>
  <c r="G2" i="2"/>
  <c r="E2" i="2"/>
  <c r="A2" i="2"/>
  <c r="B105" i="12" l="1"/>
  <c r="A106" i="2"/>
  <c r="A105" i="2"/>
  <c r="B99" i="12"/>
  <c r="B92" i="12"/>
  <c r="B80" i="12"/>
  <c r="B82" i="12"/>
  <c r="A96" i="2"/>
  <c r="A92" i="2"/>
  <c r="A83" i="2"/>
  <c r="A82" i="2"/>
  <c r="C89" i="12"/>
  <c r="E83" i="2"/>
  <c r="C82" i="12" s="1"/>
  <c r="C79" i="12"/>
  <c r="E81" i="2"/>
  <c r="C80" i="12" s="1"/>
  <c r="E91" i="2"/>
  <c r="C90" i="12" s="1"/>
  <c r="E92" i="2"/>
  <c r="C91" i="12" s="1"/>
  <c r="B74" i="12"/>
  <c r="B72" i="12"/>
  <c r="A75" i="2"/>
  <c r="E73" i="2"/>
  <c r="C72" i="12" s="1"/>
  <c r="E75" i="2"/>
  <c r="C74" i="12" s="1"/>
  <c r="E77" i="2"/>
  <c r="C76" i="12" s="1"/>
  <c r="B67" i="12"/>
  <c r="A57" i="12"/>
  <c r="B58" i="12"/>
  <c r="B57" i="12"/>
  <c r="C52" i="12"/>
  <c r="E52" i="2"/>
  <c r="C51" i="12" s="1"/>
  <c r="E50" i="2"/>
  <c r="C49" i="12" s="1"/>
  <c r="A32" i="2"/>
  <c r="E29" i="2"/>
  <c r="C28" i="12" s="1"/>
  <c r="E33" i="2"/>
  <c r="C32" i="12" s="1"/>
  <c r="B25" i="12"/>
  <c r="B23" i="12"/>
  <c r="A23" i="12"/>
  <c r="A24" i="12"/>
  <c r="A14" i="2"/>
  <c r="A15" i="2"/>
  <c r="E22" i="2"/>
  <c r="B8" i="8"/>
  <c r="B7" i="8"/>
  <c r="B9" i="8" l="1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49" i="3"/>
  <c r="A50" i="3"/>
  <c r="A51" i="3"/>
  <c r="A52" i="3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O109" i="13" l="1"/>
  <c r="O108" i="13"/>
  <c r="O106" i="13"/>
  <c r="O101" i="13"/>
  <c r="O100" i="13"/>
  <c r="O94" i="13"/>
  <c r="O87" i="13"/>
  <c r="O86" i="13"/>
  <c r="O85" i="13"/>
  <c r="O79" i="13"/>
  <c r="O75" i="13"/>
  <c r="O72" i="13"/>
  <c r="O70" i="13"/>
  <c r="O65" i="13"/>
  <c r="O107" i="13"/>
  <c r="O95" i="13"/>
  <c r="O89" i="13"/>
  <c r="O83" i="13"/>
  <c r="O82" i="13"/>
  <c r="O77" i="13"/>
  <c r="O74" i="13"/>
  <c r="O73" i="13"/>
  <c r="O71" i="13"/>
  <c r="O67" i="13"/>
  <c r="O66" i="13"/>
  <c r="G3" i="3"/>
  <c r="G2" i="3"/>
  <c r="E2" i="3"/>
  <c r="P6" i="13"/>
  <c r="P7" i="13"/>
  <c r="P8" i="13"/>
  <c r="P9" i="13"/>
  <c r="P10" i="13"/>
  <c r="P11" i="13"/>
  <c r="P20" i="13"/>
  <c r="P29" i="13"/>
  <c r="P35" i="13"/>
  <c r="P41" i="13"/>
  <c r="P44" i="13"/>
  <c r="P48" i="13"/>
  <c r="P49" i="13"/>
  <c r="P51" i="13"/>
  <c r="P54" i="13"/>
  <c r="P55" i="13"/>
  <c r="P57" i="13"/>
  <c r="O60" i="13"/>
  <c r="P60" i="13"/>
  <c r="O61" i="13"/>
  <c r="P61" i="13"/>
  <c r="O62" i="13"/>
  <c r="P62" i="13"/>
  <c r="O63" i="13"/>
  <c r="P63" i="13"/>
  <c r="O64" i="13"/>
  <c r="P64" i="13"/>
  <c r="P65" i="13"/>
  <c r="P66" i="13"/>
  <c r="P67" i="13"/>
  <c r="O68" i="13"/>
  <c r="P68" i="13"/>
  <c r="O69" i="13"/>
  <c r="P69" i="13"/>
  <c r="P70" i="13"/>
  <c r="P71" i="13"/>
  <c r="P72" i="13"/>
  <c r="P73" i="13"/>
  <c r="P74" i="13"/>
  <c r="P75" i="13"/>
  <c r="O76" i="13"/>
  <c r="P76" i="13"/>
  <c r="P77" i="13"/>
  <c r="O78" i="13"/>
  <c r="P78" i="13"/>
  <c r="P79" i="13"/>
  <c r="P80" i="13"/>
  <c r="O81" i="13"/>
  <c r="P81" i="13"/>
  <c r="P82" i="13"/>
  <c r="P83" i="13"/>
  <c r="O84" i="13"/>
  <c r="P84" i="13"/>
  <c r="P85" i="13"/>
  <c r="P86" i="13"/>
  <c r="P87" i="13"/>
  <c r="O88" i="13"/>
  <c r="P88" i="13"/>
  <c r="P89" i="13"/>
  <c r="O90" i="13"/>
  <c r="P90" i="13"/>
  <c r="O91" i="13"/>
  <c r="P91" i="13"/>
  <c r="O92" i="13"/>
  <c r="P92" i="13"/>
  <c r="P93" i="13"/>
  <c r="P94" i="13"/>
  <c r="P95" i="13"/>
  <c r="O96" i="13"/>
  <c r="P96" i="13"/>
  <c r="O97" i="13"/>
  <c r="P97" i="13"/>
  <c r="O98" i="13"/>
  <c r="P98" i="13"/>
  <c r="O99" i="13"/>
  <c r="P99" i="13"/>
  <c r="P100" i="13"/>
  <c r="P101" i="13"/>
  <c r="O102" i="13"/>
  <c r="P102" i="13"/>
  <c r="O103" i="13"/>
  <c r="P103" i="13"/>
  <c r="O104" i="13"/>
  <c r="P104" i="13"/>
  <c r="P105" i="13"/>
  <c r="P106" i="13"/>
  <c r="P107" i="13"/>
  <c r="P108" i="13"/>
  <c r="P109" i="13"/>
  <c r="O110" i="13"/>
  <c r="P110" i="13"/>
  <c r="O111" i="13"/>
  <c r="P111" i="13"/>
  <c r="O112" i="13"/>
  <c r="P112" i="13"/>
  <c r="O113" i="13"/>
  <c r="P113" i="13"/>
  <c r="O114" i="13"/>
  <c r="P114" i="13"/>
  <c r="O115" i="13"/>
  <c r="P115" i="13"/>
  <c r="O116" i="13"/>
  <c r="P116" i="13"/>
  <c r="O117" i="13"/>
  <c r="P117" i="13"/>
  <c r="O118" i="13"/>
  <c r="P118" i="13"/>
  <c r="O119" i="13"/>
  <c r="P119" i="13"/>
  <c r="O120" i="13"/>
  <c r="P120" i="13"/>
  <c r="O121" i="13"/>
  <c r="P121" i="13"/>
  <c r="O122" i="13"/>
  <c r="P122" i="13"/>
  <c r="O123" i="13"/>
  <c r="P123" i="13"/>
  <c r="O124" i="13"/>
  <c r="P124" i="13"/>
  <c r="O125" i="13"/>
  <c r="P125" i="13"/>
  <c r="O126" i="13"/>
  <c r="P126" i="13"/>
  <c r="O127" i="13"/>
  <c r="P127" i="13"/>
  <c r="O128" i="13"/>
  <c r="P128" i="13"/>
  <c r="O129" i="13"/>
  <c r="P129" i="13"/>
  <c r="O130" i="13"/>
  <c r="P130" i="13"/>
  <c r="O131" i="13"/>
  <c r="P131" i="13"/>
  <c r="O132" i="13"/>
  <c r="P132" i="13"/>
  <c r="O133" i="13"/>
  <c r="P133" i="13"/>
  <c r="O134" i="13"/>
  <c r="P134" i="13"/>
  <c r="O135" i="13"/>
  <c r="P135" i="13"/>
  <c r="O136" i="13"/>
  <c r="P136" i="13"/>
  <c r="O137" i="13"/>
  <c r="P137" i="13"/>
  <c r="O138" i="13"/>
  <c r="P138" i="13"/>
  <c r="O139" i="13"/>
  <c r="P139" i="13"/>
  <c r="O140" i="13"/>
  <c r="P140" i="13"/>
  <c r="O141" i="13"/>
  <c r="P141" i="13"/>
  <c r="O142" i="13"/>
  <c r="P142" i="13"/>
  <c r="O143" i="13"/>
  <c r="P143" i="13"/>
  <c r="O144" i="13"/>
  <c r="P144" i="13"/>
  <c r="O145" i="13"/>
  <c r="P145" i="13"/>
  <c r="O146" i="13"/>
  <c r="P146" i="13"/>
  <c r="O147" i="13"/>
  <c r="P147" i="13"/>
  <c r="O148" i="13"/>
  <c r="P148" i="13"/>
  <c r="O149" i="13"/>
  <c r="P149" i="13"/>
  <c r="O150" i="13"/>
  <c r="P150" i="13"/>
  <c r="O151" i="13"/>
  <c r="P151" i="13"/>
  <c r="O152" i="13"/>
  <c r="P152" i="13"/>
  <c r="O153" i="13"/>
  <c r="P153" i="13"/>
  <c r="O154" i="13"/>
  <c r="P154" i="13"/>
  <c r="O155" i="13"/>
  <c r="P155" i="13"/>
  <c r="O156" i="13"/>
  <c r="P156" i="13"/>
  <c r="O157" i="13"/>
  <c r="P157" i="13"/>
  <c r="O158" i="13"/>
  <c r="P158" i="13"/>
  <c r="O159" i="13"/>
  <c r="P159" i="13"/>
  <c r="O160" i="13"/>
  <c r="P160" i="13"/>
  <c r="O161" i="13"/>
  <c r="P161" i="13"/>
  <c r="O162" i="13"/>
  <c r="P162" i="13"/>
  <c r="O163" i="13"/>
  <c r="P163" i="13"/>
  <c r="O164" i="13"/>
  <c r="P164" i="13"/>
  <c r="O165" i="13"/>
  <c r="P165" i="13"/>
  <c r="O166" i="13"/>
  <c r="P166" i="13"/>
  <c r="O167" i="13"/>
  <c r="P167" i="13"/>
  <c r="O168" i="13"/>
  <c r="P168" i="13"/>
  <c r="O169" i="13"/>
  <c r="P169" i="13"/>
  <c r="O170" i="13"/>
  <c r="P170" i="13"/>
  <c r="O171" i="13"/>
  <c r="P171" i="13"/>
  <c r="O172" i="13"/>
  <c r="P172" i="13"/>
  <c r="O173" i="13"/>
  <c r="P173" i="13"/>
  <c r="O174" i="13"/>
  <c r="P174" i="13"/>
  <c r="O175" i="13"/>
  <c r="P175" i="13"/>
  <c r="O176" i="13"/>
  <c r="P176" i="13"/>
  <c r="O177" i="13"/>
  <c r="P177" i="13"/>
  <c r="O178" i="13"/>
  <c r="P178" i="13"/>
  <c r="O179" i="13"/>
  <c r="P179" i="13"/>
  <c r="O180" i="13"/>
  <c r="P180" i="13"/>
  <c r="O181" i="13"/>
  <c r="P181" i="13"/>
  <c r="O182" i="13"/>
  <c r="P182" i="13"/>
  <c r="O183" i="13"/>
  <c r="P183" i="13"/>
  <c r="O184" i="13"/>
  <c r="P184" i="13"/>
  <c r="O185" i="13"/>
  <c r="P185" i="13"/>
  <c r="O186" i="13"/>
  <c r="P186" i="13"/>
  <c r="O187" i="13"/>
  <c r="P187" i="13"/>
  <c r="O188" i="13"/>
  <c r="P188" i="13"/>
  <c r="O189" i="13"/>
  <c r="P189" i="13"/>
  <c r="O190" i="13"/>
  <c r="P190" i="13"/>
  <c r="O191" i="13"/>
  <c r="P191" i="13"/>
  <c r="O192" i="13"/>
  <c r="P192" i="13"/>
  <c r="O193" i="13"/>
  <c r="P193" i="13"/>
  <c r="O194" i="13"/>
  <c r="P194" i="13"/>
  <c r="O195" i="13"/>
  <c r="P195" i="13"/>
  <c r="O196" i="13"/>
  <c r="P196" i="13"/>
  <c r="O197" i="13"/>
  <c r="P197" i="13"/>
  <c r="O198" i="13"/>
  <c r="P198" i="13"/>
  <c r="O199" i="13"/>
  <c r="P199" i="13"/>
  <c r="O200" i="13"/>
  <c r="P200" i="13"/>
  <c r="O201" i="13"/>
  <c r="P201" i="13"/>
  <c r="O202" i="13"/>
  <c r="P202" i="13"/>
  <c r="O203" i="13"/>
  <c r="P203" i="13"/>
  <c r="O204" i="13"/>
  <c r="P204" i="13"/>
  <c r="O205" i="13"/>
  <c r="P205" i="13"/>
  <c r="O206" i="13"/>
  <c r="P206" i="13"/>
  <c r="O207" i="13"/>
  <c r="P207" i="13"/>
  <c r="O208" i="13"/>
  <c r="P208" i="13"/>
  <c r="O209" i="13"/>
  <c r="P209" i="13"/>
  <c r="O210" i="13"/>
  <c r="P210" i="13"/>
  <c r="O211" i="13"/>
  <c r="P211" i="13"/>
  <c r="O212" i="13"/>
  <c r="P212" i="13"/>
  <c r="O213" i="13"/>
  <c r="P213" i="13"/>
  <c r="O214" i="13"/>
  <c r="P214" i="13"/>
  <c r="O215" i="13"/>
  <c r="P215" i="13"/>
  <c r="O216" i="13"/>
  <c r="P216" i="13"/>
  <c r="O217" i="13"/>
  <c r="P217" i="13"/>
  <c r="O218" i="13"/>
  <c r="P218" i="13"/>
  <c r="O219" i="13"/>
  <c r="P219" i="13"/>
  <c r="O220" i="13"/>
  <c r="P220" i="13"/>
  <c r="O221" i="13"/>
  <c r="P221" i="13"/>
  <c r="O222" i="13"/>
  <c r="P222" i="13"/>
  <c r="O223" i="13"/>
  <c r="P223" i="13"/>
  <c r="O224" i="13"/>
  <c r="P224" i="13"/>
  <c r="O225" i="13"/>
  <c r="P225" i="13"/>
  <c r="O226" i="13"/>
  <c r="P226" i="13"/>
  <c r="O227" i="13"/>
  <c r="P227" i="13"/>
  <c r="O228" i="13"/>
  <c r="P228" i="13"/>
  <c r="O229" i="13"/>
  <c r="P229" i="13"/>
  <c r="O230" i="13"/>
  <c r="P230" i="13"/>
  <c r="O231" i="13"/>
  <c r="P231" i="13"/>
  <c r="O232" i="13"/>
  <c r="P232" i="13"/>
  <c r="O233" i="13"/>
  <c r="P233" i="13"/>
  <c r="O234" i="13"/>
  <c r="P234" i="13"/>
  <c r="O235" i="13"/>
  <c r="P235" i="13"/>
  <c r="O236" i="13"/>
  <c r="P236" i="13"/>
  <c r="O237" i="13"/>
  <c r="P237" i="13"/>
  <c r="O238" i="13"/>
  <c r="P238" i="13"/>
  <c r="O239" i="13"/>
  <c r="P239" i="13"/>
  <c r="O240" i="13"/>
  <c r="P240" i="13"/>
  <c r="O241" i="13"/>
  <c r="P241" i="13"/>
  <c r="O242" i="13"/>
  <c r="P242" i="13"/>
  <c r="O243" i="13"/>
  <c r="P243" i="13"/>
  <c r="O244" i="13"/>
  <c r="P244" i="13"/>
  <c r="O245" i="13"/>
  <c r="P245" i="13"/>
  <c r="O246" i="13"/>
  <c r="P246" i="13"/>
  <c r="O247" i="13"/>
  <c r="P247" i="13"/>
  <c r="O248" i="13"/>
  <c r="P248" i="13"/>
  <c r="O249" i="13"/>
  <c r="P249" i="13"/>
  <c r="O250" i="13"/>
  <c r="P250" i="13"/>
  <c r="O251" i="13"/>
  <c r="P251" i="13"/>
  <c r="O252" i="13"/>
  <c r="P252" i="13"/>
  <c r="O253" i="13"/>
  <c r="P253" i="13"/>
  <c r="O254" i="13"/>
  <c r="P254" i="13"/>
  <c r="O255" i="13"/>
  <c r="P255" i="13"/>
  <c r="O256" i="13"/>
  <c r="P256" i="13"/>
  <c r="O257" i="13"/>
  <c r="P257" i="13"/>
  <c r="O258" i="13"/>
  <c r="P258" i="13"/>
  <c r="O259" i="13"/>
  <c r="P259" i="13"/>
  <c r="O260" i="13"/>
  <c r="P260" i="13"/>
  <c r="O261" i="13"/>
  <c r="P261" i="13"/>
  <c r="O262" i="13"/>
  <c r="P262" i="13"/>
  <c r="O263" i="13"/>
  <c r="P263" i="13"/>
  <c r="O264" i="13"/>
  <c r="P264" i="13"/>
  <c r="O265" i="13"/>
  <c r="P265" i="13"/>
  <c r="O266" i="13"/>
  <c r="P266" i="13"/>
  <c r="O267" i="13"/>
  <c r="P267" i="13"/>
  <c r="O268" i="13"/>
  <c r="P268" i="13"/>
  <c r="O269" i="13"/>
  <c r="P269" i="13"/>
  <c r="O270" i="13"/>
  <c r="P270" i="13"/>
  <c r="O271" i="13"/>
  <c r="P271" i="13"/>
  <c r="O272" i="13"/>
  <c r="P272" i="13"/>
  <c r="O273" i="13"/>
  <c r="P273" i="13"/>
  <c r="O274" i="13"/>
  <c r="P274" i="13"/>
  <c r="O275" i="13"/>
  <c r="P275" i="13"/>
  <c r="O276" i="13"/>
  <c r="P276" i="13"/>
  <c r="O277" i="13"/>
  <c r="P277" i="13"/>
  <c r="O278" i="13"/>
  <c r="P278" i="13"/>
  <c r="O279" i="13"/>
  <c r="P279" i="13"/>
  <c r="O280" i="13"/>
  <c r="P280" i="13"/>
  <c r="O281" i="13"/>
  <c r="P281" i="13"/>
  <c r="O282" i="13"/>
  <c r="P282" i="13"/>
  <c r="O283" i="13"/>
  <c r="P283" i="13"/>
  <c r="O284" i="13"/>
  <c r="P284" i="13"/>
  <c r="O285" i="13"/>
  <c r="P285" i="13"/>
  <c r="O286" i="13"/>
  <c r="P286" i="13"/>
  <c r="O287" i="13"/>
  <c r="P287" i="13"/>
  <c r="O288" i="13"/>
  <c r="P288" i="13"/>
  <c r="O289" i="13"/>
  <c r="P289" i="13"/>
  <c r="O290" i="13"/>
  <c r="P290" i="13"/>
  <c r="O291" i="13"/>
  <c r="P291" i="13"/>
  <c r="O292" i="13"/>
  <c r="P292" i="13"/>
  <c r="O293" i="13"/>
  <c r="P293" i="13"/>
  <c r="O294" i="13"/>
  <c r="P294" i="13"/>
  <c r="O295" i="13"/>
  <c r="P295" i="13"/>
  <c r="O296" i="13"/>
  <c r="P296" i="13"/>
  <c r="O297" i="13"/>
  <c r="P297" i="13"/>
  <c r="O298" i="13"/>
  <c r="P298" i="13"/>
  <c r="O299" i="13"/>
  <c r="P299" i="13"/>
  <c r="O300" i="13"/>
  <c r="P300" i="13"/>
  <c r="O301" i="13"/>
  <c r="P301" i="13"/>
  <c r="O302" i="13"/>
  <c r="P302" i="13"/>
  <c r="O303" i="13"/>
  <c r="P303" i="13"/>
  <c r="O304" i="13"/>
  <c r="P304" i="13"/>
  <c r="O305" i="13"/>
  <c r="P305" i="13"/>
  <c r="O306" i="13"/>
  <c r="P306" i="13"/>
  <c r="O307" i="13"/>
  <c r="P307" i="13"/>
  <c r="O308" i="13"/>
  <c r="P308" i="13"/>
  <c r="O309" i="13"/>
  <c r="P309" i="13"/>
  <c r="O310" i="13"/>
  <c r="P310" i="13"/>
  <c r="O311" i="13"/>
  <c r="P311" i="13"/>
  <c r="O312" i="13"/>
  <c r="P312" i="13"/>
  <c r="O313" i="13"/>
  <c r="P313" i="13"/>
  <c r="O314" i="13"/>
  <c r="P314" i="13"/>
  <c r="O315" i="13"/>
  <c r="P315" i="13"/>
  <c r="O316" i="13"/>
  <c r="P316" i="13"/>
  <c r="O317" i="13"/>
  <c r="P317" i="13"/>
  <c r="O318" i="13"/>
  <c r="P318" i="13"/>
  <c r="O319" i="13"/>
  <c r="P319" i="13"/>
  <c r="O320" i="13"/>
  <c r="P320" i="13"/>
  <c r="O321" i="13"/>
  <c r="P321" i="13"/>
  <c r="O322" i="13"/>
  <c r="P322" i="13"/>
  <c r="O323" i="13"/>
  <c r="P323" i="13"/>
  <c r="O324" i="13"/>
  <c r="P324" i="13"/>
  <c r="O325" i="13"/>
  <c r="P325" i="13"/>
  <c r="O326" i="13"/>
  <c r="P326" i="13"/>
  <c r="O327" i="13"/>
  <c r="P327" i="13"/>
  <c r="O328" i="13"/>
  <c r="P328" i="13"/>
  <c r="O329" i="13"/>
  <c r="P329" i="13"/>
  <c r="O330" i="13"/>
  <c r="P330" i="13"/>
  <c r="O331" i="13"/>
  <c r="P331" i="13"/>
  <c r="O332" i="13"/>
  <c r="P332" i="13"/>
  <c r="O333" i="13"/>
  <c r="P333" i="13"/>
  <c r="O334" i="13"/>
  <c r="P334" i="13"/>
  <c r="O335" i="13"/>
  <c r="P335" i="13"/>
  <c r="O336" i="13"/>
  <c r="P336" i="13"/>
  <c r="O337" i="13"/>
  <c r="P337" i="13"/>
  <c r="O338" i="13"/>
  <c r="P338" i="13"/>
  <c r="O339" i="13"/>
  <c r="P339" i="13"/>
  <c r="O340" i="13"/>
  <c r="P340" i="13"/>
  <c r="O341" i="13"/>
  <c r="P341" i="13"/>
  <c r="O342" i="13"/>
  <c r="P342" i="13"/>
  <c r="O343" i="13"/>
  <c r="P343" i="13"/>
  <c r="O344" i="13"/>
  <c r="P344" i="13"/>
  <c r="O345" i="13"/>
  <c r="P345" i="13"/>
  <c r="O346" i="13"/>
  <c r="P346" i="13"/>
  <c r="O347" i="13"/>
  <c r="P347" i="13"/>
  <c r="O348" i="13"/>
  <c r="P348" i="13"/>
  <c r="O349" i="13"/>
  <c r="P349" i="13"/>
  <c r="O350" i="13"/>
  <c r="P350" i="13"/>
  <c r="O351" i="13"/>
  <c r="P351" i="13"/>
  <c r="O352" i="13"/>
  <c r="P352" i="13"/>
  <c r="O353" i="13"/>
  <c r="P353" i="13"/>
  <c r="O354" i="13"/>
  <c r="P354" i="13"/>
  <c r="O355" i="13"/>
  <c r="P355" i="13"/>
  <c r="O356" i="13"/>
  <c r="P356" i="13"/>
  <c r="O357" i="13"/>
  <c r="P357" i="13"/>
  <c r="O358" i="13"/>
  <c r="P358" i="13"/>
  <c r="O359" i="13"/>
  <c r="P359" i="13"/>
  <c r="O360" i="13"/>
  <c r="P360" i="13"/>
  <c r="O361" i="13"/>
  <c r="P361" i="13"/>
  <c r="O362" i="13"/>
  <c r="P362" i="13"/>
  <c r="O363" i="13"/>
  <c r="P363" i="13"/>
  <c r="O364" i="13"/>
  <c r="P364" i="13"/>
  <c r="O365" i="13"/>
  <c r="P365" i="13"/>
  <c r="O366" i="13"/>
  <c r="P366" i="13"/>
  <c r="O367" i="13"/>
  <c r="P367" i="13"/>
  <c r="O368" i="13"/>
  <c r="P368" i="13"/>
  <c r="O369" i="13"/>
  <c r="P369" i="13"/>
  <c r="O370" i="13"/>
  <c r="P370" i="13"/>
  <c r="O371" i="13"/>
  <c r="P371" i="13"/>
  <c r="O372" i="13"/>
  <c r="P372" i="13"/>
  <c r="O373" i="13"/>
  <c r="P373" i="13"/>
  <c r="O374" i="13"/>
  <c r="P374" i="13"/>
  <c r="O375" i="13"/>
  <c r="P375" i="13"/>
  <c r="O376" i="13"/>
  <c r="P376" i="13"/>
  <c r="O377" i="13"/>
  <c r="P377" i="13"/>
  <c r="O378" i="13"/>
  <c r="P378" i="13"/>
  <c r="O379" i="13"/>
  <c r="P379" i="13"/>
  <c r="O380" i="13"/>
  <c r="P380" i="13"/>
  <c r="O381" i="13"/>
  <c r="P381" i="13"/>
  <c r="O382" i="13"/>
  <c r="P382" i="13"/>
  <c r="O383" i="13"/>
  <c r="P383" i="13"/>
  <c r="O384" i="13"/>
  <c r="P384" i="13"/>
  <c r="O385" i="13"/>
  <c r="P385" i="13"/>
  <c r="O386" i="13"/>
  <c r="P386" i="13"/>
  <c r="O387" i="13"/>
  <c r="P387" i="13"/>
  <c r="O388" i="13"/>
  <c r="P388" i="13"/>
  <c r="O389" i="13"/>
  <c r="P389" i="13"/>
  <c r="O390" i="13"/>
  <c r="P390" i="13"/>
  <c r="O391" i="13"/>
  <c r="P391" i="13"/>
  <c r="O392" i="13"/>
  <c r="P392" i="13"/>
  <c r="O393" i="13"/>
  <c r="P393" i="13"/>
  <c r="O394" i="13"/>
  <c r="P394" i="13"/>
  <c r="O395" i="13"/>
  <c r="P395" i="13"/>
  <c r="O396" i="13"/>
  <c r="P396" i="13"/>
  <c r="O397" i="13"/>
  <c r="P397" i="13"/>
  <c r="O398" i="13"/>
  <c r="P398" i="13"/>
  <c r="O399" i="13"/>
  <c r="P399" i="13"/>
  <c r="O400" i="13"/>
  <c r="P400" i="13"/>
  <c r="O401" i="13"/>
  <c r="P401" i="13"/>
  <c r="O402" i="13"/>
  <c r="P402" i="13"/>
  <c r="O403" i="13"/>
  <c r="P403" i="13"/>
  <c r="O404" i="13"/>
  <c r="P404" i="13"/>
  <c r="O405" i="13"/>
  <c r="P405" i="13"/>
  <c r="O406" i="13"/>
  <c r="P406" i="13"/>
  <c r="O407" i="13"/>
  <c r="P407" i="13"/>
  <c r="O408" i="13"/>
  <c r="P408" i="13"/>
  <c r="O409" i="13"/>
  <c r="P409" i="13"/>
  <c r="O410" i="13"/>
  <c r="P410" i="13"/>
  <c r="O411" i="13"/>
  <c r="P411" i="13"/>
  <c r="O412" i="13"/>
  <c r="P412" i="13"/>
  <c r="O413" i="13"/>
  <c r="P413" i="13"/>
  <c r="O414" i="13"/>
  <c r="P414" i="13"/>
  <c r="O415" i="13"/>
  <c r="P415" i="13"/>
  <c r="O416" i="13"/>
  <c r="P416" i="13"/>
  <c r="O417" i="13"/>
  <c r="P417" i="13"/>
  <c r="O418" i="13"/>
  <c r="P418" i="13"/>
  <c r="O419" i="13"/>
  <c r="P419" i="13"/>
  <c r="O420" i="13"/>
  <c r="P420" i="13"/>
  <c r="O421" i="13"/>
  <c r="P421" i="13"/>
  <c r="O422" i="13"/>
  <c r="P422" i="13"/>
  <c r="O423" i="13"/>
  <c r="P423" i="13"/>
  <c r="O424" i="13"/>
  <c r="P424" i="13"/>
  <c r="O425" i="13"/>
  <c r="P425" i="13"/>
  <c r="O426" i="13"/>
  <c r="P426" i="13"/>
  <c r="O427" i="13"/>
  <c r="P427" i="13"/>
  <c r="O428" i="13"/>
  <c r="P428" i="13"/>
  <c r="O429" i="13"/>
  <c r="P429" i="13"/>
  <c r="O430" i="13"/>
  <c r="P430" i="13"/>
  <c r="O431" i="13"/>
  <c r="P431" i="13"/>
  <c r="O432" i="13"/>
  <c r="P432" i="13"/>
  <c r="O433" i="13"/>
  <c r="P433" i="13"/>
  <c r="O434" i="13"/>
  <c r="P434" i="13"/>
  <c r="O435" i="13"/>
  <c r="P435" i="13"/>
  <c r="O436" i="13"/>
  <c r="P436" i="13"/>
  <c r="O437" i="13"/>
  <c r="P437" i="13"/>
  <c r="O438" i="13"/>
  <c r="P438" i="13"/>
  <c r="O439" i="13"/>
  <c r="P439" i="13"/>
  <c r="O440" i="13"/>
  <c r="P440" i="13"/>
  <c r="O441" i="13"/>
  <c r="P441" i="13"/>
  <c r="O442" i="13"/>
  <c r="P442" i="13"/>
  <c r="O443" i="13"/>
  <c r="P443" i="13"/>
  <c r="O444" i="13"/>
  <c r="P444" i="13"/>
  <c r="O445" i="13"/>
  <c r="P445" i="13"/>
  <c r="O446" i="13"/>
  <c r="P446" i="13"/>
  <c r="O447" i="13"/>
  <c r="P447" i="13"/>
  <c r="O448" i="13"/>
  <c r="P448" i="13"/>
  <c r="O449" i="13"/>
  <c r="P449" i="13"/>
  <c r="O450" i="13"/>
  <c r="P450" i="13"/>
  <c r="O451" i="13"/>
  <c r="P451" i="13"/>
  <c r="O452" i="13"/>
  <c r="P452" i="13"/>
  <c r="O453" i="13"/>
  <c r="P453" i="13"/>
  <c r="O454" i="13"/>
  <c r="P454" i="13"/>
  <c r="O455" i="13"/>
  <c r="P455" i="13"/>
  <c r="O456" i="13"/>
  <c r="P456" i="13"/>
  <c r="O457" i="13"/>
  <c r="P457" i="13"/>
  <c r="O458" i="13"/>
  <c r="P458" i="13"/>
  <c r="O459" i="13"/>
  <c r="P459" i="13"/>
  <c r="O460" i="13"/>
  <c r="P460" i="13"/>
  <c r="O461" i="13"/>
  <c r="P461" i="13"/>
  <c r="O462" i="13"/>
  <c r="P462" i="13"/>
  <c r="O463" i="13"/>
  <c r="P463" i="13"/>
  <c r="O464" i="13"/>
  <c r="P464" i="13"/>
  <c r="O465" i="13"/>
  <c r="P465" i="13"/>
  <c r="O466" i="13"/>
  <c r="P466" i="13"/>
  <c r="O467" i="13"/>
  <c r="P467" i="13"/>
  <c r="O468" i="13"/>
  <c r="P468" i="13"/>
  <c r="O469" i="13"/>
  <c r="P469" i="13"/>
  <c r="O470" i="13"/>
  <c r="P470" i="13"/>
  <c r="O471" i="13"/>
  <c r="P471" i="13"/>
  <c r="O472" i="13"/>
  <c r="P472" i="13"/>
  <c r="O473" i="13"/>
  <c r="P473" i="13"/>
  <c r="O474" i="13"/>
  <c r="P474" i="13"/>
  <c r="O475" i="13"/>
  <c r="P475" i="13"/>
  <c r="O476" i="13"/>
  <c r="P476" i="13"/>
  <c r="O477" i="13"/>
  <c r="P477" i="13"/>
  <c r="O478" i="13"/>
  <c r="P478" i="13"/>
  <c r="O479" i="13"/>
  <c r="P479" i="13"/>
  <c r="O480" i="13"/>
  <c r="P480" i="13"/>
  <c r="O481" i="13"/>
  <c r="P481" i="13"/>
  <c r="O482" i="13"/>
  <c r="P482" i="13"/>
  <c r="O483" i="13"/>
  <c r="P483" i="13"/>
  <c r="O484" i="13"/>
  <c r="P484" i="13"/>
  <c r="O485" i="13"/>
  <c r="P485" i="13"/>
  <c r="O486" i="13"/>
  <c r="P486" i="13"/>
  <c r="O487" i="13"/>
  <c r="P487" i="13"/>
  <c r="O488" i="13"/>
  <c r="P488" i="13"/>
  <c r="O489" i="13"/>
  <c r="P489" i="13"/>
  <c r="O490" i="13"/>
  <c r="P490" i="13"/>
  <c r="O491" i="13"/>
  <c r="P491" i="13"/>
  <c r="O492" i="13"/>
  <c r="P492" i="13"/>
  <c r="O493" i="13"/>
  <c r="P493" i="13"/>
  <c r="O494" i="13"/>
  <c r="P494" i="13"/>
  <c r="O495" i="13"/>
  <c r="P495" i="13"/>
  <c r="O496" i="13"/>
  <c r="P496" i="13"/>
  <c r="O497" i="13"/>
  <c r="P497" i="13"/>
  <c r="O498" i="13"/>
  <c r="P498" i="13"/>
  <c r="O499" i="13"/>
  <c r="P499" i="13"/>
  <c r="O500" i="13"/>
  <c r="P500" i="13"/>
  <c r="O501" i="13"/>
  <c r="P501" i="13"/>
  <c r="O502" i="13"/>
  <c r="P502" i="13"/>
  <c r="O503" i="13"/>
  <c r="P503" i="13"/>
  <c r="O504" i="13"/>
  <c r="P504" i="13"/>
  <c r="O505" i="13"/>
  <c r="P505" i="13"/>
  <c r="O506" i="13"/>
  <c r="P506" i="13"/>
  <c r="O507" i="13"/>
  <c r="P507" i="13"/>
  <c r="O508" i="13"/>
  <c r="P508" i="13"/>
  <c r="O509" i="13"/>
  <c r="P509" i="13"/>
  <c r="O510" i="13"/>
  <c r="P510" i="13"/>
  <c r="O511" i="13"/>
  <c r="P511" i="13"/>
  <c r="O512" i="13"/>
  <c r="P512" i="13"/>
  <c r="O513" i="13"/>
  <c r="P513" i="13"/>
  <c r="EB6" i="13"/>
  <c r="EE6" i="13" s="1"/>
  <c r="EB7" i="13"/>
  <c r="EE7" i="13" s="1"/>
  <c r="EB8" i="13"/>
  <c r="EE8" i="13" s="1"/>
  <c r="EB9" i="13"/>
  <c r="EE9" i="13" s="1"/>
  <c r="EB10" i="13"/>
  <c r="EE10" i="13" s="1"/>
  <c r="EB11" i="13"/>
  <c r="EE11" i="13" s="1"/>
  <c r="EB12" i="13"/>
  <c r="EE12" i="13" s="1"/>
  <c r="EB13" i="13"/>
  <c r="EE13" i="13" s="1"/>
  <c r="EB14" i="13"/>
  <c r="EE14" i="13" s="1"/>
  <c r="EB15" i="13"/>
  <c r="EE15" i="13" s="1"/>
  <c r="EB16" i="13"/>
  <c r="EE16" i="13" s="1"/>
  <c r="EB17" i="13"/>
  <c r="EE17" i="13" s="1"/>
  <c r="EB18" i="13"/>
  <c r="EE18" i="13" s="1"/>
  <c r="EB19" i="13"/>
  <c r="EE19" i="13" s="1"/>
  <c r="EB20" i="13"/>
  <c r="EE20" i="13" s="1"/>
  <c r="EB21" i="13"/>
  <c r="EE21" i="13" s="1"/>
  <c r="EB22" i="13"/>
  <c r="EE22" i="13" s="1"/>
  <c r="EB23" i="13"/>
  <c r="EB24" i="13"/>
  <c r="EE24" i="13" s="1"/>
  <c r="EB25" i="13"/>
  <c r="EE25" i="13" s="1"/>
  <c r="EB26" i="13"/>
  <c r="EE26" i="13" s="1"/>
  <c r="EB27" i="13"/>
  <c r="EE27" i="13" s="1"/>
  <c r="EB28" i="13"/>
  <c r="EE28" i="13" s="1"/>
  <c r="EB29" i="13"/>
  <c r="EE29" i="13" s="1"/>
  <c r="EB30" i="13"/>
  <c r="EB31" i="13"/>
  <c r="EE31" i="13" s="1"/>
  <c r="EB32" i="13"/>
  <c r="EE32" i="13" s="1"/>
  <c r="EB33" i="13"/>
  <c r="EE33" i="13" s="1"/>
  <c r="EB34" i="13"/>
  <c r="EE34" i="13" s="1"/>
  <c r="EB35" i="13"/>
  <c r="EE35" i="13" s="1"/>
  <c r="EB36" i="13"/>
  <c r="EE36" i="13" s="1"/>
  <c r="EB37" i="13"/>
  <c r="EE37" i="13" s="1"/>
  <c r="EB38" i="13"/>
  <c r="EE38" i="13" s="1"/>
  <c r="EB39" i="13"/>
  <c r="EE39" i="13" s="1"/>
  <c r="EB40" i="13"/>
  <c r="EE40" i="13" s="1"/>
  <c r="EB41" i="13"/>
  <c r="EE41" i="13" s="1"/>
  <c r="EB42" i="13"/>
  <c r="EB43" i="13"/>
  <c r="EE43" i="13" s="1"/>
  <c r="EB44" i="13"/>
  <c r="EE44" i="13" s="1"/>
  <c r="EB45" i="13"/>
  <c r="EB46" i="13"/>
  <c r="EE46" i="13" s="1"/>
  <c r="EB47" i="13"/>
  <c r="EB48" i="13"/>
  <c r="EE48" i="13" s="1"/>
  <c r="EB49" i="13"/>
  <c r="EE49" i="13" s="1"/>
  <c r="EB50" i="13"/>
  <c r="EE50" i="13" s="1"/>
  <c r="EB51" i="13"/>
  <c r="EE51" i="13" s="1"/>
  <c r="EB52" i="13"/>
  <c r="EE52" i="13" s="1"/>
  <c r="EB53" i="13"/>
  <c r="EE53" i="13" s="1"/>
  <c r="EB54" i="13"/>
  <c r="EB55" i="13"/>
  <c r="EE55" i="13" s="1"/>
  <c r="EB56" i="13"/>
  <c r="EE56" i="13" s="1"/>
  <c r="EB57" i="13"/>
  <c r="EE57" i="13" s="1"/>
  <c r="EB58" i="13"/>
  <c r="EE58" i="13" s="1"/>
  <c r="EB59" i="13"/>
  <c r="EE59" i="13" s="1"/>
  <c r="EA60" i="13"/>
  <c r="EB60" i="13"/>
  <c r="EE60" i="13" s="1"/>
  <c r="EA61" i="13"/>
  <c r="EI61" i="13" s="1"/>
  <c r="EB61" i="13"/>
  <c r="EE61" i="13" s="1"/>
  <c r="EA62" i="13"/>
  <c r="EH62" i="13" s="1"/>
  <c r="AD62" i="13" s="1"/>
  <c r="EB62" i="13"/>
  <c r="EE62" i="13" s="1"/>
  <c r="EA63" i="13"/>
  <c r="EG63" i="13" s="1"/>
  <c r="EB63" i="13"/>
  <c r="EE63" i="13" s="1"/>
  <c r="EA64" i="13"/>
  <c r="EI64" i="13" s="1"/>
  <c r="EB64" i="13"/>
  <c r="EE64" i="13" s="1"/>
  <c r="EA65" i="13"/>
  <c r="EH65" i="13" s="1"/>
  <c r="EB65" i="13"/>
  <c r="EE65" i="13" s="1"/>
  <c r="EA66" i="13"/>
  <c r="EH66" i="13" s="1"/>
  <c r="AD66" i="13" s="1"/>
  <c r="EB66" i="13"/>
  <c r="EE66" i="13" s="1"/>
  <c r="EA67" i="13"/>
  <c r="EB67" i="13"/>
  <c r="EE67" i="13" s="1"/>
  <c r="EA68" i="13"/>
  <c r="EB68" i="13"/>
  <c r="EE68" i="13" s="1"/>
  <c r="EA69" i="13"/>
  <c r="EI69" i="13" s="1"/>
  <c r="EB69" i="13"/>
  <c r="EE69" i="13" s="1"/>
  <c r="EA70" i="13"/>
  <c r="EH70" i="13" s="1"/>
  <c r="AD70" i="13" s="1"/>
  <c r="EB70" i="13"/>
  <c r="EE70" i="13" s="1"/>
  <c r="EA71" i="13"/>
  <c r="EI71" i="13" s="1"/>
  <c r="EB71" i="13"/>
  <c r="EE71" i="13" s="1"/>
  <c r="EA72" i="13"/>
  <c r="EH72" i="13" s="1"/>
  <c r="AD72" i="13" s="1"/>
  <c r="EB72" i="13"/>
  <c r="EE72" i="13" s="1"/>
  <c r="EA73" i="13"/>
  <c r="EH73" i="13" s="1"/>
  <c r="AD73" i="13" s="1"/>
  <c r="EB73" i="13"/>
  <c r="EE73" i="13" s="1"/>
  <c r="EA74" i="13"/>
  <c r="EI74" i="13" s="1"/>
  <c r="EB74" i="13"/>
  <c r="EE74" i="13" s="1"/>
  <c r="EA75" i="13"/>
  <c r="EB75" i="13"/>
  <c r="EE75" i="13" s="1"/>
  <c r="EA76" i="13"/>
  <c r="EB76" i="13"/>
  <c r="EE76" i="13" s="1"/>
  <c r="EA77" i="13"/>
  <c r="EF77" i="13" s="1"/>
  <c r="EB77" i="13"/>
  <c r="EE77" i="13" s="1"/>
  <c r="EA78" i="13"/>
  <c r="EH78" i="13" s="1"/>
  <c r="AD78" i="13" s="1"/>
  <c r="EB78" i="13"/>
  <c r="EE78" i="13" s="1"/>
  <c r="EA79" i="13"/>
  <c r="EB79" i="13"/>
  <c r="EE79" i="13" s="1"/>
  <c r="EA80" i="13"/>
  <c r="EH80" i="13" s="1"/>
  <c r="EB80" i="13"/>
  <c r="EE80" i="13" s="1"/>
  <c r="EA81" i="13"/>
  <c r="EF81" i="13" s="1"/>
  <c r="EB81" i="13"/>
  <c r="EE81" i="13" s="1"/>
  <c r="EA82" i="13"/>
  <c r="EF82" i="13" s="1"/>
  <c r="EB82" i="13"/>
  <c r="EE82" i="13" s="1"/>
  <c r="EA83" i="13"/>
  <c r="EI83" i="13" s="1"/>
  <c r="EB83" i="13"/>
  <c r="EE83" i="13" s="1"/>
  <c r="EA84" i="13"/>
  <c r="EB84" i="13"/>
  <c r="EE84" i="13" s="1"/>
  <c r="EA85" i="13"/>
  <c r="EG85" i="13" s="1"/>
  <c r="EB85" i="13"/>
  <c r="EE85" i="13" s="1"/>
  <c r="EA86" i="13"/>
  <c r="EG86" i="13" s="1"/>
  <c r="EB86" i="13"/>
  <c r="EE86" i="13" s="1"/>
  <c r="EA87" i="13"/>
  <c r="EB87" i="13"/>
  <c r="EE87" i="13" s="1"/>
  <c r="EA88" i="13"/>
  <c r="EI88" i="13" s="1"/>
  <c r="EB88" i="13"/>
  <c r="EE88" i="13" s="1"/>
  <c r="EA89" i="13"/>
  <c r="EH89" i="13" s="1"/>
  <c r="AD89" i="13" s="1"/>
  <c r="EB89" i="13"/>
  <c r="EE89" i="13" s="1"/>
  <c r="EA90" i="13"/>
  <c r="EF90" i="13" s="1"/>
  <c r="EB90" i="13"/>
  <c r="EE90" i="13" s="1"/>
  <c r="EA91" i="13"/>
  <c r="EF91" i="13" s="1"/>
  <c r="EB91" i="13"/>
  <c r="EE91" i="13" s="1"/>
  <c r="EA92" i="13"/>
  <c r="EI92" i="13" s="1"/>
  <c r="EB92" i="13"/>
  <c r="EE92" i="13" s="1"/>
  <c r="EA93" i="13"/>
  <c r="EG93" i="13" s="1"/>
  <c r="EB93" i="13"/>
  <c r="EE93" i="13" s="1"/>
  <c r="EA94" i="13"/>
  <c r="EF94" i="13" s="1"/>
  <c r="EB94" i="13"/>
  <c r="EE94" i="13" s="1"/>
  <c r="EA95" i="13"/>
  <c r="EI95" i="13" s="1"/>
  <c r="EB95" i="13"/>
  <c r="EE95" i="13" s="1"/>
  <c r="EA96" i="13"/>
  <c r="EG96" i="13" s="1"/>
  <c r="EB96" i="13"/>
  <c r="EE96" i="13" s="1"/>
  <c r="EA97" i="13"/>
  <c r="EH97" i="13" s="1"/>
  <c r="EB97" i="13"/>
  <c r="EE97" i="13" s="1"/>
  <c r="EA98" i="13"/>
  <c r="EI98" i="13" s="1"/>
  <c r="EB98" i="13"/>
  <c r="EE98" i="13" s="1"/>
  <c r="EA99" i="13"/>
  <c r="EI99" i="13" s="1"/>
  <c r="EB99" i="13"/>
  <c r="EE99" i="13" s="1"/>
  <c r="EA100" i="13"/>
  <c r="EA101" i="13"/>
  <c r="EG101" i="13" s="1"/>
  <c r="EB101" i="13"/>
  <c r="EE101" i="13" s="1"/>
  <c r="EA102" i="13"/>
  <c r="EG102" i="13" s="1"/>
  <c r="EB102" i="13"/>
  <c r="EE102" i="13" s="1"/>
  <c r="EA103" i="13"/>
  <c r="EI103" i="13" s="1"/>
  <c r="EB103" i="13"/>
  <c r="EE103" i="13" s="1"/>
  <c r="EA104" i="13"/>
  <c r="EH104" i="13" s="1"/>
  <c r="AD104" i="13" s="1"/>
  <c r="EB104" i="13"/>
  <c r="EE104" i="13" s="1"/>
  <c r="EA105" i="13"/>
  <c r="EF105" i="13" s="1"/>
  <c r="EB105" i="13"/>
  <c r="EE105" i="13" s="1"/>
  <c r="EA106" i="13"/>
  <c r="EH106" i="13" s="1"/>
  <c r="AD106" i="13" s="1"/>
  <c r="EB106" i="13"/>
  <c r="EE106" i="13" s="1"/>
  <c r="EA107" i="13"/>
  <c r="EI107" i="13" s="1"/>
  <c r="EB107" i="13"/>
  <c r="EE107" i="13" s="1"/>
  <c r="EA108" i="13"/>
  <c r="EI108" i="13" s="1"/>
  <c r="EB108" i="13"/>
  <c r="EE108" i="13" s="1"/>
  <c r="EA109" i="13"/>
  <c r="EG109" i="13" s="1"/>
  <c r="EB109" i="13"/>
  <c r="EE109" i="13" s="1"/>
  <c r="EA110" i="13"/>
  <c r="EG110" i="13" s="1"/>
  <c r="EB110" i="13"/>
  <c r="EE110" i="13" s="1"/>
  <c r="EA111" i="13"/>
  <c r="EI111" i="13" s="1"/>
  <c r="EB111" i="13"/>
  <c r="EE111" i="13" s="1"/>
  <c r="EA112" i="13"/>
  <c r="EB112" i="13"/>
  <c r="EE112" i="13" s="1"/>
  <c r="EA113" i="13"/>
  <c r="EH113" i="13" s="1"/>
  <c r="EB113" i="13"/>
  <c r="EE113" i="13" s="1"/>
  <c r="EA114" i="13"/>
  <c r="EI114" i="13" s="1"/>
  <c r="EB114" i="13"/>
  <c r="EE114" i="13" s="1"/>
  <c r="EA115" i="13"/>
  <c r="EF115" i="13" s="1"/>
  <c r="EB115" i="13"/>
  <c r="EE115" i="13" s="1"/>
  <c r="EA116" i="13"/>
  <c r="EI116" i="13" s="1"/>
  <c r="EB116" i="13"/>
  <c r="EE116" i="13" s="1"/>
  <c r="EA117" i="13"/>
  <c r="EG117" i="13" s="1"/>
  <c r="EB117" i="13"/>
  <c r="EE117" i="13" s="1"/>
  <c r="EA118" i="13"/>
  <c r="EG118" i="13" s="1"/>
  <c r="EB118" i="13"/>
  <c r="EE118" i="13" s="1"/>
  <c r="EA119" i="13"/>
  <c r="EI119" i="13" s="1"/>
  <c r="EB119" i="13"/>
  <c r="EE119" i="13" s="1"/>
  <c r="EA120" i="13"/>
  <c r="EI120" i="13" s="1"/>
  <c r="EB120" i="13"/>
  <c r="EE120" i="13" s="1"/>
  <c r="EA121" i="13"/>
  <c r="EF121" i="13" s="1"/>
  <c r="EB121" i="13"/>
  <c r="EE121" i="13" s="1"/>
  <c r="EA122" i="13"/>
  <c r="EI122" i="13" s="1"/>
  <c r="EB122" i="13"/>
  <c r="EE122" i="13" s="1"/>
  <c r="EA123" i="13"/>
  <c r="EF123" i="13" s="1"/>
  <c r="EB123" i="13"/>
  <c r="EA124" i="13"/>
  <c r="EB124" i="13"/>
  <c r="EE124" i="13" s="1"/>
  <c r="EA125" i="13"/>
  <c r="EH125" i="13" s="1"/>
  <c r="AD125" i="13" s="1"/>
  <c r="EB125" i="13"/>
  <c r="EE125" i="13" s="1"/>
  <c r="EA126" i="13"/>
  <c r="EI126" i="13" s="1"/>
  <c r="EB126" i="13"/>
  <c r="EE126" i="13" s="1"/>
  <c r="EA127" i="13"/>
  <c r="EH127" i="13" s="1"/>
  <c r="AD127" i="13" s="1"/>
  <c r="EB127" i="13"/>
  <c r="EE127" i="13" s="1"/>
  <c r="EA128" i="13"/>
  <c r="EF128" i="13" s="1"/>
  <c r="EB128" i="13"/>
  <c r="EE128" i="13" s="1"/>
  <c r="EA129" i="13"/>
  <c r="EI129" i="13" s="1"/>
  <c r="EB129" i="13"/>
  <c r="EE129" i="13" s="1"/>
  <c r="EA130" i="13"/>
  <c r="EI130" i="13" s="1"/>
  <c r="EB130" i="13"/>
  <c r="EE130" i="13" s="1"/>
  <c r="EA131" i="13"/>
  <c r="EH131" i="13" s="1"/>
  <c r="AD131" i="13" s="1"/>
  <c r="EB131" i="13"/>
  <c r="EE131" i="13" s="1"/>
  <c r="EA132" i="13"/>
  <c r="EI132" i="13" s="1"/>
  <c r="EB132" i="13"/>
  <c r="EE132" i="13" s="1"/>
  <c r="EA133" i="13"/>
  <c r="EG133" i="13" s="1"/>
  <c r="EB133" i="13"/>
  <c r="EE133" i="13" s="1"/>
  <c r="EA134" i="13"/>
  <c r="EI134" i="13" s="1"/>
  <c r="EB134" i="13"/>
  <c r="EE134" i="13" s="1"/>
  <c r="EA135" i="13"/>
  <c r="EF135" i="13" s="1"/>
  <c r="EB135" i="13"/>
  <c r="EA136" i="13"/>
  <c r="EG136" i="13" s="1"/>
  <c r="EB136" i="13"/>
  <c r="EE136" i="13" s="1"/>
  <c r="EA137" i="13"/>
  <c r="EB137" i="13"/>
  <c r="EE137" i="13" s="1"/>
  <c r="EA138" i="13"/>
  <c r="EF138" i="13" s="1"/>
  <c r="EB138" i="13"/>
  <c r="EE138" i="13" s="1"/>
  <c r="EA139" i="13"/>
  <c r="EG139" i="13" s="1"/>
  <c r="EB139" i="13"/>
  <c r="EE139" i="13" s="1"/>
  <c r="EA140" i="13"/>
  <c r="EI140" i="13" s="1"/>
  <c r="EB140" i="13"/>
  <c r="EE140" i="13" s="1"/>
  <c r="EA141" i="13"/>
  <c r="EH141" i="13" s="1"/>
  <c r="AD141" i="13" s="1"/>
  <c r="EB141" i="13"/>
  <c r="EE141" i="13" s="1"/>
  <c r="EA142" i="13"/>
  <c r="EI142" i="13" s="1"/>
  <c r="EB142" i="13"/>
  <c r="EA143" i="13"/>
  <c r="EH143" i="13" s="1"/>
  <c r="AD143" i="13" s="1"/>
  <c r="EB143" i="13"/>
  <c r="EE143" i="13" s="1"/>
  <c r="EA144" i="13"/>
  <c r="EB144" i="13"/>
  <c r="EE144" i="13" s="1"/>
  <c r="EA145" i="13"/>
  <c r="EB145" i="13"/>
  <c r="EE145" i="13" s="1"/>
  <c r="EA146" i="13"/>
  <c r="EI146" i="13" s="1"/>
  <c r="EB146" i="13"/>
  <c r="EE146" i="13" s="1"/>
  <c r="EA147" i="13"/>
  <c r="EF147" i="13" s="1"/>
  <c r="EB147" i="13"/>
  <c r="EA148" i="13"/>
  <c r="EI148" i="13" s="1"/>
  <c r="EB148" i="13"/>
  <c r="EE148" i="13" s="1"/>
  <c r="EA149" i="13"/>
  <c r="EH149" i="13" s="1"/>
  <c r="AD149" i="13" s="1"/>
  <c r="EB149" i="13"/>
  <c r="EE149" i="13" s="1"/>
  <c r="EA150" i="13"/>
  <c r="EF150" i="13" s="1"/>
  <c r="EB150" i="13"/>
  <c r="EE150" i="13" s="1"/>
  <c r="EA151" i="13"/>
  <c r="EF151" i="13" s="1"/>
  <c r="EB151" i="13"/>
  <c r="EE151" i="13" s="1"/>
  <c r="EA152" i="13"/>
  <c r="EI152" i="13" s="1"/>
  <c r="EB152" i="13"/>
  <c r="EE152" i="13" s="1"/>
  <c r="EA153" i="13"/>
  <c r="EI153" i="13" s="1"/>
  <c r="EB153" i="13"/>
  <c r="EE153" i="13" s="1"/>
  <c r="EA154" i="13"/>
  <c r="EF154" i="13" s="1"/>
  <c r="EB154" i="13"/>
  <c r="EE154" i="13" s="1"/>
  <c r="EA155" i="13"/>
  <c r="EF155" i="13" s="1"/>
  <c r="EB155" i="13"/>
  <c r="EE155" i="13" s="1"/>
  <c r="EA156" i="13"/>
  <c r="EI156" i="13" s="1"/>
  <c r="EB156" i="13"/>
  <c r="EE156" i="13" s="1"/>
  <c r="EA157" i="13"/>
  <c r="EH157" i="13" s="1"/>
  <c r="AD157" i="13" s="1"/>
  <c r="EB157" i="13"/>
  <c r="EE157" i="13" s="1"/>
  <c r="EA158" i="13"/>
  <c r="EF158" i="13" s="1"/>
  <c r="EB158" i="13"/>
  <c r="EE158" i="13" s="1"/>
  <c r="EA159" i="13"/>
  <c r="EF159" i="13" s="1"/>
  <c r="EB159" i="13"/>
  <c r="EA160" i="13"/>
  <c r="EB160" i="13"/>
  <c r="EE160" i="13" s="1"/>
  <c r="EA161" i="13"/>
  <c r="EI161" i="13" s="1"/>
  <c r="EB161" i="13"/>
  <c r="EE161" i="13" s="1"/>
  <c r="EA162" i="13"/>
  <c r="EF162" i="13" s="1"/>
  <c r="EB162" i="13"/>
  <c r="EE162" i="13" s="1"/>
  <c r="EA163" i="13"/>
  <c r="EG163" i="13" s="1"/>
  <c r="EB163" i="13"/>
  <c r="EE163" i="13" s="1"/>
  <c r="EA164" i="13"/>
  <c r="EI164" i="13" s="1"/>
  <c r="EB164" i="13"/>
  <c r="EE164" i="13" s="1"/>
  <c r="EA165" i="13"/>
  <c r="EH165" i="13" s="1"/>
  <c r="AD165" i="13" s="1"/>
  <c r="EB165" i="13"/>
  <c r="EE165" i="13" s="1"/>
  <c r="EA166" i="13"/>
  <c r="EI166" i="13" s="1"/>
  <c r="EB166" i="13"/>
  <c r="EE166" i="13" s="1"/>
  <c r="EA167" i="13"/>
  <c r="EI167" i="13" s="1"/>
  <c r="EB167" i="13"/>
  <c r="EE167" i="13" s="1"/>
  <c r="EA168" i="13"/>
  <c r="EI168" i="13" s="1"/>
  <c r="EB168" i="13"/>
  <c r="EE168" i="13" s="1"/>
  <c r="EA169" i="13"/>
  <c r="EB169" i="13"/>
  <c r="EE169" i="13" s="1"/>
  <c r="EA170" i="13"/>
  <c r="EI170" i="13" s="1"/>
  <c r="EB170" i="13"/>
  <c r="EE170" i="13" s="1"/>
  <c r="EA171" i="13"/>
  <c r="EG171" i="13" s="1"/>
  <c r="EB171" i="13"/>
  <c r="EA172" i="13"/>
  <c r="EB172" i="13"/>
  <c r="EE172" i="13" s="1"/>
  <c r="EA173" i="13"/>
  <c r="EB173" i="13"/>
  <c r="EE173" i="13" s="1"/>
  <c r="EA174" i="13"/>
  <c r="EI174" i="13" s="1"/>
  <c r="EB174" i="13"/>
  <c r="EE174" i="13" s="1"/>
  <c r="EA175" i="13"/>
  <c r="EF175" i="13" s="1"/>
  <c r="EB175" i="13"/>
  <c r="EE175" i="13" s="1"/>
  <c r="EA176" i="13"/>
  <c r="EB176" i="13"/>
  <c r="EE176" i="13" s="1"/>
  <c r="EA177" i="13"/>
  <c r="EH177" i="13" s="1"/>
  <c r="EB177" i="13"/>
  <c r="EE177" i="13" s="1"/>
  <c r="EA178" i="13"/>
  <c r="EG178" i="13" s="1"/>
  <c r="EB178" i="13"/>
  <c r="EE178" i="13" s="1"/>
  <c r="EA179" i="13"/>
  <c r="EI179" i="13" s="1"/>
  <c r="EB179" i="13"/>
  <c r="EE179" i="13" s="1"/>
  <c r="EA180" i="13"/>
  <c r="EB180" i="13"/>
  <c r="EE180" i="13" s="1"/>
  <c r="EA181" i="13"/>
  <c r="EG181" i="13" s="1"/>
  <c r="EB181" i="13"/>
  <c r="EE181" i="13" s="1"/>
  <c r="EA182" i="13"/>
  <c r="EB182" i="13"/>
  <c r="EE182" i="13" s="1"/>
  <c r="EA183" i="13"/>
  <c r="EH183" i="13" s="1"/>
  <c r="AD183" i="13" s="1"/>
  <c r="EB183" i="13"/>
  <c r="EA184" i="13"/>
  <c r="EG184" i="13" s="1"/>
  <c r="EB184" i="13"/>
  <c r="EE184" i="13" s="1"/>
  <c r="EA185" i="13"/>
  <c r="EF185" i="13" s="1"/>
  <c r="EB185" i="13"/>
  <c r="EE185" i="13" s="1"/>
  <c r="EA186" i="13"/>
  <c r="EB186" i="13"/>
  <c r="EE186" i="13" s="1"/>
  <c r="EA187" i="13"/>
  <c r="EH187" i="13" s="1"/>
  <c r="EB187" i="13"/>
  <c r="EE187" i="13" s="1"/>
  <c r="EA188" i="13"/>
  <c r="EB188" i="13"/>
  <c r="EE188" i="13" s="1"/>
  <c r="EA189" i="13"/>
  <c r="EB189" i="13"/>
  <c r="EE189" i="13" s="1"/>
  <c r="EA190" i="13"/>
  <c r="EI190" i="13" s="1"/>
  <c r="EB190" i="13"/>
  <c r="EE190" i="13" s="1"/>
  <c r="EA191" i="13"/>
  <c r="EI191" i="13" s="1"/>
  <c r="EB191" i="13"/>
  <c r="EE191" i="13" s="1"/>
  <c r="EA192" i="13"/>
  <c r="EB192" i="13"/>
  <c r="EE192" i="13" s="1"/>
  <c r="EA193" i="13"/>
  <c r="EH193" i="13" s="1"/>
  <c r="AD193" i="13" s="1"/>
  <c r="EB193" i="13"/>
  <c r="EE193" i="13" s="1"/>
  <c r="EA194" i="13"/>
  <c r="EH194" i="13" s="1"/>
  <c r="EB194" i="13"/>
  <c r="EE194" i="13" s="1"/>
  <c r="EA195" i="13"/>
  <c r="EI195" i="13" s="1"/>
  <c r="EB195" i="13"/>
  <c r="EE195" i="13" s="1"/>
  <c r="EA196" i="13"/>
  <c r="EB196" i="13"/>
  <c r="EE196" i="13" s="1"/>
  <c r="EA197" i="13"/>
  <c r="EI197" i="13" s="1"/>
  <c r="EB197" i="13"/>
  <c r="EE197" i="13" s="1"/>
  <c r="EA198" i="13"/>
  <c r="EI198" i="13" s="1"/>
  <c r="EB198" i="13"/>
  <c r="EA199" i="13"/>
  <c r="EF199" i="13" s="1"/>
  <c r="EB199" i="13"/>
  <c r="EE199" i="13" s="1"/>
  <c r="EA200" i="13"/>
  <c r="EI200" i="13" s="1"/>
  <c r="EB200" i="13"/>
  <c r="EE200" i="13" s="1"/>
  <c r="EA201" i="13"/>
  <c r="EH201" i="13" s="1"/>
  <c r="AD201" i="13" s="1"/>
  <c r="EB201" i="13"/>
  <c r="EE201" i="13" s="1"/>
  <c r="EA202" i="13"/>
  <c r="EH202" i="13" s="1"/>
  <c r="EB202" i="13"/>
  <c r="EE202" i="13" s="1"/>
  <c r="EA203" i="13"/>
  <c r="EI203" i="13" s="1"/>
  <c r="EB203" i="13"/>
  <c r="EE203" i="13" s="1"/>
  <c r="EA204" i="13"/>
  <c r="EB204" i="13"/>
  <c r="EE204" i="13" s="1"/>
  <c r="EA205" i="13"/>
  <c r="EB205" i="13"/>
  <c r="EE205" i="13" s="1"/>
  <c r="EA206" i="13"/>
  <c r="EI206" i="13" s="1"/>
  <c r="EB206" i="13"/>
  <c r="EE206" i="13" s="1"/>
  <c r="EA207" i="13"/>
  <c r="EH207" i="13" s="1"/>
  <c r="AD207" i="13" s="1"/>
  <c r="EB207" i="13"/>
  <c r="EA208" i="13"/>
  <c r="EI208" i="13" s="1"/>
  <c r="EB208" i="13"/>
  <c r="EE208" i="13" s="1"/>
  <c r="EA209" i="13"/>
  <c r="EB209" i="13"/>
  <c r="EE209" i="13" s="1"/>
  <c r="EA210" i="13"/>
  <c r="EF210" i="13" s="1"/>
  <c r="EB210" i="13"/>
  <c r="EE210" i="13" s="1"/>
  <c r="EA211" i="13"/>
  <c r="EI211" i="13" s="1"/>
  <c r="EB211" i="13"/>
  <c r="EE211" i="13" s="1"/>
  <c r="EA212" i="13"/>
  <c r="EB212" i="13"/>
  <c r="EE212" i="13" s="1"/>
  <c r="EA213" i="13"/>
  <c r="EI213" i="13" s="1"/>
  <c r="EB213" i="13"/>
  <c r="EE213" i="13" s="1"/>
  <c r="EA214" i="13"/>
  <c r="EI214" i="13" s="1"/>
  <c r="EB214" i="13"/>
  <c r="EE214" i="13" s="1"/>
  <c r="EA215" i="13"/>
  <c r="EG215" i="13" s="1"/>
  <c r="EB215" i="13"/>
  <c r="EE215" i="13" s="1"/>
  <c r="EA216" i="13"/>
  <c r="EH216" i="13" s="1"/>
  <c r="AD216" i="13" s="1"/>
  <c r="EB216" i="13"/>
  <c r="EE216" i="13" s="1"/>
  <c r="EA217" i="13"/>
  <c r="EH217" i="13" s="1"/>
  <c r="AD217" i="13" s="1"/>
  <c r="EB217" i="13"/>
  <c r="EE217" i="13" s="1"/>
  <c r="EA218" i="13"/>
  <c r="EH218" i="13" s="1"/>
  <c r="EB218" i="13"/>
  <c r="EE218" i="13" s="1"/>
  <c r="EA219" i="13"/>
  <c r="EI219" i="13" s="1"/>
  <c r="EB219" i="13"/>
  <c r="EA220" i="13"/>
  <c r="EI220" i="13" s="1"/>
  <c r="EB220" i="13"/>
  <c r="EE220" i="13" s="1"/>
  <c r="EA221" i="13"/>
  <c r="EB221" i="13"/>
  <c r="EE221" i="13" s="1"/>
  <c r="EA222" i="13"/>
  <c r="EF222" i="13" s="1"/>
  <c r="EB222" i="13"/>
  <c r="EE222" i="13" s="1"/>
  <c r="EA223" i="13"/>
  <c r="EI223" i="13" s="1"/>
  <c r="EB223" i="13"/>
  <c r="EE223" i="13" s="1"/>
  <c r="EA224" i="13"/>
  <c r="EB224" i="13"/>
  <c r="EE224" i="13" s="1"/>
  <c r="EA225" i="13"/>
  <c r="EF225" i="13" s="1"/>
  <c r="EB225" i="13"/>
  <c r="EE225" i="13" s="1"/>
  <c r="EA226" i="13"/>
  <c r="EB226" i="13"/>
  <c r="EE226" i="13" s="1"/>
  <c r="EA227" i="13"/>
  <c r="EB227" i="13"/>
  <c r="EE227" i="13" s="1"/>
  <c r="EA228" i="13"/>
  <c r="EI228" i="13" s="1"/>
  <c r="EB228" i="13"/>
  <c r="EE228" i="13" s="1"/>
  <c r="EA229" i="13"/>
  <c r="EH229" i="13" s="1"/>
  <c r="AD229" i="13" s="1"/>
  <c r="EB229" i="13"/>
  <c r="EE229" i="13" s="1"/>
  <c r="EA230" i="13"/>
  <c r="EG230" i="13" s="1"/>
  <c r="EB230" i="13"/>
  <c r="EE230" i="13" s="1"/>
  <c r="EA231" i="13"/>
  <c r="EH231" i="13" s="1"/>
  <c r="AD231" i="13" s="1"/>
  <c r="EB231" i="13"/>
  <c r="EA232" i="13"/>
  <c r="EB232" i="13"/>
  <c r="EE232" i="13" s="1"/>
  <c r="EA233" i="13"/>
  <c r="EB233" i="13"/>
  <c r="EE233" i="13" s="1"/>
  <c r="EA234" i="13"/>
  <c r="EI234" i="13" s="1"/>
  <c r="EB234" i="13"/>
  <c r="EE234" i="13" s="1"/>
  <c r="EA235" i="13"/>
  <c r="EF235" i="13" s="1"/>
  <c r="EB235" i="13"/>
  <c r="EE235" i="13" s="1"/>
  <c r="EA236" i="13"/>
  <c r="EI236" i="13" s="1"/>
  <c r="EB236" i="13"/>
  <c r="EE236" i="13" s="1"/>
  <c r="EA237" i="13"/>
  <c r="EH237" i="13" s="1"/>
  <c r="EB237" i="13"/>
  <c r="EE237" i="13" s="1"/>
  <c r="EA238" i="13"/>
  <c r="EG238" i="13" s="1"/>
  <c r="EB238" i="13"/>
  <c r="EE238" i="13" s="1"/>
  <c r="EA239" i="13"/>
  <c r="EB239" i="13"/>
  <c r="EE239" i="13" s="1"/>
  <c r="EA240" i="13"/>
  <c r="EI240" i="13" s="1"/>
  <c r="EB240" i="13"/>
  <c r="EE240" i="13" s="1"/>
  <c r="EA241" i="13"/>
  <c r="EH241" i="13" s="1"/>
  <c r="AD241" i="13" s="1"/>
  <c r="EB241" i="13"/>
  <c r="EE241" i="13" s="1"/>
  <c r="EA242" i="13"/>
  <c r="EG242" i="13" s="1"/>
  <c r="EB242" i="13"/>
  <c r="EE242" i="13" s="1"/>
  <c r="EA243" i="13"/>
  <c r="EF243" i="13" s="1"/>
  <c r="EB243" i="13"/>
  <c r="EA244" i="13"/>
  <c r="EI244" i="13" s="1"/>
  <c r="EB244" i="13"/>
  <c r="EE244" i="13" s="1"/>
  <c r="EA245" i="13"/>
  <c r="EB245" i="13"/>
  <c r="EE245" i="13" s="1"/>
  <c r="EA246" i="13"/>
  <c r="EI246" i="13" s="1"/>
  <c r="EB246" i="13"/>
  <c r="EE246" i="13" s="1"/>
  <c r="EA247" i="13"/>
  <c r="EH247" i="13" s="1"/>
  <c r="AD247" i="13" s="1"/>
  <c r="EB247" i="13"/>
  <c r="EE247" i="13" s="1"/>
  <c r="EA248" i="13"/>
  <c r="EI248" i="13" s="1"/>
  <c r="EB248" i="13"/>
  <c r="EE248" i="13" s="1"/>
  <c r="EA249" i="13"/>
  <c r="EF249" i="13" s="1"/>
  <c r="EB249" i="13"/>
  <c r="EE249" i="13" s="1"/>
  <c r="EA250" i="13"/>
  <c r="EF250" i="13" s="1"/>
  <c r="EB250" i="13"/>
  <c r="EE250" i="13" s="1"/>
  <c r="EA251" i="13"/>
  <c r="EB251" i="13"/>
  <c r="EE251" i="13" s="1"/>
  <c r="EA252" i="13"/>
  <c r="EB252" i="13"/>
  <c r="EE252" i="13" s="1"/>
  <c r="EA253" i="13"/>
  <c r="EH253" i="13" s="1"/>
  <c r="AD253" i="13" s="1"/>
  <c r="EB253" i="13"/>
  <c r="EE253" i="13" s="1"/>
  <c r="EA254" i="13"/>
  <c r="EB254" i="13"/>
  <c r="EE254" i="13" s="1"/>
  <c r="EA255" i="13"/>
  <c r="EI255" i="13" s="1"/>
  <c r="EB255" i="13"/>
  <c r="EA256" i="13"/>
  <c r="EI256" i="13" s="1"/>
  <c r="EB256" i="13"/>
  <c r="EE256" i="13" s="1"/>
  <c r="EA257" i="13"/>
  <c r="EB257" i="13"/>
  <c r="EE257" i="13" s="1"/>
  <c r="EA258" i="13"/>
  <c r="EI258" i="13" s="1"/>
  <c r="EB258" i="13"/>
  <c r="EE258" i="13" s="1"/>
  <c r="EA259" i="13"/>
  <c r="EH259" i="13" s="1"/>
  <c r="AD259" i="13" s="1"/>
  <c r="EB259" i="13"/>
  <c r="EE259" i="13" s="1"/>
  <c r="EA260" i="13"/>
  <c r="EH260" i="13" s="1"/>
  <c r="AD260" i="13" s="1"/>
  <c r="EB260" i="13"/>
  <c r="EE260" i="13" s="1"/>
  <c r="EA261" i="13"/>
  <c r="EH261" i="13" s="1"/>
  <c r="EB261" i="13"/>
  <c r="EE261" i="13" s="1"/>
  <c r="EA262" i="13"/>
  <c r="EF262" i="13" s="1"/>
  <c r="EB262" i="13"/>
  <c r="EE262" i="13" s="1"/>
  <c r="EA263" i="13"/>
  <c r="EI263" i="13" s="1"/>
  <c r="EB263" i="13"/>
  <c r="EE263" i="13" s="1"/>
  <c r="EA264" i="13"/>
  <c r="EI264" i="13" s="1"/>
  <c r="EB264" i="13"/>
  <c r="EE264" i="13" s="1"/>
  <c r="EA265" i="13"/>
  <c r="EG265" i="13" s="1"/>
  <c r="EB265" i="13"/>
  <c r="EE265" i="13" s="1"/>
  <c r="EA266" i="13"/>
  <c r="EI266" i="13" s="1"/>
  <c r="EB266" i="13"/>
  <c r="EE266" i="13" s="1"/>
  <c r="EA267" i="13"/>
  <c r="EH267" i="13" s="1"/>
  <c r="AD267" i="13" s="1"/>
  <c r="EB267" i="13"/>
  <c r="EA268" i="13"/>
  <c r="EB268" i="13"/>
  <c r="EE268" i="13" s="1"/>
  <c r="EA269" i="13"/>
  <c r="EH269" i="13" s="1"/>
  <c r="AD269" i="13" s="1"/>
  <c r="EB269" i="13"/>
  <c r="EE269" i="13" s="1"/>
  <c r="EA270" i="13"/>
  <c r="EF270" i="13" s="1"/>
  <c r="EB270" i="13"/>
  <c r="EE270" i="13" s="1"/>
  <c r="EA271" i="13"/>
  <c r="EI271" i="13" s="1"/>
  <c r="EB271" i="13"/>
  <c r="EE271" i="13" s="1"/>
  <c r="EA272" i="13"/>
  <c r="EI272" i="13" s="1"/>
  <c r="EB272" i="13"/>
  <c r="EE272" i="13" s="1"/>
  <c r="EA273" i="13"/>
  <c r="EG273" i="13" s="1"/>
  <c r="EB273" i="13"/>
  <c r="EE273" i="13" s="1"/>
  <c r="EA274" i="13"/>
  <c r="EF274" i="13" s="1"/>
  <c r="EB274" i="13"/>
  <c r="EE274" i="13" s="1"/>
  <c r="EA275" i="13"/>
  <c r="EB275" i="13"/>
  <c r="EE275" i="13" s="1"/>
  <c r="EA276" i="13"/>
  <c r="EB276" i="13"/>
  <c r="EE276" i="13" s="1"/>
  <c r="EA277" i="13"/>
  <c r="EI277" i="13" s="1"/>
  <c r="EB277" i="13"/>
  <c r="EE277" i="13" s="1"/>
  <c r="EA278" i="13"/>
  <c r="EG278" i="13" s="1"/>
  <c r="EB278" i="13"/>
  <c r="EE278" i="13" s="1"/>
  <c r="EA279" i="13"/>
  <c r="EB279" i="13"/>
  <c r="EA280" i="13"/>
  <c r="EB280" i="13"/>
  <c r="EE280" i="13" s="1"/>
  <c r="EA281" i="13"/>
  <c r="EB281" i="13"/>
  <c r="EE281" i="13" s="1"/>
  <c r="EA282" i="13"/>
  <c r="EF282" i="13" s="1"/>
  <c r="EB282" i="13"/>
  <c r="EE282" i="13" s="1"/>
  <c r="EA283" i="13"/>
  <c r="EF283" i="13" s="1"/>
  <c r="EB283" i="13"/>
  <c r="EE283" i="13" s="1"/>
  <c r="EA284" i="13"/>
  <c r="EB284" i="13"/>
  <c r="EE284" i="13" s="1"/>
  <c r="EA285" i="13"/>
  <c r="EI285" i="13" s="1"/>
  <c r="EB285" i="13"/>
  <c r="EE285" i="13" s="1"/>
  <c r="EA286" i="13"/>
  <c r="EH286" i="13" s="1"/>
  <c r="AD286" i="13" s="1"/>
  <c r="EB286" i="13"/>
  <c r="EE286" i="13" s="1"/>
  <c r="EA287" i="13"/>
  <c r="EG287" i="13" s="1"/>
  <c r="EB287" i="13"/>
  <c r="EE287" i="13" s="1"/>
  <c r="EA288" i="13"/>
  <c r="EI288" i="13" s="1"/>
  <c r="EB288" i="13"/>
  <c r="EE288" i="13" s="1"/>
  <c r="EA289" i="13"/>
  <c r="EH289" i="13" s="1"/>
  <c r="AD289" i="13" s="1"/>
  <c r="EB289" i="13"/>
  <c r="EE289" i="13" s="1"/>
  <c r="EA290" i="13"/>
  <c r="EH290" i="13" s="1"/>
  <c r="EB290" i="13"/>
  <c r="EE290" i="13" s="1"/>
  <c r="EA291" i="13"/>
  <c r="EF291" i="13" s="1"/>
  <c r="EB291" i="13"/>
  <c r="EA292" i="13"/>
  <c r="EI292" i="13" s="1"/>
  <c r="EB292" i="13"/>
  <c r="EE292" i="13" s="1"/>
  <c r="EA293" i="13"/>
  <c r="EB293" i="13"/>
  <c r="EE293" i="13" s="1"/>
  <c r="EA294" i="13"/>
  <c r="EF294" i="13" s="1"/>
  <c r="EB294" i="13"/>
  <c r="EE294" i="13" s="1"/>
  <c r="EA295" i="13"/>
  <c r="EG295" i="13" s="1"/>
  <c r="EB295" i="13"/>
  <c r="EE295" i="13" s="1"/>
  <c r="EA296" i="13"/>
  <c r="EG296" i="13" s="1"/>
  <c r="EB296" i="13"/>
  <c r="EE296" i="13" s="1"/>
  <c r="EA297" i="13"/>
  <c r="EH297" i="13" s="1"/>
  <c r="AD297" i="13" s="1"/>
  <c r="EB297" i="13"/>
  <c r="EE297" i="13" s="1"/>
  <c r="EA298" i="13"/>
  <c r="EF298" i="13" s="1"/>
  <c r="EB298" i="13"/>
  <c r="EE298" i="13" s="1"/>
  <c r="EA299" i="13"/>
  <c r="EH299" i="13" s="1"/>
  <c r="AD299" i="13" s="1"/>
  <c r="EB299" i="13"/>
  <c r="EE299" i="13" s="1"/>
  <c r="EA300" i="13"/>
  <c r="EI300" i="13" s="1"/>
  <c r="EB300" i="13"/>
  <c r="EE300" i="13" s="1"/>
  <c r="EA301" i="13"/>
  <c r="EH301" i="13" s="1"/>
  <c r="AD301" i="13" s="1"/>
  <c r="EB301" i="13"/>
  <c r="EE301" i="13" s="1"/>
  <c r="EA302" i="13"/>
  <c r="EI302" i="13" s="1"/>
  <c r="EB302" i="13"/>
  <c r="EE302" i="13" s="1"/>
  <c r="EA303" i="13"/>
  <c r="EI303" i="13" s="1"/>
  <c r="EB303" i="13"/>
  <c r="EE303" i="13" s="1"/>
  <c r="EA304" i="13"/>
  <c r="EB304" i="13"/>
  <c r="EE304" i="13" s="1"/>
  <c r="EA305" i="13"/>
  <c r="EG305" i="13" s="1"/>
  <c r="EB305" i="13"/>
  <c r="EE305" i="13" s="1"/>
  <c r="EA306" i="13"/>
  <c r="EF306" i="13" s="1"/>
  <c r="EB306" i="13"/>
  <c r="EE306" i="13" s="1"/>
  <c r="EA307" i="13"/>
  <c r="EH307" i="13" s="1"/>
  <c r="AD307" i="13" s="1"/>
  <c r="EB307" i="13"/>
  <c r="EE307" i="13" s="1"/>
  <c r="EA308" i="13"/>
  <c r="EI308" i="13" s="1"/>
  <c r="EB308" i="13"/>
  <c r="EE308" i="13" s="1"/>
  <c r="EA309" i="13"/>
  <c r="EG309" i="13" s="1"/>
  <c r="EB309" i="13"/>
  <c r="EE309" i="13" s="1"/>
  <c r="EA310" i="13"/>
  <c r="EF310" i="13" s="1"/>
  <c r="EB310" i="13"/>
  <c r="EE310" i="13" s="1"/>
  <c r="EA311" i="13"/>
  <c r="EI311" i="13" s="1"/>
  <c r="EB311" i="13"/>
  <c r="EE311" i="13" s="1"/>
  <c r="EA312" i="13"/>
  <c r="EG312" i="13" s="1"/>
  <c r="EB312" i="13"/>
  <c r="EE312" i="13" s="1"/>
  <c r="EA313" i="13"/>
  <c r="EG313" i="13" s="1"/>
  <c r="EB313" i="13"/>
  <c r="EE313" i="13" s="1"/>
  <c r="EA314" i="13"/>
  <c r="EG314" i="13" s="1"/>
  <c r="EB314" i="13"/>
  <c r="EE314" i="13" s="1"/>
  <c r="EA315" i="13"/>
  <c r="EH315" i="13" s="1"/>
  <c r="AD315" i="13" s="1"/>
  <c r="EB315" i="13"/>
  <c r="EE315" i="13" s="1"/>
  <c r="EA316" i="13"/>
  <c r="EI316" i="13" s="1"/>
  <c r="EB316" i="13"/>
  <c r="EE316" i="13" s="1"/>
  <c r="EA317" i="13"/>
  <c r="EB317" i="13"/>
  <c r="EE317" i="13" s="1"/>
  <c r="EA318" i="13"/>
  <c r="EF318" i="13" s="1"/>
  <c r="EB318" i="13"/>
  <c r="EE318" i="13" s="1"/>
  <c r="EA319" i="13"/>
  <c r="EG319" i="13" s="1"/>
  <c r="EB319" i="13"/>
  <c r="EE319" i="13" s="1"/>
  <c r="EA320" i="13"/>
  <c r="EG320" i="13" s="1"/>
  <c r="EB320" i="13"/>
  <c r="EE320" i="13" s="1"/>
  <c r="EA321" i="13"/>
  <c r="EB321" i="13"/>
  <c r="EE321" i="13" s="1"/>
  <c r="EA322" i="13"/>
  <c r="EF322" i="13" s="1"/>
  <c r="EB322" i="13"/>
  <c r="EE322" i="13" s="1"/>
  <c r="EA323" i="13"/>
  <c r="EB323" i="13"/>
  <c r="EE323" i="13" s="1"/>
  <c r="EA324" i="13"/>
  <c r="EB324" i="13"/>
  <c r="EE324" i="13" s="1"/>
  <c r="EA325" i="13"/>
  <c r="EB325" i="13"/>
  <c r="EE325" i="13" s="1"/>
  <c r="EA326" i="13"/>
  <c r="EF326" i="13" s="1"/>
  <c r="EB326" i="13"/>
  <c r="EE326" i="13" s="1"/>
  <c r="EA327" i="13"/>
  <c r="EI327" i="13" s="1"/>
  <c r="EB327" i="13"/>
  <c r="EE327" i="13" s="1"/>
  <c r="EA328" i="13"/>
  <c r="EI328" i="13" s="1"/>
  <c r="EB328" i="13"/>
  <c r="EE328" i="13" s="1"/>
  <c r="EA329" i="13"/>
  <c r="EB329" i="13"/>
  <c r="EE329" i="13" s="1"/>
  <c r="EA330" i="13"/>
  <c r="EI330" i="13" s="1"/>
  <c r="EB330" i="13"/>
  <c r="EE330" i="13" s="1"/>
  <c r="EA331" i="13"/>
  <c r="EI331" i="13" s="1"/>
  <c r="EB331" i="13"/>
  <c r="EE331" i="13" s="1"/>
  <c r="EA332" i="13"/>
  <c r="EB332" i="13"/>
  <c r="EE332" i="13" s="1"/>
  <c r="EA333" i="13"/>
  <c r="EI333" i="13" s="1"/>
  <c r="EB333" i="13"/>
  <c r="EE333" i="13" s="1"/>
  <c r="EA334" i="13"/>
  <c r="EI334" i="13" s="1"/>
  <c r="EB334" i="13"/>
  <c r="EE334" i="13" s="1"/>
  <c r="EA335" i="13"/>
  <c r="EI335" i="13" s="1"/>
  <c r="EB335" i="13"/>
  <c r="EE335" i="13" s="1"/>
  <c r="EA336" i="13"/>
  <c r="EI336" i="13" s="1"/>
  <c r="EB336" i="13"/>
  <c r="EE336" i="13" s="1"/>
  <c r="EA337" i="13"/>
  <c r="EI337" i="13" s="1"/>
  <c r="EB337" i="13"/>
  <c r="EE337" i="13" s="1"/>
  <c r="EA338" i="13"/>
  <c r="EB338" i="13"/>
  <c r="EE338" i="13" s="1"/>
  <c r="EA339" i="13"/>
  <c r="EH339" i="13" s="1"/>
  <c r="AD339" i="13" s="1"/>
  <c r="EB339" i="13"/>
  <c r="EA340" i="13"/>
  <c r="EH340" i="13" s="1"/>
  <c r="AD340" i="13" s="1"/>
  <c r="EB340" i="13"/>
  <c r="EE340" i="13" s="1"/>
  <c r="EA341" i="13"/>
  <c r="EB341" i="13"/>
  <c r="EE341" i="13" s="1"/>
  <c r="EA342" i="13"/>
  <c r="EG342" i="13" s="1"/>
  <c r="EB342" i="13"/>
  <c r="EE342" i="13" s="1"/>
  <c r="EA343" i="13"/>
  <c r="EF343" i="13" s="1"/>
  <c r="EB343" i="13"/>
  <c r="EE343" i="13" s="1"/>
  <c r="EA344" i="13"/>
  <c r="EF344" i="13" s="1"/>
  <c r="EB344" i="13"/>
  <c r="EE344" i="13" s="1"/>
  <c r="EA345" i="13"/>
  <c r="EF345" i="13" s="1"/>
  <c r="EB345" i="13"/>
  <c r="EE345" i="13" s="1"/>
  <c r="EA346" i="13"/>
  <c r="EB346" i="13"/>
  <c r="EE346" i="13" s="1"/>
  <c r="EA347" i="13"/>
  <c r="EB347" i="13"/>
  <c r="EE347" i="13" s="1"/>
  <c r="EA348" i="13"/>
  <c r="EI348" i="13" s="1"/>
  <c r="EB348" i="13"/>
  <c r="EE348" i="13" s="1"/>
  <c r="EA349" i="13"/>
  <c r="EH349" i="13" s="1"/>
  <c r="EB349" i="13"/>
  <c r="EE349" i="13" s="1"/>
  <c r="EA350" i="13"/>
  <c r="EI350" i="13" s="1"/>
  <c r="EB350" i="13"/>
  <c r="EE350" i="13" s="1"/>
  <c r="EA351" i="13"/>
  <c r="EH351" i="13" s="1"/>
  <c r="AD351" i="13" s="1"/>
  <c r="EB351" i="13"/>
  <c r="EE351" i="13" s="1"/>
  <c r="EA352" i="13"/>
  <c r="EB352" i="13"/>
  <c r="EE352" i="13" s="1"/>
  <c r="EA353" i="13"/>
  <c r="EI353" i="13" s="1"/>
  <c r="EB353" i="13"/>
  <c r="EE353" i="13" s="1"/>
  <c r="EA354" i="13"/>
  <c r="EI354" i="13" s="1"/>
  <c r="EB354" i="13"/>
  <c r="EE354" i="13" s="1"/>
  <c r="EA355" i="13"/>
  <c r="EG355" i="13" s="1"/>
  <c r="EB355" i="13"/>
  <c r="EE355" i="13" s="1"/>
  <c r="EA356" i="13"/>
  <c r="EI356" i="13" s="1"/>
  <c r="EB356" i="13"/>
  <c r="EE356" i="13" s="1"/>
  <c r="EA357" i="13"/>
  <c r="EH357" i="13" s="1"/>
  <c r="EB357" i="13"/>
  <c r="EE357" i="13" s="1"/>
  <c r="EA358" i="13"/>
  <c r="EG358" i="13" s="1"/>
  <c r="EB358" i="13"/>
  <c r="EE358" i="13" s="1"/>
  <c r="EA359" i="13"/>
  <c r="EB359" i="13"/>
  <c r="EE359" i="13" s="1"/>
  <c r="EA360" i="13"/>
  <c r="EG360" i="13" s="1"/>
  <c r="EB360" i="13"/>
  <c r="EE360" i="13" s="1"/>
  <c r="EA361" i="13"/>
  <c r="EG361" i="13" s="1"/>
  <c r="EB361" i="13"/>
  <c r="EE361" i="13" s="1"/>
  <c r="EA362" i="13"/>
  <c r="EF362" i="13" s="1"/>
  <c r="EB362" i="13"/>
  <c r="EE362" i="13" s="1"/>
  <c r="EA363" i="13"/>
  <c r="EG363" i="13" s="1"/>
  <c r="EB363" i="13"/>
  <c r="EE363" i="13" s="1"/>
  <c r="EA364" i="13"/>
  <c r="EB364" i="13"/>
  <c r="EE364" i="13" s="1"/>
  <c r="EA365" i="13"/>
  <c r="EB365" i="13"/>
  <c r="EE365" i="13" s="1"/>
  <c r="EA366" i="13"/>
  <c r="EG366" i="13" s="1"/>
  <c r="EB366" i="13"/>
  <c r="EE366" i="13" s="1"/>
  <c r="EA367" i="13"/>
  <c r="EB367" i="13"/>
  <c r="EE367" i="13" s="1"/>
  <c r="EA368" i="13"/>
  <c r="EB368" i="13"/>
  <c r="EE368" i="13" s="1"/>
  <c r="EA369" i="13"/>
  <c r="EI369" i="13" s="1"/>
  <c r="EB369" i="13"/>
  <c r="EE369" i="13" s="1"/>
  <c r="EA370" i="13"/>
  <c r="EF370" i="13" s="1"/>
  <c r="EB370" i="13"/>
  <c r="EE370" i="13" s="1"/>
  <c r="EA371" i="13"/>
  <c r="EB371" i="13"/>
  <c r="EE371" i="13" s="1"/>
  <c r="EA372" i="13"/>
  <c r="EH372" i="13" s="1"/>
  <c r="EB372" i="13"/>
  <c r="EE372" i="13" s="1"/>
  <c r="EA373" i="13"/>
  <c r="EH373" i="13" s="1"/>
  <c r="AD373" i="13" s="1"/>
  <c r="EB373" i="13"/>
  <c r="EE373" i="13" s="1"/>
  <c r="EA374" i="13"/>
  <c r="EI374" i="13" s="1"/>
  <c r="EB374" i="13"/>
  <c r="EE374" i="13" s="1"/>
  <c r="EA375" i="13"/>
  <c r="EB375" i="13"/>
  <c r="EE375" i="13" s="1"/>
  <c r="EA376" i="13"/>
  <c r="EF376" i="13" s="1"/>
  <c r="EB376" i="13"/>
  <c r="EE376" i="13" s="1"/>
  <c r="EA377" i="13"/>
  <c r="EB377" i="13"/>
  <c r="EE377" i="13" s="1"/>
  <c r="EA378" i="13"/>
  <c r="EF378" i="13" s="1"/>
  <c r="EB378" i="13"/>
  <c r="EE378" i="13" s="1"/>
  <c r="EA379" i="13"/>
  <c r="EI379" i="13" s="1"/>
  <c r="EB379" i="13"/>
  <c r="EE379" i="13" s="1"/>
  <c r="EA380" i="13"/>
  <c r="EB380" i="13"/>
  <c r="EE380" i="13" s="1"/>
  <c r="EA381" i="13"/>
  <c r="EI381" i="13" s="1"/>
  <c r="EB381" i="13"/>
  <c r="EE381" i="13" s="1"/>
  <c r="EA382" i="13"/>
  <c r="EI382" i="13" s="1"/>
  <c r="EB382" i="13"/>
  <c r="EE382" i="13" s="1"/>
  <c r="EA383" i="13"/>
  <c r="EB383" i="13"/>
  <c r="EE383" i="13" s="1"/>
  <c r="EA384" i="13"/>
  <c r="EB384" i="13"/>
  <c r="EE384" i="13" s="1"/>
  <c r="EA385" i="13"/>
  <c r="EG385" i="13" s="1"/>
  <c r="EB385" i="13"/>
  <c r="EE385" i="13" s="1"/>
  <c r="EA386" i="13"/>
  <c r="EG386" i="13" s="1"/>
  <c r="EB386" i="13"/>
  <c r="EE386" i="13" s="1"/>
  <c r="EA387" i="13"/>
  <c r="EI387" i="13" s="1"/>
  <c r="EB387" i="13"/>
  <c r="EE387" i="13" s="1"/>
  <c r="EA388" i="13"/>
  <c r="EG388" i="13" s="1"/>
  <c r="EB388" i="13"/>
  <c r="EE388" i="13" s="1"/>
  <c r="EA389" i="13"/>
  <c r="EB389" i="13"/>
  <c r="EE389" i="13" s="1"/>
  <c r="EA390" i="13"/>
  <c r="EB390" i="13"/>
  <c r="EE390" i="13" s="1"/>
  <c r="EA391" i="13"/>
  <c r="EF391" i="13" s="1"/>
  <c r="EB391" i="13"/>
  <c r="EE391" i="13" s="1"/>
  <c r="EA392" i="13"/>
  <c r="EB392" i="13"/>
  <c r="EE392" i="13" s="1"/>
  <c r="EA393" i="13"/>
  <c r="EG393" i="13" s="1"/>
  <c r="EB393" i="13"/>
  <c r="EE393" i="13" s="1"/>
  <c r="EA394" i="13"/>
  <c r="EF394" i="13" s="1"/>
  <c r="EB394" i="13"/>
  <c r="EE394" i="13" s="1"/>
  <c r="EA395" i="13"/>
  <c r="EI395" i="13" s="1"/>
  <c r="EB395" i="13"/>
  <c r="EE395" i="13" s="1"/>
  <c r="EA396" i="13"/>
  <c r="EB396" i="13"/>
  <c r="EE396" i="13" s="1"/>
  <c r="EA397" i="13"/>
  <c r="EB397" i="13"/>
  <c r="EE397" i="13" s="1"/>
  <c r="EA398" i="13"/>
  <c r="EI398" i="13" s="1"/>
  <c r="EB398" i="13"/>
  <c r="EE398" i="13" s="1"/>
  <c r="EA399" i="13"/>
  <c r="EH399" i="13" s="1"/>
  <c r="AD399" i="13" s="1"/>
  <c r="EB399" i="13"/>
  <c r="EE399" i="13" s="1"/>
  <c r="EA400" i="13"/>
  <c r="EB400" i="13"/>
  <c r="EE400" i="13" s="1"/>
  <c r="EA401" i="13"/>
  <c r="EF401" i="13" s="1"/>
  <c r="EB401" i="13"/>
  <c r="EE401" i="13" s="1"/>
  <c r="EA402" i="13"/>
  <c r="EB402" i="13"/>
  <c r="EE402" i="13" s="1"/>
  <c r="EA403" i="13"/>
  <c r="EI403" i="13" s="1"/>
  <c r="EB403" i="13"/>
  <c r="EE403" i="13" s="1"/>
  <c r="EA404" i="13"/>
  <c r="EI404" i="13" s="1"/>
  <c r="EB404" i="13"/>
  <c r="EE404" i="13" s="1"/>
  <c r="EA405" i="13"/>
  <c r="EH405" i="13" s="1"/>
  <c r="EB405" i="13"/>
  <c r="EE405" i="13" s="1"/>
  <c r="EA406" i="13"/>
  <c r="EF406" i="13" s="1"/>
  <c r="EB406" i="13"/>
  <c r="EE406" i="13" s="1"/>
  <c r="EA407" i="13"/>
  <c r="EH407" i="13" s="1"/>
  <c r="AD407" i="13" s="1"/>
  <c r="EB407" i="13"/>
  <c r="EE407" i="13" s="1"/>
  <c r="EA408" i="13"/>
  <c r="EB408" i="13"/>
  <c r="EE408" i="13" s="1"/>
  <c r="EA409" i="13"/>
  <c r="EH409" i="13" s="1"/>
  <c r="AD409" i="13" s="1"/>
  <c r="EB409" i="13"/>
  <c r="EE409" i="13" s="1"/>
  <c r="EA410" i="13"/>
  <c r="EI410" i="13" s="1"/>
  <c r="EB410" i="13"/>
  <c r="EE410" i="13" s="1"/>
  <c r="EA411" i="13"/>
  <c r="EH411" i="13" s="1"/>
  <c r="EB411" i="13"/>
  <c r="EE411" i="13" s="1"/>
  <c r="EA412" i="13"/>
  <c r="EB412" i="13"/>
  <c r="EE412" i="13" s="1"/>
  <c r="EA413" i="13"/>
  <c r="EF413" i="13" s="1"/>
  <c r="EB413" i="13"/>
  <c r="EE413" i="13" s="1"/>
  <c r="EA414" i="13"/>
  <c r="EI414" i="13" s="1"/>
  <c r="EB414" i="13"/>
  <c r="EE414" i="13" s="1"/>
  <c r="EA415" i="13"/>
  <c r="EH415" i="13" s="1"/>
  <c r="AD415" i="13" s="1"/>
  <c r="EB415" i="13"/>
  <c r="EE415" i="13" s="1"/>
  <c r="EA416" i="13"/>
  <c r="EI416" i="13" s="1"/>
  <c r="EB416" i="13"/>
  <c r="EE416" i="13" s="1"/>
  <c r="EA417" i="13"/>
  <c r="EI417" i="13" s="1"/>
  <c r="EB417" i="13"/>
  <c r="EE417" i="13" s="1"/>
  <c r="EA418" i="13"/>
  <c r="EG418" i="13" s="1"/>
  <c r="EB418" i="13"/>
  <c r="EE418" i="13" s="1"/>
  <c r="EA419" i="13"/>
  <c r="EH419" i="13" s="1"/>
  <c r="AD419" i="13" s="1"/>
  <c r="EB419" i="13"/>
  <c r="EE419" i="13" s="1"/>
  <c r="EA420" i="13"/>
  <c r="EF420" i="13" s="1"/>
  <c r="EB420" i="13"/>
  <c r="EE420" i="13" s="1"/>
  <c r="EA421" i="13"/>
  <c r="EH421" i="13" s="1"/>
  <c r="AD421" i="13" s="1"/>
  <c r="EB421" i="13"/>
  <c r="EE421" i="13" s="1"/>
  <c r="EA422" i="13"/>
  <c r="EH422" i="13" s="1"/>
  <c r="EB422" i="13"/>
  <c r="EE422" i="13" s="1"/>
  <c r="EA423" i="13"/>
  <c r="EF423" i="13" s="1"/>
  <c r="EB423" i="13"/>
  <c r="EE423" i="13" s="1"/>
  <c r="EA424" i="13"/>
  <c r="EI424" i="13" s="1"/>
  <c r="EB424" i="13"/>
  <c r="EE424" i="13" s="1"/>
  <c r="EA425" i="13"/>
  <c r="EI425" i="13" s="1"/>
  <c r="EB425" i="13"/>
  <c r="EE425" i="13" s="1"/>
  <c r="EA426" i="13"/>
  <c r="EG426" i="13" s="1"/>
  <c r="EB426" i="13"/>
  <c r="EE426" i="13" s="1"/>
  <c r="EA427" i="13"/>
  <c r="EH427" i="13" s="1"/>
  <c r="AD427" i="13" s="1"/>
  <c r="EB427" i="13"/>
  <c r="EE427" i="13" s="1"/>
  <c r="EA428" i="13"/>
  <c r="EI428" i="13" s="1"/>
  <c r="EB428" i="13"/>
  <c r="EE428" i="13" s="1"/>
  <c r="EA429" i="13"/>
  <c r="EH429" i="13" s="1"/>
  <c r="AD429" i="13" s="1"/>
  <c r="EB429" i="13"/>
  <c r="EE429" i="13" s="1"/>
  <c r="EA430" i="13"/>
  <c r="EB430" i="13"/>
  <c r="EE430" i="13" s="1"/>
  <c r="EA431" i="13"/>
  <c r="EB431" i="13"/>
  <c r="EE431" i="13" s="1"/>
  <c r="EA432" i="13"/>
  <c r="EB432" i="13"/>
  <c r="EE432" i="13" s="1"/>
  <c r="EA433" i="13"/>
  <c r="EH433" i="13" s="1"/>
  <c r="AD433" i="13" s="1"/>
  <c r="EB433" i="13"/>
  <c r="EE433" i="13" s="1"/>
  <c r="EA434" i="13"/>
  <c r="EG434" i="13" s="1"/>
  <c r="EB434" i="13"/>
  <c r="EE434" i="13" s="1"/>
  <c r="EA435" i="13"/>
  <c r="EG435" i="13" s="1"/>
  <c r="EB435" i="13"/>
  <c r="EE435" i="13" s="1"/>
  <c r="EA436" i="13"/>
  <c r="EB436" i="13"/>
  <c r="EE436" i="13" s="1"/>
  <c r="EA437" i="13"/>
  <c r="EI437" i="13" s="1"/>
  <c r="EB437" i="13"/>
  <c r="EE437" i="13" s="1"/>
  <c r="EA438" i="13"/>
  <c r="EH438" i="13" s="1"/>
  <c r="AD438" i="13" s="1"/>
  <c r="EB438" i="13"/>
  <c r="EE438" i="13" s="1"/>
  <c r="EA439" i="13"/>
  <c r="EF439" i="13" s="1"/>
  <c r="EB439" i="13"/>
  <c r="EE439" i="13" s="1"/>
  <c r="EA440" i="13"/>
  <c r="EF440" i="13" s="1"/>
  <c r="EB440" i="13"/>
  <c r="EE440" i="13" s="1"/>
  <c r="EA441" i="13"/>
  <c r="EF441" i="13" s="1"/>
  <c r="EB441" i="13"/>
  <c r="EE441" i="13" s="1"/>
  <c r="EA442" i="13"/>
  <c r="EB442" i="13"/>
  <c r="EE442" i="13" s="1"/>
  <c r="EA443" i="13"/>
  <c r="EF443" i="13" s="1"/>
  <c r="EB443" i="13"/>
  <c r="EE443" i="13" s="1"/>
  <c r="EA444" i="13"/>
  <c r="EF444" i="13" s="1"/>
  <c r="EB444" i="13"/>
  <c r="EE444" i="13" s="1"/>
  <c r="EA445" i="13"/>
  <c r="EH445" i="13" s="1"/>
  <c r="EB445" i="13"/>
  <c r="EE445" i="13" s="1"/>
  <c r="EA446" i="13"/>
  <c r="EF446" i="13" s="1"/>
  <c r="EB446" i="13"/>
  <c r="EE446" i="13" s="1"/>
  <c r="EA447" i="13"/>
  <c r="EH447" i="13" s="1"/>
  <c r="EB447" i="13"/>
  <c r="EE447" i="13" s="1"/>
  <c r="EA448" i="13"/>
  <c r="EI448" i="13" s="1"/>
  <c r="EB448" i="13"/>
  <c r="EE448" i="13" s="1"/>
  <c r="EA449" i="13"/>
  <c r="EB449" i="13"/>
  <c r="EE449" i="13" s="1"/>
  <c r="EA450" i="13"/>
  <c r="EB450" i="13"/>
  <c r="EE450" i="13" s="1"/>
  <c r="EA451" i="13"/>
  <c r="EH451" i="13" s="1"/>
  <c r="AD451" i="13" s="1"/>
  <c r="EB451" i="13"/>
  <c r="EE451" i="13" s="1"/>
  <c r="EA452" i="13"/>
  <c r="EF452" i="13" s="1"/>
  <c r="EB452" i="13"/>
  <c r="EE452" i="13" s="1"/>
  <c r="EA453" i="13"/>
  <c r="EH453" i="13" s="1"/>
  <c r="AD453" i="13" s="1"/>
  <c r="EB453" i="13"/>
  <c r="EE453" i="13" s="1"/>
  <c r="EA454" i="13"/>
  <c r="EB454" i="13"/>
  <c r="EE454" i="13" s="1"/>
  <c r="EA455" i="13"/>
  <c r="EH455" i="13" s="1"/>
  <c r="EB455" i="13"/>
  <c r="EE455" i="13" s="1"/>
  <c r="EA456" i="13"/>
  <c r="EI456" i="13" s="1"/>
  <c r="EB456" i="13"/>
  <c r="EE456" i="13" s="1"/>
  <c r="EA457" i="13"/>
  <c r="EH457" i="13" s="1"/>
  <c r="AD457" i="13" s="1"/>
  <c r="EB457" i="13"/>
  <c r="EE457" i="13" s="1"/>
  <c r="EA458" i="13"/>
  <c r="EF458" i="13" s="1"/>
  <c r="EB458" i="13"/>
  <c r="EE458" i="13" s="1"/>
  <c r="EA459" i="13"/>
  <c r="EH459" i="13" s="1"/>
  <c r="AD459" i="13" s="1"/>
  <c r="EB459" i="13"/>
  <c r="EE459" i="13" s="1"/>
  <c r="EA460" i="13"/>
  <c r="EB460" i="13"/>
  <c r="EE460" i="13" s="1"/>
  <c r="EA461" i="13"/>
  <c r="EI461" i="13" s="1"/>
  <c r="EB461" i="13"/>
  <c r="EE461" i="13" s="1"/>
  <c r="EA462" i="13"/>
  <c r="EI462" i="13" s="1"/>
  <c r="EB462" i="13"/>
  <c r="EE462" i="13" s="1"/>
  <c r="EA463" i="13"/>
  <c r="EB463" i="13"/>
  <c r="EE463" i="13" s="1"/>
  <c r="EA464" i="13"/>
  <c r="EB464" i="13"/>
  <c r="EE464" i="13" s="1"/>
  <c r="EA465" i="13"/>
  <c r="EG465" i="13" s="1"/>
  <c r="EB465" i="13"/>
  <c r="EE465" i="13" s="1"/>
  <c r="EA466" i="13"/>
  <c r="EH466" i="13" s="1"/>
  <c r="AD466" i="13" s="1"/>
  <c r="EB466" i="13"/>
  <c r="EE466" i="13" s="1"/>
  <c r="EA467" i="13"/>
  <c r="EB467" i="13"/>
  <c r="EE467" i="13" s="1"/>
  <c r="EA468" i="13"/>
  <c r="EB468" i="13"/>
  <c r="EE468" i="13" s="1"/>
  <c r="EA469" i="13"/>
  <c r="EI469" i="13" s="1"/>
  <c r="EB469" i="13"/>
  <c r="EE469" i="13" s="1"/>
  <c r="EA470" i="13"/>
  <c r="EH470" i="13" s="1"/>
  <c r="AD470" i="13" s="1"/>
  <c r="EB470" i="13"/>
  <c r="EE470" i="13" s="1"/>
  <c r="EA471" i="13"/>
  <c r="EF471" i="13" s="1"/>
  <c r="EB471" i="13"/>
  <c r="EE471" i="13" s="1"/>
  <c r="EA472" i="13"/>
  <c r="EB472" i="13"/>
  <c r="EE472" i="13" s="1"/>
  <c r="EA473" i="13"/>
  <c r="EH473" i="13" s="1"/>
  <c r="AD473" i="13" s="1"/>
  <c r="EB473" i="13"/>
  <c r="EE473" i="13" s="1"/>
  <c r="EA474" i="13"/>
  <c r="EF474" i="13" s="1"/>
  <c r="EB474" i="13"/>
  <c r="EE474" i="13" s="1"/>
  <c r="EA475" i="13"/>
  <c r="EI475" i="13" s="1"/>
  <c r="EB475" i="13"/>
  <c r="EE475" i="13" s="1"/>
  <c r="EA476" i="13"/>
  <c r="EG476" i="13" s="1"/>
  <c r="EB476" i="13"/>
  <c r="EE476" i="13" s="1"/>
  <c r="EA477" i="13"/>
  <c r="EF477" i="13" s="1"/>
  <c r="EB477" i="13"/>
  <c r="EE477" i="13" s="1"/>
  <c r="EA478" i="13"/>
  <c r="EI478" i="13" s="1"/>
  <c r="EB478" i="13"/>
  <c r="EE478" i="13" s="1"/>
  <c r="EA479" i="13"/>
  <c r="EG479" i="13" s="1"/>
  <c r="EB479" i="13"/>
  <c r="EE479" i="13" s="1"/>
  <c r="EA480" i="13"/>
  <c r="EF480" i="13" s="1"/>
  <c r="EB480" i="13"/>
  <c r="EE480" i="13" s="1"/>
  <c r="EA481" i="13"/>
  <c r="EG481" i="13" s="1"/>
  <c r="EB481" i="13"/>
  <c r="EE481" i="13" s="1"/>
  <c r="EA482" i="13"/>
  <c r="EH482" i="13" s="1"/>
  <c r="AD482" i="13" s="1"/>
  <c r="EB482" i="13"/>
  <c r="EE482" i="13" s="1"/>
  <c r="EA483" i="13"/>
  <c r="EH483" i="13" s="1"/>
  <c r="AD483" i="13" s="1"/>
  <c r="EB483" i="13"/>
  <c r="EE483" i="13" s="1"/>
  <c r="EA484" i="13"/>
  <c r="EF484" i="13" s="1"/>
  <c r="EB484" i="13"/>
  <c r="EE484" i="13" s="1"/>
  <c r="EA485" i="13"/>
  <c r="EI485" i="13" s="1"/>
  <c r="EB485" i="13"/>
  <c r="EE485" i="13" s="1"/>
  <c r="EA486" i="13"/>
  <c r="EF486" i="13" s="1"/>
  <c r="EB486" i="13"/>
  <c r="EE486" i="13" s="1"/>
  <c r="EA487" i="13"/>
  <c r="EG487" i="13" s="1"/>
  <c r="EB487" i="13"/>
  <c r="EE487" i="13" s="1"/>
  <c r="EA488" i="13"/>
  <c r="EI488" i="13" s="1"/>
  <c r="EB488" i="13"/>
  <c r="EE488" i="13" s="1"/>
  <c r="EA489" i="13"/>
  <c r="EH489" i="13" s="1"/>
  <c r="EB489" i="13"/>
  <c r="EE489" i="13" s="1"/>
  <c r="EA490" i="13"/>
  <c r="EH490" i="13" s="1"/>
  <c r="AD490" i="13" s="1"/>
  <c r="EB490" i="13"/>
  <c r="EE490" i="13" s="1"/>
  <c r="EA491" i="13"/>
  <c r="EB491" i="13"/>
  <c r="EE491" i="13" s="1"/>
  <c r="EA492" i="13"/>
  <c r="EB492" i="13"/>
  <c r="EE492" i="13" s="1"/>
  <c r="EA493" i="13"/>
  <c r="EH493" i="13" s="1"/>
  <c r="AD493" i="13" s="1"/>
  <c r="EB493" i="13"/>
  <c r="EE493" i="13" s="1"/>
  <c r="EA494" i="13"/>
  <c r="EH494" i="13" s="1"/>
  <c r="EB494" i="13"/>
  <c r="EE494" i="13" s="1"/>
  <c r="EA495" i="13"/>
  <c r="EI495" i="13" s="1"/>
  <c r="EB495" i="13"/>
  <c r="EE495" i="13" s="1"/>
  <c r="EA496" i="13"/>
  <c r="EF496" i="13" s="1"/>
  <c r="EB496" i="13"/>
  <c r="EE496" i="13" s="1"/>
  <c r="EA497" i="13"/>
  <c r="EG497" i="13" s="1"/>
  <c r="EB497" i="13"/>
  <c r="EE497" i="13" s="1"/>
  <c r="EA498" i="13"/>
  <c r="EG498" i="13" s="1"/>
  <c r="EB498" i="13"/>
  <c r="EE498" i="13" s="1"/>
  <c r="EA499" i="13"/>
  <c r="EH499" i="13" s="1"/>
  <c r="AD499" i="13" s="1"/>
  <c r="EB499" i="13"/>
  <c r="EE499" i="13" s="1"/>
  <c r="EA500" i="13"/>
  <c r="EG500" i="13" s="1"/>
  <c r="EB500" i="13"/>
  <c r="EE500" i="13" s="1"/>
  <c r="EA501" i="13"/>
  <c r="EF501" i="13" s="1"/>
  <c r="EB501" i="13"/>
  <c r="EE501" i="13" s="1"/>
  <c r="EA502" i="13"/>
  <c r="EF502" i="13" s="1"/>
  <c r="EB502" i="13"/>
  <c r="EE502" i="13" s="1"/>
  <c r="EA503" i="13"/>
  <c r="EH503" i="13" s="1"/>
  <c r="EB503" i="13"/>
  <c r="EE503" i="13" s="1"/>
  <c r="EA504" i="13"/>
  <c r="EG504" i="13" s="1"/>
  <c r="EB504" i="13"/>
  <c r="EE504" i="13" s="1"/>
  <c r="EA505" i="13"/>
  <c r="EH505" i="13" s="1"/>
  <c r="AD505" i="13" s="1"/>
  <c r="EB505" i="13"/>
  <c r="EE505" i="13" s="1"/>
  <c r="EA506" i="13"/>
  <c r="EH506" i="13" s="1"/>
  <c r="EB506" i="13"/>
  <c r="EE506" i="13" s="1"/>
  <c r="EA507" i="13"/>
  <c r="EH507" i="13" s="1"/>
  <c r="AD507" i="13" s="1"/>
  <c r="EB507" i="13"/>
  <c r="EE507" i="13" s="1"/>
  <c r="EA508" i="13"/>
  <c r="EB508" i="13"/>
  <c r="EE508" i="13" s="1"/>
  <c r="EA509" i="13"/>
  <c r="EF509" i="13" s="1"/>
  <c r="EB509" i="13"/>
  <c r="EE509" i="13" s="1"/>
  <c r="EA510" i="13"/>
  <c r="EF510" i="13" s="1"/>
  <c r="EB510" i="13"/>
  <c r="EE510" i="13" s="1"/>
  <c r="EA511" i="13"/>
  <c r="EI511" i="13" s="1"/>
  <c r="EB511" i="13"/>
  <c r="EE511" i="13" s="1"/>
  <c r="EA512" i="13"/>
  <c r="EF512" i="13" s="1"/>
  <c r="EB512" i="13"/>
  <c r="EE512" i="13" s="1"/>
  <c r="EA513" i="13"/>
  <c r="EI513" i="13" s="1"/>
  <c r="EB513" i="13"/>
  <c r="EE513" i="13" s="1"/>
  <c r="EB5" i="13"/>
  <c r="EE5" i="13" s="1"/>
  <c r="EB4" i="13"/>
  <c r="EE4" i="13" s="1"/>
  <c r="EA4" i="13"/>
  <c r="EF4" i="13" s="1"/>
  <c r="P5" i="13"/>
  <c r="AA513" i="13"/>
  <c r="X513" i="13"/>
  <c r="U513" i="13"/>
  <c r="AA512" i="13"/>
  <c r="X512" i="13"/>
  <c r="U512" i="13"/>
  <c r="AA511" i="13"/>
  <c r="X511" i="13"/>
  <c r="U511" i="13"/>
  <c r="AA510" i="13"/>
  <c r="X510" i="13"/>
  <c r="U510" i="13"/>
  <c r="AA509" i="13"/>
  <c r="X509" i="13"/>
  <c r="U509" i="13"/>
  <c r="AA508" i="13"/>
  <c r="X508" i="13"/>
  <c r="U508" i="13"/>
  <c r="AA507" i="13"/>
  <c r="X507" i="13"/>
  <c r="U507" i="13"/>
  <c r="AA506" i="13"/>
  <c r="X506" i="13"/>
  <c r="U506" i="13"/>
  <c r="AA505" i="13"/>
  <c r="X505" i="13"/>
  <c r="U505" i="13"/>
  <c r="AA504" i="13"/>
  <c r="X504" i="13"/>
  <c r="U504" i="13"/>
  <c r="AA503" i="13"/>
  <c r="X503" i="13"/>
  <c r="U503" i="13"/>
  <c r="AA502" i="13"/>
  <c r="X502" i="13"/>
  <c r="U502" i="13"/>
  <c r="AA501" i="13"/>
  <c r="X501" i="13"/>
  <c r="U501" i="13"/>
  <c r="AA500" i="13"/>
  <c r="X500" i="13"/>
  <c r="U500" i="13"/>
  <c r="AA499" i="13"/>
  <c r="X499" i="13"/>
  <c r="U499" i="13"/>
  <c r="AA498" i="13"/>
  <c r="X498" i="13"/>
  <c r="U498" i="13"/>
  <c r="AA497" i="13"/>
  <c r="X497" i="13"/>
  <c r="U497" i="13"/>
  <c r="AA496" i="13"/>
  <c r="X496" i="13"/>
  <c r="U496" i="13"/>
  <c r="AA495" i="13"/>
  <c r="X495" i="13"/>
  <c r="U495" i="13"/>
  <c r="AA494" i="13"/>
  <c r="X494" i="13"/>
  <c r="U494" i="13"/>
  <c r="AA493" i="13"/>
  <c r="X493" i="13"/>
  <c r="U493" i="13"/>
  <c r="AA492" i="13"/>
  <c r="X492" i="13"/>
  <c r="U492" i="13"/>
  <c r="AA491" i="13"/>
  <c r="X491" i="13"/>
  <c r="U491" i="13"/>
  <c r="AA490" i="13"/>
  <c r="X490" i="13"/>
  <c r="U490" i="13"/>
  <c r="AA489" i="13"/>
  <c r="X489" i="13"/>
  <c r="U489" i="13"/>
  <c r="AA488" i="13"/>
  <c r="X488" i="13"/>
  <c r="U488" i="13"/>
  <c r="AA487" i="13"/>
  <c r="X487" i="13"/>
  <c r="U487" i="13"/>
  <c r="AA486" i="13"/>
  <c r="X486" i="13"/>
  <c r="U486" i="13"/>
  <c r="AA485" i="13"/>
  <c r="X485" i="13"/>
  <c r="U485" i="13"/>
  <c r="AA484" i="13"/>
  <c r="X484" i="13"/>
  <c r="U484" i="13"/>
  <c r="AA483" i="13"/>
  <c r="X483" i="13"/>
  <c r="U483" i="13"/>
  <c r="AA482" i="13"/>
  <c r="X482" i="13"/>
  <c r="U482" i="13"/>
  <c r="AA481" i="13"/>
  <c r="X481" i="13"/>
  <c r="U481" i="13"/>
  <c r="AA480" i="13"/>
  <c r="X480" i="13"/>
  <c r="U480" i="13"/>
  <c r="AA479" i="13"/>
  <c r="X479" i="13"/>
  <c r="U479" i="13"/>
  <c r="AA478" i="13"/>
  <c r="X478" i="13"/>
  <c r="U478" i="13"/>
  <c r="AA477" i="13"/>
  <c r="X477" i="13"/>
  <c r="U477" i="13"/>
  <c r="AA476" i="13"/>
  <c r="X476" i="13"/>
  <c r="U476" i="13"/>
  <c r="AA475" i="13"/>
  <c r="X475" i="13"/>
  <c r="U475" i="13"/>
  <c r="AA474" i="13"/>
  <c r="X474" i="13"/>
  <c r="U474" i="13"/>
  <c r="AA473" i="13"/>
  <c r="X473" i="13"/>
  <c r="U473" i="13"/>
  <c r="AA472" i="13"/>
  <c r="X472" i="13"/>
  <c r="U472" i="13"/>
  <c r="AA471" i="13"/>
  <c r="X471" i="13"/>
  <c r="U471" i="13"/>
  <c r="AA470" i="13"/>
  <c r="X470" i="13"/>
  <c r="U470" i="13"/>
  <c r="AA469" i="13"/>
  <c r="X469" i="13"/>
  <c r="U469" i="13"/>
  <c r="AA468" i="13"/>
  <c r="X468" i="13"/>
  <c r="U468" i="13"/>
  <c r="AA467" i="13"/>
  <c r="X467" i="13"/>
  <c r="U467" i="13"/>
  <c r="AA466" i="13"/>
  <c r="X466" i="13"/>
  <c r="U466" i="13"/>
  <c r="AA465" i="13"/>
  <c r="X465" i="13"/>
  <c r="U465" i="13"/>
  <c r="AA464" i="13"/>
  <c r="X464" i="13"/>
  <c r="U464" i="13"/>
  <c r="AA463" i="13"/>
  <c r="X463" i="13"/>
  <c r="U463" i="13"/>
  <c r="AA462" i="13"/>
  <c r="X462" i="13"/>
  <c r="U462" i="13"/>
  <c r="AA461" i="13"/>
  <c r="X461" i="13"/>
  <c r="U461" i="13"/>
  <c r="AA460" i="13"/>
  <c r="X460" i="13"/>
  <c r="U460" i="13"/>
  <c r="AA459" i="13"/>
  <c r="X459" i="13"/>
  <c r="U459" i="13"/>
  <c r="AA458" i="13"/>
  <c r="X458" i="13"/>
  <c r="U458" i="13"/>
  <c r="AA457" i="13"/>
  <c r="X457" i="13"/>
  <c r="U457" i="13"/>
  <c r="AA456" i="13"/>
  <c r="X456" i="13"/>
  <c r="U456" i="13"/>
  <c r="AA455" i="13"/>
  <c r="X455" i="13"/>
  <c r="U455" i="13"/>
  <c r="AA454" i="13"/>
  <c r="X454" i="13"/>
  <c r="U454" i="13"/>
  <c r="AA453" i="13"/>
  <c r="X453" i="13"/>
  <c r="U453" i="13"/>
  <c r="AA452" i="13"/>
  <c r="X452" i="13"/>
  <c r="U452" i="13"/>
  <c r="AA451" i="13"/>
  <c r="X451" i="13"/>
  <c r="U451" i="13"/>
  <c r="AA450" i="13"/>
  <c r="X450" i="13"/>
  <c r="U450" i="13"/>
  <c r="AA449" i="13"/>
  <c r="X449" i="13"/>
  <c r="U449" i="13"/>
  <c r="AA448" i="13"/>
  <c r="X448" i="13"/>
  <c r="U448" i="13"/>
  <c r="AA447" i="13"/>
  <c r="X447" i="13"/>
  <c r="U447" i="13"/>
  <c r="AA446" i="13"/>
  <c r="X446" i="13"/>
  <c r="U446" i="13"/>
  <c r="AA445" i="13"/>
  <c r="X445" i="13"/>
  <c r="U445" i="13"/>
  <c r="AA444" i="13"/>
  <c r="X444" i="13"/>
  <c r="U444" i="13"/>
  <c r="AA443" i="13"/>
  <c r="X443" i="13"/>
  <c r="U443" i="13"/>
  <c r="AA442" i="13"/>
  <c r="X442" i="13"/>
  <c r="U442" i="13"/>
  <c r="AA441" i="13"/>
  <c r="X441" i="13"/>
  <c r="U441" i="13"/>
  <c r="AA440" i="13"/>
  <c r="X440" i="13"/>
  <c r="U440" i="13"/>
  <c r="AA439" i="13"/>
  <c r="X439" i="13"/>
  <c r="U439" i="13"/>
  <c r="AA438" i="13"/>
  <c r="X438" i="13"/>
  <c r="U438" i="13"/>
  <c r="AA437" i="13"/>
  <c r="X437" i="13"/>
  <c r="U437" i="13"/>
  <c r="AA436" i="13"/>
  <c r="X436" i="13"/>
  <c r="U436" i="13"/>
  <c r="AA435" i="13"/>
  <c r="X435" i="13"/>
  <c r="U435" i="13"/>
  <c r="AA434" i="13"/>
  <c r="X434" i="13"/>
  <c r="U434" i="13"/>
  <c r="AA433" i="13"/>
  <c r="X433" i="13"/>
  <c r="U433" i="13"/>
  <c r="AA432" i="13"/>
  <c r="X432" i="13"/>
  <c r="U432" i="13"/>
  <c r="AA431" i="13"/>
  <c r="X431" i="13"/>
  <c r="U431" i="13"/>
  <c r="AA430" i="13"/>
  <c r="X430" i="13"/>
  <c r="U430" i="13"/>
  <c r="AA429" i="13"/>
  <c r="X429" i="13"/>
  <c r="U429" i="13"/>
  <c r="AA428" i="13"/>
  <c r="X428" i="13"/>
  <c r="U428" i="13"/>
  <c r="AA427" i="13"/>
  <c r="X427" i="13"/>
  <c r="U427" i="13"/>
  <c r="AA426" i="13"/>
  <c r="X426" i="13"/>
  <c r="U426" i="13"/>
  <c r="AA425" i="13"/>
  <c r="X425" i="13"/>
  <c r="U425" i="13"/>
  <c r="AA424" i="13"/>
  <c r="X424" i="13"/>
  <c r="U424" i="13"/>
  <c r="AA423" i="13"/>
  <c r="X423" i="13"/>
  <c r="U423" i="13"/>
  <c r="AA422" i="13"/>
  <c r="X422" i="13"/>
  <c r="U422" i="13"/>
  <c r="AA421" i="13"/>
  <c r="X421" i="13"/>
  <c r="U421" i="13"/>
  <c r="AA420" i="13"/>
  <c r="X420" i="13"/>
  <c r="U420" i="13"/>
  <c r="AA419" i="13"/>
  <c r="X419" i="13"/>
  <c r="U419" i="13"/>
  <c r="AA418" i="13"/>
  <c r="X418" i="13"/>
  <c r="U418" i="13"/>
  <c r="BZ417" i="13"/>
  <c r="AA417" i="13"/>
  <c r="X417" i="13"/>
  <c r="U417" i="13"/>
  <c r="BZ416" i="13"/>
  <c r="AA416" i="13"/>
  <c r="X416" i="13"/>
  <c r="U416" i="13"/>
  <c r="BS415" i="13"/>
  <c r="FC415" i="13" s="1"/>
  <c r="AA415" i="13"/>
  <c r="X415" i="13"/>
  <c r="U415" i="13"/>
  <c r="FC414" i="13"/>
  <c r="FB414" i="13"/>
  <c r="BZ414" i="13"/>
  <c r="BS414" i="13"/>
  <c r="AA414" i="13"/>
  <c r="X414" i="13"/>
  <c r="U414" i="13"/>
  <c r="FC413" i="13"/>
  <c r="FB413" i="13"/>
  <c r="BZ413" i="13"/>
  <c r="BS413" i="13"/>
  <c r="AA413" i="13"/>
  <c r="X413" i="13"/>
  <c r="U413" i="13"/>
  <c r="BS412" i="13"/>
  <c r="AA412" i="13"/>
  <c r="X412" i="13"/>
  <c r="U412" i="13"/>
  <c r="BS411" i="13"/>
  <c r="BZ411" i="13" s="1"/>
  <c r="AA411" i="13"/>
  <c r="X411" i="13"/>
  <c r="U411" i="13"/>
  <c r="FB410" i="13"/>
  <c r="BZ410" i="13"/>
  <c r="BS410" i="13"/>
  <c r="FC410" i="13" s="1"/>
  <c r="AA410" i="13"/>
  <c r="X410" i="13"/>
  <c r="U410" i="13"/>
  <c r="BS409" i="13"/>
  <c r="FB409" i="13" s="1"/>
  <c r="AA409" i="13"/>
  <c r="X409" i="13"/>
  <c r="U409" i="13"/>
  <c r="FC408" i="13"/>
  <c r="BZ408" i="13"/>
  <c r="BS408" i="13"/>
  <c r="FB408" i="13" s="1"/>
  <c r="AA408" i="13"/>
  <c r="X408" i="13"/>
  <c r="U408" i="13"/>
  <c r="BS407" i="13"/>
  <c r="AA407" i="13"/>
  <c r="X407" i="13"/>
  <c r="U407" i="13"/>
  <c r="FC406" i="13"/>
  <c r="FB406" i="13"/>
  <c r="BS406" i="13"/>
  <c r="BZ406" i="13" s="1"/>
  <c r="AA406" i="13"/>
  <c r="X406" i="13"/>
  <c r="U406" i="13"/>
  <c r="BZ405" i="13"/>
  <c r="BS405" i="13"/>
  <c r="FC405" i="13" s="1"/>
  <c r="AA405" i="13"/>
  <c r="X405" i="13"/>
  <c r="U405" i="13"/>
  <c r="BS404" i="13"/>
  <c r="AA404" i="13"/>
  <c r="X404" i="13"/>
  <c r="U404" i="13"/>
  <c r="FC403" i="13"/>
  <c r="FB403" i="13"/>
  <c r="BZ403" i="13"/>
  <c r="BS403" i="13"/>
  <c r="AA403" i="13"/>
  <c r="X403" i="13"/>
  <c r="U403" i="13"/>
  <c r="BS402" i="13"/>
  <c r="FC402" i="13" s="1"/>
  <c r="AA402" i="13"/>
  <c r="X402" i="13"/>
  <c r="U402" i="13"/>
  <c r="FC401" i="13"/>
  <c r="FB401" i="13"/>
  <c r="BZ401" i="13"/>
  <c r="BS401" i="13"/>
  <c r="AA401" i="13"/>
  <c r="X401" i="13"/>
  <c r="U401" i="13"/>
  <c r="FB400" i="13"/>
  <c r="BZ400" i="13"/>
  <c r="BS400" i="13"/>
  <c r="FC400" i="13" s="1"/>
  <c r="AA400" i="13"/>
  <c r="X400" i="13"/>
  <c r="U400" i="13"/>
  <c r="BZ399" i="13"/>
  <c r="BS399" i="13"/>
  <c r="FC399" i="13" s="1"/>
  <c r="AA399" i="13"/>
  <c r="X399" i="13"/>
  <c r="U399" i="13"/>
  <c r="FC398" i="13"/>
  <c r="FB398" i="13"/>
  <c r="BS398" i="13"/>
  <c r="BZ398" i="13" s="1"/>
  <c r="AA398" i="13"/>
  <c r="X398" i="13"/>
  <c r="U398" i="13"/>
  <c r="FB397" i="13"/>
  <c r="BZ397" i="13"/>
  <c r="BS397" i="13"/>
  <c r="FC397" i="13" s="1"/>
  <c r="AA397" i="13"/>
  <c r="X397" i="13"/>
  <c r="U397" i="13"/>
  <c r="BS396" i="13"/>
  <c r="AA396" i="13"/>
  <c r="X396" i="13"/>
  <c r="U396" i="13"/>
  <c r="FC395" i="13"/>
  <c r="FB395" i="13"/>
  <c r="BS395" i="13"/>
  <c r="BZ395" i="13" s="1"/>
  <c r="AA395" i="13"/>
  <c r="X395" i="13"/>
  <c r="U395" i="13"/>
  <c r="FC394" i="13"/>
  <c r="BZ394" i="13"/>
  <c r="BS394" i="13"/>
  <c r="FB394" i="13" s="1"/>
  <c r="AA394" i="13"/>
  <c r="X394" i="13"/>
  <c r="U394" i="13"/>
  <c r="FC393" i="13"/>
  <c r="BS393" i="13"/>
  <c r="AA393" i="13"/>
  <c r="X393" i="13"/>
  <c r="U393" i="13"/>
  <c r="FC392" i="13"/>
  <c r="FB392" i="13"/>
  <c r="BZ392" i="13"/>
  <c r="BS392" i="13"/>
  <c r="AA392" i="13"/>
  <c r="X392" i="13"/>
  <c r="U392" i="13"/>
  <c r="BZ391" i="13"/>
  <c r="BS391" i="13"/>
  <c r="FC391" i="13" s="1"/>
  <c r="AA391" i="13"/>
  <c r="X391" i="13"/>
  <c r="U391" i="13"/>
  <c r="FC390" i="13"/>
  <c r="FB390" i="13"/>
  <c r="BS390" i="13"/>
  <c r="BZ390" i="13" s="1"/>
  <c r="AA390" i="13"/>
  <c r="X390" i="13"/>
  <c r="U390" i="13"/>
  <c r="FB389" i="13"/>
  <c r="BZ389" i="13"/>
  <c r="BS389" i="13"/>
  <c r="FC389" i="13" s="1"/>
  <c r="AA389" i="13"/>
  <c r="X389" i="13"/>
  <c r="U389" i="13"/>
  <c r="BS388" i="13"/>
  <c r="AA388" i="13"/>
  <c r="X388" i="13"/>
  <c r="U388" i="13"/>
  <c r="FC387" i="13"/>
  <c r="BS387" i="13"/>
  <c r="BZ387" i="13" s="1"/>
  <c r="AA387" i="13"/>
  <c r="X387" i="13"/>
  <c r="U387" i="13"/>
  <c r="FC386" i="13"/>
  <c r="BZ386" i="13"/>
  <c r="BS386" i="13"/>
  <c r="FB386" i="13" s="1"/>
  <c r="AA386" i="13"/>
  <c r="X386" i="13"/>
  <c r="U386" i="13"/>
  <c r="BS385" i="13"/>
  <c r="BZ385" i="13" s="1"/>
  <c r="AA385" i="13"/>
  <c r="X385" i="13"/>
  <c r="U385" i="13"/>
  <c r="FC384" i="13"/>
  <c r="FB384" i="13"/>
  <c r="BZ384" i="13"/>
  <c r="BS384" i="13"/>
  <c r="AA384" i="13"/>
  <c r="X384" i="13"/>
  <c r="U384" i="13"/>
  <c r="EH383" i="13"/>
  <c r="AD383" i="13" s="1"/>
  <c r="BS383" i="13"/>
  <c r="AA383" i="13"/>
  <c r="X383" i="13"/>
  <c r="U383" i="13"/>
  <c r="FC382" i="13"/>
  <c r="FB382" i="13"/>
  <c r="BS382" i="13"/>
  <c r="BZ382" i="13" s="1"/>
  <c r="AA382" i="13"/>
  <c r="X382" i="13"/>
  <c r="U382" i="13"/>
  <c r="FB381" i="13"/>
  <c r="BZ381" i="13"/>
  <c r="BS381" i="13"/>
  <c r="FC381" i="13" s="1"/>
  <c r="AA381" i="13"/>
  <c r="X381" i="13"/>
  <c r="U381" i="13"/>
  <c r="FC380" i="13"/>
  <c r="BZ380" i="13"/>
  <c r="BS380" i="13"/>
  <c r="FB380" i="13" s="1"/>
  <c r="AA380" i="13"/>
  <c r="X380" i="13"/>
  <c r="U380" i="13"/>
  <c r="BS379" i="13"/>
  <c r="BZ379" i="13" s="1"/>
  <c r="AA379" i="13"/>
  <c r="X379" i="13"/>
  <c r="U379" i="13"/>
  <c r="FC378" i="13"/>
  <c r="BZ378" i="13"/>
  <c r="BS378" i="13"/>
  <c r="FB378" i="13" s="1"/>
  <c r="AA378" i="13"/>
  <c r="X378" i="13"/>
  <c r="U378" i="13"/>
  <c r="FC377" i="13"/>
  <c r="FB377" i="13"/>
  <c r="BZ377" i="13"/>
  <c r="BS377" i="13"/>
  <c r="AA377" i="13"/>
  <c r="X377" i="13"/>
  <c r="U377" i="13"/>
  <c r="FC376" i="13"/>
  <c r="BZ376" i="13"/>
  <c r="BS376" i="13"/>
  <c r="FB376" i="13" s="1"/>
  <c r="AA376" i="13"/>
  <c r="X376" i="13"/>
  <c r="U376" i="13"/>
  <c r="FB375" i="13"/>
  <c r="BS375" i="13"/>
  <c r="BZ375" i="13" s="1"/>
  <c r="AA375" i="13"/>
  <c r="X375" i="13"/>
  <c r="U375" i="13"/>
  <c r="FB374" i="13"/>
  <c r="BZ374" i="13"/>
  <c r="BS374" i="13"/>
  <c r="FC374" i="13" s="1"/>
  <c r="AA374" i="13"/>
  <c r="X374" i="13"/>
  <c r="U374" i="13"/>
  <c r="FB373" i="13"/>
  <c r="BS373" i="13"/>
  <c r="BZ373" i="13" s="1"/>
  <c r="AA373" i="13"/>
  <c r="X373" i="13"/>
  <c r="U373" i="13"/>
  <c r="FC372" i="13"/>
  <c r="BZ372" i="13"/>
  <c r="BS372" i="13"/>
  <c r="FB372" i="13" s="1"/>
  <c r="AA372" i="13"/>
  <c r="X372" i="13"/>
  <c r="U372" i="13"/>
  <c r="BS371" i="13"/>
  <c r="AA371" i="13"/>
  <c r="X371" i="13"/>
  <c r="U371" i="13"/>
  <c r="FC370" i="13"/>
  <c r="FB370" i="13"/>
  <c r="BS370" i="13"/>
  <c r="BZ370" i="13" s="1"/>
  <c r="AA370" i="13"/>
  <c r="X370" i="13"/>
  <c r="U370" i="13"/>
  <c r="FC369" i="13"/>
  <c r="FB369" i="13"/>
  <c r="BZ369" i="13"/>
  <c r="BS369" i="13"/>
  <c r="AA369" i="13"/>
  <c r="X369" i="13"/>
  <c r="U369" i="13"/>
  <c r="FC368" i="13"/>
  <c r="BZ368" i="13"/>
  <c r="BS368" i="13"/>
  <c r="FB368" i="13" s="1"/>
  <c r="AA368" i="13"/>
  <c r="X368" i="13"/>
  <c r="U368" i="13"/>
  <c r="FB367" i="13"/>
  <c r="BS367" i="13"/>
  <c r="BZ367" i="13" s="1"/>
  <c r="AA367" i="13"/>
  <c r="X367" i="13"/>
  <c r="U367" i="13"/>
  <c r="FB366" i="13"/>
  <c r="BZ366" i="13"/>
  <c r="BS366" i="13"/>
  <c r="FC366" i="13" s="1"/>
  <c r="AA366" i="13"/>
  <c r="X366" i="13"/>
  <c r="U366" i="13"/>
  <c r="FB365" i="13"/>
  <c r="BS365" i="13"/>
  <c r="AA365" i="13"/>
  <c r="X365" i="13"/>
  <c r="U365" i="13"/>
  <c r="FC364" i="13"/>
  <c r="BZ364" i="13"/>
  <c r="BS364" i="13"/>
  <c r="FB364" i="13" s="1"/>
  <c r="AA364" i="13"/>
  <c r="X364" i="13"/>
  <c r="U364" i="13"/>
  <c r="BS363" i="13"/>
  <c r="AA363" i="13"/>
  <c r="X363" i="13"/>
  <c r="U363" i="13"/>
  <c r="FC362" i="13"/>
  <c r="FB362" i="13"/>
  <c r="BS362" i="13"/>
  <c r="BZ362" i="13" s="1"/>
  <c r="AA362" i="13"/>
  <c r="X362" i="13"/>
  <c r="U362" i="13"/>
  <c r="FC361" i="13"/>
  <c r="FB361" i="13"/>
  <c r="BZ361" i="13"/>
  <c r="BS361" i="13"/>
  <c r="AA361" i="13"/>
  <c r="X361" i="13"/>
  <c r="U361" i="13"/>
  <c r="FB360" i="13"/>
  <c r="BS360" i="13"/>
  <c r="BZ360" i="13" s="1"/>
  <c r="AA360" i="13"/>
  <c r="X360" i="13"/>
  <c r="U360" i="13"/>
  <c r="FC359" i="13"/>
  <c r="BS359" i="13"/>
  <c r="FB359" i="13" s="1"/>
  <c r="AA359" i="13"/>
  <c r="X359" i="13"/>
  <c r="U359" i="13"/>
  <c r="FB358" i="13"/>
  <c r="BZ358" i="13"/>
  <c r="BS358" i="13"/>
  <c r="FC358" i="13" s="1"/>
  <c r="AA358" i="13"/>
  <c r="X358" i="13"/>
  <c r="U358" i="13"/>
  <c r="BZ357" i="13"/>
  <c r="BS357" i="13"/>
  <c r="FC357" i="13" s="1"/>
  <c r="AA357" i="13"/>
  <c r="X357" i="13"/>
  <c r="U357" i="13"/>
  <c r="BS356" i="13"/>
  <c r="AA356" i="13"/>
  <c r="X356" i="13"/>
  <c r="U356" i="13"/>
  <c r="FC355" i="13"/>
  <c r="BS355" i="13"/>
  <c r="FB355" i="13" s="1"/>
  <c r="AA355" i="13"/>
  <c r="X355" i="13"/>
  <c r="U355" i="13"/>
  <c r="FC354" i="13"/>
  <c r="FB354" i="13"/>
  <c r="BZ354" i="13"/>
  <c r="BS354" i="13"/>
  <c r="AA354" i="13"/>
  <c r="X354" i="13"/>
  <c r="U354" i="13"/>
  <c r="FC353" i="13"/>
  <c r="FB353" i="13"/>
  <c r="BZ353" i="13"/>
  <c r="BS353" i="13"/>
  <c r="AA353" i="13"/>
  <c r="X353" i="13"/>
  <c r="U353" i="13"/>
  <c r="FB352" i="13"/>
  <c r="BS352" i="13"/>
  <c r="FC352" i="13" s="1"/>
  <c r="AA352" i="13"/>
  <c r="X352" i="13"/>
  <c r="U352" i="13"/>
  <c r="FB351" i="13"/>
  <c r="BZ351" i="13"/>
  <c r="BS351" i="13"/>
  <c r="FC351" i="13" s="1"/>
  <c r="AA351" i="13"/>
  <c r="X351" i="13"/>
  <c r="U351" i="13"/>
  <c r="FB350" i="13"/>
  <c r="BZ350" i="13"/>
  <c r="BS350" i="13"/>
  <c r="FC350" i="13" s="1"/>
  <c r="AA350" i="13"/>
  <c r="X350" i="13"/>
  <c r="U350" i="13"/>
  <c r="BZ349" i="13"/>
  <c r="BS349" i="13"/>
  <c r="AA349" i="13"/>
  <c r="X349" i="13"/>
  <c r="U349" i="13"/>
  <c r="BS348" i="13"/>
  <c r="AA348" i="13"/>
  <c r="X348" i="13"/>
  <c r="U348" i="13"/>
  <c r="FC347" i="13"/>
  <c r="FB347" i="13"/>
  <c r="BS347" i="13"/>
  <c r="BZ347" i="13" s="1"/>
  <c r="AA347" i="13"/>
  <c r="X347" i="13"/>
  <c r="U347" i="13"/>
  <c r="FC346" i="13"/>
  <c r="FB346" i="13"/>
  <c r="BZ346" i="13"/>
  <c r="BS346" i="13"/>
  <c r="AA346" i="13"/>
  <c r="X346" i="13"/>
  <c r="U346" i="13"/>
  <c r="FC345" i="13"/>
  <c r="FB345" i="13"/>
  <c r="BZ345" i="13"/>
  <c r="BS345" i="13"/>
  <c r="AA345" i="13"/>
  <c r="X345" i="13"/>
  <c r="U345" i="13"/>
  <c r="FB344" i="13"/>
  <c r="BS344" i="13"/>
  <c r="FC344" i="13" s="1"/>
  <c r="AA344" i="13"/>
  <c r="X344" i="13"/>
  <c r="U344" i="13"/>
  <c r="FB343" i="13"/>
  <c r="BZ343" i="13"/>
  <c r="BS343" i="13"/>
  <c r="FC343" i="13" s="1"/>
  <c r="AA343" i="13"/>
  <c r="X343" i="13"/>
  <c r="U343" i="13"/>
  <c r="FB342" i="13"/>
  <c r="BS342" i="13"/>
  <c r="FC342" i="13" s="1"/>
  <c r="AA342" i="13"/>
  <c r="X342" i="13"/>
  <c r="U342" i="13"/>
  <c r="FC341" i="13"/>
  <c r="BS341" i="13"/>
  <c r="FB341" i="13" s="1"/>
  <c r="AA341" i="13"/>
  <c r="X341" i="13"/>
  <c r="U341" i="13"/>
  <c r="FC340" i="13"/>
  <c r="BS340" i="13"/>
  <c r="AA340" i="13"/>
  <c r="X340" i="13"/>
  <c r="U340" i="13"/>
  <c r="FC339" i="13"/>
  <c r="FB339" i="13"/>
  <c r="EE339" i="13"/>
  <c r="BS339" i="13"/>
  <c r="BZ339" i="13" s="1"/>
  <c r="AA339" i="13"/>
  <c r="X339" i="13"/>
  <c r="U339" i="13"/>
  <c r="FC338" i="13"/>
  <c r="FB338" i="13"/>
  <c r="BZ338" i="13"/>
  <c r="BS338" i="13"/>
  <c r="AA338" i="13"/>
  <c r="X338" i="13"/>
  <c r="U338" i="13"/>
  <c r="BZ337" i="13"/>
  <c r="BS337" i="13"/>
  <c r="FC337" i="13" s="1"/>
  <c r="AA337" i="13"/>
  <c r="X337" i="13"/>
  <c r="U337" i="13"/>
  <c r="FC336" i="13"/>
  <c r="FB336" i="13"/>
  <c r="BZ336" i="13"/>
  <c r="BS336" i="13"/>
  <c r="AA336" i="13"/>
  <c r="X336" i="13"/>
  <c r="U336" i="13"/>
  <c r="BZ335" i="13"/>
  <c r="BS335" i="13"/>
  <c r="FC335" i="13" s="1"/>
  <c r="AA335" i="13"/>
  <c r="X335" i="13"/>
  <c r="U335" i="13"/>
  <c r="FC334" i="13"/>
  <c r="FB334" i="13"/>
  <c r="BS334" i="13"/>
  <c r="BZ334" i="13" s="1"/>
  <c r="AA334" i="13"/>
  <c r="X334" i="13"/>
  <c r="U334" i="13"/>
  <c r="FB333" i="13"/>
  <c r="BZ333" i="13"/>
  <c r="BS333" i="13"/>
  <c r="FC333" i="13" s="1"/>
  <c r="AA333" i="13"/>
  <c r="X333" i="13"/>
  <c r="U333" i="13"/>
  <c r="BZ332" i="13"/>
  <c r="BS332" i="13"/>
  <c r="FC332" i="13" s="1"/>
  <c r="AA332" i="13"/>
  <c r="X332" i="13"/>
  <c r="U332" i="13"/>
  <c r="BS331" i="13"/>
  <c r="AA331" i="13"/>
  <c r="X331" i="13"/>
  <c r="U331" i="13"/>
  <c r="FC330" i="13"/>
  <c r="BZ330" i="13"/>
  <c r="BS330" i="13"/>
  <c r="FB330" i="13" s="1"/>
  <c r="AA330" i="13"/>
  <c r="X330" i="13"/>
  <c r="U330" i="13"/>
  <c r="BS329" i="13"/>
  <c r="AA329" i="13"/>
  <c r="X329" i="13"/>
  <c r="U329" i="13"/>
  <c r="FC328" i="13"/>
  <c r="FB328" i="13"/>
  <c r="BZ328" i="13"/>
  <c r="BS328" i="13"/>
  <c r="AA328" i="13"/>
  <c r="X328" i="13"/>
  <c r="U328" i="13"/>
  <c r="BZ327" i="13"/>
  <c r="BS327" i="13"/>
  <c r="FC327" i="13" s="1"/>
  <c r="AA327" i="13"/>
  <c r="X327" i="13"/>
  <c r="U327" i="13"/>
  <c r="FC326" i="13"/>
  <c r="FB326" i="13"/>
  <c r="BS326" i="13"/>
  <c r="BZ326" i="13" s="1"/>
  <c r="AA326" i="13"/>
  <c r="X326" i="13"/>
  <c r="U326" i="13"/>
  <c r="FB325" i="13"/>
  <c r="BZ325" i="13"/>
  <c r="BS325" i="13"/>
  <c r="FC325" i="13" s="1"/>
  <c r="AA325" i="13"/>
  <c r="X325" i="13"/>
  <c r="U325" i="13"/>
  <c r="BS324" i="13"/>
  <c r="BZ324" i="13" s="1"/>
  <c r="AA324" i="13"/>
  <c r="X324" i="13"/>
  <c r="U324" i="13"/>
  <c r="FC323" i="13"/>
  <c r="FB323" i="13"/>
  <c r="BS323" i="13"/>
  <c r="BZ323" i="13" s="1"/>
  <c r="AA323" i="13"/>
  <c r="X323" i="13"/>
  <c r="U323" i="13"/>
  <c r="FC322" i="13"/>
  <c r="BZ322" i="13"/>
  <c r="BS322" i="13"/>
  <c r="FB322" i="13" s="1"/>
  <c r="AA322" i="13"/>
  <c r="X322" i="13"/>
  <c r="U322" i="13"/>
  <c r="FC321" i="13"/>
  <c r="FB321" i="13"/>
  <c r="BS321" i="13"/>
  <c r="BZ321" i="13" s="1"/>
  <c r="AA321" i="13"/>
  <c r="X321" i="13"/>
  <c r="U321" i="13"/>
  <c r="FC320" i="13"/>
  <c r="FB320" i="13"/>
  <c r="BZ320" i="13"/>
  <c r="BS320" i="13"/>
  <c r="AA320" i="13"/>
  <c r="X320" i="13"/>
  <c r="U320" i="13"/>
  <c r="BS319" i="13"/>
  <c r="FC319" i="13" s="1"/>
  <c r="AA319" i="13"/>
  <c r="X319" i="13"/>
  <c r="U319" i="13"/>
  <c r="EH318" i="13"/>
  <c r="AD318" i="13" s="1"/>
  <c r="EI318" i="13"/>
  <c r="BS318" i="13"/>
  <c r="AA318" i="13"/>
  <c r="X318" i="13"/>
  <c r="U318" i="13"/>
  <c r="FC317" i="13"/>
  <c r="FB317" i="13"/>
  <c r="BZ317" i="13"/>
  <c r="BS317" i="13"/>
  <c r="AA317" i="13"/>
  <c r="X317" i="13"/>
  <c r="U317" i="13"/>
  <c r="FB316" i="13"/>
  <c r="BZ316" i="13"/>
  <c r="BS316" i="13"/>
  <c r="FC316" i="13" s="1"/>
  <c r="AA316" i="13"/>
  <c r="X316" i="13"/>
  <c r="U316" i="13"/>
  <c r="BS315" i="13"/>
  <c r="FC315" i="13" s="1"/>
  <c r="AA315" i="13"/>
  <c r="X315" i="13"/>
  <c r="U315" i="13"/>
  <c r="FB314" i="13"/>
  <c r="BS314" i="13"/>
  <c r="BZ314" i="13" s="1"/>
  <c r="AA314" i="13"/>
  <c r="X314" i="13"/>
  <c r="U314" i="13"/>
  <c r="FC313" i="13"/>
  <c r="FB313" i="13"/>
  <c r="BZ313" i="13"/>
  <c r="BS313" i="13"/>
  <c r="AA313" i="13"/>
  <c r="X313" i="13"/>
  <c r="U313" i="13"/>
  <c r="BS312" i="13"/>
  <c r="AA312" i="13"/>
  <c r="X312" i="13"/>
  <c r="U312" i="13"/>
  <c r="FC311" i="13"/>
  <c r="BS311" i="13"/>
  <c r="BZ311" i="13" s="1"/>
  <c r="AA311" i="13"/>
  <c r="X311" i="13"/>
  <c r="U311" i="13"/>
  <c r="FB310" i="13"/>
  <c r="BS310" i="13"/>
  <c r="FC310" i="13" s="1"/>
  <c r="AA310" i="13"/>
  <c r="X310" i="13"/>
  <c r="U310" i="13"/>
  <c r="FC309" i="13"/>
  <c r="FB309" i="13"/>
  <c r="BZ309" i="13"/>
  <c r="BS309" i="13"/>
  <c r="AA309" i="13"/>
  <c r="X309" i="13"/>
  <c r="U309" i="13"/>
  <c r="FB308" i="13"/>
  <c r="BZ308" i="13"/>
  <c r="BS308" i="13"/>
  <c r="FC308" i="13" s="1"/>
  <c r="AA308" i="13"/>
  <c r="X308" i="13"/>
  <c r="U308" i="13"/>
  <c r="BZ307" i="13"/>
  <c r="BS307" i="13"/>
  <c r="FC307" i="13" s="1"/>
  <c r="AA307" i="13"/>
  <c r="X307" i="13"/>
  <c r="U307" i="13"/>
  <c r="BS306" i="13"/>
  <c r="FB306" i="13" s="1"/>
  <c r="AA306" i="13"/>
  <c r="X306" i="13"/>
  <c r="U306" i="13"/>
  <c r="FC305" i="13"/>
  <c r="FB305" i="13"/>
  <c r="EH305" i="13"/>
  <c r="BZ305" i="13"/>
  <c r="BS305" i="13"/>
  <c r="AA305" i="13"/>
  <c r="X305" i="13"/>
  <c r="U305" i="13"/>
  <c r="BS304" i="13"/>
  <c r="AA304" i="13"/>
  <c r="X304" i="13"/>
  <c r="U304" i="13"/>
  <c r="FC303" i="13"/>
  <c r="BS303" i="13"/>
  <c r="BZ303" i="13" s="1"/>
  <c r="AA303" i="13"/>
  <c r="X303" i="13"/>
  <c r="U303" i="13"/>
  <c r="FB302" i="13"/>
  <c r="BS302" i="13"/>
  <c r="FC302" i="13" s="1"/>
  <c r="AA302" i="13"/>
  <c r="X302" i="13"/>
  <c r="U302" i="13"/>
  <c r="FC301" i="13"/>
  <c r="FB301" i="13"/>
  <c r="BZ301" i="13"/>
  <c r="BS301" i="13"/>
  <c r="AA301" i="13"/>
  <c r="X301" i="13"/>
  <c r="U301" i="13"/>
  <c r="FC300" i="13"/>
  <c r="FB300" i="13"/>
  <c r="BZ300" i="13"/>
  <c r="BS300" i="13"/>
  <c r="AA300" i="13"/>
  <c r="X300" i="13"/>
  <c r="U300" i="13"/>
  <c r="BZ299" i="13"/>
  <c r="BS299" i="13"/>
  <c r="AA299" i="13"/>
  <c r="X299" i="13"/>
  <c r="U299" i="13"/>
  <c r="FB298" i="13"/>
  <c r="BS298" i="13"/>
  <c r="AA298" i="13"/>
  <c r="X298" i="13"/>
  <c r="U298" i="13"/>
  <c r="FC297" i="13"/>
  <c r="FB297" i="13"/>
  <c r="BZ297" i="13"/>
  <c r="BS297" i="13"/>
  <c r="AA297" i="13"/>
  <c r="X297" i="13"/>
  <c r="U297" i="13"/>
  <c r="FC296" i="13"/>
  <c r="BS296" i="13"/>
  <c r="FB296" i="13" s="1"/>
  <c r="AA296" i="13"/>
  <c r="X296" i="13"/>
  <c r="U296" i="13"/>
  <c r="BS295" i="13"/>
  <c r="FC295" i="13" s="1"/>
  <c r="AA295" i="13"/>
  <c r="X295" i="13"/>
  <c r="U295" i="13"/>
  <c r="FC294" i="13"/>
  <c r="FB294" i="13"/>
  <c r="BZ294" i="13"/>
  <c r="BS294" i="13"/>
  <c r="AA294" i="13"/>
  <c r="X294" i="13"/>
  <c r="U294" i="13"/>
  <c r="FC293" i="13"/>
  <c r="BZ293" i="13"/>
  <c r="BS293" i="13"/>
  <c r="FB293" i="13" s="1"/>
  <c r="AA293" i="13"/>
  <c r="X293" i="13"/>
  <c r="U293" i="13"/>
  <c r="BS292" i="13"/>
  <c r="FC292" i="13" s="1"/>
  <c r="AA292" i="13"/>
  <c r="X292" i="13"/>
  <c r="U292" i="13"/>
  <c r="FB291" i="13"/>
  <c r="EE291" i="13"/>
  <c r="BS291" i="13"/>
  <c r="BZ291" i="13" s="1"/>
  <c r="AA291" i="13"/>
  <c r="X291" i="13"/>
  <c r="U291" i="13"/>
  <c r="FC290" i="13"/>
  <c r="FB290" i="13"/>
  <c r="BZ290" i="13"/>
  <c r="BS290" i="13"/>
  <c r="AA290" i="13"/>
  <c r="X290" i="13"/>
  <c r="U290" i="13"/>
  <c r="BS289" i="13"/>
  <c r="AA289" i="13"/>
  <c r="X289" i="13"/>
  <c r="U289" i="13"/>
  <c r="BS288" i="13"/>
  <c r="BZ288" i="13" s="1"/>
  <c r="AA288" i="13"/>
  <c r="X288" i="13"/>
  <c r="U288" i="13"/>
  <c r="EF287" i="13"/>
  <c r="BS287" i="13"/>
  <c r="FC287" i="13" s="1"/>
  <c r="AA287" i="13"/>
  <c r="X287" i="13"/>
  <c r="U287" i="13"/>
  <c r="FC286" i="13"/>
  <c r="FB286" i="13"/>
  <c r="BZ286" i="13"/>
  <c r="BS286" i="13"/>
  <c r="AA286" i="13"/>
  <c r="X286" i="13"/>
  <c r="U286" i="13"/>
  <c r="FC285" i="13"/>
  <c r="BZ285" i="13"/>
  <c r="BS285" i="13"/>
  <c r="FB285" i="13" s="1"/>
  <c r="AA285" i="13"/>
  <c r="X285" i="13"/>
  <c r="U285" i="13"/>
  <c r="BS284" i="13"/>
  <c r="FC284" i="13" s="1"/>
  <c r="AA284" i="13"/>
  <c r="X284" i="13"/>
  <c r="U284" i="13"/>
  <c r="FB283" i="13"/>
  <c r="BS283" i="13"/>
  <c r="BZ283" i="13" s="1"/>
  <c r="AA283" i="13"/>
  <c r="X283" i="13"/>
  <c r="U283" i="13"/>
  <c r="FC282" i="13"/>
  <c r="FB282" i="13"/>
  <c r="BZ282" i="13"/>
  <c r="BS282" i="13"/>
  <c r="AA282" i="13"/>
  <c r="X282" i="13"/>
  <c r="U282" i="13"/>
  <c r="BS281" i="13"/>
  <c r="FC281" i="13" s="1"/>
  <c r="AA281" i="13"/>
  <c r="X281" i="13"/>
  <c r="U281" i="13"/>
  <c r="FC280" i="13"/>
  <c r="BZ280" i="13"/>
  <c r="BS280" i="13"/>
  <c r="FB280" i="13" s="1"/>
  <c r="AA280" i="13"/>
  <c r="X280" i="13"/>
  <c r="U280" i="13"/>
  <c r="FB279" i="13"/>
  <c r="EE279" i="13"/>
  <c r="BS279" i="13"/>
  <c r="AA279" i="13"/>
  <c r="X279" i="13"/>
  <c r="U279" i="13"/>
  <c r="FC278" i="13"/>
  <c r="FB278" i="13"/>
  <c r="BZ278" i="13"/>
  <c r="BS278" i="13"/>
  <c r="AA278" i="13"/>
  <c r="X278" i="13"/>
  <c r="U278" i="13"/>
  <c r="BS277" i="13"/>
  <c r="AA277" i="13"/>
  <c r="X277" i="13"/>
  <c r="U277" i="13"/>
  <c r="FC276" i="13"/>
  <c r="EI276" i="13"/>
  <c r="BZ276" i="13"/>
  <c r="BS276" i="13"/>
  <c r="FB276" i="13" s="1"/>
  <c r="AA276" i="13"/>
  <c r="X276" i="13"/>
  <c r="U276" i="13"/>
  <c r="FB275" i="13"/>
  <c r="BS275" i="13"/>
  <c r="AA275" i="13"/>
  <c r="X275" i="13"/>
  <c r="U275" i="13"/>
  <c r="FC274" i="13"/>
  <c r="FB274" i="13"/>
  <c r="BZ274" i="13"/>
  <c r="BS274" i="13"/>
  <c r="AA274" i="13"/>
  <c r="X274" i="13"/>
  <c r="U274" i="13"/>
  <c r="FC273" i="13"/>
  <c r="EH273" i="13"/>
  <c r="AD273" i="13" s="1"/>
  <c r="BZ273" i="13"/>
  <c r="BS273" i="13"/>
  <c r="FB273" i="13" s="1"/>
  <c r="AA273" i="13"/>
  <c r="X273" i="13"/>
  <c r="U273" i="13"/>
  <c r="FC272" i="13"/>
  <c r="FB272" i="13"/>
  <c r="BS272" i="13"/>
  <c r="BZ272" i="13" s="1"/>
  <c r="AA272" i="13"/>
  <c r="X272" i="13"/>
  <c r="U272" i="13"/>
  <c r="FB271" i="13"/>
  <c r="BZ271" i="13"/>
  <c r="BS271" i="13"/>
  <c r="FC271" i="13" s="1"/>
  <c r="AA271" i="13"/>
  <c r="X271" i="13"/>
  <c r="U271" i="13"/>
  <c r="BS270" i="13"/>
  <c r="AA270" i="13"/>
  <c r="X270" i="13"/>
  <c r="U270" i="13"/>
  <c r="FC269" i="13"/>
  <c r="FB269" i="13"/>
  <c r="BZ269" i="13"/>
  <c r="BS269" i="13"/>
  <c r="AA269" i="13"/>
  <c r="X269" i="13"/>
  <c r="U269" i="13"/>
  <c r="BZ268" i="13"/>
  <c r="BS268" i="13"/>
  <c r="FC268" i="13" s="1"/>
  <c r="AA268" i="13"/>
  <c r="X268" i="13"/>
  <c r="U268" i="13"/>
  <c r="EE267" i="13"/>
  <c r="BS267" i="13"/>
  <c r="AA267" i="13"/>
  <c r="X267" i="13"/>
  <c r="U267" i="13"/>
  <c r="FC266" i="13"/>
  <c r="FB266" i="13"/>
  <c r="BS266" i="13"/>
  <c r="BZ266" i="13" s="1"/>
  <c r="AA266" i="13"/>
  <c r="X266" i="13"/>
  <c r="U266" i="13"/>
  <c r="FC265" i="13"/>
  <c r="BZ265" i="13"/>
  <c r="BS265" i="13"/>
  <c r="FB265" i="13" s="1"/>
  <c r="AA265" i="13"/>
  <c r="X265" i="13"/>
  <c r="U265" i="13"/>
  <c r="FC264" i="13"/>
  <c r="FB264" i="13"/>
  <c r="BS264" i="13"/>
  <c r="BZ264" i="13" s="1"/>
  <c r="AA264" i="13"/>
  <c r="X264" i="13"/>
  <c r="U264" i="13"/>
  <c r="FC263" i="13"/>
  <c r="FB263" i="13"/>
  <c r="BZ263" i="13"/>
  <c r="BS263" i="13"/>
  <c r="AA263" i="13"/>
  <c r="X263" i="13"/>
  <c r="U263" i="13"/>
  <c r="FB262" i="13"/>
  <c r="BS262" i="13"/>
  <c r="AA262" i="13"/>
  <c r="X262" i="13"/>
  <c r="U262" i="13"/>
  <c r="FC261" i="13"/>
  <c r="FB261" i="13"/>
  <c r="BZ261" i="13"/>
  <c r="BS261" i="13"/>
  <c r="AA261" i="13"/>
  <c r="X261" i="13"/>
  <c r="U261" i="13"/>
  <c r="BZ260" i="13"/>
  <c r="BS260" i="13"/>
  <c r="AA260" i="13"/>
  <c r="X260" i="13"/>
  <c r="U260" i="13"/>
  <c r="BS259" i="13"/>
  <c r="AA259" i="13"/>
  <c r="X259" i="13"/>
  <c r="U259" i="13"/>
  <c r="FC258" i="13"/>
  <c r="FB258" i="13"/>
  <c r="BS258" i="13"/>
  <c r="BZ258" i="13" s="1"/>
  <c r="AA258" i="13"/>
  <c r="X258" i="13"/>
  <c r="U258" i="13"/>
  <c r="FC257" i="13"/>
  <c r="BZ257" i="13"/>
  <c r="BS257" i="13"/>
  <c r="FB257" i="13" s="1"/>
  <c r="AA257" i="13"/>
  <c r="X257" i="13"/>
  <c r="U257" i="13"/>
  <c r="FB256" i="13"/>
  <c r="BS256" i="13"/>
  <c r="BZ256" i="13" s="1"/>
  <c r="AA256" i="13"/>
  <c r="X256" i="13"/>
  <c r="U256" i="13"/>
  <c r="FC255" i="13"/>
  <c r="FB255" i="13"/>
  <c r="EE255" i="13"/>
  <c r="BZ255" i="13"/>
  <c r="BS255" i="13"/>
  <c r="AA255" i="13"/>
  <c r="X255" i="13"/>
  <c r="U255" i="13"/>
  <c r="FB254" i="13"/>
  <c r="BZ254" i="13"/>
  <c r="BS254" i="13"/>
  <c r="FC254" i="13" s="1"/>
  <c r="AA254" i="13"/>
  <c r="X254" i="13"/>
  <c r="U254" i="13"/>
  <c r="BZ253" i="13"/>
  <c r="BS253" i="13"/>
  <c r="FC253" i="13" s="1"/>
  <c r="AA253" i="13"/>
  <c r="X253" i="13"/>
  <c r="U253" i="13"/>
  <c r="BS252" i="13"/>
  <c r="AA252" i="13"/>
  <c r="X252" i="13"/>
  <c r="U252" i="13"/>
  <c r="FC251" i="13"/>
  <c r="BZ251" i="13"/>
  <c r="BS251" i="13"/>
  <c r="FB251" i="13" s="1"/>
  <c r="AA251" i="13"/>
  <c r="X251" i="13"/>
  <c r="U251" i="13"/>
  <c r="FB250" i="13"/>
  <c r="BS250" i="13"/>
  <c r="FC250" i="13" s="1"/>
  <c r="AA250" i="13"/>
  <c r="X250" i="13"/>
  <c r="U250" i="13"/>
  <c r="FC249" i="13"/>
  <c r="FB249" i="13"/>
  <c r="BZ249" i="13"/>
  <c r="BS249" i="13"/>
  <c r="AA249" i="13"/>
  <c r="X249" i="13"/>
  <c r="U249" i="13"/>
  <c r="BS248" i="13"/>
  <c r="BZ248" i="13" s="1"/>
  <c r="AA248" i="13"/>
  <c r="X248" i="13"/>
  <c r="U248" i="13"/>
  <c r="BS247" i="13"/>
  <c r="FC247" i="13" s="1"/>
  <c r="AA247" i="13"/>
  <c r="X247" i="13"/>
  <c r="U247" i="13"/>
  <c r="FB246" i="13"/>
  <c r="EG246" i="13"/>
  <c r="BS246" i="13"/>
  <c r="BZ246" i="13" s="1"/>
  <c r="AA246" i="13"/>
  <c r="X246" i="13"/>
  <c r="U246" i="13"/>
  <c r="FC245" i="13"/>
  <c r="EI245" i="13"/>
  <c r="BZ245" i="13"/>
  <c r="BS245" i="13"/>
  <c r="FB245" i="13" s="1"/>
  <c r="AA245" i="13"/>
  <c r="X245" i="13"/>
  <c r="U245" i="13"/>
  <c r="BS244" i="13"/>
  <c r="AA244" i="13"/>
  <c r="X244" i="13"/>
  <c r="U244" i="13"/>
  <c r="FC243" i="13"/>
  <c r="EE243" i="13"/>
  <c r="BZ243" i="13"/>
  <c r="BS243" i="13"/>
  <c r="FB243" i="13" s="1"/>
  <c r="AA243" i="13"/>
  <c r="X243" i="13"/>
  <c r="U243" i="13"/>
  <c r="FB242" i="13"/>
  <c r="BS242" i="13"/>
  <c r="FC242" i="13" s="1"/>
  <c r="AA242" i="13"/>
  <c r="X242" i="13"/>
  <c r="U242" i="13"/>
  <c r="FC241" i="13"/>
  <c r="FB241" i="13"/>
  <c r="BZ241" i="13"/>
  <c r="BS241" i="13"/>
  <c r="AA241" i="13"/>
  <c r="X241" i="13"/>
  <c r="U241" i="13"/>
  <c r="BS240" i="13"/>
  <c r="BZ240" i="13" s="1"/>
  <c r="AA240" i="13"/>
  <c r="X240" i="13"/>
  <c r="U240" i="13"/>
  <c r="BS239" i="13"/>
  <c r="FC239" i="13" s="1"/>
  <c r="AA239" i="13"/>
  <c r="X239" i="13"/>
  <c r="U239" i="13"/>
  <c r="FB238" i="13"/>
  <c r="BS238" i="13"/>
  <c r="BZ238" i="13" s="1"/>
  <c r="AA238" i="13"/>
  <c r="X238" i="13"/>
  <c r="U238" i="13"/>
  <c r="FC237" i="13"/>
  <c r="BZ237" i="13"/>
  <c r="BS237" i="13"/>
  <c r="FB237" i="13" s="1"/>
  <c r="AA237" i="13"/>
  <c r="X237" i="13"/>
  <c r="U237" i="13"/>
  <c r="BS236" i="13"/>
  <c r="AA236" i="13"/>
  <c r="X236" i="13"/>
  <c r="U236" i="13"/>
  <c r="FC235" i="13"/>
  <c r="BZ235" i="13"/>
  <c r="BS235" i="13"/>
  <c r="FB235" i="13" s="1"/>
  <c r="AA235" i="13"/>
  <c r="X235" i="13"/>
  <c r="U235" i="13"/>
  <c r="FB234" i="13"/>
  <c r="BS234" i="13"/>
  <c r="FC234" i="13" s="1"/>
  <c r="AA234" i="13"/>
  <c r="X234" i="13"/>
  <c r="U234" i="13"/>
  <c r="FC233" i="13"/>
  <c r="FB233" i="13"/>
  <c r="EI233" i="13"/>
  <c r="BZ233" i="13"/>
  <c r="BS233" i="13"/>
  <c r="AA233" i="13"/>
  <c r="X233" i="13"/>
  <c r="U233" i="13"/>
  <c r="BZ232" i="13"/>
  <c r="BS232" i="13"/>
  <c r="AA232" i="13"/>
  <c r="X232" i="13"/>
  <c r="U232" i="13"/>
  <c r="EE231" i="13"/>
  <c r="EI231" i="13"/>
  <c r="BS231" i="13"/>
  <c r="AA231" i="13"/>
  <c r="X231" i="13"/>
  <c r="U231" i="13"/>
  <c r="FB230" i="13"/>
  <c r="BS230" i="13"/>
  <c r="BZ230" i="13" s="1"/>
  <c r="AA230" i="13"/>
  <c r="X230" i="13"/>
  <c r="U230" i="13"/>
  <c r="FC229" i="13"/>
  <c r="BZ229" i="13"/>
  <c r="BS229" i="13"/>
  <c r="FB229" i="13" s="1"/>
  <c r="AA229" i="13"/>
  <c r="X229" i="13"/>
  <c r="U229" i="13"/>
  <c r="BS228" i="13"/>
  <c r="AA228" i="13"/>
  <c r="X228" i="13"/>
  <c r="U228" i="13"/>
  <c r="FC227" i="13"/>
  <c r="BZ227" i="13"/>
  <c r="BS227" i="13"/>
  <c r="FB227" i="13" s="1"/>
  <c r="AA227" i="13"/>
  <c r="X227" i="13"/>
  <c r="U227" i="13"/>
  <c r="BS226" i="13"/>
  <c r="AA226" i="13"/>
  <c r="X226" i="13"/>
  <c r="U226" i="13"/>
  <c r="FC225" i="13"/>
  <c r="FB225" i="13"/>
  <c r="BZ225" i="13"/>
  <c r="BS225" i="13"/>
  <c r="AA225" i="13"/>
  <c r="X225" i="13"/>
  <c r="U225" i="13"/>
  <c r="BS224" i="13"/>
  <c r="FC224" i="13" s="1"/>
  <c r="AA224" i="13"/>
  <c r="X224" i="13"/>
  <c r="U224" i="13"/>
  <c r="BS223" i="13"/>
  <c r="FB223" i="13" s="1"/>
  <c r="AA223" i="13"/>
  <c r="X223" i="13"/>
  <c r="U223" i="13"/>
  <c r="BS222" i="13"/>
  <c r="AA222" i="13"/>
  <c r="X222" i="13"/>
  <c r="U222" i="13"/>
  <c r="BZ221" i="13"/>
  <c r="BS221" i="13"/>
  <c r="FB221" i="13" s="1"/>
  <c r="AA221" i="13"/>
  <c r="X221" i="13"/>
  <c r="U221" i="13"/>
  <c r="FC220" i="13"/>
  <c r="FB220" i="13"/>
  <c r="BS220" i="13"/>
  <c r="BZ220" i="13" s="1"/>
  <c r="AA220" i="13"/>
  <c r="X220" i="13"/>
  <c r="U220" i="13"/>
  <c r="FC219" i="13"/>
  <c r="EE219" i="13"/>
  <c r="BZ219" i="13"/>
  <c r="BS219" i="13"/>
  <c r="FB219" i="13" s="1"/>
  <c r="AA219" i="13"/>
  <c r="X219" i="13"/>
  <c r="U219" i="13"/>
  <c r="BZ218" i="13"/>
  <c r="BS218" i="13"/>
  <c r="FC218" i="13" s="1"/>
  <c r="AA218" i="13"/>
  <c r="X218" i="13"/>
  <c r="U218" i="13"/>
  <c r="BS217" i="13"/>
  <c r="AA217" i="13"/>
  <c r="X217" i="13"/>
  <c r="U217" i="13"/>
  <c r="BZ216" i="13"/>
  <c r="BS216" i="13"/>
  <c r="FC216" i="13" s="1"/>
  <c r="AA216" i="13"/>
  <c r="X216" i="13"/>
  <c r="U216" i="13"/>
  <c r="BS215" i="13"/>
  <c r="FC215" i="13" s="1"/>
  <c r="AA215" i="13"/>
  <c r="X215" i="13"/>
  <c r="U215" i="13"/>
  <c r="FC214" i="13"/>
  <c r="FB214" i="13"/>
  <c r="BS214" i="13"/>
  <c r="BZ214" i="13" s="1"/>
  <c r="AA214" i="13"/>
  <c r="X214" i="13"/>
  <c r="U214" i="13"/>
  <c r="FC213" i="13"/>
  <c r="FB213" i="13"/>
  <c r="BZ213" i="13"/>
  <c r="BS213" i="13"/>
  <c r="AA213" i="13"/>
  <c r="X213" i="13"/>
  <c r="U213" i="13"/>
  <c r="FC212" i="13"/>
  <c r="FB212" i="13"/>
  <c r="BS212" i="13"/>
  <c r="BZ212" i="13" s="1"/>
  <c r="AA212" i="13"/>
  <c r="X212" i="13"/>
  <c r="U212" i="13"/>
  <c r="FB211" i="13"/>
  <c r="BZ211" i="13"/>
  <c r="BS211" i="13"/>
  <c r="FC211" i="13" s="1"/>
  <c r="AA211" i="13"/>
  <c r="X211" i="13"/>
  <c r="U211" i="13"/>
  <c r="BZ210" i="13"/>
  <c r="BS210" i="13"/>
  <c r="FC210" i="13" s="1"/>
  <c r="AA210" i="13"/>
  <c r="X210" i="13"/>
  <c r="U210" i="13"/>
  <c r="BS209" i="13"/>
  <c r="AA209" i="13"/>
  <c r="X209" i="13"/>
  <c r="U209" i="13"/>
  <c r="BZ208" i="13"/>
  <c r="BS208" i="13"/>
  <c r="FC208" i="13" s="1"/>
  <c r="AA208" i="13"/>
  <c r="X208" i="13"/>
  <c r="U208" i="13"/>
  <c r="EE207" i="13"/>
  <c r="BS207" i="13"/>
  <c r="FC207" i="13" s="1"/>
  <c r="AA207" i="13"/>
  <c r="X207" i="13"/>
  <c r="U207" i="13"/>
  <c r="FC206" i="13"/>
  <c r="FB206" i="13"/>
  <c r="BS206" i="13"/>
  <c r="BZ206" i="13" s="1"/>
  <c r="AA206" i="13"/>
  <c r="X206" i="13"/>
  <c r="U206" i="13"/>
  <c r="FC205" i="13"/>
  <c r="FB205" i="13"/>
  <c r="BZ205" i="13"/>
  <c r="BS205" i="13"/>
  <c r="AA205" i="13"/>
  <c r="X205" i="13"/>
  <c r="U205" i="13"/>
  <c r="FC204" i="13"/>
  <c r="FB204" i="13"/>
  <c r="BS204" i="13"/>
  <c r="BZ204" i="13" s="1"/>
  <c r="AA204" i="13"/>
  <c r="X204" i="13"/>
  <c r="U204" i="13"/>
  <c r="FB203" i="13"/>
  <c r="BZ203" i="13"/>
  <c r="BS203" i="13"/>
  <c r="FC203" i="13" s="1"/>
  <c r="AA203" i="13"/>
  <c r="X203" i="13"/>
  <c r="U203" i="13"/>
  <c r="BZ202" i="13"/>
  <c r="BS202" i="13"/>
  <c r="FC202" i="13" s="1"/>
  <c r="AA202" i="13"/>
  <c r="X202" i="13"/>
  <c r="U202" i="13"/>
  <c r="BS201" i="13"/>
  <c r="AA201" i="13"/>
  <c r="X201" i="13"/>
  <c r="U201" i="13"/>
  <c r="BZ200" i="13"/>
  <c r="BS200" i="13"/>
  <c r="FC200" i="13" s="1"/>
  <c r="AA200" i="13"/>
  <c r="X200" i="13"/>
  <c r="U200" i="13"/>
  <c r="BS199" i="13"/>
  <c r="FC199" i="13" s="1"/>
  <c r="AA199" i="13"/>
  <c r="X199" i="13"/>
  <c r="U199" i="13"/>
  <c r="FC198" i="13"/>
  <c r="FB198" i="13"/>
  <c r="EE198" i="13"/>
  <c r="BS198" i="13"/>
  <c r="BZ198" i="13" s="1"/>
  <c r="AA198" i="13"/>
  <c r="X198" i="13"/>
  <c r="U198" i="13"/>
  <c r="FC197" i="13"/>
  <c r="FB197" i="13"/>
  <c r="BZ197" i="13"/>
  <c r="BS197" i="13"/>
  <c r="AA197" i="13"/>
  <c r="X197" i="13"/>
  <c r="U197" i="13"/>
  <c r="FC196" i="13"/>
  <c r="FB196" i="13"/>
  <c r="BS196" i="13"/>
  <c r="BZ196" i="13" s="1"/>
  <c r="AA196" i="13"/>
  <c r="X196" i="13"/>
  <c r="U196" i="13"/>
  <c r="FC195" i="13"/>
  <c r="FB195" i="13"/>
  <c r="BZ195" i="13"/>
  <c r="BS195" i="13"/>
  <c r="AA195" i="13"/>
  <c r="X195" i="13"/>
  <c r="U195" i="13"/>
  <c r="BZ194" i="13"/>
  <c r="BS194" i="13"/>
  <c r="FC194" i="13" s="1"/>
  <c r="AA194" i="13"/>
  <c r="X194" i="13"/>
  <c r="U194" i="13"/>
  <c r="BS193" i="13"/>
  <c r="AA193" i="13"/>
  <c r="X193" i="13"/>
  <c r="U193" i="13"/>
  <c r="EI192" i="13"/>
  <c r="BZ192" i="13"/>
  <c r="BS192" i="13"/>
  <c r="FC192" i="13" s="1"/>
  <c r="AA192" i="13"/>
  <c r="X192" i="13"/>
  <c r="U192" i="13"/>
  <c r="BS191" i="13"/>
  <c r="AA191" i="13"/>
  <c r="X191" i="13"/>
  <c r="U191" i="13"/>
  <c r="FC190" i="13"/>
  <c r="FB190" i="13"/>
  <c r="BS190" i="13"/>
  <c r="BZ190" i="13" s="1"/>
  <c r="AA190" i="13"/>
  <c r="X190" i="13"/>
  <c r="U190" i="13"/>
  <c r="FC189" i="13"/>
  <c r="FB189" i="13"/>
  <c r="BZ189" i="13"/>
  <c r="BS189" i="13"/>
  <c r="AA189" i="13"/>
  <c r="X189" i="13"/>
  <c r="U189" i="13"/>
  <c r="FC188" i="13"/>
  <c r="FB188" i="13"/>
  <c r="BS188" i="13"/>
  <c r="BZ188" i="13" s="1"/>
  <c r="AA188" i="13"/>
  <c r="X188" i="13"/>
  <c r="U188" i="13"/>
  <c r="FB187" i="13"/>
  <c r="BZ187" i="13"/>
  <c r="BS187" i="13"/>
  <c r="FC187" i="13" s="1"/>
  <c r="AA187" i="13"/>
  <c r="X187" i="13"/>
  <c r="U187" i="13"/>
  <c r="EH186" i="13"/>
  <c r="AD186" i="13" s="1"/>
  <c r="EI186" i="13"/>
  <c r="BS186" i="13"/>
  <c r="AA186" i="13"/>
  <c r="X186" i="13"/>
  <c r="U186" i="13"/>
  <c r="FB185" i="13"/>
  <c r="BS185" i="13"/>
  <c r="AA185" i="13"/>
  <c r="X185" i="13"/>
  <c r="U185" i="13"/>
  <c r="BZ184" i="13"/>
  <c r="BS184" i="13"/>
  <c r="FC184" i="13" s="1"/>
  <c r="AA184" i="13"/>
  <c r="X184" i="13"/>
  <c r="U184" i="13"/>
  <c r="EE183" i="13"/>
  <c r="BS183" i="13"/>
  <c r="AA183" i="13"/>
  <c r="X183" i="13"/>
  <c r="U183" i="13"/>
  <c r="FC182" i="13"/>
  <c r="FB182" i="13"/>
  <c r="BS182" i="13"/>
  <c r="BZ182" i="13" s="1"/>
  <c r="AA182" i="13"/>
  <c r="X182" i="13"/>
  <c r="U182" i="13"/>
  <c r="FC181" i="13"/>
  <c r="FB181" i="13"/>
  <c r="BZ181" i="13"/>
  <c r="BS181" i="13"/>
  <c r="AA181" i="13"/>
  <c r="X181" i="13"/>
  <c r="U181" i="13"/>
  <c r="FC180" i="13"/>
  <c r="FB180" i="13"/>
  <c r="BS180" i="13"/>
  <c r="BZ180" i="13" s="1"/>
  <c r="AA180" i="13"/>
  <c r="X180" i="13"/>
  <c r="U180" i="13"/>
  <c r="FB179" i="13"/>
  <c r="BZ179" i="13"/>
  <c r="BS179" i="13"/>
  <c r="FC179" i="13" s="1"/>
  <c r="AA179" i="13"/>
  <c r="X179" i="13"/>
  <c r="U179" i="13"/>
  <c r="BS178" i="13"/>
  <c r="BZ178" i="13" s="1"/>
  <c r="AA178" i="13"/>
  <c r="X178" i="13"/>
  <c r="U178" i="13"/>
  <c r="BS177" i="13"/>
  <c r="AA177" i="13"/>
  <c r="X177" i="13"/>
  <c r="U177" i="13"/>
  <c r="BZ176" i="13"/>
  <c r="BS176" i="13"/>
  <c r="AA176" i="13"/>
  <c r="X176" i="13"/>
  <c r="U176" i="13"/>
  <c r="BS175" i="13"/>
  <c r="FC175" i="13" s="1"/>
  <c r="AA175" i="13"/>
  <c r="X175" i="13"/>
  <c r="U175" i="13"/>
  <c r="FC174" i="13"/>
  <c r="FB174" i="13"/>
  <c r="BS174" i="13"/>
  <c r="BZ174" i="13" s="1"/>
  <c r="AA174" i="13"/>
  <c r="X174" i="13"/>
  <c r="U174" i="13"/>
  <c r="FC173" i="13"/>
  <c r="FB173" i="13"/>
  <c r="BZ173" i="13"/>
  <c r="BS173" i="13"/>
  <c r="AA173" i="13"/>
  <c r="X173" i="13"/>
  <c r="U173" i="13"/>
  <c r="FC172" i="13"/>
  <c r="FB172" i="13"/>
  <c r="BZ172" i="13"/>
  <c r="BS172" i="13"/>
  <c r="AA172" i="13"/>
  <c r="X172" i="13"/>
  <c r="U172" i="13"/>
  <c r="EE171" i="13"/>
  <c r="BS171" i="13"/>
  <c r="FC171" i="13" s="1"/>
  <c r="AA171" i="13"/>
  <c r="X171" i="13"/>
  <c r="U171" i="13"/>
  <c r="FC170" i="13"/>
  <c r="FB170" i="13"/>
  <c r="BZ170" i="13"/>
  <c r="BS170" i="13"/>
  <c r="AA170" i="13"/>
  <c r="X170" i="13"/>
  <c r="U170" i="13"/>
  <c r="FC169" i="13"/>
  <c r="FB169" i="13"/>
  <c r="BZ169" i="13"/>
  <c r="BS169" i="13"/>
  <c r="AA169" i="13"/>
  <c r="X169" i="13"/>
  <c r="U169" i="13"/>
  <c r="BZ168" i="13"/>
  <c r="BS168" i="13"/>
  <c r="FC168" i="13" s="1"/>
  <c r="AA168" i="13"/>
  <c r="X168" i="13"/>
  <c r="U168" i="13"/>
  <c r="FB167" i="13"/>
  <c r="BS167" i="13"/>
  <c r="BZ167" i="13" s="1"/>
  <c r="AA167" i="13"/>
  <c r="X167" i="13"/>
  <c r="U167" i="13"/>
  <c r="FB166" i="13"/>
  <c r="BZ166" i="13"/>
  <c r="BS166" i="13"/>
  <c r="FC166" i="13" s="1"/>
  <c r="AA166" i="13"/>
  <c r="X166" i="13"/>
  <c r="U166" i="13"/>
  <c r="BS165" i="13"/>
  <c r="AA165" i="13"/>
  <c r="X165" i="13"/>
  <c r="U165" i="13"/>
  <c r="BS164" i="13"/>
  <c r="BZ164" i="13" s="1"/>
  <c r="AA164" i="13"/>
  <c r="X164" i="13"/>
  <c r="U164" i="13"/>
  <c r="BS163" i="13"/>
  <c r="FC163" i="13" s="1"/>
  <c r="AA163" i="13"/>
  <c r="X163" i="13"/>
  <c r="U163" i="13"/>
  <c r="FC162" i="13"/>
  <c r="FB162" i="13"/>
  <c r="BZ162" i="13"/>
  <c r="BS162" i="13"/>
  <c r="AA162" i="13"/>
  <c r="X162" i="13"/>
  <c r="U162" i="13"/>
  <c r="FC161" i="13"/>
  <c r="FB161" i="13"/>
  <c r="BZ161" i="13"/>
  <c r="BS161" i="13"/>
  <c r="AA161" i="13"/>
  <c r="X161" i="13"/>
  <c r="U161" i="13"/>
  <c r="BZ160" i="13"/>
  <c r="BS160" i="13"/>
  <c r="FC160" i="13" s="1"/>
  <c r="AA160" i="13"/>
  <c r="X160" i="13"/>
  <c r="U160" i="13"/>
  <c r="FB159" i="13"/>
  <c r="EE159" i="13"/>
  <c r="BS159" i="13"/>
  <c r="BZ159" i="13" s="1"/>
  <c r="AA159" i="13"/>
  <c r="X159" i="13"/>
  <c r="U159" i="13"/>
  <c r="FB158" i="13"/>
  <c r="BZ158" i="13"/>
  <c r="BS158" i="13"/>
  <c r="FC158" i="13" s="1"/>
  <c r="AA158" i="13"/>
  <c r="X158" i="13"/>
  <c r="U158" i="13"/>
  <c r="BS157" i="13"/>
  <c r="AA157" i="13"/>
  <c r="X157" i="13"/>
  <c r="U157" i="13"/>
  <c r="BS156" i="13"/>
  <c r="BZ156" i="13" s="1"/>
  <c r="AA156" i="13"/>
  <c r="X156" i="13"/>
  <c r="U156" i="13"/>
  <c r="BS155" i="13"/>
  <c r="FC155" i="13" s="1"/>
  <c r="AA155" i="13"/>
  <c r="X155" i="13"/>
  <c r="U155" i="13"/>
  <c r="FC154" i="13"/>
  <c r="FB154" i="13"/>
  <c r="BZ154" i="13"/>
  <c r="BS154" i="13"/>
  <c r="AA154" i="13"/>
  <c r="X154" i="13"/>
  <c r="U154" i="13"/>
  <c r="FC153" i="13"/>
  <c r="FB153" i="13"/>
  <c r="BZ153" i="13"/>
  <c r="BS153" i="13"/>
  <c r="AA153" i="13"/>
  <c r="X153" i="13"/>
  <c r="U153" i="13"/>
  <c r="BZ152" i="13"/>
  <c r="BS152" i="13"/>
  <c r="FC152" i="13" s="1"/>
  <c r="AA152" i="13"/>
  <c r="X152" i="13"/>
  <c r="U152" i="13"/>
  <c r="FB151" i="13"/>
  <c r="BS151" i="13"/>
  <c r="BZ151" i="13" s="1"/>
  <c r="AA151" i="13"/>
  <c r="X151" i="13"/>
  <c r="U151" i="13"/>
  <c r="FB150" i="13"/>
  <c r="EH150" i="13"/>
  <c r="EG150" i="13"/>
  <c r="BZ150" i="13"/>
  <c r="BS150" i="13"/>
  <c r="FC150" i="13" s="1"/>
  <c r="AA150" i="13"/>
  <c r="X150" i="13"/>
  <c r="U150" i="13"/>
  <c r="EG149" i="13"/>
  <c r="BS149" i="13"/>
  <c r="AA149" i="13"/>
  <c r="X149" i="13"/>
  <c r="U149" i="13"/>
  <c r="BS148" i="13"/>
  <c r="BZ148" i="13" s="1"/>
  <c r="AA148" i="13"/>
  <c r="X148" i="13"/>
  <c r="U148" i="13"/>
  <c r="EE147" i="13"/>
  <c r="BS147" i="13"/>
  <c r="FC147" i="13" s="1"/>
  <c r="AA147" i="13"/>
  <c r="X147" i="13"/>
  <c r="U147" i="13"/>
  <c r="FC146" i="13"/>
  <c r="FB146" i="13"/>
  <c r="BZ146" i="13"/>
  <c r="BS146" i="13"/>
  <c r="AA146" i="13"/>
  <c r="X146" i="13"/>
  <c r="U146" i="13"/>
  <c r="FC145" i="13"/>
  <c r="FB145" i="13"/>
  <c r="BZ145" i="13"/>
  <c r="BS145" i="13"/>
  <c r="AA145" i="13"/>
  <c r="X145" i="13"/>
  <c r="U145" i="13"/>
  <c r="BZ144" i="13"/>
  <c r="BS144" i="13"/>
  <c r="FC144" i="13" s="1"/>
  <c r="AA144" i="13"/>
  <c r="X144" i="13"/>
  <c r="U144" i="13"/>
  <c r="FB143" i="13"/>
  <c r="EI143" i="13"/>
  <c r="BS143" i="13"/>
  <c r="BZ143" i="13" s="1"/>
  <c r="AA143" i="13"/>
  <c r="X143" i="13"/>
  <c r="U143" i="13"/>
  <c r="FB142" i="13"/>
  <c r="EE142" i="13"/>
  <c r="BZ142" i="13"/>
  <c r="BS142" i="13"/>
  <c r="FC142" i="13" s="1"/>
  <c r="AA142" i="13"/>
  <c r="X142" i="13"/>
  <c r="U142" i="13"/>
  <c r="BZ141" i="13"/>
  <c r="BS141" i="13"/>
  <c r="AA141" i="13"/>
  <c r="X141" i="13"/>
  <c r="U141" i="13"/>
  <c r="BS140" i="13"/>
  <c r="AA140" i="13"/>
  <c r="X140" i="13"/>
  <c r="U140" i="13"/>
  <c r="FC139" i="13"/>
  <c r="BS139" i="13"/>
  <c r="FB139" i="13" s="1"/>
  <c r="AA139" i="13"/>
  <c r="X139" i="13"/>
  <c r="U139" i="13"/>
  <c r="FC138" i="13"/>
  <c r="FB138" i="13"/>
  <c r="EI138" i="13"/>
  <c r="BS138" i="13"/>
  <c r="BZ138" i="13" s="1"/>
  <c r="AA138" i="13"/>
  <c r="X138" i="13"/>
  <c r="U138" i="13"/>
  <c r="FC137" i="13"/>
  <c r="FB137" i="13"/>
  <c r="BZ137" i="13"/>
  <c r="BS137" i="13"/>
  <c r="AA137" i="13"/>
  <c r="X137" i="13"/>
  <c r="U137" i="13"/>
  <c r="BZ136" i="13"/>
  <c r="BS136" i="13"/>
  <c r="FC136" i="13" s="1"/>
  <c r="AA136" i="13"/>
  <c r="X136" i="13"/>
  <c r="U136" i="13"/>
  <c r="EE135" i="13"/>
  <c r="BS135" i="13"/>
  <c r="AA135" i="13"/>
  <c r="X135" i="13"/>
  <c r="U135" i="13"/>
  <c r="FB134" i="13"/>
  <c r="BZ134" i="13"/>
  <c r="BS134" i="13"/>
  <c r="FC134" i="13" s="1"/>
  <c r="AA134" i="13"/>
  <c r="X134" i="13"/>
  <c r="U134" i="13"/>
  <c r="BS133" i="13"/>
  <c r="BZ133" i="13" s="1"/>
  <c r="AA133" i="13"/>
  <c r="X133" i="13"/>
  <c r="U133" i="13"/>
  <c r="BS132" i="13"/>
  <c r="FC132" i="13" s="1"/>
  <c r="AA132" i="13"/>
  <c r="X132" i="13"/>
  <c r="U132" i="13"/>
  <c r="FC131" i="13"/>
  <c r="BZ131" i="13"/>
  <c r="BS131" i="13"/>
  <c r="FB131" i="13" s="1"/>
  <c r="AA131" i="13"/>
  <c r="X131" i="13"/>
  <c r="U131" i="13"/>
  <c r="FC130" i="13"/>
  <c r="FB130" i="13"/>
  <c r="BS130" i="13"/>
  <c r="BZ130" i="13" s="1"/>
  <c r="AA130" i="13"/>
  <c r="X130" i="13"/>
  <c r="U130" i="13"/>
  <c r="FC129" i="13"/>
  <c r="FB129" i="13"/>
  <c r="BZ129" i="13"/>
  <c r="BS129" i="13"/>
  <c r="AA129" i="13"/>
  <c r="X129" i="13"/>
  <c r="U129" i="13"/>
  <c r="BS128" i="13"/>
  <c r="AA128" i="13"/>
  <c r="X128" i="13"/>
  <c r="U128" i="13"/>
  <c r="BS127" i="13"/>
  <c r="AA127" i="13"/>
  <c r="X127" i="13"/>
  <c r="U127" i="13"/>
  <c r="BS126" i="13"/>
  <c r="FC126" i="13" s="1"/>
  <c r="AA126" i="13"/>
  <c r="X126" i="13"/>
  <c r="U126" i="13"/>
  <c r="FC125" i="13"/>
  <c r="FB125" i="13"/>
  <c r="BS125" i="13"/>
  <c r="BZ125" i="13" s="1"/>
  <c r="AA125" i="13"/>
  <c r="X125" i="13"/>
  <c r="U125" i="13"/>
  <c r="FC124" i="13"/>
  <c r="FB124" i="13"/>
  <c r="BZ124" i="13"/>
  <c r="BS124" i="13"/>
  <c r="AA124" i="13"/>
  <c r="X124" i="13"/>
  <c r="U124" i="13"/>
  <c r="EE123" i="13"/>
  <c r="BS123" i="13"/>
  <c r="FC123" i="13" s="1"/>
  <c r="AA123" i="13"/>
  <c r="X123" i="13"/>
  <c r="U123" i="13"/>
  <c r="FB122" i="13"/>
  <c r="BS122" i="13"/>
  <c r="BZ122" i="13" s="1"/>
  <c r="AA122" i="13"/>
  <c r="X122" i="13"/>
  <c r="U122" i="13"/>
  <c r="FB121" i="13"/>
  <c r="BZ121" i="13"/>
  <c r="BS121" i="13"/>
  <c r="FC121" i="13" s="1"/>
  <c r="AA121" i="13"/>
  <c r="X121" i="13"/>
  <c r="U121" i="13"/>
  <c r="BS120" i="13"/>
  <c r="AA120" i="13"/>
  <c r="X120" i="13"/>
  <c r="U120" i="13"/>
  <c r="BS119" i="13"/>
  <c r="BZ119" i="13" s="1"/>
  <c r="AA119" i="13"/>
  <c r="X119" i="13"/>
  <c r="U119" i="13"/>
  <c r="FC118" i="13"/>
  <c r="BS118" i="13"/>
  <c r="FB118" i="13" s="1"/>
  <c r="AA118" i="13"/>
  <c r="X118" i="13"/>
  <c r="U118" i="13"/>
  <c r="FC117" i="13"/>
  <c r="FB117" i="13"/>
  <c r="BZ117" i="13"/>
  <c r="BS117" i="13"/>
  <c r="AA117" i="13"/>
  <c r="X117" i="13"/>
  <c r="U117" i="13"/>
  <c r="FC116" i="13"/>
  <c r="FB116" i="13"/>
  <c r="BZ116" i="13"/>
  <c r="BS116" i="13"/>
  <c r="AA116" i="13"/>
  <c r="X116" i="13"/>
  <c r="U116" i="13"/>
  <c r="BS115" i="13"/>
  <c r="FC115" i="13" s="1"/>
  <c r="AA115" i="13"/>
  <c r="X115" i="13"/>
  <c r="U115" i="13"/>
  <c r="FB114" i="13"/>
  <c r="BZ114" i="13"/>
  <c r="BS114" i="13"/>
  <c r="FC114" i="13" s="1"/>
  <c r="AA114" i="13"/>
  <c r="X114" i="13"/>
  <c r="U114" i="13"/>
  <c r="FB113" i="13"/>
  <c r="BZ113" i="13"/>
  <c r="BS113" i="13"/>
  <c r="FC113" i="13" s="1"/>
  <c r="AA113" i="13"/>
  <c r="X113" i="13"/>
  <c r="U113" i="13"/>
  <c r="BS112" i="13"/>
  <c r="AA112" i="13"/>
  <c r="X112" i="13"/>
  <c r="U112" i="13"/>
  <c r="BS111" i="13"/>
  <c r="BZ111" i="13" s="1"/>
  <c r="AA111" i="13"/>
  <c r="X111" i="13"/>
  <c r="U111" i="13"/>
  <c r="FC110" i="13"/>
  <c r="BS110" i="13"/>
  <c r="FB110" i="13" s="1"/>
  <c r="AA110" i="13"/>
  <c r="X110" i="13"/>
  <c r="U110" i="13"/>
  <c r="FC109" i="13"/>
  <c r="FB109" i="13"/>
  <c r="BS109" i="13"/>
  <c r="BZ109" i="13" s="1"/>
  <c r="AA109" i="13"/>
  <c r="X109" i="13"/>
  <c r="U109" i="13"/>
  <c r="FC108" i="13"/>
  <c r="FB108" i="13"/>
  <c r="BZ108" i="13"/>
  <c r="BS108" i="13"/>
  <c r="AA108" i="13"/>
  <c r="X108" i="13"/>
  <c r="U108" i="13"/>
  <c r="BS107" i="13"/>
  <c r="FC107" i="13" s="1"/>
  <c r="AA107" i="13"/>
  <c r="X107" i="13"/>
  <c r="U107" i="13"/>
  <c r="FB106" i="13"/>
  <c r="BZ106" i="13"/>
  <c r="BS106" i="13"/>
  <c r="FC106" i="13" s="1"/>
  <c r="AA106" i="13"/>
  <c r="X106" i="13"/>
  <c r="U106" i="13"/>
  <c r="FB105" i="13"/>
  <c r="EG105" i="13"/>
  <c r="BZ105" i="13"/>
  <c r="BS105" i="13"/>
  <c r="FC105" i="13" s="1"/>
  <c r="AA105" i="13"/>
  <c r="X105" i="13"/>
  <c r="U105" i="13"/>
  <c r="BS104" i="13"/>
  <c r="AA104" i="13"/>
  <c r="X104" i="13"/>
  <c r="U104" i="13"/>
  <c r="BS103" i="13"/>
  <c r="BZ103" i="13" s="1"/>
  <c r="AA103" i="13"/>
  <c r="X103" i="13"/>
  <c r="U103" i="13"/>
  <c r="FC102" i="13"/>
  <c r="BS102" i="13"/>
  <c r="FB102" i="13" s="1"/>
  <c r="AA102" i="13"/>
  <c r="X102" i="13"/>
  <c r="U102" i="13"/>
  <c r="FC101" i="13"/>
  <c r="FB101" i="13"/>
  <c r="BS101" i="13"/>
  <c r="BZ101" i="13" s="1"/>
  <c r="AA101" i="13"/>
  <c r="X101" i="13"/>
  <c r="U101" i="13"/>
  <c r="FC100" i="13"/>
  <c r="FB100" i="13"/>
  <c r="BZ100" i="13"/>
  <c r="BS100" i="13"/>
  <c r="AA100" i="13"/>
  <c r="X100" i="13"/>
  <c r="U100" i="13"/>
  <c r="EF99" i="13"/>
  <c r="BS99" i="13"/>
  <c r="FC99" i="13" s="1"/>
  <c r="AA99" i="13"/>
  <c r="X99" i="13"/>
  <c r="U99" i="13"/>
  <c r="FB98" i="13"/>
  <c r="BZ98" i="13"/>
  <c r="BS98" i="13"/>
  <c r="FC98" i="13" s="1"/>
  <c r="AA98" i="13"/>
  <c r="X98" i="13"/>
  <c r="U98" i="13"/>
  <c r="FB97" i="13"/>
  <c r="BZ97" i="13"/>
  <c r="BS97" i="13"/>
  <c r="FC97" i="13" s="1"/>
  <c r="AA97" i="13"/>
  <c r="X97" i="13"/>
  <c r="U97" i="13"/>
  <c r="BS96" i="13"/>
  <c r="AA96" i="13"/>
  <c r="X96" i="13"/>
  <c r="U96" i="13"/>
  <c r="BS95" i="13"/>
  <c r="BZ95" i="13" s="1"/>
  <c r="AA95" i="13"/>
  <c r="X95" i="13"/>
  <c r="U95" i="13"/>
  <c r="FC94" i="13"/>
  <c r="BS94" i="13"/>
  <c r="FB94" i="13" s="1"/>
  <c r="AA94" i="13"/>
  <c r="X94" i="13"/>
  <c r="U94" i="13"/>
  <c r="FC93" i="13"/>
  <c r="FB93" i="13"/>
  <c r="BS93" i="13"/>
  <c r="BZ93" i="13" s="1"/>
  <c r="AA93" i="13"/>
  <c r="X93" i="13"/>
  <c r="U93" i="13"/>
  <c r="FC92" i="13"/>
  <c r="FB92" i="13"/>
  <c r="BZ92" i="13"/>
  <c r="BS92" i="13"/>
  <c r="AA92" i="13"/>
  <c r="X92" i="13"/>
  <c r="U92" i="13"/>
  <c r="BS91" i="13"/>
  <c r="AA91" i="13"/>
  <c r="X91" i="13"/>
  <c r="U91" i="13"/>
  <c r="FB90" i="13"/>
  <c r="EI90" i="13"/>
  <c r="BZ90" i="13"/>
  <c r="BS90" i="13"/>
  <c r="FC90" i="13" s="1"/>
  <c r="AA90" i="13"/>
  <c r="X90" i="13"/>
  <c r="U90" i="13"/>
  <c r="FB89" i="13"/>
  <c r="BZ89" i="13"/>
  <c r="BS89" i="13"/>
  <c r="FC89" i="13" s="1"/>
  <c r="AA89" i="13"/>
  <c r="X89" i="13"/>
  <c r="U89" i="13"/>
  <c r="FC88" i="13"/>
  <c r="BZ88" i="13"/>
  <c r="BS88" i="13"/>
  <c r="FB88" i="13" s="1"/>
  <c r="AA88" i="13"/>
  <c r="X88" i="13"/>
  <c r="U88" i="13"/>
  <c r="BS87" i="13"/>
  <c r="AA87" i="13"/>
  <c r="X87" i="13"/>
  <c r="U87" i="13"/>
  <c r="FC86" i="13"/>
  <c r="BS86" i="13"/>
  <c r="FB86" i="13" s="1"/>
  <c r="AA86" i="13"/>
  <c r="X86" i="13"/>
  <c r="U86" i="13"/>
  <c r="FC85" i="13"/>
  <c r="FB85" i="13"/>
  <c r="BS85" i="13"/>
  <c r="BZ85" i="13" s="1"/>
  <c r="AA85" i="13"/>
  <c r="X85" i="13"/>
  <c r="U85" i="13"/>
  <c r="FC84" i="13"/>
  <c r="FB84" i="13"/>
  <c r="BZ84" i="13"/>
  <c r="BS84" i="13"/>
  <c r="AA84" i="13"/>
  <c r="X84" i="13"/>
  <c r="U84" i="13"/>
  <c r="BS83" i="13"/>
  <c r="AA83" i="13"/>
  <c r="X83" i="13"/>
  <c r="U83" i="13"/>
  <c r="FB82" i="13"/>
  <c r="BZ82" i="13"/>
  <c r="BS82" i="13"/>
  <c r="FC82" i="13" s="1"/>
  <c r="AA82" i="13"/>
  <c r="X82" i="13"/>
  <c r="U82" i="13"/>
  <c r="FB81" i="13"/>
  <c r="BZ81" i="13"/>
  <c r="BS81" i="13"/>
  <c r="FC81" i="13" s="1"/>
  <c r="AA81" i="13"/>
  <c r="X81" i="13"/>
  <c r="U81" i="13"/>
  <c r="BS80" i="13"/>
  <c r="FB80" i="13" s="1"/>
  <c r="AA80" i="13"/>
  <c r="X80" i="13"/>
  <c r="U80" i="13"/>
  <c r="BS79" i="13"/>
  <c r="AA79" i="13"/>
  <c r="X79" i="13"/>
  <c r="U79" i="13"/>
  <c r="FC78" i="13"/>
  <c r="BS78" i="13"/>
  <c r="FB78" i="13" s="1"/>
  <c r="AA78" i="13"/>
  <c r="X78" i="13"/>
  <c r="U78" i="13"/>
  <c r="FC77" i="13"/>
  <c r="FB77" i="13"/>
  <c r="BZ77" i="13"/>
  <c r="BS77" i="13"/>
  <c r="AA77" i="13"/>
  <c r="X77" i="13"/>
  <c r="U77" i="13"/>
  <c r="FC76" i="13"/>
  <c r="FB76" i="13"/>
  <c r="BZ76" i="13"/>
  <c r="BS76" i="13"/>
  <c r="AA76" i="13"/>
  <c r="X76" i="13"/>
  <c r="U76" i="13"/>
  <c r="EH75" i="13"/>
  <c r="AD75" i="13" s="1"/>
  <c r="EF75" i="13"/>
  <c r="EG75" i="13"/>
  <c r="BS75" i="13"/>
  <c r="AA75" i="13"/>
  <c r="X75" i="13"/>
  <c r="U75" i="13"/>
  <c r="BZ74" i="13"/>
  <c r="BS74" i="13"/>
  <c r="FC74" i="13" s="1"/>
  <c r="AA74" i="13"/>
  <c r="X74" i="13"/>
  <c r="U74" i="13"/>
  <c r="FB73" i="13"/>
  <c r="BZ73" i="13"/>
  <c r="BS73" i="13"/>
  <c r="FC73" i="13" s="1"/>
  <c r="AA73" i="13"/>
  <c r="X73" i="13"/>
  <c r="U73" i="13"/>
  <c r="FC72" i="13"/>
  <c r="FB72" i="13"/>
  <c r="BS72" i="13"/>
  <c r="BZ72" i="13" s="1"/>
  <c r="AA72" i="13"/>
  <c r="X72" i="13"/>
  <c r="U72" i="13"/>
  <c r="BS71" i="13"/>
  <c r="AA71" i="13"/>
  <c r="X71" i="13"/>
  <c r="U71" i="13"/>
  <c r="FC70" i="13"/>
  <c r="BS70" i="13"/>
  <c r="AA70" i="13"/>
  <c r="X70" i="13"/>
  <c r="U70" i="13"/>
  <c r="FC69" i="13"/>
  <c r="BS69" i="13"/>
  <c r="FB69" i="13" s="1"/>
  <c r="AA69" i="13"/>
  <c r="X69" i="13"/>
  <c r="U69" i="13"/>
  <c r="FC68" i="13"/>
  <c r="FB68" i="13"/>
  <c r="BZ68" i="13"/>
  <c r="BS68" i="13"/>
  <c r="AA68" i="13"/>
  <c r="X68" i="13"/>
  <c r="U68" i="13"/>
  <c r="BS67" i="13"/>
  <c r="FC67" i="13" s="1"/>
  <c r="AA67" i="13"/>
  <c r="X67" i="13"/>
  <c r="U67" i="13"/>
  <c r="FC66" i="13"/>
  <c r="FB66" i="13"/>
  <c r="BZ66" i="13"/>
  <c r="BS66" i="13"/>
  <c r="AA66" i="13"/>
  <c r="X66" i="13"/>
  <c r="U66" i="13"/>
  <c r="BZ65" i="13"/>
  <c r="BS65" i="13"/>
  <c r="FC65" i="13" s="1"/>
  <c r="AA65" i="13"/>
  <c r="X65" i="13"/>
  <c r="U65" i="13"/>
  <c r="BS64" i="13"/>
  <c r="AA64" i="13"/>
  <c r="X64" i="13"/>
  <c r="U64" i="13"/>
  <c r="FB63" i="13"/>
  <c r="EI63" i="13"/>
  <c r="BS63" i="13"/>
  <c r="BZ63" i="13" s="1"/>
  <c r="AA63" i="13"/>
  <c r="X63" i="13"/>
  <c r="U63" i="13"/>
  <c r="FC62" i="13"/>
  <c r="BZ62" i="13"/>
  <c r="BS62" i="13"/>
  <c r="FB62" i="13" s="1"/>
  <c r="AA62" i="13"/>
  <c r="X62" i="13"/>
  <c r="U62" i="13"/>
  <c r="FC61" i="13"/>
  <c r="BS61" i="13"/>
  <c r="FB61" i="13" s="1"/>
  <c r="AA61" i="13"/>
  <c r="X61" i="13"/>
  <c r="U61" i="13"/>
  <c r="FC60" i="13"/>
  <c r="FB60" i="13"/>
  <c r="BZ60" i="13"/>
  <c r="BS60" i="13"/>
  <c r="AA60" i="13"/>
  <c r="X60" i="13"/>
  <c r="U60" i="13"/>
  <c r="FB59" i="13"/>
  <c r="BS59" i="13"/>
  <c r="FC59" i="13" s="1"/>
  <c r="AA59" i="13"/>
  <c r="X59" i="13"/>
  <c r="U59" i="13"/>
  <c r="FC58" i="13"/>
  <c r="FB58" i="13"/>
  <c r="BZ58" i="13"/>
  <c r="BS58" i="13"/>
  <c r="AA58" i="13"/>
  <c r="X58" i="13"/>
  <c r="U58" i="13"/>
  <c r="BZ57" i="13"/>
  <c r="BS57" i="13"/>
  <c r="FC57" i="13" s="1"/>
  <c r="AA57" i="13"/>
  <c r="X57" i="13"/>
  <c r="U57" i="13"/>
  <c r="BS56" i="13"/>
  <c r="AA56" i="13"/>
  <c r="X56" i="13"/>
  <c r="U56" i="13"/>
  <c r="FB55" i="13"/>
  <c r="BS55" i="13"/>
  <c r="BZ55" i="13" s="1"/>
  <c r="AA55" i="13"/>
  <c r="X55" i="13"/>
  <c r="U55" i="13"/>
  <c r="FC54" i="13"/>
  <c r="EE54" i="13"/>
  <c r="BZ54" i="13"/>
  <c r="BS54" i="13"/>
  <c r="FB54" i="13" s="1"/>
  <c r="AA54" i="13"/>
  <c r="X54" i="13"/>
  <c r="U54" i="13"/>
  <c r="FC53" i="13"/>
  <c r="BS53" i="13"/>
  <c r="FB53" i="13" s="1"/>
  <c r="AA53" i="13"/>
  <c r="X53" i="13"/>
  <c r="U53" i="13"/>
  <c r="FC52" i="13"/>
  <c r="FB52" i="13"/>
  <c r="BZ52" i="13"/>
  <c r="BS52" i="13"/>
  <c r="AA52" i="13"/>
  <c r="X52" i="13"/>
  <c r="U52" i="13"/>
  <c r="FB51" i="13"/>
  <c r="BS51" i="13"/>
  <c r="FC51" i="13" s="1"/>
  <c r="AA51" i="13"/>
  <c r="X51" i="13"/>
  <c r="U51" i="13"/>
  <c r="FC50" i="13"/>
  <c r="FB50" i="13"/>
  <c r="BZ50" i="13"/>
  <c r="BS50" i="13"/>
  <c r="AA50" i="13"/>
  <c r="X50" i="13"/>
  <c r="U50" i="13"/>
  <c r="FB49" i="13"/>
  <c r="BZ49" i="13"/>
  <c r="BS49" i="13"/>
  <c r="FC49" i="13" s="1"/>
  <c r="AA49" i="13"/>
  <c r="X49" i="13"/>
  <c r="U49" i="13"/>
  <c r="BZ48" i="13"/>
  <c r="BS48" i="13"/>
  <c r="AA48" i="13"/>
  <c r="X48" i="13"/>
  <c r="U48" i="13"/>
  <c r="EE47" i="13"/>
  <c r="BS47" i="13"/>
  <c r="AA47" i="13"/>
  <c r="X47" i="13"/>
  <c r="U47" i="13"/>
  <c r="FB46" i="13"/>
  <c r="BZ46" i="13"/>
  <c r="BS46" i="13"/>
  <c r="FC46" i="13" s="1"/>
  <c r="AA46" i="13"/>
  <c r="X46" i="13"/>
  <c r="U46" i="13"/>
  <c r="EE45" i="13"/>
  <c r="BS45" i="13"/>
  <c r="FC45" i="13" s="1"/>
  <c r="AA45" i="13"/>
  <c r="X45" i="13"/>
  <c r="U45" i="13"/>
  <c r="BS44" i="13"/>
  <c r="AA44" i="13"/>
  <c r="X44" i="13"/>
  <c r="U44" i="13"/>
  <c r="FB43" i="13"/>
  <c r="BZ43" i="13"/>
  <c r="BS43" i="13"/>
  <c r="FC43" i="13" s="1"/>
  <c r="AA43" i="13"/>
  <c r="X43" i="13"/>
  <c r="U43" i="13"/>
  <c r="FB42" i="13"/>
  <c r="EE42" i="13"/>
  <c r="BZ42" i="13"/>
  <c r="BS42" i="13"/>
  <c r="FC42" i="13" s="1"/>
  <c r="AA42" i="13"/>
  <c r="X42" i="13"/>
  <c r="U42" i="13"/>
  <c r="FC41" i="13"/>
  <c r="BS41" i="13"/>
  <c r="AA41" i="13"/>
  <c r="X41" i="13"/>
  <c r="U41" i="13"/>
  <c r="BS40" i="13"/>
  <c r="AA40" i="13"/>
  <c r="X40" i="13"/>
  <c r="U40" i="13"/>
  <c r="FB39" i="13"/>
  <c r="BZ39" i="13"/>
  <c r="BS39" i="13"/>
  <c r="FC39" i="13" s="1"/>
  <c r="AA39" i="13"/>
  <c r="X39" i="13"/>
  <c r="U39" i="13"/>
  <c r="FB38" i="13"/>
  <c r="BZ38" i="13"/>
  <c r="BS38" i="13"/>
  <c r="FC38" i="13" s="1"/>
  <c r="AA38" i="13"/>
  <c r="X38" i="13"/>
  <c r="U38" i="13"/>
  <c r="BS37" i="13"/>
  <c r="FC37" i="13" s="1"/>
  <c r="AA37" i="13"/>
  <c r="X37" i="13"/>
  <c r="U37" i="13"/>
  <c r="BS36" i="13"/>
  <c r="AA36" i="13"/>
  <c r="X36" i="13"/>
  <c r="U36" i="13"/>
  <c r="FB35" i="13"/>
  <c r="BZ35" i="13"/>
  <c r="BS35" i="13"/>
  <c r="FC35" i="13" s="1"/>
  <c r="AA35" i="13"/>
  <c r="X35" i="13"/>
  <c r="U35" i="13"/>
  <c r="FB34" i="13"/>
  <c r="BZ34" i="13"/>
  <c r="BS34" i="13"/>
  <c r="FC34" i="13" s="1"/>
  <c r="AA34" i="13"/>
  <c r="X34" i="13"/>
  <c r="U34" i="13"/>
  <c r="BS33" i="13"/>
  <c r="AA33" i="13"/>
  <c r="X33" i="13"/>
  <c r="U33" i="13"/>
  <c r="FB32" i="13"/>
  <c r="BS32" i="13"/>
  <c r="AA32" i="13"/>
  <c r="X32" i="13"/>
  <c r="U32" i="13"/>
  <c r="BZ31" i="13"/>
  <c r="BS31" i="13"/>
  <c r="FC31" i="13" s="1"/>
  <c r="AA31" i="13"/>
  <c r="X31" i="13"/>
  <c r="U31" i="13"/>
  <c r="EE30" i="13"/>
  <c r="BS30" i="13"/>
  <c r="FC30" i="13" s="1"/>
  <c r="AA30" i="13"/>
  <c r="X30" i="13"/>
  <c r="U30" i="13"/>
  <c r="BS29" i="13"/>
  <c r="FC29" i="13" s="1"/>
  <c r="AA29" i="13"/>
  <c r="X29" i="13"/>
  <c r="U29" i="13"/>
  <c r="FB28" i="13"/>
  <c r="BS28" i="13"/>
  <c r="BZ28" i="13" s="1"/>
  <c r="AA28" i="13"/>
  <c r="X28" i="13"/>
  <c r="U28" i="13"/>
  <c r="BS27" i="13"/>
  <c r="BZ27" i="13" s="1"/>
  <c r="AA27" i="13"/>
  <c r="X27" i="13"/>
  <c r="U27" i="13"/>
  <c r="BS26" i="13"/>
  <c r="BZ26" i="13" s="1"/>
  <c r="AA26" i="13"/>
  <c r="X26" i="13"/>
  <c r="U26" i="13"/>
  <c r="BS25" i="13"/>
  <c r="BZ25" i="13" s="1"/>
  <c r="AA25" i="13"/>
  <c r="X25" i="13"/>
  <c r="U25" i="13"/>
  <c r="BS24" i="13"/>
  <c r="BZ24" i="13" s="1"/>
  <c r="AA24" i="13"/>
  <c r="X24" i="13"/>
  <c r="U24" i="13"/>
  <c r="EE23" i="13"/>
  <c r="BS23" i="13"/>
  <c r="BZ23" i="13" s="1"/>
  <c r="AA23" i="13"/>
  <c r="X23" i="13"/>
  <c r="U23" i="13"/>
  <c r="BZ22" i="13"/>
  <c r="BS22" i="13"/>
  <c r="AA22" i="13"/>
  <c r="X22" i="13"/>
  <c r="U22" i="13"/>
  <c r="FD21" i="13"/>
  <c r="FB21" i="13"/>
  <c r="FA21" i="13"/>
  <c r="BS21" i="13"/>
  <c r="BZ21" i="13" s="1"/>
  <c r="AA21" i="13"/>
  <c r="X21" i="13"/>
  <c r="U21" i="13"/>
  <c r="FD20" i="13"/>
  <c r="FB20" i="13"/>
  <c r="FA20" i="13"/>
  <c r="BZ20" i="13"/>
  <c r="BS20" i="13"/>
  <c r="FC20" i="13" s="1"/>
  <c r="AA20" i="13"/>
  <c r="X20" i="13"/>
  <c r="U20" i="13"/>
  <c r="FD19" i="13"/>
  <c r="FA19" i="13"/>
  <c r="BZ19" i="13"/>
  <c r="BS19" i="13"/>
  <c r="FC19" i="13" s="1"/>
  <c r="AA19" i="13"/>
  <c r="X19" i="13"/>
  <c r="U19" i="13"/>
  <c r="FD18" i="13"/>
  <c r="FC18" i="13"/>
  <c r="FB18" i="13"/>
  <c r="FA18" i="13"/>
  <c r="BZ18" i="13"/>
  <c r="BS18" i="13"/>
  <c r="AA18" i="13"/>
  <c r="X18" i="13"/>
  <c r="U18" i="13"/>
  <c r="FD17" i="13"/>
  <c r="FA17" i="13"/>
  <c r="BS17" i="13"/>
  <c r="FC17" i="13" s="1"/>
  <c r="AA17" i="13"/>
  <c r="X17" i="13"/>
  <c r="U17" i="13"/>
  <c r="FD16" i="13"/>
  <c r="FC16" i="13"/>
  <c r="FB16" i="13"/>
  <c r="FA16" i="13"/>
  <c r="BZ16" i="13"/>
  <c r="BS16" i="13"/>
  <c r="AA16" i="13"/>
  <c r="X16" i="13"/>
  <c r="U16" i="13"/>
  <c r="FD15" i="13"/>
  <c r="FA15" i="13"/>
  <c r="BS15" i="13"/>
  <c r="FC15" i="13" s="1"/>
  <c r="AA15" i="13"/>
  <c r="X15" i="13"/>
  <c r="U15" i="13"/>
  <c r="FD14" i="13"/>
  <c r="FC14" i="13"/>
  <c r="FB14" i="13"/>
  <c r="FA14" i="13"/>
  <c r="BZ14" i="13"/>
  <c r="BS14" i="13"/>
  <c r="AA14" i="13"/>
  <c r="X14" i="13"/>
  <c r="U14" i="13"/>
  <c r="BZ13" i="13"/>
  <c r="BS13" i="13"/>
  <c r="AA13" i="13"/>
  <c r="X13" i="13"/>
  <c r="U13" i="13"/>
  <c r="BZ12" i="13"/>
  <c r="BS12" i="13"/>
  <c r="AA12" i="13"/>
  <c r="X12" i="13"/>
  <c r="U12" i="13"/>
  <c r="BZ11" i="13"/>
  <c r="BS11" i="13"/>
  <c r="AA11" i="13"/>
  <c r="X11" i="13"/>
  <c r="U11" i="13"/>
  <c r="BZ10" i="13"/>
  <c r="BS10" i="13"/>
  <c r="AA10" i="13"/>
  <c r="X10" i="13"/>
  <c r="U10" i="13"/>
  <c r="BS9" i="13"/>
  <c r="BZ9" i="13" s="1"/>
  <c r="AA9" i="13"/>
  <c r="X9" i="13"/>
  <c r="U9" i="13"/>
  <c r="BZ8" i="13"/>
  <c r="BS8" i="13"/>
  <c r="AA8" i="13"/>
  <c r="X8" i="13"/>
  <c r="U8" i="13"/>
  <c r="BS7" i="13"/>
  <c r="BZ7" i="13" s="1"/>
  <c r="AA7" i="13"/>
  <c r="X7" i="13"/>
  <c r="U7" i="13"/>
  <c r="BS6" i="13"/>
  <c r="BZ6" i="13" s="1"/>
  <c r="AA6" i="13"/>
  <c r="X6" i="13"/>
  <c r="U6" i="13"/>
  <c r="S6" i="13"/>
  <c r="S7" i="13" s="1"/>
  <c r="BZ5" i="13"/>
  <c r="BS5" i="13"/>
  <c r="AY5" i="13"/>
  <c r="BH5" i="13" s="1"/>
  <c r="AX5" i="13"/>
  <c r="BG5" i="13" s="1"/>
  <c r="AA5" i="13"/>
  <c r="X5" i="13"/>
  <c r="U5" i="13"/>
  <c r="S5" i="13"/>
  <c r="BS4" i="13"/>
  <c r="BZ4" i="13" s="1"/>
  <c r="AA4" i="13"/>
  <c r="X4" i="13"/>
  <c r="U4" i="13"/>
  <c r="T4" i="13"/>
  <c r="T5" i="13" s="1"/>
  <c r="H5" i="13" s="1"/>
  <c r="B1" i="12"/>
  <c r="EI269" i="13" l="1"/>
  <c r="EG437" i="13"/>
  <c r="EI150" i="13"/>
  <c r="EH413" i="13"/>
  <c r="AD413" i="13" s="1"/>
  <c r="EF114" i="13"/>
  <c r="EG138" i="13"/>
  <c r="EH222" i="13"/>
  <c r="EH114" i="13"/>
  <c r="AD114" i="13" s="1"/>
  <c r="EH282" i="13"/>
  <c r="AD282" i="13" s="1"/>
  <c r="EF168" i="13"/>
  <c r="EC168" i="13" s="1"/>
  <c r="EF342" i="13"/>
  <c r="ED342" i="13" s="1"/>
  <c r="AP342" i="13" s="1"/>
  <c r="EF143" i="13"/>
  <c r="EC143" i="13" s="1"/>
  <c r="EF126" i="13"/>
  <c r="ED126" i="13" s="1"/>
  <c r="AP126" i="13" s="1"/>
  <c r="EI162" i="13"/>
  <c r="EH179" i="13"/>
  <c r="AD179" i="13" s="1"/>
  <c r="EF191" i="13"/>
  <c r="EI270" i="13"/>
  <c r="EG294" i="13"/>
  <c r="EG354" i="13"/>
  <c r="EH126" i="13"/>
  <c r="AD126" i="13" s="1"/>
  <c r="EG162" i="13"/>
  <c r="EG191" i="13"/>
  <c r="EG270" i="13"/>
  <c r="EI282" i="13"/>
  <c r="EG330" i="13"/>
  <c r="EI294" i="13"/>
  <c r="EI306" i="13"/>
  <c r="EG174" i="13"/>
  <c r="EH294" i="13"/>
  <c r="AD294" i="13" s="1"/>
  <c r="EG306" i="13"/>
  <c r="EF107" i="13"/>
  <c r="EF167" i="13"/>
  <c r="ED167" i="13" s="1"/>
  <c r="AP167" i="13" s="1"/>
  <c r="EH270" i="13"/>
  <c r="AD270" i="13" s="1"/>
  <c r="EG282" i="13"/>
  <c r="EH330" i="13"/>
  <c r="AD330" i="13" s="1"/>
  <c r="EG67" i="13"/>
  <c r="EI67" i="13"/>
  <c r="EH191" i="13"/>
  <c r="AD191" i="13" s="1"/>
  <c r="EG419" i="13"/>
  <c r="EI149" i="13"/>
  <c r="EI287" i="13"/>
  <c r="EG491" i="13"/>
  <c r="EH491" i="13"/>
  <c r="AD491" i="13" s="1"/>
  <c r="EH467" i="13"/>
  <c r="AD467" i="13" s="1"/>
  <c r="EG467" i="13"/>
  <c r="EI467" i="13"/>
  <c r="EH449" i="13"/>
  <c r="AD449" i="13" s="1"/>
  <c r="EG449" i="13"/>
  <c r="EF449" i="13"/>
  <c r="ED449" i="13" s="1"/>
  <c r="AP449" i="13" s="1"/>
  <c r="EI449" i="13"/>
  <c r="EF431" i="13"/>
  <c r="ED431" i="13" s="1"/>
  <c r="AP431" i="13" s="1"/>
  <c r="EI431" i="13"/>
  <c r="EF419" i="13"/>
  <c r="ED419" i="13" s="1"/>
  <c r="AP419" i="13" s="1"/>
  <c r="EI419" i="13"/>
  <c r="EG389" i="13"/>
  <c r="EF389" i="13"/>
  <c r="EC389" i="13" s="1"/>
  <c r="EG383" i="13"/>
  <c r="EF383" i="13"/>
  <c r="EC383" i="13" s="1"/>
  <c r="EI383" i="13"/>
  <c r="EG377" i="13"/>
  <c r="EF377" i="13"/>
  <c r="EC377" i="13" s="1"/>
  <c r="EG371" i="13"/>
  <c r="EI371" i="13"/>
  <c r="EH365" i="13"/>
  <c r="AD365" i="13" s="1"/>
  <c r="EG365" i="13"/>
  <c r="EF365" i="13"/>
  <c r="EH359" i="13"/>
  <c r="AD359" i="13" s="1"/>
  <c r="EG359" i="13"/>
  <c r="EG347" i="13"/>
  <c r="EF347" i="13"/>
  <c r="EC347" i="13" s="1"/>
  <c r="EG329" i="13"/>
  <c r="EF329" i="13"/>
  <c r="ED329" i="13" s="1"/>
  <c r="AP329" i="13" s="1"/>
  <c r="EI329" i="13"/>
  <c r="EG323" i="13"/>
  <c r="EI323" i="13"/>
  <c r="EH317" i="13"/>
  <c r="AD317" i="13" s="1"/>
  <c r="EI317" i="13"/>
  <c r="EF305" i="13"/>
  <c r="EI305" i="13"/>
  <c r="EF299" i="13"/>
  <c r="EC299" i="13" s="1"/>
  <c r="EG299" i="13"/>
  <c r="EH281" i="13"/>
  <c r="EI281" i="13"/>
  <c r="EH263" i="13"/>
  <c r="AD263" i="13" s="1"/>
  <c r="EG263" i="13"/>
  <c r="EH257" i="13"/>
  <c r="AD257" i="13" s="1"/>
  <c r="EG257" i="13"/>
  <c r="EF257" i="13"/>
  <c r="ED257" i="13" s="1"/>
  <c r="AP257" i="13" s="1"/>
  <c r="EI257" i="13"/>
  <c r="EF251" i="13"/>
  <c r="EI251" i="13"/>
  <c r="EH245" i="13"/>
  <c r="AD245" i="13" s="1"/>
  <c r="EG245" i="13"/>
  <c r="EF245" i="13"/>
  <c r="EC245" i="13" s="1"/>
  <c r="EH239" i="13"/>
  <c r="AD239" i="13" s="1"/>
  <c r="EF239" i="13"/>
  <c r="ED239" i="13" s="1"/>
  <c r="AP239" i="13" s="1"/>
  <c r="EH233" i="13"/>
  <c r="EF233" i="13"/>
  <c r="EC233" i="13" s="1"/>
  <c r="EI227" i="13"/>
  <c r="EF227" i="13"/>
  <c r="EC227" i="13" s="1"/>
  <c r="EH221" i="13"/>
  <c r="AD221" i="13" s="1"/>
  <c r="EG221" i="13"/>
  <c r="EF209" i="13"/>
  <c r="ED209" i="13" s="1"/>
  <c r="AP209" i="13" s="1"/>
  <c r="EI209" i="13"/>
  <c r="EH185" i="13"/>
  <c r="AD185" i="13" s="1"/>
  <c r="EG185" i="13"/>
  <c r="EH173" i="13"/>
  <c r="AD173" i="13" s="1"/>
  <c r="EG173" i="13"/>
  <c r="EI173" i="13"/>
  <c r="EG125" i="13"/>
  <c r="EF125" i="13"/>
  <c r="ED125" i="13" s="1"/>
  <c r="AP125" i="13" s="1"/>
  <c r="EI125" i="13"/>
  <c r="EG113" i="13"/>
  <c r="EF113" i="13"/>
  <c r="ED113" i="13" s="1"/>
  <c r="AP113" i="13" s="1"/>
  <c r="EI113" i="13"/>
  <c r="EG155" i="13"/>
  <c r="EI101" i="13"/>
  <c r="EG209" i="13"/>
  <c r="EI221" i="13"/>
  <c r="EI455" i="13"/>
  <c r="EH209" i="13"/>
  <c r="AD209" i="13" s="1"/>
  <c r="EI215" i="13"/>
  <c r="EF221" i="13"/>
  <c r="ED221" i="13" s="1"/>
  <c r="AP221" i="13" s="1"/>
  <c r="EI239" i="13"/>
  <c r="EF317" i="13"/>
  <c r="EC317" i="13" s="1"/>
  <c r="EI401" i="13"/>
  <c r="EI131" i="13"/>
  <c r="EI185" i="13"/>
  <c r="EF215" i="13"/>
  <c r="EC215" i="13" s="1"/>
  <c r="EG317" i="13"/>
  <c r="EI365" i="13"/>
  <c r="EG71" i="13"/>
  <c r="EH82" i="13"/>
  <c r="AD82" i="13" s="1"/>
  <c r="EG94" i="13"/>
  <c r="EH474" i="13"/>
  <c r="AD474" i="13" s="1"/>
  <c r="EI82" i="13"/>
  <c r="EI94" i="13"/>
  <c r="EF231" i="13"/>
  <c r="ED231" i="13" s="1"/>
  <c r="AP231" i="13" s="1"/>
  <c r="EI249" i="13"/>
  <c r="EH249" i="13"/>
  <c r="AD249" i="13" s="1"/>
  <c r="EH129" i="13"/>
  <c r="AD129" i="13" s="1"/>
  <c r="EH309" i="13"/>
  <c r="AD309" i="13" s="1"/>
  <c r="EG165" i="13"/>
  <c r="EI117" i="13"/>
  <c r="EH135" i="13"/>
  <c r="AD135" i="13" s="1"/>
  <c r="EF351" i="13"/>
  <c r="EC351" i="13" s="1"/>
  <c r="EI183" i="13"/>
  <c r="EI363" i="13"/>
  <c r="EF201" i="13"/>
  <c r="EC201" i="13" s="1"/>
  <c r="EH225" i="13"/>
  <c r="AD225" i="13" s="1"/>
  <c r="EF71" i="13"/>
  <c r="EH71" i="13"/>
  <c r="AD71" i="13" s="1"/>
  <c r="EF83" i="13"/>
  <c r="EC83" i="13" s="1"/>
  <c r="EF67" i="13"/>
  <c r="ED67" i="13" s="1"/>
  <c r="AP67" i="13" s="1"/>
  <c r="EI91" i="13"/>
  <c r="EH90" i="13"/>
  <c r="AD90" i="13" s="1"/>
  <c r="EF193" i="13"/>
  <c r="EI109" i="13"/>
  <c r="EF66" i="13"/>
  <c r="EC66" i="13" s="1"/>
  <c r="EG175" i="13"/>
  <c r="EH181" i="13"/>
  <c r="AD181" i="13" s="1"/>
  <c r="EH133" i="13"/>
  <c r="AD133" i="13" s="1"/>
  <c r="EH175" i="13"/>
  <c r="AD175" i="13" s="1"/>
  <c r="EF181" i="13"/>
  <c r="ED181" i="13" s="1"/>
  <c r="AP181" i="13" s="1"/>
  <c r="EG130" i="13"/>
  <c r="EG223" i="13"/>
  <c r="EI181" i="13"/>
  <c r="EG199" i="13"/>
  <c r="EG121" i="13"/>
  <c r="EH199" i="13"/>
  <c r="AD199" i="13" s="1"/>
  <c r="EH121" i="13"/>
  <c r="AD121" i="13" s="1"/>
  <c r="EF491" i="13"/>
  <c r="ED491" i="13" s="1"/>
  <c r="AP491" i="13" s="1"/>
  <c r="EF139" i="13"/>
  <c r="EC139" i="13" s="1"/>
  <c r="EF163" i="13"/>
  <c r="EC163" i="13" s="1"/>
  <c r="EI193" i="13"/>
  <c r="EG259" i="13"/>
  <c r="EI127" i="13"/>
  <c r="EG193" i="13"/>
  <c r="EF393" i="13"/>
  <c r="ED393" i="13" s="1"/>
  <c r="AP393" i="13" s="1"/>
  <c r="EG441" i="13"/>
  <c r="EF127" i="13"/>
  <c r="EC127" i="13" s="1"/>
  <c r="EF265" i="13"/>
  <c r="ED265" i="13" s="1"/>
  <c r="AP265" i="13" s="1"/>
  <c r="EI115" i="13"/>
  <c r="EI151" i="13"/>
  <c r="EH265" i="13"/>
  <c r="AD265" i="13" s="1"/>
  <c r="EF435" i="13"/>
  <c r="EC435" i="13" s="1"/>
  <c r="EF253" i="13"/>
  <c r="EC253" i="13" s="1"/>
  <c r="EI301" i="13"/>
  <c r="EI217" i="13"/>
  <c r="EI133" i="13"/>
  <c r="EI157" i="13"/>
  <c r="EI175" i="13"/>
  <c r="EI187" i="13"/>
  <c r="EI199" i="13"/>
  <c r="EF217" i="13"/>
  <c r="ED217" i="13" s="1"/>
  <c r="AP217" i="13" s="1"/>
  <c r="EI121" i="13"/>
  <c r="EF133" i="13"/>
  <c r="ED133" i="13" s="1"/>
  <c r="AP133" i="13" s="1"/>
  <c r="EG157" i="13"/>
  <c r="EG217" i="13"/>
  <c r="EI351" i="13"/>
  <c r="EF373" i="13"/>
  <c r="ED373" i="13" s="1"/>
  <c r="AP373" i="13" s="1"/>
  <c r="EI429" i="13"/>
  <c r="EF130" i="13"/>
  <c r="EC130" i="13" s="1"/>
  <c r="EH166" i="13"/>
  <c r="AD166" i="13" s="1"/>
  <c r="EI262" i="13"/>
  <c r="EI118" i="13"/>
  <c r="EG310" i="13"/>
  <c r="EG154" i="13"/>
  <c r="EI250" i="13"/>
  <c r="EH394" i="13"/>
  <c r="AD394" i="13" s="1"/>
  <c r="EI158" i="13"/>
  <c r="EH142" i="13"/>
  <c r="AD142" i="13" s="1"/>
  <c r="EG166" i="13"/>
  <c r="EH334" i="13"/>
  <c r="AD334" i="13" s="1"/>
  <c r="EH105" i="13"/>
  <c r="AD105" i="13" s="1"/>
  <c r="EG147" i="13"/>
  <c r="EI165" i="13"/>
  <c r="EI201" i="13"/>
  <c r="EI267" i="13"/>
  <c r="EI315" i="13"/>
  <c r="EG327" i="13"/>
  <c r="EI393" i="13"/>
  <c r="EF429" i="13"/>
  <c r="EC429" i="13" s="1"/>
  <c r="EI435" i="13"/>
  <c r="EH441" i="13"/>
  <c r="AD441" i="13" s="1"/>
  <c r="EH134" i="13"/>
  <c r="AD134" i="13" s="1"/>
  <c r="EG201" i="13"/>
  <c r="EI261" i="13"/>
  <c r="EF267" i="13"/>
  <c r="ED267" i="13" s="1"/>
  <c r="AP267" i="13" s="1"/>
  <c r="EF315" i="13"/>
  <c r="ED315" i="13" s="1"/>
  <c r="AP315" i="13" s="1"/>
  <c r="EG351" i="13"/>
  <c r="EI423" i="13"/>
  <c r="EH471" i="13"/>
  <c r="AD471" i="13" s="1"/>
  <c r="EI123" i="13"/>
  <c r="EI141" i="13"/>
  <c r="EF183" i="13"/>
  <c r="ED183" i="13" s="1"/>
  <c r="AP183" i="13" s="1"/>
  <c r="EF261" i="13"/>
  <c r="EC261" i="13" s="1"/>
  <c r="EG267" i="13"/>
  <c r="EI399" i="13"/>
  <c r="EI465" i="13"/>
  <c r="EH495" i="13"/>
  <c r="EG141" i="13"/>
  <c r="EI177" i="13"/>
  <c r="EG183" i="13"/>
  <c r="EI237" i="13"/>
  <c r="EI291" i="13"/>
  <c r="EI357" i="13"/>
  <c r="EF399" i="13"/>
  <c r="ED399" i="13" s="1"/>
  <c r="AP399" i="13" s="1"/>
  <c r="EF465" i="13"/>
  <c r="ED465" i="13" s="1"/>
  <c r="AP465" i="13" s="1"/>
  <c r="EI489" i="13"/>
  <c r="EG128" i="13"/>
  <c r="EF177" i="13"/>
  <c r="EC177" i="13" s="1"/>
  <c r="EI207" i="13"/>
  <c r="EF237" i="13"/>
  <c r="ED237" i="13" s="1"/>
  <c r="AP237" i="13" s="1"/>
  <c r="EG255" i="13"/>
  <c r="EG357" i="13"/>
  <c r="EG399" i="13"/>
  <c r="EG489" i="13"/>
  <c r="EG177" i="13"/>
  <c r="EG237" i="13"/>
  <c r="EF381" i="13"/>
  <c r="EC381" i="13" s="1"/>
  <c r="EI405" i="13"/>
  <c r="EI459" i="13"/>
  <c r="EI483" i="13"/>
  <c r="EI159" i="13"/>
  <c r="EF171" i="13"/>
  <c r="ED171" i="13" s="1"/>
  <c r="AP171" i="13" s="1"/>
  <c r="EF207" i="13"/>
  <c r="EC207" i="13" s="1"/>
  <c r="EF255" i="13"/>
  <c r="ED255" i="13" s="1"/>
  <c r="AP255" i="13" s="1"/>
  <c r="EI297" i="13"/>
  <c r="EI345" i="13"/>
  <c r="EH363" i="13"/>
  <c r="AD363" i="13" s="1"/>
  <c r="EG381" i="13"/>
  <c r="EF405" i="13"/>
  <c r="ED405" i="13" s="1"/>
  <c r="AP405" i="13" s="1"/>
  <c r="EF483" i="13"/>
  <c r="EC483" i="13" s="1"/>
  <c r="EI507" i="13"/>
  <c r="EI135" i="13"/>
  <c r="EG207" i="13"/>
  <c r="EI243" i="13"/>
  <c r="EH255" i="13"/>
  <c r="AD255" i="13" s="1"/>
  <c r="EI273" i="13"/>
  <c r="EF297" i="13"/>
  <c r="ED297" i="13" s="1"/>
  <c r="AP297" i="13" s="1"/>
  <c r="EI309" i="13"/>
  <c r="EH381" i="13"/>
  <c r="AD381" i="13" s="1"/>
  <c r="EG405" i="13"/>
  <c r="EI447" i="13"/>
  <c r="EG453" i="13"/>
  <c r="EG483" i="13"/>
  <c r="EF507" i="13"/>
  <c r="EC507" i="13" s="1"/>
  <c r="EI105" i="13"/>
  <c r="EI225" i="13"/>
  <c r="EF273" i="13"/>
  <c r="ED273" i="13" s="1"/>
  <c r="AP273" i="13" s="1"/>
  <c r="EG297" i="13"/>
  <c r="EF309" i="13"/>
  <c r="ED309" i="13" s="1"/>
  <c r="AP309" i="13" s="1"/>
  <c r="EF363" i="13"/>
  <c r="ED363" i="13" s="1"/>
  <c r="AP363" i="13" s="1"/>
  <c r="EI441" i="13"/>
  <c r="EG507" i="13"/>
  <c r="EH158" i="13"/>
  <c r="AD158" i="13" s="1"/>
  <c r="EF170" i="13"/>
  <c r="ED170" i="13" s="1"/>
  <c r="AP170" i="13" s="1"/>
  <c r="EI194" i="13"/>
  <c r="EF366" i="13"/>
  <c r="EC366" i="13" s="1"/>
  <c r="EG170" i="13"/>
  <c r="EF122" i="13"/>
  <c r="ED122" i="13" s="1"/>
  <c r="AP122" i="13" s="1"/>
  <c r="EH122" i="13"/>
  <c r="AD122" i="13" s="1"/>
  <c r="EF152" i="13"/>
  <c r="EC152" i="13" s="1"/>
  <c r="EF134" i="13"/>
  <c r="ED134" i="13" s="1"/>
  <c r="AP134" i="13" s="1"/>
  <c r="EG378" i="13"/>
  <c r="EG134" i="13"/>
  <c r="EI378" i="13"/>
  <c r="EI491" i="13"/>
  <c r="EF98" i="13"/>
  <c r="EC98" i="13" s="1"/>
  <c r="EI409" i="13"/>
  <c r="EI218" i="13"/>
  <c r="EH302" i="13"/>
  <c r="AD302" i="13" s="1"/>
  <c r="EF218" i="13"/>
  <c r="ED218" i="13" s="1"/>
  <c r="AP218" i="13" s="1"/>
  <c r="EG218" i="13"/>
  <c r="EI438" i="13"/>
  <c r="EI473" i="13"/>
  <c r="EG158" i="13"/>
  <c r="EF256" i="13"/>
  <c r="EC256" i="13" s="1"/>
  <c r="EH98" i="13"/>
  <c r="AD98" i="13" s="1"/>
  <c r="EC362" i="13"/>
  <c r="EI86" i="13"/>
  <c r="EF86" i="13"/>
  <c r="ED86" i="13" s="1"/>
  <c r="AP86" i="13" s="1"/>
  <c r="EI62" i="13"/>
  <c r="EG74" i="13"/>
  <c r="EF62" i="13"/>
  <c r="ED62" i="13" s="1"/>
  <c r="AP62" i="13" s="1"/>
  <c r="EF74" i="13"/>
  <c r="ED74" i="13" s="1"/>
  <c r="AP74" i="13" s="1"/>
  <c r="EG62" i="13"/>
  <c r="EH74" i="13"/>
  <c r="AD74" i="13" s="1"/>
  <c r="EI370" i="13"/>
  <c r="EI427" i="13"/>
  <c r="EG337" i="13"/>
  <c r="EF421" i="13"/>
  <c r="ED421" i="13" s="1"/>
  <c r="AP421" i="13" s="1"/>
  <c r="EG445" i="13"/>
  <c r="EH374" i="13"/>
  <c r="AD374" i="13" s="1"/>
  <c r="EG410" i="13"/>
  <c r="EH343" i="13"/>
  <c r="AD343" i="13" s="1"/>
  <c r="EG474" i="13"/>
  <c r="EI290" i="13"/>
  <c r="EF223" i="13"/>
  <c r="ED223" i="13" s="1"/>
  <c r="AP223" i="13" s="1"/>
  <c r="EI235" i="13"/>
  <c r="EI253" i="13"/>
  <c r="EI259" i="13"/>
  <c r="EI265" i="13"/>
  <c r="EF296" i="13"/>
  <c r="ED296" i="13" s="1"/>
  <c r="AP296" i="13" s="1"/>
  <c r="EH313" i="13"/>
  <c r="AD313" i="13" s="1"/>
  <c r="EH319" i="13"/>
  <c r="AD319" i="13" s="1"/>
  <c r="EG343" i="13"/>
  <c r="EI361" i="13"/>
  <c r="EG374" i="13"/>
  <c r="EI391" i="13"/>
  <c r="EI439" i="13"/>
  <c r="EH223" i="13"/>
  <c r="AD223" i="13" s="1"/>
  <c r="EI242" i="13"/>
  <c r="EF259" i="13"/>
  <c r="ED259" i="13" s="1"/>
  <c r="AP259" i="13" s="1"/>
  <c r="EG302" i="13"/>
  <c r="EI307" i="13"/>
  <c r="EF350" i="13"/>
  <c r="ED350" i="13" s="1"/>
  <c r="AP350" i="13" s="1"/>
  <c r="EI373" i="13"/>
  <c r="EI421" i="13"/>
  <c r="EI470" i="13"/>
  <c r="EF242" i="13"/>
  <c r="EC242" i="13" s="1"/>
  <c r="EI229" i="13"/>
  <c r="EI247" i="13"/>
  <c r="EF290" i="13"/>
  <c r="EC290" i="13" s="1"/>
  <c r="EI295" i="13"/>
  <c r="EF301" i="13"/>
  <c r="EC301" i="13" s="1"/>
  <c r="EF307" i="13"/>
  <c r="EC307" i="13" s="1"/>
  <c r="EF337" i="13"/>
  <c r="ED337" i="13" s="1"/>
  <c r="AP337" i="13" s="1"/>
  <c r="EG373" i="13"/>
  <c r="EF409" i="13"/>
  <c r="ED409" i="13" s="1"/>
  <c r="AP409" i="13" s="1"/>
  <c r="EF427" i="13"/>
  <c r="EC427" i="13" s="1"/>
  <c r="EI451" i="13"/>
  <c r="EF229" i="13"/>
  <c r="ED229" i="13" s="1"/>
  <c r="AP229" i="13" s="1"/>
  <c r="EI241" i="13"/>
  <c r="EF278" i="13"/>
  <c r="ED278" i="13" s="1"/>
  <c r="AP278" i="13" s="1"/>
  <c r="EI283" i="13"/>
  <c r="EG290" i="13"/>
  <c r="EG301" i="13"/>
  <c r="EH337" i="13"/>
  <c r="AD337" i="13" s="1"/>
  <c r="EI355" i="13"/>
  <c r="EG409" i="13"/>
  <c r="EG427" i="13"/>
  <c r="EG229" i="13"/>
  <c r="EF241" i="13"/>
  <c r="EC241" i="13" s="1"/>
  <c r="EF247" i="13"/>
  <c r="EC247" i="13" s="1"/>
  <c r="EF295" i="13"/>
  <c r="ED295" i="13" s="1"/>
  <c r="AP295" i="13" s="1"/>
  <c r="EI349" i="13"/>
  <c r="EI433" i="13"/>
  <c r="EF451" i="13"/>
  <c r="EC451" i="13" s="1"/>
  <c r="EI457" i="13"/>
  <c r="EI487" i="13"/>
  <c r="EF277" i="13"/>
  <c r="ED277" i="13" s="1"/>
  <c r="AP277" i="13" s="1"/>
  <c r="EF314" i="13"/>
  <c r="ED314" i="13" s="1"/>
  <c r="AP314" i="13" s="1"/>
  <c r="EG349" i="13"/>
  <c r="EF355" i="13"/>
  <c r="ED355" i="13" s="1"/>
  <c r="AP355" i="13" s="1"/>
  <c r="EG433" i="13"/>
  <c r="EF457" i="13"/>
  <c r="ED457" i="13" s="1"/>
  <c r="AP457" i="13" s="1"/>
  <c r="EF469" i="13"/>
  <c r="ED469" i="13" s="1"/>
  <c r="AP469" i="13" s="1"/>
  <c r="EF511" i="13"/>
  <c r="ED511" i="13" s="1"/>
  <c r="AP511" i="13" s="1"/>
  <c r="EG277" i="13"/>
  <c r="EI289" i="13"/>
  <c r="EI319" i="13"/>
  <c r="EI385" i="13"/>
  <c r="EG457" i="13"/>
  <c r="EG469" i="13"/>
  <c r="EI493" i="13"/>
  <c r="EI499" i="13"/>
  <c r="EG511" i="13"/>
  <c r="EH277" i="13"/>
  <c r="AD277" i="13" s="1"/>
  <c r="EH326" i="13"/>
  <c r="AD326" i="13" s="1"/>
  <c r="EI343" i="13"/>
  <c r="EF385" i="13"/>
  <c r="EC385" i="13" s="1"/>
  <c r="EI415" i="13"/>
  <c r="EH439" i="13"/>
  <c r="AD439" i="13" s="1"/>
  <c r="EH469" i="13"/>
  <c r="AD469" i="13" s="1"/>
  <c r="EF493" i="13"/>
  <c r="ED493" i="13" s="1"/>
  <c r="AP493" i="13" s="1"/>
  <c r="EF499" i="13"/>
  <c r="ED499" i="13" s="1"/>
  <c r="AP499" i="13" s="1"/>
  <c r="EH511" i="13"/>
  <c r="AD511" i="13" s="1"/>
  <c r="EF313" i="13"/>
  <c r="ED313" i="13" s="1"/>
  <c r="AP313" i="13" s="1"/>
  <c r="EF319" i="13"/>
  <c r="EC319" i="13" s="1"/>
  <c r="EF361" i="13"/>
  <c r="EC361" i="13" s="1"/>
  <c r="EG415" i="13"/>
  <c r="EG493" i="13"/>
  <c r="EG499" i="13"/>
  <c r="EI274" i="13"/>
  <c r="EI230" i="13"/>
  <c r="EI509" i="13"/>
  <c r="EG490" i="13"/>
  <c r="EG473" i="13"/>
  <c r="EF479" i="13"/>
  <c r="EC479" i="13" s="1"/>
  <c r="EH510" i="13"/>
  <c r="AD510" i="13" s="1"/>
  <c r="EC322" i="13"/>
  <c r="EI418" i="13"/>
  <c r="EI298" i="13"/>
  <c r="EG274" i="13"/>
  <c r="EF292" i="13"/>
  <c r="ED292" i="13" s="1"/>
  <c r="AP292" i="13" s="1"/>
  <c r="EG298" i="13"/>
  <c r="EH502" i="13"/>
  <c r="AD502" i="13" s="1"/>
  <c r="EF118" i="13"/>
  <c r="EC118" i="13" s="1"/>
  <c r="EI202" i="13"/>
  <c r="EI238" i="13"/>
  <c r="EH274" i="13"/>
  <c r="AD274" i="13" s="1"/>
  <c r="EH298" i="13"/>
  <c r="AD298" i="13" s="1"/>
  <c r="EG394" i="13"/>
  <c r="EI446" i="13"/>
  <c r="EI286" i="13"/>
  <c r="EG370" i="13"/>
  <c r="EC365" i="13"/>
  <c r="EI66" i="13"/>
  <c r="EI154" i="13"/>
  <c r="EI314" i="13"/>
  <c r="EH386" i="13"/>
  <c r="AD386" i="13" s="1"/>
  <c r="EI178" i="13"/>
  <c r="EF178" i="13"/>
  <c r="EC178" i="13" s="1"/>
  <c r="EG262" i="13"/>
  <c r="EI358" i="13"/>
  <c r="EG422" i="13"/>
  <c r="EI466" i="13"/>
  <c r="EF166" i="13"/>
  <c r="EC166" i="13" s="1"/>
  <c r="EH178" i="13"/>
  <c r="AD178" i="13" s="1"/>
  <c r="EG250" i="13"/>
  <c r="EH262" i="13"/>
  <c r="AD262" i="13" s="1"/>
  <c r="EI326" i="13"/>
  <c r="EF374" i="13"/>
  <c r="EC374" i="13" s="1"/>
  <c r="EH382" i="13"/>
  <c r="AD382" i="13" s="1"/>
  <c r="EG4" i="13"/>
  <c r="EH4" i="13"/>
  <c r="AD4" i="13" s="1"/>
  <c r="EI4" i="13"/>
  <c r="EG494" i="13"/>
  <c r="EF494" i="13"/>
  <c r="EC494" i="13" s="1"/>
  <c r="EG478" i="13"/>
  <c r="EF478" i="13"/>
  <c r="ED478" i="13" s="1"/>
  <c r="AP478" i="13" s="1"/>
  <c r="EF454" i="13"/>
  <c r="EC454" i="13" s="1"/>
  <c r="EI454" i="13"/>
  <c r="EH450" i="13"/>
  <c r="AD450" i="13" s="1"/>
  <c r="EG450" i="13"/>
  <c r="EF450" i="13"/>
  <c r="ED450" i="13" s="1"/>
  <c r="AP450" i="13" s="1"/>
  <c r="EI442" i="13"/>
  <c r="EH442" i="13"/>
  <c r="AD442" i="13" s="1"/>
  <c r="EI434" i="13"/>
  <c r="EH434" i="13"/>
  <c r="AD434" i="13" s="1"/>
  <c r="EH410" i="13"/>
  <c r="AD410" i="13" s="1"/>
  <c r="EF410" i="13"/>
  <c r="ED410" i="13" s="1"/>
  <c r="AP410" i="13" s="1"/>
  <c r="EG402" i="13"/>
  <c r="EF402" i="13"/>
  <c r="EC402" i="13" s="1"/>
  <c r="EH398" i="13"/>
  <c r="AD398" i="13" s="1"/>
  <c r="EF398" i="13"/>
  <c r="ED398" i="13" s="1"/>
  <c r="AP398" i="13" s="1"/>
  <c r="EH390" i="13"/>
  <c r="AD390" i="13" s="1"/>
  <c r="EF390" i="13"/>
  <c r="ED390" i="13" s="1"/>
  <c r="AP390" i="13" s="1"/>
  <c r="EI390" i="13"/>
  <c r="EI366" i="13"/>
  <c r="EH366" i="13"/>
  <c r="AD366" i="13" s="1"/>
  <c r="EG362" i="13"/>
  <c r="EI362" i="13"/>
  <c r="EH358" i="13"/>
  <c r="AD358" i="13" s="1"/>
  <c r="EF358" i="13"/>
  <c r="EC358" i="13" s="1"/>
  <c r="EH350" i="13"/>
  <c r="AD350" i="13" s="1"/>
  <c r="EG350" i="13"/>
  <c r="EI342" i="13"/>
  <c r="EH342" i="13"/>
  <c r="AD342" i="13" s="1"/>
  <c r="EF338" i="13"/>
  <c r="ED338" i="13" s="1"/>
  <c r="AP338" i="13" s="1"/>
  <c r="EI338" i="13"/>
  <c r="EG334" i="13"/>
  <c r="EF334" i="13"/>
  <c r="ED334" i="13" s="1"/>
  <c r="AP334" i="13" s="1"/>
  <c r="EH322" i="13"/>
  <c r="AD322" i="13" s="1"/>
  <c r="EG322" i="13"/>
  <c r="EG286" i="13"/>
  <c r="EF286" i="13"/>
  <c r="EC286" i="13" s="1"/>
  <c r="EI278" i="13"/>
  <c r="EH278" i="13"/>
  <c r="AD278" i="13" s="1"/>
  <c r="EG234" i="13"/>
  <c r="EF234" i="13"/>
  <c r="ED234" i="13" s="1"/>
  <c r="AP234" i="13" s="1"/>
  <c r="EH210" i="13"/>
  <c r="AD210" i="13" s="1"/>
  <c r="EG210" i="13"/>
  <c r="EI210" i="13"/>
  <c r="EG202" i="13"/>
  <c r="EF202" i="13"/>
  <c r="ED202" i="13" s="1"/>
  <c r="AP202" i="13" s="1"/>
  <c r="EG194" i="13"/>
  <c r="EF194" i="13"/>
  <c r="EC194" i="13" s="1"/>
  <c r="EG186" i="13"/>
  <c r="EF186" i="13"/>
  <c r="EC186" i="13" s="1"/>
  <c r="EG146" i="13"/>
  <c r="EF146" i="13"/>
  <c r="ED146" i="13" s="1"/>
  <c r="AP146" i="13" s="1"/>
  <c r="EG142" i="13"/>
  <c r="EF142" i="13"/>
  <c r="EC142" i="13" s="1"/>
  <c r="EF382" i="13"/>
  <c r="EC382" i="13" s="1"/>
  <c r="EI406" i="13"/>
  <c r="EF422" i="13"/>
  <c r="EC422" i="13" s="1"/>
  <c r="EF438" i="13"/>
  <c r="ED438" i="13" s="1"/>
  <c r="AP438" i="13" s="1"/>
  <c r="EF442" i="13"/>
  <c r="EC442" i="13" s="1"/>
  <c r="EI450" i="13"/>
  <c r="EI458" i="13"/>
  <c r="EI490" i="13"/>
  <c r="EI494" i="13"/>
  <c r="EG406" i="13"/>
  <c r="EG438" i="13"/>
  <c r="EG442" i="13"/>
  <c r="EF462" i="13"/>
  <c r="ED462" i="13" s="1"/>
  <c r="AP462" i="13" s="1"/>
  <c r="EI482" i="13"/>
  <c r="EH364" i="13"/>
  <c r="AD364" i="13" s="1"/>
  <c r="EG364" i="13"/>
  <c r="EG276" i="13"/>
  <c r="EF276" i="13"/>
  <c r="ED276" i="13" s="1"/>
  <c r="AP276" i="13" s="1"/>
  <c r="EI216" i="13"/>
  <c r="EG216" i="13"/>
  <c r="EI180" i="13"/>
  <c r="EF180" i="13"/>
  <c r="ED180" i="13" s="1"/>
  <c r="AP180" i="13" s="1"/>
  <c r="ED159" i="13"/>
  <c r="AP159" i="13" s="1"/>
  <c r="EI426" i="13"/>
  <c r="EF434" i="13"/>
  <c r="ED434" i="13" s="1"/>
  <c r="AP434" i="13" s="1"/>
  <c r="EH486" i="13"/>
  <c r="AD486" i="13" s="1"/>
  <c r="EI474" i="13"/>
  <c r="EI486" i="13"/>
  <c r="EI502" i="13"/>
  <c r="ED510" i="13"/>
  <c r="AP510" i="13" s="1"/>
  <c r="ED282" i="13"/>
  <c r="AP282" i="13" s="1"/>
  <c r="ED249" i="13"/>
  <c r="AP249" i="13" s="1"/>
  <c r="ED512" i="13"/>
  <c r="AP512" i="13" s="1"/>
  <c r="ED440" i="13"/>
  <c r="AP440" i="13" s="1"/>
  <c r="ED376" i="13"/>
  <c r="AP376" i="13" s="1"/>
  <c r="ED235" i="13"/>
  <c r="AP235" i="13" s="1"/>
  <c r="EC162" i="13"/>
  <c r="EC113" i="13"/>
  <c r="EC378" i="13"/>
  <c r="EG512" i="13"/>
  <c r="EC420" i="13"/>
  <c r="ED326" i="13"/>
  <c r="AP326" i="13" s="1"/>
  <c r="ED185" i="13"/>
  <c r="AP185" i="13" s="1"/>
  <c r="EC185" i="13"/>
  <c r="EC135" i="13"/>
  <c r="EC147" i="13"/>
  <c r="EC151" i="13"/>
  <c r="ED406" i="13"/>
  <c r="AP406" i="13" s="1"/>
  <c r="ED233" i="13"/>
  <c r="AP233" i="13" s="1"/>
  <c r="EC114" i="13"/>
  <c r="ED401" i="13"/>
  <c r="AP401" i="13" s="1"/>
  <c r="EC477" i="13"/>
  <c r="EC484" i="13"/>
  <c r="EC501" i="13"/>
  <c r="EC283" i="13"/>
  <c r="ED138" i="13"/>
  <c r="AP138" i="13" s="1"/>
  <c r="ED251" i="13"/>
  <c r="AP251" i="13" s="1"/>
  <c r="EC298" i="13"/>
  <c r="EC90" i="13"/>
  <c r="EC91" i="13"/>
  <c r="EI85" i="13"/>
  <c r="EG81" i="13"/>
  <c r="EI73" i="13"/>
  <c r="EH81" i="13"/>
  <c r="AD81" i="13" s="1"/>
  <c r="EI97" i="13"/>
  <c r="EF73" i="13"/>
  <c r="ED73" i="13" s="1"/>
  <c r="AP73" i="13" s="1"/>
  <c r="EF97" i="13"/>
  <c r="EC97" i="13" s="1"/>
  <c r="EG73" i="13"/>
  <c r="EG97" i="13"/>
  <c r="EG65" i="13"/>
  <c r="EH77" i="13"/>
  <c r="AD77" i="13" s="1"/>
  <c r="EI89" i="13"/>
  <c r="EI81" i="13"/>
  <c r="EF89" i="13"/>
  <c r="ED89" i="13" s="1"/>
  <c r="AP89" i="13" s="1"/>
  <c r="EI93" i="13"/>
  <c r="EG89" i="13"/>
  <c r="O80" i="13"/>
  <c r="EF64" i="13"/>
  <c r="EC64" i="13" s="1"/>
  <c r="EF88" i="13"/>
  <c r="EC88" i="13" s="1"/>
  <c r="EH88" i="13"/>
  <c r="AD88" i="13" s="1"/>
  <c r="ED82" i="13"/>
  <c r="AP82" i="13" s="1"/>
  <c r="ED77" i="13"/>
  <c r="AP77" i="13" s="1"/>
  <c r="EI106" i="13"/>
  <c r="EI110" i="13"/>
  <c r="EI102" i="13"/>
  <c r="EF106" i="13"/>
  <c r="ED106" i="13" s="1"/>
  <c r="AP106" i="13" s="1"/>
  <c r="EF110" i="13"/>
  <c r="EC110" i="13" s="1"/>
  <c r="ED94" i="13"/>
  <c r="AP94" i="13" s="1"/>
  <c r="EF102" i="13"/>
  <c r="EC102" i="13" s="1"/>
  <c r="O105" i="13"/>
  <c r="O93" i="13"/>
  <c r="EC71" i="13"/>
  <c r="EC77" i="13"/>
  <c r="EH92" i="13"/>
  <c r="AD92" i="13" s="1"/>
  <c r="EF96" i="13"/>
  <c r="ED96" i="13" s="1"/>
  <c r="AP96" i="13" s="1"/>
  <c r="EG104" i="13"/>
  <c r="EG88" i="13"/>
  <c r="EB100" i="13"/>
  <c r="EE100" i="13" s="1"/>
  <c r="EC270" i="13"/>
  <c r="EC512" i="13"/>
  <c r="EC496" i="13"/>
  <c r="EI492" i="13"/>
  <c r="EH492" i="13"/>
  <c r="AD492" i="13" s="1"/>
  <c r="EC480" i="13"/>
  <c r="EH472" i="13"/>
  <c r="AD472" i="13" s="1"/>
  <c r="EI472" i="13"/>
  <c r="EI468" i="13"/>
  <c r="EF468" i="13"/>
  <c r="EC468" i="13" s="1"/>
  <c r="EG464" i="13"/>
  <c r="EI464" i="13"/>
  <c r="EF460" i="13"/>
  <c r="EC460" i="13" s="1"/>
  <c r="EI460" i="13"/>
  <c r="EH460" i="13"/>
  <c r="AD460" i="13" s="1"/>
  <c r="EG460" i="13"/>
  <c r="EH452" i="13"/>
  <c r="AD452" i="13" s="1"/>
  <c r="EI452" i="13"/>
  <c r="EH444" i="13"/>
  <c r="AD444" i="13" s="1"/>
  <c r="EG444" i="13"/>
  <c r="EI444" i="13"/>
  <c r="EF432" i="13"/>
  <c r="ED432" i="13" s="1"/>
  <c r="AP432" i="13" s="1"/>
  <c r="EG432" i="13"/>
  <c r="EH424" i="13"/>
  <c r="AD424" i="13" s="1"/>
  <c r="EG424" i="13"/>
  <c r="EH420" i="13"/>
  <c r="AD420" i="13" s="1"/>
  <c r="EG420" i="13"/>
  <c r="EI412" i="13"/>
  <c r="EH412" i="13"/>
  <c r="AD412" i="13" s="1"/>
  <c r="EF412" i="13"/>
  <c r="EC412" i="13" s="1"/>
  <c r="EI408" i="13"/>
  <c r="EH408" i="13"/>
  <c r="AD408" i="13" s="1"/>
  <c r="EH396" i="13"/>
  <c r="AD396" i="13" s="1"/>
  <c r="EG396" i="13"/>
  <c r="EI396" i="13"/>
  <c r="EH388" i="13"/>
  <c r="AD388" i="13" s="1"/>
  <c r="EI388" i="13"/>
  <c r="EF380" i="13"/>
  <c r="ED380" i="13" s="1"/>
  <c r="AP380" i="13" s="1"/>
  <c r="EI380" i="13"/>
  <c r="EH380" i="13"/>
  <c r="AD380" i="13" s="1"/>
  <c r="EG380" i="13"/>
  <c r="EH376" i="13"/>
  <c r="AD376" i="13" s="1"/>
  <c r="EI376" i="13"/>
  <c r="EI368" i="13"/>
  <c r="EF368" i="13"/>
  <c r="EC368" i="13" s="1"/>
  <c r="EH332" i="13"/>
  <c r="AD332" i="13" s="1"/>
  <c r="EG332" i="13"/>
  <c r="EF332" i="13"/>
  <c r="ED332" i="13" s="1"/>
  <c r="AP332" i="13" s="1"/>
  <c r="EI324" i="13"/>
  <c r="EG324" i="13"/>
  <c r="EF324" i="13"/>
  <c r="ED324" i="13" s="1"/>
  <c r="AP324" i="13" s="1"/>
  <c r="EI304" i="13"/>
  <c r="EG304" i="13"/>
  <c r="EF268" i="13"/>
  <c r="EC268" i="13" s="1"/>
  <c r="EH268" i="13"/>
  <c r="AD268" i="13" s="1"/>
  <c r="EG268" i="13"/>
  <c r="EF260" i="13"/>
  <c r="EC260" i="13" s="1"/>
  <c r="EG260" i="13"/>
  <c r="EG252" i="13"/>
  <c r="EF252" i="13"/>
  <c r="EC252" i="13" s="1"/>
  <c r="EI232" i="13"/>
  <c r="EH232" i="13"/>
  <c r="AD232" i="13" s="1"/>
  <c r="EF212" i="13"/>
  <c r="EC212" i="13" s="1"/>
  <c r="EI212" i="13"/>
  <c r="EG208" i="13"/>
  <c r="EH208" i="13"/>
  <c r="AD208" i="13" s="1"/>
  <c r="EI204" i="13"/>
  <c r="EF204" i="13"/>
  <c r="ED204" i="13" s="1"/>
  <c r="AP204" i="13" s="1"/>
  <c r="EH200" i="13"/>
  <c r="AD200" i="13" s="1"/>
  <c r="EG200" i="13"/>
  <c r="EI196" i="13"/>
  <c r="EF196" i="13"/>
  <c r="ED196" i="13" s="1"/>
  <c r="AP196" i="13" s="1"/>
  <c r="EH192" i="13"/>
  <c r="AD192" i="13" s="1"/>
  <c r="EG192" i="13"/>
  <c r="EI188" i="13"/>
  <c r="EF188" i="13"/>
  <c r="ED188" i="13" s="1"/>
  <c r="AP188" i="13" s="1"/>
  <c r="EH184" i="13"/>
  <c r="AD184" i="13" s="1"/>
  <c r="EI184" i="13"/>
  <c r="EG176" i="13"/>
  <c r="EF176" i="13"/>
  <c r="ED176" i="13" s="1"/>
  <c r="AP176" i="13" s="1"/>
  <c r="EH176" i="13"/>
  <c r="AD176" i="13" s="1"/>
  <c r="EG172" i="13"/>
  <c r="EF172" i="13"/>
  <c r="ED172" i="13" s="1"/>
  <c r="AP172" i="13" s="1"/>
  <c r="EI172" i="13"/>
  <c r="EF160" i="13"/>
  <c r="ED160" i="13" s="1"/>
  <c r="AP160" i="13" s="1"/>
  <c r="EI160" i="13"/>
  <c r="EF144" i="13"/>
  <c r="EC144" i="13" s="1"/>
  <c r="EI144" i="13"/>
  <c r="EI136" i="13"/>
  <c r="EH136" i="13"/>
  <c r="AD136" i="13" s="1"/>
  <c r="EG120" i="13"/>
  <c r="EF120" i="13"/>
  <c r="ED120" i="13" s="1"/>
  <c r="AP120" i="13" s="1"/>
  <c r="EH120" i="13"/>
  <c r="AD120" i="13" s="1"/>
  <c r="EG112" i="13"/>
  <c r="EI112" i="13"/>
  <c r="EH112" i="13"/>
  <c r="AD112" i="13" s="1"/>
  <c r="EI104" i="13"/>
  <c r="EF104" i="13"/>
  <c r="ED104" i="13" s="1"/>
  <c r="AP104" i="13" s="1"/>
  <c r="EH96" i="13"/>
  <c r="AD96" i="13" s="1"/>
  <c r="EI96" i="13"/>
  <c r="EF84" i="13"/>
  <c r="ED84" i="13" s="1"/>
  <c r="AP84" i="13" s="1"/>
  <c r="EG84" i="13"/>
  <c r="EI84" i="13"/>
  <c r="EH84" i="13"/>
  <c r="AD84" i="13" s="1"/>
  <c r="EI80" i="13"/>
  <c r="EG80" i="13"/>
  <c r="EI76" i="13"/>
  <c r="EH76" i="13"/>
  <c r="AD76" i="13" s="1"/>
  <c r="EI72" i="13"/>
  <c r="EG72" i="13"/>
  <c r="EF72" i="13"/>
  <c r="EC72" i="13" s="1"/>
  <c r="EH64" i="13"/>
  <c r="AD64" i="13" s="1"/>
  <c r="EG64" i="13"/>
  <c r="EC105" i="13"/>
  <c r="EG356" i="13"/>
  <c r="EF396" i="13"/>
  <c r="EC396" i="13" s="1"/>
  <c r="ED423" i="13"/>
  <c r="AP423" i="13" s="1"/>
  <c r="EG452" i="13"/>
  <c r="EH324" i="13"/>
  <c r="AD324" i="13" s="1"/>
  <c r="EI332" i="13"/>
  <c r="EH432" i="13"/>
  <c r="AD432" i="13" s="1"/>
  <c r="EG468" i="13"/>
  <c r="ED114" i="13"/>
  <c r="AP114" i="13" s="1"/>
  <c r="ED154" i="13"/>
  <c r="AP154" i="13" s="1"/>
  <c r="ED199" i="13"/>
  <c r="AP199" i="13" s="1"/>
  <c r="EI312" i="13"/>
  <c r="EH368" i="13"/>
  <c r="AD368" i="13" s="1"/>
  <c r="ED370" i="13"/>
  <c r="AP370" i="13" s="1"/>
  <c r="EI432" i="13"/>
  <c r="EH468" i="13"/>
  <c r="AD468" i="13" s="1"/>
  <c r="EF488" i="13"/>
  <c r="ED488" i="13" s="1"/>
  <c r="AP488" i="13" s="1"/>
  <c r="EG348" i="13"/>
  <c r="EG372" i="13"/>
  <c r="EF388" i="13"/>
  <c r="EC388" i="13" s="1"/>
  <c r="EG404" i="13"/>
  <c r="EG488" i="13"/>
  <c r="ED245" i="13"/>
  <c r="AP245" i="13" s="1"/>
  <c r="ED287" i="13"/>
  <c r="AP287" i="13" s="1"/>
  <c r="ED243" i="13"/>
  <c r="AP243" i="13" s="1"/>
  <c r="ED291" i="13"/>
  <c r="AP291" i="13" s="1"/>
  <c r="EC446" i="13"/>
  <c r="ED471" i="13"/>
  <c r="AP471" i="13" s="1"/>
  <c r="ED310" i="13"/>
  <c r="AP310" i="13" s="1"/>
  <c r="EC406" i="13"/>
  <c r="ED71" i="13"/>
  <c r="AP71" i="13" s="1"/>
  <c r="EC115" i="13"/>
  <c r="EC159" i="13"/>
  <c r="EC250" i="13"/>
  <c r="EC474" i="13"/>
  <c r="ED502" i="13"/>
  <c r="AP502" i="13" s="1"/>
  <c r="EC210" i="13"/>
  <c r="EC225" i="13"/>
  <c r="EC343" i="13"/>
  <c r="ED283" i="13"/>
  <c r="AP283" i="13" s="1"/>
  <c r="EC394" i="13"/>
  <c r="EC4" i="13"/>
  <c r="EC199" i="13"/>
  <c r="EC423" i="13"/>
  <c r="EC439" i="13"/>
  <c r="ED477" i="13"/>
  <c r="AP477" i="13" s="1"/>
  <c r="EC99" i="13"/>
  <c r="ED322" i="13"/>
  <c r="AP322" i="13" s="1"/>
  <c r="ED420" i="13"/>
  <c r="AP420" i="13" s="1"/>
  <c r="EC107" i="13"/>
  <c r="EC75" i="13"/>
  <c r="EC82" i="13"/>
  <c r="EC94" i="13"/>
  <c r="ED105" i="13"/>
  <c r="AP105" i="13" s="1"/>
  <c r="EC128" i="13"/>
  <c r="ED155" i="13"/>
  <c r="AP155" i="13" s="1"/>
  <c r="ED210" i="13"/>
  <c r="AP210" i="13" s="1"/>
  <c r="EC243" i="13"/>
  <c r="EC249" i="13"/>
  <c r="ED452" i="13"/>
  <c r="AP452" i="13" s="1"/>
  <c r="EC458" i="13"/>
  <c r="ED222" i="13"/>
  <c r="AP222" i="13" s="1"/>
  <c r="EC287" i="13"/>
  <c r="EC344" i="13"/>
  <c r="ED4" i="13"/>
  <c r="AP4" i="13" s="1"/>
  <c r="EC123" i="13"/>
  <c r="EC125" i="13"/>
  <c r="ED162" i="13"/>
  <c r="AP162" i="13" s="1"/>
  <c r="EC235" i="13"/>
  <c r="EC294" i="13"/>
  <c r="ED362" i="13"/>
  <c r="AP362" i="13" s="1"/>
  <c r="ED365" i="13"/>
  <c r="AP365" i="13" s="1"/>
  <c r="EC391" i="13"/>
  <c r="ED474" i="13"/>
  <c r="AP474" i="13" s="1"/>
  <c r="EC502" i="13"/>
  <c r="EC510" i="13"/>
  <c r="ED81" i="13"/>
  <c r="AP81" i="13" s="1"/>
  <c r="ED151" i="13"/>
  <c r="AP151" i="13" s="1"/>
  <c r="ED175" i="13"/>
  <c r="AP175" i="13" s="1"/>
  <c r="ED191" i="13"/>
  <c r="AP191" i="13" s="1"/>
  <c r="ED250" i="13"/>
  <c r="AP250" i="13" s="1"/>
  <c r="ED294" i="13"/>
  <c r="AP294" i="13" s="1"/>
  <c r="ED298" i="13"/>
  <c r="AP298" i="13" s="1"/>
  <c r="ED306" i="13"/>
  <c r="AP306" i="13" s="1"/>
  <c r="EC318" i="13"/>
  <c r="EC326" i="13"/>
  <c r="EC376" i="13"/>
  <c r="EC401" i="13"/>
  <c r="AY6" i="13" a="1"/>
  <c r="AY6" i="13" s="1"/>
  <c r="BH6" i="13" s="1"/>
  <c r="AY7" i="13" s="1" a="1"/>
  <c r="AY7" i="13" s="1"/>
  <c r="BH7" i="13" s="1"/>
  <c r="AY8" i="13" s="1" a="1"/>
  <c r="AY8" i="13" s="1"/>
  <c r="BH8" i="13" s="1"/>
  <c r="AY9" i="13" s="1" a="1"/>
  <c r="AY9" i="13" s="1"/>
  <c r="BH9" i="13" s="1"/>
  <c r="AY10" i="13" s="1" a="1"/>
  <c r="AY10" i="13" s="1"/>
  <c r="BH10" i="13" s="1"/>
  <c r="AY11" i="13" s="1" a="1"/>
  <c r="AY11" i="13" s="1"/>
  <c r="BH11" i="13" s="1"/>
  <c r="AY12" i="13" s="1" a="1"/>
  <c r="AY12" i="13" s="1"/>
  <c r="BH12" i="13" s="1"/>
  <c r="AY13" i="13" s="1" a="1"/>
  <c r="AY13" i="13" s="1"/>
  <c r="BH13" i="13" s="1"/>
  <c r="AY14" i="13" s="1" a="1"/>
  <c r="AY14" i="13" s="1"/>
  <c r="BH14" i="13" s="1"/>
  <c r="AY15" i="13" s="1" a="1"/>
  <c r="AY15" i="13" s="1"/>
  <c r="BH15" i="13" s="1"/>
  <c r="AY16" i="13" s="1" a="1"/>
  <c r="AY16" i="13" s="1"/>
  <c r="BH16" i="13" s="1"/>
  <c r="AY17" i="13" s="1" a="1"/>
  <c r="AY17" i="13" s="1"/>
  <c r="BH17" i="13" s="1"/>
  <c r="AY18" i="13" s="1" a="1"/>
  <c r="AY18" i="13" s="1"/>
  <c r="BH18" i="13" s="1"/>
  <c r="AY19" i="13" s="1" a="1"/>
  <c r="AY19" i="13" s="1"/>
  <c r="BH19" i="13" s="1"/>
  <c r="AY20" i="13" s="1" a="1"/>
  <c r="AY20" i="13" s="1"/>
  <c r="BH20" i="13" s="1"/>
  <c r="AY21" i="13" s="1" a="1"/>
  <c r="AY21" i="13" s="1"/>
  <c r="BH21" i="13" s="1"/>
  <c r="AY22" i="13" s="1" a="1"/>
  <c r="AY22" i="13" s="1"/>
  <c r="BH22" i="13" s="1"/>
  <c r="AY23" i="13" s="1" a="1"/>
  <c r="AY23" i="13" s="1"/>
  <c r="BH23" i="13" s="1"/>
  <c r="AY24" i="13" s="1" a="1"/>
  <c r="AY24" i="13" s="1"/>
  <c r="BH24" i="13" s="1"/>
  <c r="AY25" i="13" s="1" a="1"/>
  <c r="AY25" i="13" s="1"/>
  <c r="BH25" i="13" s="1"/>
  <c r="AY26" i="13" s="1" a="1"/>
  <c r="AY26" i="13" s="1"/>
  <c r="BH26" i="13" s="1"/>
  <c r="AY27" i="13" s="1" a="1"/>
  <c r="AY27" i="13" s="1"/>
  <c r="BH27" i="13" s="1"/>
  <c r="AY28" i="13" s="1" a="1"/>
  <c r="AY28" i="13" s="1"/>
  <c r="BH28" i="13" s="1"/>
  <c r="AY29" i="13" s="1" a="1"/>
  <c r="AY29" i="13" s="1"/>
  <c r="BH29" i="13" s="1"/>
  <c r="AY30" i="13" s="1" a="1"/>
  <c r="AY30" i="13" s="1"/>
  <c r="BH30" i="13" s="1"/>
  <c r="AY31" i="13" s="1" a="1"/>
  <c r="AY31" i="13" s="1"/>
  <c r="BH31" i="13" s="1"/>
  <c r="AY32" i="13" s="1" a="1"/>
  <c r="AY32" i="13" s="1"/>
  <c r="BH32" i="13" s="1"/>
  <c r="AY33" i="13" s="1" a="1"/>
  <c r="AY33" i="13" s="1"/>
  <c r="BH33" i="13" s="1"/>
  <c r="AY34" i="13" s="1" a="1"/>
  <c r="AY34" i="13" s="1"/>
  <c r="BH34" i="13" s="1"/>
  <c r="AY35" i="13" s="1" a="1"/>
  <c r="AY35" i="13" s="1"/>
  <c r="BH35" i="13" s="1"/>
  <c r="AY36" i="13" s="1" a="1"/>
  <c r="AY36" i="13" s="1"/>
  <c r="BH36" i="13" s="1"/>
  <c r="AY37" i="13" s="1" a="1"/>
  <c r="AY37" i="13" s="1"/>
  <c r="BH37" i="13" s="1"/>
  <c r="AY38" i="13" s="1" a="1"/>
  <c r="AY38" i="13" s="1"/>
  <c r="BH38" i="13" s="1"/>
  <c r="AY39" i="13" s="1" a="1"/>
  <c r="AY39" i="13" s="1"/>
  <c r="BH39" i="13" s="1"/>
  <c r="AY40" i="13" s="1" a="1"/>
  <c r="AY40" i="13" s="1"/>
  <c r="BH40" i="13" s="1"/>
  <c r="AY41" i="13" s="1" a="1"/>
  <c r="AY41" i="13" s="1"/>
  <c r="BH41" i="13" s="1"/>
  <c r="AY42" i="13" s="1" a="1"/>
  <c r="AY42" i="13" s="1"/>
  <c r="BH42" i="13" s="1"/>
  <c r="AY43" i="13" s="1" a="1"/>
  <c r="AY43" i="13" s="1"/>
  <c r="BH43" i="13" s="1"/>
  <c r="AY44" i="13" s="1" a="1"/>
  <c r="AY44" i="13" s="1"/>
  <c r="BH44" i="13" s="1"/>
  <c r="AY45" i="13" s="1" a="1"/>
  <c r="AY45" i="13" s="1"/>
  <c r="BH45" i="13" s="1"/>
  <c r="AY46" i="13" s="1" a="1"/>
  <c r="AY46" i="13" s="1"/>
  <c r="BH46" i="13" s="1"/>
  <c r="S8" i="13"/>
  <c r="AX6" i="13" a="1"/>
  <c r="AX6" i="13" s="1"/>
  <c r="BG6" i="13" s="1"/>
  <c r="FC64" i="13"/>
  <c r="FB64" i="13"/>
  <c r="BZ64" i="13"/>
  <c r="H4" i="13"/>
  <c r="FC21" i="13"/>
  <c r="FC28" i="13"/>
  <c r="BZ30" i="13"/>
  <c r="FC48" i="13"/>
  <c r="FB48" i="13"/>
  <c r="EH60" i="13"/>
  <c r="EG60" i="13"/>
  <c r="EF60" i="13"/>
  <c r="EC60" i="13" s="1"/>
  <c r="FC75" i="13"/>
  <c r="FB75" i="13"/>
  <c r="BZ75" i="13"/>
  <c r="BZ15" i="13"/>
  <c r="BZ17" i="13"/>
  <c r="BZ29" i="13"/>
  <c r="FB30" i="13"/>
  <c r="BZ32" i="13"/>
  <c r="FC32" i="13"/>
  <c r="FB33" i="13"/>
  <c r="BZ33" i="13"/>
  <c r="FC33" i="13"/>
  <c r="BZ36" i="13"/>
  <c r="FC36" i="13"/>
  <c r="FB36" i="13"/>
  <c r="EH68" i="13"/>
  <c r="EG68" i="13"/>
  <c r="EF68" i="13"/>
  <c r="EC68" i="13" s="1"/>
  <c r="FB15" i="13"/>
  <c r="FB17" i="13"/>
  <c r="FB37" i="13"/>
  <c r="BZ37" i="13"/>
  <c r="BZ40" i="13"/>
  <c r="FC40" i="13"/>
  <c r="FB40" i="13"/>
  <c r="EI60" i="13"/>
  <c r="FB31" i="13"/>
  <c r="FB41" i="13"/>
  <c r="BZ41" i="13"/>
  <c r="BZ44" i="13"/>
  <c r="FC44" i="13"/>
  <c r="FB44" i="13"/>
  <c r="BZ47" i="13"/>
  <c r="FC47" i="13"/>
  <c r="FB47" i="13"/>
  <c r="EI68" i="13"/>
  <c r="FB71" i="13"/>
  <c r="FC71" i="13"/>
  <c r="BZ71" i="13"/>
  <c r="ED75" i="13"/>
  <c r="AP75" i="13" s="1"/>
  <c r="T6" i="13"/>
  <c r="H6" i="13" s="1"/>
  <c r="FB19" i="13"/>
  <c r="BO20" i="13"/>
  <c r="FB29" i="13"/>
  <c r="FB45" i="13"/>
  <c r="BZ45" i="13"/>
  <c r="FC56" i="13"/>
  <c r="FB56" i="13"/>
  <c r="BZ56" i="13"/>
  <c r="AD65" i="13"/>
  <c r="EI65" i="13"/>
  <c r="EH79" i="13"/>
  <c r="EF79" i="13"/>
  <c r="EC79" i="13" s="1"/>
  <c r="EH124" i="13"/>
  <c r="EG124" i="13"/>
  <c r="EF124" i="13"/>
  <c r="EC124" i="13" s="1"/>
  <c r="FC165" i="13"/>
  <c r="FB165" i="13"/>
  <c r="BZ165" i="13"/>
  <c r="BZ51" i="13"/>
  <c r="FC55" i="13"/>
  <c r="BZ59" i="13"/>
  <c r="EF61" i="13"/>
  <c r="FC63" i="13"/>
  <c r="BZ67" i="13"/>
  <c r="EH67" i="13"/>
  <c r="EF69" i="13"/>
  <c r="FB74" i="13"/>
  <c r="EI75" i="13"/>
  <c r="EG77" i="13"/>
  <c r="EC81" i="13"/>
  <c r="BZ87" i="13"/>
  <c r="FC87" i="13"/>
  <c r="FB87" i="13"/>
  <c r="EH116" i="13"/>
  <c r="EG116" i="13"/>
  <c r="EF116" i="13"/>
  <c r="FB57" i="13"/>
  <c r="EG61" i="13"/>
  <c r="FB65" i="13"/>
  <c r="EG69" i="13"/>
  <c r="EF76" i="13"/>
  <c r="EI77" i="13"/>
  <c r="FC83" i="13"/>
  <c r="BZ83" i="13"/>
  <c r="FB83" i="13"/>
  <c r="EH85" i="13"/>
  <c r="EF85" i="13"/>
  <c r="EH87" i="13"/>
  <c r="EG87" i="13"/>
  <c r="EF87" i="13"/>
  <c r="EC87" i="13" s="1"/>
  <c r="FC91" i="13"/>
  <c r="FB91" i="13"/>
  <c r="BZ91" i="13"/>
  <c r="EH100" i="13"/>
  <c r="EG100" i="13"/>
  <c r="EF100" i="13"/>
  <c r="EH108" i="13"/>
  <c r="EG108" i="13"/>
  <c r="EF108" i="13"/>
  <c r="EC108" i="13" s="1"/>
  <c r="ED121" i="13"/>
  <c r="AP121" i="13" s="1"/>
  <c r="EC121" i="13"/>
  <c r="EI124" i="13"/>
  <c r="ED127" i="13"/>
  <c r="AP127" i="13" s="1"/>
  <c r="EH145" i="13"/>
  <c r="EG145" i="13"/>
  <c r="EF145" i="13"/>
  <c r="EI145" i="13"/>
  <c r="BZ53" i="13"/>
  <c r="BZ61" i="13"/>
  <c r="EH61" i="13"/>
  <c r="EF63" i="13"/>
  <c r="EC63" i="13" s="1"/>
  <c r="EG66" i="13"/>
  <c r="BZ69" i="13"/>
  <c r="EH69" i="13"/>
  <c r="EG76" i="13"/>
  <c r="EF78" i="13"/>
  <c r="EG79" i="13"/>
  <c r="AD80" i="13"/>
  <c r="ED123" i="13"/>
  <c r="AP123" i="13" s="1"/>
  <c r="EC126" i="13"/>
  <c r="FB67" i="13"/>
  <c r="EF70" i="13"/>
  <c r="EC70" i="13" s="1"/>
  <c r="EG78" i="13"/>
  <c r="EI79" i="13"/>
  <c r="EH83" i="13"/>
  <c r="EG83" i="13"/>
  <c r="ED90" i="13"/>
  <c r="AP90" i="13" s="1"/>
  <c r="EH91" i="13"/>
  <c r="EG91" i="13"/>
  <c r="EI100" i="13"/>
  <c r="ED115" i="13"/>
  <c r="AP115" i="13" s="1"/>
  <c r="EH63" i="13"/>
  <c r="EF65" i="13"/>
  <c r="EC65" i="13" s="1"/>
  <c r="FB70" i="13"/>
  <c r="BZ70" i="13"/>
  <c r="EG70" i="13"/>
  <c r="EI78" i="13"/>
  <c r="BZ80" i="13"/>
  <c r="FC80" i="13"/>
  <c r="EI87" i="13"/>
  <c r="EG92" i="13"/>
  <c r="EF92" i="13"/>
  <c r="FC96" i="13"/>
  <c r="FB96" i="13"/>
  <c r="BZ96" i="13"/>
  <c r="ED99" i="13"/>
  <c r="AP99" i="13" s="1"/>
  <c r="FC104" i="13"/>
  <c r="FB104" i="13"/>
  <c r="BZ104" i="13"/>
  <c r="ED107" i="13"/>
  <c r="AP107" i="13" s="1"/>
  <c r="FC112" i="13"/>
  <c r="FB112" i="13"/>
  <c r="BZ112" i="13"/>
  <c r="AD113" i="13"/>
  <c r="EI70" i="13"/>
  <c r="BZ79" i="13"/>
  <c r="FC79" i="13"/>
  <c r="FB79" i="13"/>
  <c r="ED91" i="13"/>
  <c r="AP91" i="13" s="1"/>
  <c r="AD97" i="13"/>
  <c r="FC120" i="13"/>
  <c r="FB120" i="13"/>
  <c r="BZ120" i="13"/>
  <c r="BZ78" i="13"/>
  <c r="EF80" i="13"/>
  <c r="EC80" i="13" s="1"/>
  <c r="BZ86" i="13"/>
  <c r="EH86" i="13"/>
  <c r="BZ94" i="13"/>
  <c r="EH94" i="13"/>
  <c r="FB95" i="13"/>
  <c r="EG99" i="13"/>
  <c r="BZ102" i="13"/>
  <c r="EH102" i="13"/>
  <c r="FB103" i="13"/>
  <c r="EG107" i="13"/>
  <c r="BZ110" i="13"/>
  <c r="EH110" i="13"/>
  <c r="FB111" i="13"/>
  <c r="EF112" i="13"/>
  <c r="EC112" i="13" s="1"/>
  <c r="EG115" i="13"/>
  <c r="BZ118" i="13"/>
  <c r="EH118" i="13"/>
  <c r="FB119" i="13"/>
  <c r="FC122" i="13"/>
  <c r="EG123" i="13"/>
  <c r="BZ126" i="13"/>
  <c r="EH128" i="13"/>
  <c r="ED135" i="13"/>
  <c r="AP135" i="13" s="1"/>
  <c r="BZ140" i="13"/>
  <c r="FC140" i="13"/>
  <c r="FB140" i="13"/>
  <c r="EC155" i="13"/>
  <c r="EF93" i="13"/>
  <c r="EC93" i="13" s="1"/>
  <c r="FC95" i="13"/>
  <c r="BZ99" i="13"/>
  <c r="EH99" i="13"/>
  <c r="EF101" i="13"/>
  <c r="EC101" i="13" s="1"/>
  <c r="FC103" i="13"/>
  <c r="BZ107" i="13"/>
  <c r="EH107" i="13"/>
  <c r="EF109" i="13"/>
  <c r="EC109" i="13" s="1"/>
  <c r="FC111" i="13"/>
  <c r="BZ115" i="13"/>
  <c r="EH115" i="13"/>
  <c r="EF117" i="13"/>
  <c r="FC119" i="13"/>
  <c r="BZ123" i="13"/>
  <c r="EH123" i="13"/>
  <c r="FB126" i="13"/>
  <c r="FC128" i="13"/>
  <c r="FB128" i="13"/>
  <c r="EI128" i="13"/>
  <c r="EH137" i="13"/>
  <c r="EG137" i="13"/>
  <c r="EF137" i="13"/>
  <c r="EC137" i="13" s="1"/>
  <c r="AD150" i="13"/>
  <c r="EC154" i="13"/>
  <c r="FC157" i="13"/>
  <c r="FB157" i="13"/>
  <c r="BZ157" i="13"/>
  <c r="EH169" i="13"/>
  <c r="EG169" i="13"/>
  <c r="EF169" i="13"/>
  <c r="BZ127" i="13"/>
  <c r="FC127" i="13"/>
  <c r="EG129" i="13"/>
  <c r="EF129" i="13"/>
  <c r="FC177" i="13"/>
  <c r="FB177" i="13"/>
  <c r="BZ177" i="13"/>
  <c r="AD194" i="13"/>
  <c r="EG82" i="13"/>
  <c r="EG90" i="13"/>
  <c r="EH93" i="13"/>
  <c r="EF95" i="13"/>
  <c r="EC95" i="13" s="1"/>
  <c r="EG98" i="13"/>
  <c r="EH101" i="13"/>
  <c r="EF103" i="13"/>
  <c r="EC103" i="13" s="1"/>
  <c r="EG106" i="13"/>
  <c r="EH109" i="13"/>
  <c r="EF111" i="13"/>
  <c r="EC111" i="13" s="1"/>
  <c r="EG114" i="13"/>
  <c r="EH117" i="13"/>
  <c r="EF119" i="13"/>
  <c r="EC119" i="13" s="1"/>
  <c r="EG122" i="13"/>
  <c r="FB127" i="13"/>
  <c r="BZ128" i="13"/>
  <c r="BZ135" i="13"/>
  <c r="FC135" i="13"/>
  <c r="FB135" i="13"/>
  <c r="EF136" i="13"/>
  <c r="EC136" i="13" s="1"/>
  <c r="EC138" i="13"/>
  <c r="FC141" i="13"/>
  <c r="FB141" i="13"/>
  <c r="ED147" i="13"/>
  <c r="AP147" i="13" s="1"/>
  <c r="FC149" i="13"/>
  <c r="FB149" i="13"/>
  <c r="BZ149" i="13"/>
  <c r="EH161" i="13"/>
  <c r="EG161" i="13"/>
  <c r="EF161" i="13"/>
  <c r="EG95" i="13"/>
  <c r="FB99" i="13"/>
  <c r="EG103" i="13"/>
  <c r="FB107" i="13"/>
  <c r="EG111" i="13"/>
  <c r="FB115" i="13"/>
  <c r="EG119" i="13"/>
  <c r="FB123" i="13"/>
  <c r="EF131" i="13"/>
  <c r="EC131" i="13" s="1"/>
  <c r="ED158" i="13"/>
  <c r="AP158" i="13" s="1"/>
  <c r="EC158" i="13"/>
  <c r="EI169" i="13"/>
  <c r="EH95" i="13"/>
  <c r="EH103" i="13"/>
  <c r="EH111" i="13"/>
  <c r="EH119" i="13"/>
  <c r="EG126" i="13"/>
  <c r="EG131" i="13"/>
  <c r="BZ132" i="13"/>
  <c r="FB132" i="13"/>
  <c r="EI137" i="13"/>
  <c r="EH153" i="13"/>
  <c r="EG153" i="13"/>
  <c r="EF153" i="13"/>
  <c r="ED168" i="13"/>
  <c r="AP168" i="13" s="1"/>
  <c r="FC193" i="13"/>
  <c r="FB193" i="13"/>
  <c r="BZ193" i="13"/>
  <c r="ED128" i="13"/>
  <c r="AP128" i="13" s="1"/>
  <c r="FC133" i="13"/>
  <c r="FB133" i="13"/>
  <c r="ED150" i="13"/>
  <c r="AP150" i="13" s="1"/>
  <c r="EC150" i="13"/>
  <c r="BZ139" i="13"/>
  <c r="EH139" i="13"/>
  <c r="EF141" i="13"/>
  <c r="EC141" i="13" s="1"/>
  <c r="FC143" i="13"/>
  <c r="EG144" i="13"/>
  <c r="BZ147" i="13"/>
  <c r="EH147" i="13"/>
  <c r="FB148" i="13"/>
  <c r="EF149" i="13"/>
  <c r="EC149" i="13" s="1"/>
  <c r="FC151" i="13"/>
  <c r="EG152" i="13"/>
  <c r="BZ155" i="13"/>
  <c r="EH155" i="13"/>
  <c r="FB156" i="13"/>
  <c r="EF157" i="13"/>
  <c r="EC157" i="13" s="1"/>
  <c r="FC159" i="13"/>
  <c r="EG160" i="13"/>
  <c r="BZ163" i="13"/>
  <c r="EH163" i="13"/>
  <c r="FB164" i="13"/>
  <c r="EF165" i="13"/>
  <c r="EC165" i="13" s="1"/>
  <c r="FC167" i="13"/>
  <c r="EG168" i="13"/>
  <c r="BZ171" i="13"/>
  <c r="EH171" i="13"/>
  <c r="EF173" i="13"/>
  <c r="AD177" i="13"/>
  <c r="FC222" i="13"/>
  <c r="FB222" i="13"/>
  <c r="BZ222" i="13"/>
  <c r="EI139" i="13"/>
  <c r="EH144" i="13"/>
  <c r="EI147" i="13"/>
  <c r="FC148" i="13"/>
  <c r="EH152" i="13"/>
  <c r="EI155" i="13"/>
  <c r="FC156" i="13"/>
  <c r="EH160" i="13"/>
  <c r="EI163" i="13"/>
  <c r="FC164" i="13"/>
  <c r="EH168" i="13"/>
  <c r="EI171" i="13"/>
  <c r="EH182" i="13"/>
  <c r="EG182" i="13"/>
  <c r="EF182" i="13"/>
  <c r="EC182" i="13" s="1"/>
  <c r="FB183" i="13"/>
  <c r="BZ183" i="13"/>
  <c r="FC186" i="13"/>
  <c r="FB186" i="13"/>
  <c r="AD187" i="13"/>
  <c r="FC191" i="13"/>
  <c r="FB191" i="13"/>
  <c r="BZ191" i="13"/>
  <c r="FC201" i="13"/>
  <c r="FB201" i="13"/>
  <c r="BZ201" i="13"/>
  <c r="AD202" i="13"/>
  <c r="EH226" i="13"/>
  <c r="EI226" i="13"/>
  <c r="EG226" i="13"/>
  <c r="EF226" i="13"/>
  <c r="EC226" i="13" s="1"/>
  <c r="FC231" i="13"/>
  <c r="FB231" i="13"/>
  <c r="BZ231" i="13"/>
  <c r="FC183" i="13"/>
  <c r="EH189" i="13"/>
  <c r="EF189" i="13"/>
  <c r="EC189" i="13" s="1"/>
  <c r="ED193" i="13"/>
  <c r="AP193" i="13" s="1"/>
  <c r="EC193" i="13"/>
  <c r="FC209" i="13"/>
  <c r="FB209" i="13"/>
  <c r="BZ209" i="13"/>
  <c r="FC217" i="13"/>
  <c r="FB217" i="13"/>
  <c r="BZ217" i="13"/>
  <c r="AD218" i="13"/>
  <c r="EG127" i="13"/>
  <c r="EH130" i="13"/>
  <c r="EF132" i="13"/>
  <c r="EC132" i="13" s="1"/>
  <c r="EG135" i="13"/>
  <c r="EH138" i="13"/>
  <c r="EF140" i="13"/>
  <c r="EC140" i="13" s="1"/>
  <c r="EG143" i="13"/>
  <c r="EH146" i="13"/>
  <c r="FB147" i="13"/>
  <c r="EF148" i="13"/>
  <c r="EC148" i="13" s="1"/>
  <c r="EG151" i="13"/>
  <c r="EH154" i="13"/>
  <c r="FB155" i="13"/>
  <c r="EF156" i="13"/>
  <c r="EC156" i="13" s="1"/>
  <c r="EG159" i="13"/>
  <c r="EH162" i="13"/>
  <c r="FB163" i="13"/>
  <c r="EF164" i="13"/>
  <c r="EC164" i="13" s="1"/>
  <c r="EG167" i="13"/>
  <c r="EH170" i="13"/>
  <c r="FB171" i="13"/>
  <c r="EH172" i="13"/>
  <c r="FC176" i="13"/>
  <c r="FB176" i="13"/>
  <c r="EI176" i="13"/>
  <c r="BZ186" i="13"/>
  <c r="EH197" i="13"/>
  <c r="EG197" i="13"/>
  <c r="EF197" i="13"/>
  <c r="EC197" i="13" s="1"/>
  <c r="EG132" i="13"/>
  <c r="FB136" i="13"/>
  <c r="EG140" i="13"/>
  <c r="FB144" i="13"/>
  <c r="EG148" i="13"/>
  <c r="EH151" i="13"/>
  <c r="FB152" i="13"/>
  <c r="EG156" i="13"/>
  <c r="EH159" i="13"/>
  <c r="FB160" i="13"/>
  <c r="EG164" i="13"/>
  <c r="EH167" i="13"/>
  <c r="FB168" i="13"/>
  <c r="EH174" i="13"/>
  <c r="EF174" i="13"/>
  <c r="EC175" i="13"/>
  <c r="EG179" i="13"/>
  <c r="EF179" i="13"/>
  <c r="EC179" i="13" s="1"/>
  <c r="EI182" i="13"/>
  <c r="EG189" i="13"/>
  <c r="EH205" i="13"/>
  <c r="EG205" i="13"/>
  <c r="EF205" i="13"/>
  <c r="AD222" i="13"/>
  <c r="ED225" i="13"/>
  <c r="AP225" i="13" s="1"/>
  <c r="EH132" i="13"/>
  <c r="EH140" i="13"/>
  <c r="EH148" i="13"/>
  <c r="EH156" i="13"/>
  <c r="EH164" i="13"/>
  <c r="FB175" i="13"/>
  <c r="BZ175" i="13"/>
  <c r="FC178" i="13"/>
  <c r="FB178" i="13"/>
  <c r="EI189" i="13"/>
  <c r="EH213" i="13"/>
  <c r="EG213" i="13"/>
  <c r="EF213" i="13"/>
  <c r="EF224" i="13"/>
  <c r="EC224" i="13" s="1"/>
  <c r="EI224" i="13"/>
  <c r="EH224" i="13"/>
  <c r="EG224" i="13"/>
  <c r="FC185" i="13"/>
  <c r="BZ185" i="13"/>
  <c r="EG187" i="13"/>
  <c r="EF187" i="13"/>
  <c r="EC187" i="13" s="1"/>
  <c r="EC191" i="13"/>
  <c r="EI205" i="13"/>
  <c r="ED227" i="13"/>
  <c r="AP227" i="13" s="1"/>
  <c r="EG180" i="13"/>
  <c r="FB184" i="13"/>
  <c r="EG188" i="13"/>
  <c r="FB192" i="13"/>
  <c r="EG196" i="13"/>
  <c r="BZ199" i="13"/>
  <c r="FB200" i="13"/>
  <c r="EG204" i="13"/>
  <c r="BZ207" i="13"/>
  <c r="FB208" i="13"/>
  <c r="EG212" i="13"/>
  <c r="BZ215" i="13"/>
  <c r="EH215" i="13"/>
  <c r="FB216" i="13"/>
  <c r="EF219" i="13"/>
  <c r="FC221" i="13"/>
  <c r="EI222" i="13"/>
  <c r="BZ223" i="13"/>
  <c r="EG228" i="13"/>
  <c r="FC236" i="13"/>
  <c r="FB236" i="13"/>
  <c r="BZ236" i="13"/>
  <c r="EC251" i="13"/>
  <c r="EH180" i="13"/>
  <c r="EH188" i="13"/>
  <c r="EF190" i="13"/>
  <c r="EC190" i="13" s="1"/>
  <c r="EH196" i="13"/>
  <c r="EF198" i="13"/>
  <c r="EH204" i="13"/>
  <c r="EF206" i="13"/>
  <c r="EH212" i="13"/>
  <c r="EF214" i="13"/>
  <c r="EC214" i="13" s="1"/>
  <c r="EG219" i="13"/>
  <c r="FC223" i="13"/>
  <c r="FC232" i="13"/>
  <c r="FB232" i="13"/>
  <c r="EG190" i="13"/>
  <c r="FB194" i="13"/>
  <c r="EF195" i="13"/>
  <c r="EC195" i="13" s="1"/>
  <c r="EG198" i="13"/>
  <c r="FB202" i="13"/>
  <c r="EF203" i="13"/>
  <c r="EC203" i="13" s="1"/>
  <c r="EG206" i="13"/>
  <c r="FB210" i="13"/>
  <c r="EF211" i="13"/>
  <c r="EC211" i="13" s="1"/>
  <c r="EG214" i="13"/>
  <c r="FB218" i="13"/>
  <c r="EH219" i="13"/>
  <c r="EG220" i="13"/>
  <c r="FB228" i="13"/>
  <c r="BZ228" i="13"/>
  <c r="FC228" i="13"/>
  <c r="EI254" i="13"/>
  <c r="EH254" i="13"/>
  <c r="EG254" i="13"/>
  <c r="EF254" i="13"/>
  <c r="EF184" i="13"/>
  <c r="EC184" i="13" s="1"/>
  <c r="EH190" i="13"/>
  <c r="EF192" i="13"/>
  <c r="EC192" i="13" s="1"/>
  <c r="EG195" i="13"/>
  <c r="EH198" i="13"/>
  <c r="FB199" i="13"/>
  <c r="EF200" i="13"/>
  <c r="EC200" i="13" s="1"/>
  <c r="EG203" i="13"/>
  <c r="EH206" i="13"/>
  <c r="FB207" i="13"/>
  <c r="EF208" i="13"/>
  <c r="EC208" i="13" s="1"/>
  <c r="EG211" i="13"/>
  <c r="EH214" i="13"/>
  <c r="FB215" i="13"/>
  <c r="EF216" i="13"/>
  <c r="EC216" i="13" s="1"/>
  <c r="EG232" i="13"/>
  <c r="EF232" i="13"/>
  <c r="EC232" i="13" s="1"/>
  <c r="EH248" i="13"/>
  <c r="EG248" i="13"/>
  <c r="EF248" i="13"/>
  <c r="EH195" i="13"/>
  <c r="EH203" i="13"/>
  <c r="EH211" i="13"/>
  <c r="EC222" i="13"/>
  <c r="FC226" i="13"/>
  <c r="BZ226" i="13"/>
  <c r="EH228" i="13"/>
  <c r="EF228" i="13"/>
  <c r="EC228" i="13" s="1"/>
  <c r="EC231" i="13"/>
  <c r="AD237" i="13"/>
  <c r="FC252" i="13"/>
  <c r="FB252" i="13"/>
  <c r="BZ252" i="13"/>
  <c r="EH220" i="13"/>
  <c r="EF220" i="13"/>
  <c r="EC220" i="13" s="1"/>
  <c r="EH240" i="13"/>
  <c r="EG240" i="13"/>
  <c r="EF240" i="13"/>
  <c r="EC240" i="13" s="1"/>
  <c r="ED262" i="13"/>
  <c r="AP262" i="13" s="1"/>
  <c r="EC262" i="13"/>
  <c r="EG222" i="13"/>
  <c r="BZ224" i="13"/>
  <c r="FB224" i="13"/>
  <c r="FB226" i="13"/>
  <c r="EH227" i="13"/>
  <c r="EG227" i="13"/>
  <c r="AD233" i="13"/>
  <c r="FC244" i="13"/>
  <c r="FB244" i="13"/>
  <c r="BZ244" i="13"/>
  <c r="FC230" i="13"/>
  <c r="EG231" i="13"/>
  <c r="BZ234" i="13"/>
  <c r="EH234" i="13"/>
  <c r="EF236" i="13"/>
  <c r="EC236" i="13" s="1"/>
  <c r="FC238" i="13"/>
  <c r="EG239" i="13"/>
  <c r="BZ242" i="13"/>
  <c r="EH242" i="13"/>
  <c r="EF244" i="13"/>
  <c r="EC244" i="13" s="1"/>
  <c r="FC246" i="13"/>
  <c r="EG247" i="13"/>
  <c r="BZ250" i="13"/>
  <c r="EH250" i="13"/>
  <c r="EH252" i="13"/>
  <c r="EH256" i="13"/>
  <c r="EG256" i="13"/>
  <c r="FC256" i="13"/>
  <c r="EC257" i="13"/>
  <c r="FB259" i="13"/>
  <c r="BZ259" i="13"/>
  <c r="FC270" i="13"/>
  <c r="FB270" i="13"/>
  <c r="BZ270" i="13"/>
  <c r="EG271" i="13"/>
  <c r="EF271" i="13"/>
  <c r="EC271" i="13" s="1"/>
  <c r="ED274" i="13"/>
  <c r="AP274" i="13" s="1"/>
  <c r="EC274" i="13"/>
  <c r="EG236" i="13"/>
  <c r="BZ239" i="13"/>
  <c r="FB240" i="13"/>
  <c r="EG244" i="13"/>
  <c r="BZ247" i="13"/>
  <c r="FB248" i="13"/>
  <c r="EI252" i="13"/>
  <c r="EH264" i="13"/>
  <c r="EG264" i="13"/>
  <c r="EF264" i="13"/>
  <c r="EH275" i="13"/>
  <c r="EI275" i="13"/>
  <c r="EG275" i="13"/>
  <c r="EF275" i="13"/>
  <c r="EC275" i="13" s="1"/>
  <c r="EG225" i="13"/>
  <c r="EF230" i="13"/>
  <c r="EC230" i="13" s="1"/>
  <c r="EG233" i="13"/>
  <c r="EH236" i="13"/>
  <c r="EF238" i="13"/>
  <c r="EC238" i="13" s="1"/>
  <c r="FC240" i="13"/>
  <c r="EG241" i="13"/>
  <c r="EH244" i="13"/>
  <c r="EF246" i="13"/>
  <c r="EC246" i="13" s="1"/>
  <c r="FC248" i="13"/>
  <c r="EG249" i="13"/>
  <c r="FC259" i="13"/>
  <c r="FC262" i="13"/>
  <c r="BZ262" i="13"/>
  <c r="EF263" i="13"/>
  <c r="EC263" i="13" s="1"/>
  <c r="EH266" i="13"/>
  <c r="EG266" i="13"/>
  <c r="EF266" i="13"/>
  <c r="EC266" i="13" s="1"/>
  <c r="EH271" i="13"/>
  <c r="EH258" i="13"/>
  <c r="EF258" i="13"/>
  <c r="EC258" i="13" s="1"/>
  <c r="EG280" i="13"/>
  <c r="EI280" i="13"/>
  <c r="EH280" i="13"/>
  <c r="EF280" i="13"/>
  <c r="EC280" i="13" s="1"/>
  <c r="EH284" i="13"/>
  <c r="EG284" i="13"/>
  <c r="EI284" i="13"/>
  <c r="EF284" i="13"/>
  <c r="EC284" i="13" s="1"/>
  <c r="EH230" i="13"/>
  <c r="EG235" i="13"/>
  <c r="EH238" i="13"/>
  <c r="FB239" i="13"/>
  <c r="EG243" i="13"/>
  <c r="EH246" i="13"/>
  <c r="FB247" i="13"/>
  <c r="EG251" i="13"/>
  <c r="FB253" i="13"/>
  <c r="ED270" i="13"/>
  <c r="AP270" i="13" s="1"/>
  <c r="EH279" i="13"/>
  <c r="EI279" i="13"/>
  <c r="EG279" i="13"/>
  <c r="EF279" i="13"/>
  <c r="EC279" i="13" s="1"/>
  <c r="AD281" i="13"/>
  <c r="EH235" i="13"/>
  <c r="EH243" i="13"/>
  <c r="EH251" i="13"/>
  <c r="FC260" i="13"/>
  <c r="FB260" i="13"/>
  <c r="AD261" i="13"/>
  <c r="FC277" i="13"/>
  <c r="FB277" i="13"/>
  <c r="BZ277" i="13"/>
  <c r="FC289" i="13"/>
  <c r="FB289" i="13"/>
  <c r="BZ289" i="13"/>
  <c r="EG258" i="13"/>
  <c r="FB267" i="13"/>
  <c r="BZ267" i="13"/>
  <c r="FC267" i="13"/>
  <c r="EH293" i="13"/>
  <c r="EG293" i="13"/>
  <c r="EF293" i="13"/>
  <c r="EI293" i="13"/>
  <c r="EI260" i="13"/>
  <c r="EI268" i="13"/>
  <c r="FB281" i="13"/>
  <c r="EF272" i="13"/>
  <c r="BZ281" i="13"/>
  <c r="FB268" i="13"/>
  <c r="EF269" i="13"/>
  <c r="EC269" i="13" s="1"/>
  <c r="EG272" i="13"/>
  <c r="EC282" i="13"/>
  <c r="EH285" i="13"/>
  <c r="EG285" i="13"/>
  <c r="EF285" i="13"/>
  <c r="EC291" i="13"/>
  <c r="EG253" i="13"/>
  <c r="EG261" i="13"/>
  <c r="EG269" i="13"/>
  <c r="EH272" i="13"/>
  <c r="FC279" i="13"/>
  <c r="BZ279" i="13"/>
  <c r="AD290" i="13"/>
  <c r="BZ275" i="13"/>
  <c r="FC275" i="13"/>
  <c r="EH276" i="13"/>
  <c r="EF281" i="13"/>
  <c r="EC281" i="13" s="1"/>
  <c r="FC283" i="13"/>
  <c r="BZ287" i="13"/>
  <c r="EH287" i="13"/>
  <c r="FB288" i="13"/>
  <c r="EF289" i="13"/>
  <c r="FC291" i="13"/>
  <c r="EG292" i="13"/>
  <c r="BZ295" i="13"/>
  <c r="EH295" i="13"/>
  <c r="FC299" i="13"/>
  <c r="FB299" i="13"/>
  <c r="EI299" i="13"/>
  <c r="EF302" i="13"/>
  <c r="EH304" i="13"/>
  <c r="EF304" i="13"/>
  <c r="EG281" i="13"/>
  <c r="BZ284" i="13"/>
  <c r="FC288" i="13"/>
  <c r="EG289" i="13"/>
  <c r="BZ292" i="13"/>
  <c r="EH292" i="13"/>
  <c r="EC310" i="13"/>
  <c r="ED318" i="13"/>
  <c r="AP318" i="13" s="1"/>
  <c r="EH321" i="13"/>
  <c r="EI321" i="13"/>
  <c r="EG321" i="13"/>
  <c r="EF321" i="13"/>
  <c r="EC321" i="13" s="1"/>
  <c r="EH303" i="13"/>
  <c r="EG303" i="13"/>
  <c r="BZ306" i="13"/>
  <c r="FC306" i="13"/>
  <c r="EG283" i="13"/>
  <c r="FB287" i="13"/>
  <c r="EF288" i="13"/>
  <c r="EG291" i="13"/>
  <c r="FB295" i="13"/>
  <c r="EH296" i="13"/>
  <c r="BZ298" i="13"/>
  <c r="FC298" i="13"/>
  <c r="EH300" i="13"/>
  <c r="EH283" i="13"/>
  <c r="FB284" i="13"/>
  <c r="EG288" i="13"/>
  <c r="EH291" i="13"/>
  <c r="FB292" i="13"/>
  <c r="BZ296" i="13"/>
  <c r="EI296" i="13"/>
  <c r="AD305" i="13"/>
  <c r="FC312" i="13"/>
  <c r="FB312" i="13"/>
  <c r="BZ312" i="13"/>
  <c r="EH288" i="13"/>
  <c r="EF303" i="13"/>
  <c r="EC303" i="13" s="1"/>
  <c r="EC306" i="13"/>
  <c r="EH316" i="13"/>
  <c r="EG316" i="13"/>
  <c r="EF316" i="13"/>
  <c r="EC316" i="13" s="1"/>
  <c r="EG300" i="13"/>
  <c r="EF300" i="13"/>
  <c r="EC300" i="13" s="1"/>
  <c r="FB304" i="13"/>
  <c r="BZ304" i="13"/>
  <c r="FC304" i="13"/>
  <c r="ED305" i="13"/>
  <c r="AP305" i="13" s="1"/>
  <c r="EC305" i="13"/>
  <c r="EH308" i="13"/>
  <c r="EG308" i="13"/>
  <c r="EF308" i="13"/>
  <c r="EC308" i="13" s="1"/>
  <c r="FC318" i="13"/>
  <c r="FB318" i="13"/>
  <c r="BZ318" i="13"/>
  <c r="BZ302" i="13"/>
  <c r="FB303" i="13"/>
  <c r="EG307" i="13"/>
  <c r="BZ310" i="13"/>
  <c r="EH310" i="13"/>
  <c r="FB311" i="13"/>
  <c r="EF312" i="13"/>
  <c r="EC312" i="13" s="1"/>
  <c r="EI313" i="13"/>
  <c r="FC314" i="13"/>
  <c r="EG315" i="13"/>
  <c r="EI322" i="13"/>
  <c r="FB388" i="13"/>
  <c r="FC388" i="13"/>
  <c r="BZ388" i="13"/>
  <c r="EI310" i="13"/>
  <c r="BZ315" i="13"/>
  <c r="EG325" i="13"/>
  <c r="EF325" i="13"/>
  <c r="FC331" i="13"/>
  <c r="FB331" i="13"/>
  <c r="BZ331" i="13"/>
  <c r="EH312" i="13"/>
  <c r="EF320" i="13"/>
  <c r="EC320" i="13" s="1"/>
  <c r="EH323" i="13"/>
  <c r="EF323" i="13"/>
  <c r="EC323" i="13" s="1"/>
  <c r="EC345" i="13"/>
  <c r="ED345" i="13"/>
  <c r="AP345" i="13" s="1"/>
  <c r="EF311" i="13"/>
  <c r="EC311" i="13" s="1"/>
  <c r="EH320" i="13"/>
  <c r="FC329" i="13"/>
  <c r="FB329" i="13"/>
  <c r="BZ329" i="13"/>
  <c r="EH335" i="13"/>
  <c r="EG335" i="13"/>
  <c r="EF335" i="13"/>
  <c r="EC335" i="13" s="1"/>
  <c r="EF341" i="13"/>
  <c r="EC341" i="13" s="1"/>
  <c r="EI341" i="13"/>
  <c r="EH341" i="13"/>
  <c r="EG341" i="13"/>
  <c r="EH306" i="13"/>
  <c r="FB307" i="13"/>
  <c r="EG311" i="13"/>
  <c r="EH314" i="13"/>
  <c r="FB315" i="13"/>
  <c r="BZ319" i="13"/>
  <c r="EI320" i="13"/>
  <c r="EH325" i="13"/>
  <c r="EH327" i="13"/>
  <c r="EF327" i="13"/>
  <c r="EC327" i="13" s="1"/>
  <c r="EH375" i="13"/>
  <c r="EG375" i="13"/>
  <c r="EF375" i="13"/>
  <c r="EC375" i="13" s="1"/>
  <c r="EI375" i="13"/>
  <c r="EH311" i="13"/>
  <c r="FB319" i="13"/>
  <c r="EI325" i="13"/>
  <c r="EH346" i="13"/>
  <c r="EF346" i="13"/>
  <c r="EI346" i="13"/>
  <c r="EG346" i="13"/>
  <c r="FC324" i="13"/>
  <c r="FB324" i="13"/>
  <c r="EG318" i="13"/>
  <c r="EG326" i="13"/>
  <c r="EH329" i="13"/>
  <c r="EF331" i="13"/>
  <c r="EC331" i="13" s="1"/>
  <c r="FB337" i="13"/>
  <c r="EG338" i="13"/>
  <c r="EF339" i="13"/>
  <c r="AD349" i="13"/>
  <c r="AD357" i="13"/>
  <c r="FB327" i="13"/>
  <c r="EF328" i="13"/>
  <c r="EC328" i="13" s="1"/>
  <c r="EG331" i="13"/>
  <c r="FB335" i="13"/>
  <c r="EF336" i="13"/>
  <c r="EC336" i="13" s="1"/>
  <c r="EH338" i="13"/>
  <c r="EG339" i="13"/>
  <c r="EF340" i="13"/>
  <c r="ED343" i="13"/>
  <c r="AP343" i="13" s="1"/>
  <c r="EH344" i="13"/>
  <c r="EG344" i="13"/>
  <c r="BZ348" i="13"/>
  <c r="FC348" i="13"/>
  <c r="FB348" i="13"/>
  <c r="FC363" i="13"/>
  <c r="FB363" i="13"/>
  <c r="BZ363" i="13"/>
  <c r="EG328" i="13"/>
  <c r="EH331" i="13"/>
  <c r="FB332" i="13"/>
  <c r="EF333" i="13"/>
  <c r="EG336" i="13"/>
  <c r="EI339" i="13"/>
  <c r="BZ340" i="13"/>
  <c r="FB340" i="13"/>
  <c r="EG340" i="13"/>
  <c r="FC349" i="13"/>
  <c r="FB349" i="13"/>
  <c r="EH367" i="13"/>
  <c r="EG367" i="13"/>
  <c r="EF367" i="13"/>
  <c r="EC367" i="13" s="1"/>
  <c r="EI367" i="13"/>
  <c r="EH328" i="13"/>
  <c r="EF330" i="13"/>
  <c r="EC330" i="13" s="1"/>
  <c r="EG333" i="13"/>
  <c r="EH336" i="13"/>
  <c r="EI340" i="13"/>
  <c r="EH345" i="13"/>
  <c r="EG345" i="13"/>
  <c r="EF352" i="13"/>
  <c r="EC352" i="13" s="1"/>
  <c r="EH352" i="13"/>
  <c r="EG352" i="13"/>
  <c r="BZ356" i="13"/>
  <c r="FC356" i="13"/>
  <c r="FB356" i="13"/>
  <c r="EH333" i="13"/>
  <c r="ED344" i="13"/>
  <c r="AP344" i="13" s="1"/>
  <c r="BZ341" i="13"/>
  <c r="BZ342" i="13"/>
  <c r="EI344" i="13"/>
  <c r="EI352" i="13"/>
  <c r="EH347" i="13"/>
  <c r="EF349" i="13"/>
  <c r="EC349" i="13" s="1"/>
  <c r="BZ355" i="13"/>
  <c r="EH355" i="13"/>
  <c r="EF357" i="13"/>
  <c r="EC357" i="13" s="1"/>
  <c r="FC360" i="13"/>
  <c r="EG369" i="13"/>
  <c r="BZ344" i="13"/>
  <c r="EI347" i="13"/>
  <c r="BZ352" i="13"/>
  <c r="EF354" i="13"/>
  <c r="EC354" i="13" s="1"/>
  <c r="EF359" i="13"/>
  <c r="EC359" i="13" s="1"/>
  <c r="EF348" i="13"/>
  <c r="EH354" i="13"/>
  <c r="EF356" i="13"/>
  <c r="EC356" i="13" s="1"/>
  <c r="BZ359" i="13"/>
  <c r="EI359" i="13"/>
  <c r="EH361" i="13"/>
  <c r="EF353" i="13"/>
  <c r="EF360" i="13"/>
  <c r="EH348" i="13"/>
  <c r="EG353" i="13"/>
  <c r="EH356" i="13"/>
  <c r="FB357" i="13"/>
  <c r="EH360" i="13"/>
  <c r="EC370" i="13"/>
  <c r="ED378" i="13"/>
  <c r="AP378" i="13" s="1"/>
  <c r="EH353" i="13"/>
  <c r="EI360" i="13"/>
  <c r="BZ365" i="13"/>
  <c r="FC365" i="13"/>
  <c r="EF369" i="13"/>
  <c r="EC369" i="13" s="1"/>
  <c r="EH369" i="13"/>
  <c r="EH400" i="13"/>
  <c r="EG400" i="13"/>
  <c r="EF400" i="13"/>
  <c r="EI400" i="13"/>
  <c r="FC371" i="13"/>
  <c r="FB371" i="13"/>
  <c r="BZ371" i="13"/>
  <c r="AD372" i="13"/>
  <c r="EI364" i="13"/>
  <c r="EF371" i="13"/>
  <c r="EC371" i="13" s="1"/>
  <c r="EI372" i="13"/>
  <c r="FC373" i="13"/>
  <c r="EH377" i="13"/>
  <c r="EH378" i="13"/>
  <c r="EI386" i="13"/>
  <c r="EI377" i="13"/>
  <c r="FB379" i="13"/>
  <c r="EG384" i="13"/>
  <c r="EF384" i="13"/>
  <c r="EC384" i="13" s="1"/>
  <c r="FC396" i="13"/>
  <c r="FB396" i="13"/>
  <c r="BZ396" i="13"/>
  <c r="EG397" i="13"/>
  <c r="EF397" i="13"/>
  <c r="EC397" i="13" s="1"/>
  <c r="FC367" i="13"/>
  <c r="EG368" i="13"/>
  <c r="EH371" i="13"/>
  <c r="FC375" i="13"/>
  <c r="EG376" i="13"/>
  <c r="EH379" i="13"/>
  <c r="EG379" i="13"/>
  <c r="EF379" i="13"/>
  <c r="EC379" i="13" s="1"/>
  <c r="FC379" i="13"/>
  <c r="FC383" i="13"/>
  <c r="FB383" i="13"/>
  <c r="ED391" i="13"/>
  <c r="AP391" i="13" s="1"/>
  <c r="FB393" i="13"/>
  <c r="BZ393" i="13"/>
  <c r="EH392" i="13"/>
  <c r="EG392" i="13"/>
  <c r="EF392" i="13"/>
  <c r="EC392" i="13" s="1"/>
  <c r="EH397" i="13"/>
  <c r="AD405" i="13"/>
  <c r="FB385" i="13"/>
  <c r="FB387" i="13"/>
  <c r="EH389" i="13"/>
  <c r="EG391" i="13"/>
  <c r="ED394" i="13"/>
  <c r="AP394" i="13" s="1"/>
  <c r="EI397" i="13"/>
  <c r="EH362" i="13"/>
  <c r="EF364" i="13"/>
  <c r="EC364" i="13" s="1"/>
  <c r="EH370" i="13"/>
  <c r="EF372" i="13"/>
  <c r="BZ383" i="13"/>
  <c r="EH384" i="13"/>
  <c r="FC385" i="13"/>
  <c r="EF386" i="13"/>
  <c r="EC386" i="13" s="1"/>
  <c r="EH387" i="13"/>
  <c r="EG387" i="13"/>
  <c r="EF387" i="13"/>
  <c r="EI389" i="13"/>
  <c r="EH391" i="13"/>
  <c r="FC404" i="13"/>
  <c r="FB404" i="13"/>
  <c r="BZ404" i="13"/>
  <c r="EI384" i="13"/>
  <c r="EI392" i="13"/>
  <c r="BZ402" i="13"/>
  <c r="EH402" i="13"/>
  <c r="EF404" i="13"/>
  <c r="EC404" i="13" s="1"/>
  <c r="EF407" i="13"/>
  <c r="EC407" i="13" s="1"/>
  <c r="EG408" i="13"/>
  <c r="EF408" i="13"/>
  <c r="EC408" i="13" s="1"/>
  <c r="EI394" i="13"/>
  <c r="EI402" i="13"/>
  <c r="EG407" i="13"/>
  <c r="EG401" i="13"/>
  <c r="EH404" i="13"/>
  <c r="FB405" i="13"/>
  <c r="FC407" i="13"/>
  <c r="FB407" i="13"/>
  <c r="BZ407" i="13"/>
  <c r="EI407" i="13"/>
  <c r="BZ409" i="13"/>
  <c r="FC409" i="13"/>
  <c r="FB412" i="13"/>
  <c r="BZ412" i="13"/>
  <c r="FC412" i="13"/>
  <c r="EG382" i="13"/>
  <c r="EH385" i="13"/>
  <c r="EG390" i="13"/>
  <c r="EH393" i="13"/>
  <c r="EF395" i="13"/>
  <c r="EC395" i="13" s="1"/>
  <c r="EG398" i="13"/>
  <c r="EH401" i="13"/>
  <c r="FB402" i="13"/>
  <c r="EF403" i="13"/>
  <c r="FB391" i="13"/>
  <c r="EG395" i="13"/>
  <c r="FB399" i="13"/>
  <c r="EG403" i="13"/>
  <c r="ED413" i="13"/>
  <c r="AP413" i="13" s="1"/>
  <c r="EC413" i="13"/>
  <c r="EH395" i="13"/>
  <c r="EH403" i="13"/>
  <c r="AD411" i="13"/>
  <c r="EI411" i="13"/>
  <c r="EG413" i="13"/>
  <c r="EF415" i="13"/>
  <c r="EI420" i="13"/>
  <c r="EI422" i="13"/>
  <c r="EF424" i="13"/>
  <c r="EG436" i="13"/>
  <c r="EI436" i="13"/>
  <c r="EH436" i="13"/>
  <c r="EF436" i="13"/>
  <c r="EC436" i="13" s="1"/>
  <c r="ED439" i="13"/>
  <c r="AP439" i="13" s="1"/>
  <c r="FB411" i="13"/>
  <c r="EI413" i="13"/>
  <c r="EH430" i="13"/>
  <c r="EG430" i="13"/>
  <c r="EF430" i="13"/>
  <c r="EC430" i="13" s="1"/>
  <c r="ED444" i="13"/>
  <c r="AP444" i="13" s="1"/>
  <c r="EC444" i="13"/>
  <c r="FC411" i="13"/>
  <c r="EG412" i="13"/>
  <c r="BZ415" i="13"/>
  <c r="EF416" i="13"/>
  <c r="EC416" i="13" s="1"/>
  <c r="EF417" i="13"/>
  <c r="EC417" i="13" s="1"/>
  <c r="EF414" i="13"/>
  <c r="EC414" i="13" s="1"/>
  <c r="EG416" i="13"/>
  <c r="EG417" i="13"/>
  <c r="EC419" i="13"/>
  <c r="EH425" i="13"/>
  <c r="EG425" i="13"/>
  <c r="EF425" i="13"/>
  <c r="EF411" i="13"/>
  <c r="EC411" i="13" s="1"/>
  <c r="EG414" i="13"/>
  <c r="EH416" i="13"/>
  <c r="EH417" i="13"/>
  <c r="EH418" i="13"/>
  <c r="EF418" i="13"/>
  <c r="EC418" i="13" s="1"/>
  <c r="EI430" i="13"/>
  <c r="AD445" i="13"/>
  <c r="EH406" i="13"/>
  <c r="EG411" i="13"/>
  <c r="EH414" i="13"/>
  <c r="FB415" i="13"/>
  <c r="EH423" i="13"/>
  <c r="EG423" i="13"/>
  <c r="AD422" i="13"/>
  <c r="ED441" i="13"/>
  <c r="AP441" i="13" s="1"/>
  <c r="EC441" i="13"/>
  <c r="EG421" i="13"/>
  <c r="EF426" i="13"/>
  <c r="EG429" i="13"/>
  <c r="EH435" i="13"/>
  <c r="EF437" i="13"/>
  <c r="EG439" i="13"/>
  <c r="EG443" i="13"/>
  <c r="EI443" i="13"/>
  <c r="EH443" i="13"/>
  <c r="AD447" i="13"/>
  <c r="EH426" i="13"/>
  <c r="EF428" i="13"/>
  <c r="EC428" i="13" s="1"/>
  <c r="EG431" i="13"/>
  <c r="EH437" i="13"/>
  <c r="EG440" i="13"/>
  <c r="EG428" i="13"/>
  <c r="EH431" i="13"/>
  <c r="EH440" i="13"/>
  <c r="ED443" i="13"/>
  <c r="AP443" i="13" s="1"/>
  <c r="EC443" i="13"/>
  <c r="EH428" i="13"/>
  <c r="EI440" i="13"/>
  <c r="ED446" i="13"/>
  <c r="AP446" i="13" s="1"/>
  <c r="EC440" i="13"/>
  <c r="EF433" i="13"/>
  <c r="EC433" i="13" s="1"/>
  <c r="EF447" i="13"/>
  <c r="EG448" i="13"/>
  <c r="EF455" i="13"/>
  <c r="EG456" i="13"/>
  <c r="EF461" i="13"/>
  <c r="EC461" i="13" s="1"/>
  <c r="EF445" i="13"/>
  <c r="EG447" i="13"/>
  <c r="EC452" i="13"/>
  <c r="EF453" i="13"/>
  <c r="EC453" i="13" s="1"/>
  <c r="EG455" i="13"/>
  <c r="AD455" i="13"/>
  <c r="EH463" i="13"/>
  <c r="EF463" i="13"/>
  <c r="EI445" i="13"/>
  <c r="EI453" i="13"/>
  <c r="EC471" i="13"/>
  <c r="EH448" i="13"/>
  <c r="EF448" i="13"/>
  <c r="EH456" i="13"/>
  <c r="EF456" i="13"/>
  <c r="ED458" i="13"/>
  <c r="AP458" i="13" s="1"/>
  <c r="EG463" i="13"/>
  <c r="ED480" i="13"/>
  <c r="AP480" i="13" s="1"/>
  <c r="EH446" i="13"/>
  <c r="EG446" i="13"/>
  <c r="EH454" i="13"/>
  <c r="EG454" i="13"/>
  <c r="EG458" i="13"/>
  <c r="EH461" i="13"/>
  <c r="EG461" i="13"/>
  <c r="EI463" i="13"/>
  <c r="EC449" i="13"/>
  <c r="EH458" i="13"/>
  <c r="EF459" i="13"/>
  <c r="EG462" i="13"/>
  <c r="EH465" i="13"/>
  <c r="EF467" i="13"/>
  <c r="EC467" i="13" s="1"/>
  <c r="EF470" i="13"/>
  <c r="EG471" i="13"/>
  <c r="EG451" i="13"/>
  <c r="EG459" i="13"/>
  <c r="EH462" i="13"/>
  <c r="EF464" i="13"/>
  <c r="EG470" i="13"/>
  <c r="EI471" i="13"/>
  <c r="EF476" i="13"/>
  <c r="EG477" i="13"/>
  <c r="EI479" i="13"/>
  <c r="EH479" i="13"/>
  <c r="EF481" i="13"/>
  <c r="EC481" i="13" s="1"/>
  <c r="EG484" i="13"/>
  <c r="EI484" i="13"/>
  <c r="EH484" i="13"/>
  <c r="EG472" i="13"/>
  <c r="EF472" i="13"/>
  <c r="EC472" i="13" s="1"/>
  <c r="EF475" i="13"/>
  <c r="EC475" i="13" s="1"/>
  <c r="EH476" i="13"/>
  <c r="EH477" i="13"/>
  <c r="EH464" i="13"/>
  <c r="EF466" i="13"/>
  <c r="EI476" i="13"/>
  <c r="EI477" i="13"/>
  <c r="AD489" i="13"/>
  <c r="EG466" i="13"/>
  <c r="EH480" i="13"/>
  <c r="EI480" i="13"/>
  <c r="EG480" i="13"/>
  <c r="AD503" i="13"/>
  <c r="EH475" i="13"/>
  <c r="EG475" i="13"/>
  <c r="EI481" i="13"/>
  <c r="EH481" i="13"/>
  <c r="EC486" i="13"/>
  <c r="ED486" i="13"/>
  <c r="AP486" i="13" s="1"/>
  <c r="EF473" i="13"/>
  <c r="ED484" i="13"/>
  <c r="AP484" i="13" s="1"/>
  <c r="ED496" i="13"/>
  <c r="AP496" i="13" s="1"/>
  <c r="EC509" i="13"/>
  <c r="ED509" i="13"/>
  <c r="AP509" i="13" s="1"/>
  <c r="AD506" i="13"/>
  <c r="EH478" i="13"/>
  <c r="EF485" i="13"/>
  <c r="EG486" i="13"/>
  <c r="AD494" i="13"/>
  <c r="AD495" i="13"/>
  <c r="EH485" i="13"/>
  <c r="EG485" i="13"/>
  <c r="EH487" i="13"/>
  <c r="EF487" i="13"/>
  <c r="EC487" i="13" s="1"/>
  <c r="EG492" i="13"/>
  <c r="EF492" i="13"/>
  <c r="EC492" i="13" s="1"/>
  <c r="EF482" i="13"/>
  <c r="EH488" i="13"/>
  <c r="EF490" i="13"/>
  <c r="EC490" i="13" s="1"/>
  <c r="EG482" i="13"/>
  <c r="EI500" i="13"/>
  <c r="EH500" i="13"/>
  <c r="EF500" i="13"/>
  <c r="EI508" i="13"/>
  <c r="EG508" i="13"/>
  <c r="EF508" i="13"/>
  <c r="EC508" i="13" s="1"/>
  <c r="EI497" i="13"/>
  <c r="EH497" i="13"/>
  <c r="EF497" i="13"/>
  <c r="EI505" i="13"/>
  <c r="EG505" i="13"/>
  <c r="EF505" i="13"/>
  <c r="EC505" i="13" s="1"/>
  <c r="EF489" i="13"/>
  <c r="EC489" i="13" s="1"/>
  <c r="EH508" i="13"/>
  <c r="EI503" i="13"/>
  <c r="EG503" i="13"/>
  <c r="EF503" i="13"/>
  <c r="EG501" i="13"/>
  <c r="EI501" i="13"/>
  <c r="EH501" i="13"/>
  <c r="EG495" i="13"/>
  <c r="EF495" i="13"/>
  <c r="EC495" i="13" s="1"/>
  <c r="EH496" i="13"/>
  <c r="EI496" i="13"/>
  <c r="EG496" i="13"/>
  <c r="EF498" i="13"/>
  <c r="EI498" i="13"/>
  <c r="EH498" i="13"/>
  <c r="ED501" i="13"/>
  <c r="AP501" i="13" s="1"/>
  <c r="EH504" i="13"/>
  <c r="EI504" i="13"/>
  <c r="EF504" i="13"/>
  <c r="EF506" i="13"/>
  <c r="EI506" i="13"/>
  <c r="EG506" i="13"/>
  <c r="EG510" i="13"/>
  <c r="EI510" i="13"/>
  <c r="EG502" i="13"/>
  <c r="EH509" i="13"/>
  <c r="EG509" i="13"/>
  <c r="EH512" i="13"/>
  <c r="EI512" i="13"/>
  <c r="EF513" i="13"/>
  <c r="EG513" i="13"/>
  <c r="EH513" i="13"/>
  <c r="H1" i="12"/>
  <c r="A1" i="12"/>
  <c r="E1" i="12"/>
  <c r="F1" i="12"/>
  <c r="G1" i="12"/>
  <c r="S1" i="12"/>
  <c r="ED383" i="13" l="1"/>
  <c r="AP383" i="13" s="1"/>
  <c r="EC239" i="13"/>
  <c r="EC329" i="13"/>
  <c r="EC342" i="13"/>
  <c r="ED347" i="13"/>
  <c r="AP347" i="13" s="1"/>
  <c r="ED317" i="13"/>
  <c r="AP317" i="13" s="1"/>
  <c r="ED143" i="13"/>
  <c r="AP143" i="13" s="1"/>
  <c r="ED201" i="13"/>
  <c r="AP201" i="13" s="1"/>
  <c r="EC499" i="13"/>
  <c r="ED366" i="13"/>
  <c r="AP366" i="13" s="1"/>
  <c r="ED83" i="13"/>
  <c r="AP83" i="13" s="1"/>
  <c r="EC167" i="13"/>
  <c r="EC221" i="13"/>
  <c r="EC209" i="13"/>
  <c r="ED215" i="13"/>
  <c r="AP215" i="13" s="1"/>
  <c r="ED377" i="13"/>
  <c r="AP377" i="13" s="1"/>
  <c r="EC431" i="13"/>
  <c r="ED299" i="13"/>
  <c r="AP299" i="13" s="1"/>
  <c r="ED389" i="13"/>
  <c r="AP389" i="13" s="1"/>
  <c r="EC217" i="13"/>
  <c r="EC273" i="13"/>
  <c r="EC313" i="13"/>
  <c r="ED351" i="13"/>
  <c r="AP351" i="13" s="1"/>
  <c r="EC450" i="13"/>
  <c r="EC67" i="13"/>
  <c r="ED319" i="13"/>
  <c r="AP319" i="13" s="1"/>
  <c r="ED152" i="13"/>
  <c r="AP152" i="13" s="1"/>
  <c r="EC491" i="13"/>
  <c r="EC457" i="13"/>
  <c r="ED374" i="13"/>
  <c r="AP374" i="13" s="1"/>
  <c r="EC350" i="13"/>
  <c r="ED66" i="13"/>
  <c r="AP66" i="13" s="1"/>
  <c r="EC133" i="13"/>
  <c r="EC134" i="13"/>
  <c r="EC309" i="13"/>
  <c r="ED139" i="13"/>
  <c r="AP139" i="13" s="1"/>
  <c r="EC363" i="13"/>
  <c r="EC297" i="13"/>
  <c r="ED435" i="13"/>
  <c r="AP435" i="13" s="1"/>
  <c r="ED451" i="13"/>
  <c r="AP451" i="13" s="1"/>
  <c r="EC181" i="13"/>
  <c r="ED177" i="13"/>
  <c r="AP177" i="13" s="1"/>
  <c r="ED396" i="13"/>
  <c r="AP396" i="13" s="1"/>
  <c r="ED402" i="13"/>
  <c r="AP402" i="13" s="1"/>
  <c r="ED241" i="13"/>
  <c r="AP241" i="13" s="1"/>
  <c r="EC265" i="13"/>
  <c r="ED178" i="13"/>
  <c r="AP178" i="13" s="1"/>
  <c r="EC355" i="13"/>
  <c r="ED207" i="13"/>
  <c r="AP207" i="13" s="1"/>
  <c r="EC171" i="13"/>
  <c r="EC267" i="13"/>
  <c r="ED130" i="13"/>
  <c r="AP130" i="13" s="1"/>
  <c r="EC421" i="13"/>
  <c r="EC337" i="13"/>
  <c r="EC296" i="13"/>
  <c r="EC277" i="13"/>
  <c r="EC393" i="13"/>
  <c r="EC122" i="13"/>
  <c r="EC493" i="13"/>
  <c r="EC295" i="13"/>
  <c r="ED253" i="13"/>
  <c r="AP253" i="13" s="1"/>
  <c r="EC373" i="13"/>
  <c r="ED252" i="13"/>
  <c r="AP252" i="13" s="1"/>
  <c r="ED163" i="13"/>
  <c r="AP163" i="13" s="1"/>
  <c r="ED247" i="13"/>
  <c r="AP247" i="13" s="1"/>
  <c r="EC237" i="13"/>
  <c r="EC255" i="13"/>
  <c r="ED186" i="13"/>
  <c r="AP186" i="13" s="1"/>
  <c r="EC399" i="13"/>
  <c r="EC183" i="13"/>
  <c r="ED479" i="13"/>
  <c r="AP479" i="13" s="1"/>
  <c r="EC410" i="13"/>
  <c r="EC488" i="13"/>
  <c r="ED166" i="13"/>
  <c r="AP166" i="13" s="1"/>
  <c r="EC234" i="13"/>
  <c r="ED483" i="13"/>
  <c r="AP483" i="13" s="1"/>
  <c r="ED368" i="13"/>
  <c r="AP368" i="13" s="1"/>
  <c r="ED307" i="13"/>
  <c r="AP307" i="13" s="1"/>
  <c r="ED358" i="13"/>
  <c r="AP358" i="13" s="1"/>
  <c r="ED98" i="13"/>
  <c r="AP98" i="13" s="1"/>
  <c r="EC170" i="13"/>
  <c r="ED507" i="13"/>
  <c r="AP507" i="13" s="1"/>
  <c r="ED260" i="13"/>
  <c r="AP260" i="13" s="1"/>
  <c r="EC276" i="13"/>
  <c r="ED286" i="13"/>
  <c r="AP286" i="13" s="1"/>
  <c r="EC86" i="13"/>
  <c r="ED381" i="13"/>
  <c r="AP381" i="13" s="1"/>
  <c r="EC465" i="13"/>
  <c r="ED256" i="13"/>
  <c r="AP256" i="13" s="1"/>
  <c r="EC432" i="13"/>
  <c r="EC405" i="13"/>
  <c r="EC315" i="13"/>
  <c r="ED261" i="13"/>
  <c r="AP261" i="13" s="1"/>
  <c r="ED429" i="13"/>
  <c r="AP429" i="13" s="1"/>
  <c r="EC434" i="13"/>
  <c r="EC188" i="13"/>
  <c r="EC469" i="13"/>
  <c r="ED290" i="13"/>
  <c r="AP290" i="13" s="1"/>
  <c r="EC259" i="13"/>
  <c r="ED494" i="13"/>
  <c r="AP494" i="13" s="1"/>
  <c r="EC334" i="13"/>
  <c r="EC511" i="13"/>
  <c r="EC204" i="13"/>
  <c r="ED361" i="13"/>
  <c r="AP361" i="13" s="1"/>
  <c r="EC278" i="13"/>
  <c r="ED212" i="13"/>
  <c r="AP212" i="13" s="1"/>
  <c r="EC314" i="13"/>
  <c r="EC223" i="13"/>
  <c r="ED427" i="13"/>
  <c r="AP427" i="13" s="1"/>
  <c r="ED242" i="13"/>
  <c r="AP242" i="13" s="1"/>
  <c r="ED142" i="13"/>
  <c r="AP142" i="13" s="1"/>
  <c r="EC338" i="13"/>
  <c r="EC218" i="13"/>
  <c r="EC229" i="13"/>
  <c r="EC74" i="13"/>
  <c r="ED422" i="13"/>
  <c r="AP422" i="13" s="1"/>
  <c r="ED382" i="13"/>
  <c r="AP382" i="13" s="1"/>
  <c r="EC62" i="13"/>
  <c r="EC409" i="13"/>
  <c r="ED118" i="13"/>
  <c r="AP118" i="13" s="1"/>
  <c r="ED301" i="13"/>
  <c r="AP301" i="13" s="1"/>
  <c r="EC160" i="13"/>
  <c r="ED194" i="13"/>
  <c r="AP194" i="13" s="1"/>
  <c r="EC438" i="13"/>
  <c r="ED442" i="13"/>
  <c r="AP442" i="13" s="1"/>
  <c r="ED88" i="13"/>
  <c r="AP88" i="13" s="1"/>
  <c r="EC202" i="13"/>
  <c r="ED60" i="13"/>
  <c r="AP60" i="13" s="1"/>
  <c r="ED385" i="13"/>
  <c r="AP385" i="13" s="1"/>
  <c r="EC180" i="13"/>
  <c r="ED454" i="13"/>
  <c r="AP454" i="13" s="1"/>
  <c r="EC324" i="13"/>
  <c r="EC120" i="13"/>
  <c r="EC478" i="13"/>
  <c r="ED226" i="13"/>
  <c r="AP226" i="13" s="1"/>
  <c r="ED375" i="13"/>
  <c r="AP375" i="13" s="1"/>
  <c r="EC292" i="13"/>
  <c r="EC398" i="13"/>
  <c r="ED131" i="13"/>
  <c r="AP131" i="13" s="1"/>
  <c r="EC146" i="13"/>
  <c r="EC380" i="13"/>
  <c r="EC462" i="13"/>
  <c r="EC100" i="13"/>
  <c r="ED64" i="13"/>
  <c r="AP64" i="13" s="1"/>
  <c r="EC390" i="13"/>
  <c r="ED102" i="13"/>
  <c r="AP102" i="13" s="1"/>
  <c r="EC73" i="13"/>
  <c r="ED388" i="13"/>
  <c r="AP388" i="13" s="1"/>
  <c r="ED352" i="13"/>
  <c r="AP352" i="13" s="1"/>
  <c r="ED460" i="13"/>
  <c r="AP460" i="13" s="1"/>
  <c r="ED367" i="13"/>
  <c r="AP367" i="13" s="1"/>
  <c r="ED331" i="13"/>
  <c r="AP331" i="13" s="1"/>
  <c r="ED268" i="13"/>
  <c r="AP268" i="13" s="1"/>
  <c r="ED321" i="13"/>
  <c r="AP321" i="13" s="1"/>
  <c r="ED279" i="13"/>
  <c r="AP279" i="13" s="1"/>
  <c r="ED468" i="13"/>
  <c r="AP468" i="13" s="1"/>
  <c r="ED453" i="13"/>
  <c r="AP453" i="13" s="1"/>
  <c r="ED144" i="13"/>
  <c r="AP144" i="13" s="1"/>
  <c r="ED216" i="13"/>
  <c r="AP216" i="13" s="1"/>
  <c r="ED508" i="13"/>
  <c r="AP508" i="13" s="1"/>
  <c r="EC172" i="13"/>
  <c r="ED203" i="13"/>
  <c r="AP203" i="13" s="1"/>
  <c r="ED436" i="13"/>
  <c r="AP436" i="13" s="1"/>
  <c r="ED97" i="13"/>
  <c r="AP97" i="13" s="1"/>
  <c r="EC106" i="13"/>
  <c r="ED110" i="13"/>
  <c r="AP110" i="13" s="1"/>
  <c r="EC89" i="13"/>
  <c r="EC104" i="13"/>
  <c r="EC96" i="13"/>
  <c r="EC84" i="13"/>
  <c r="ED79" i="13"/>
  <c r="AP79" i="13" s="1"/>
  <c r="ED481" i="13"/>
  <c r="AP481" i="13" s="1"/>
  <c r="EC176" i="13"/>
  <c r="ED179" i="13"/>
  <c r="AP179" i="13" s="1"/>
  <c r="EC332" i="13"/>
  <c r="ED371" i="13"/>
  <c r="AP371" i="13" s="1"/>
  <c r="ED492" i="13"/>
  <c r="AP492" i="13" s="1"/>
  <c r="ED200" i="13"/>
  <c r="AP200" i="13" s="1"/>
  <c r="ED384" i="13"/>
  <c r="AP384" i="13" s="1"/>
  <c r="ED232" i="13"/>
  <c r="AP232" i="13" s="1"/>
  <c r="ED472" i="13"/>
  <c r="AP472" i="13" s="1"/>
  <c r="EC196" i="13"/>
  <c r="ED72" i="13"/>
  <c r="AP72" i="13" s="1"/>
  <c r="ED412" i="13"/>
  <c r="AP412" i="13" s="1"/>
  <c r="ED505" i="13"/>
  <c r="AP505" i="13" s="1"/>
  <c r="ED320" i="13"/>
  <c r="AP320" i="13" s="1"/>
  <c r="ED238" i="13"/>
  <c r="AP238" i="13" s="1"/>
  <c r="ED397" i="13"/>
  <c r="AP397" i="13" s="1"/>
  <c r="ED214" i="13"/>
  <c r="AP214" i="13" s="1"/>
  <c r="ED87" i="13"/>
  <c r="AP87" i="13" s="1"/>
  <c r="ED187" i="13"/>
  <c r="AP187" i="13" s="1"/>
  <c r="ED68" i="13"/>
  <c r="AP68" i="13" s="1"/>
  <c r="ED487" i="13"/>
  <c r="AP487" i="13" s="1"/>
  <c r="ED263" i="13"/>
  <c r="AP263" i="13" s="1"/>
  <c r="ED136" i="13"/>
  <c r="AP136" i="13" s="1"/>
  <c r="ED490" i="13"/>
  <c r="AP490" i="13" s="1"/>
  <c r="ED336" i="13"/>
  <c r="AP336" i="13" s="1"/>
  <c r="ED280" i="13"/>
  <c r="AP280" i="13" s="1"/>
  <c r="ED195" i="13"/>
  <c r="AP195" i="13" s="1"/>
  <c r="ED101" i="13"/>
  <c r="AP101" i="13" s="1"/>
  <c r="ED330" i="13"/>
  <c r="AP330" i="13" s="1"/>
  <c r="ED369" i="13"/>
  <c r="AP369" i="13" s="1"/>
  <c r="ED356" i="13"/>
  <c r="AP356" i="13" s="1"/>
  <c r="ED328" i="13"/>
  <c r="AP328" i="13" s="1"/>
  <c r="ED300" i="13"/>
  <c r="AP300" i="13" s="1"/>
  <c r="ED230" i="13"/>
  <c r="AP230" i="13" s="1"/>
  <c r="ED189" i="13"/>
  <c r="AP189" i="13" s="1"/>
  <c r="ED108" i="13"/>
  <c r="AP108" i="13" s="1"/>
  <c r="ED284" i="13"/>
  <c r="AP284" i="13" s="1"/>
  <c r="ED182" i="13"/>
  <c r="AP182" i="13" s="1"/>
  <c r="ED461" i="13"/>
  <c r="AP461" i="13" s="1"/>
  <c r="ED386" i="13"/>
  <c r="AP386" i="13" s="1"/>
  <c r="ED311" i="13"/>
  <c r="AP311" i="13" s="1"/>
  <c r="AD234" i="13"/>
  <c r="AD154" i="13"/>
  <c r="AD461" i="13"/>
  <c r="AD392" i="13"/>
  <c r="EC325" i="13"/>
  <c r="ED325" i="13"/>
  <c r="AP325" i="13" s="1"/>
  <c r="AD132" i="13"/>
  <c r="AD108" i="13"/>
  <c r="AD512" i="13"/>
  <c r="EC463" i="13"/>
  <c r="ED463" i="13"/>
  <c r="AP463" i="13" s="1"/>
  <c r="EC506" i="13"/>
  <c r="ED506" i="13"/>
  <c r="AP506" i="13" s="1"/>
  <c r="EC498" i="13"/>
  <c r="ED498" i="13"/>
  <c r="AP498" i="13" s="1"/>
  <c r="AD488" i="13"/>
  <c r="EC437" i="13"/>
  <c r="ED437" i="13"/>
  <c r="AP437" i="13" s="1"/>
  <c r="AD423" i="13"/>
  <c r="AD402" i="13"/>
  <c r="AD203" i="13"/>
  <c r="EC254" i="13"/>
  <c r="ED254" i="13"/>
  <c r="AP254" i="13" s="1"/>
  <c r="AD159" i="13"/>
  <c r="AD479" i="13"/>
  <c r="AD375" i="13"/>
  <c r="EC482" i="13"/>
  <c r="ED482" i="13"/>
  <c r="AP482" i="13" s="1"/>
  <c r="EC473" i="13"/>
  <c r="ED473" i="13"/>
  <c r="AP473" i="13" s="1"/>
  <c r="AD475" i="13"/>
  <c r="ED459" i="13"/>
  <c r="AP459" i="13" s="1"/>
  <c r="EC459" i="13"/>
  <c r="AD456" i="13"/>
  <c r="AD379" i="13"/>
  <c r="AD355" i="13"/>
  <c r="EC333" i="13"/>
  <c r="ED333" i="13"/>
  <c r="AP333" i="13" s="1"/>
  <c r="AD338" i="13"/>
  <c r="AD220" i="13"/>
  <c r="AD377" i="13"/>
  <c r="EC348" i="13"/>
  <c r="ED348" i="13"/>
  <c r="AP348" i="13" s="1"/>
  <c r="AD513" i="13"/>
  <c r="AD353" i="13"/>
  <c r="AD327" i="13"/>
  <c r="EC248" i="13"/>
  <c r="ED248" i="13"/>
  <c r="AP248" i="13" s="1"/>
  <c r="AD425" i="13"/>
  <c r="AD509" i="13"/>
  <c r="EC500" i="13"/>
  <c r="ED500" i="13"/>
  <c r="AP500" i="13" s="1"/>
  <c r="EC485" i="13"/>
  <c r="ED485" i="13"/>
  <c r="AP485" i="13" s="1"/>
  <c r="AD504" i="13"/>
  <c r="AD496" i="13"/>
  <c r="EC503" i="13"/>
  <c r="ED503" i="13"/>
  <c r="AP503" i="13" s="1"/>
  <c r="AD500" i="13"/>
  <c r="AD485" i="13"/>
  <c r="ED475" i="13"/>
  <c r="AP475" i="13" s="1"/>
  <c r="ED418" i="13"/>
  <c r="AP418" i="13" s="1"/>
  <c r="AD397" i="13"/>
  <c r="EC288" i="13"/>
  <c r="ED288" i="13"/>
  <c r="AP288" i="13" s="1"/>
  <c r="EC302" i="13"/>
  <c r="ED302" i="13"/>
  <c r="AP302" i="13" s="1"/>
  <c r="EC289" i="13"/>
  <c r="ED289" i="13"/>
  <c r="AP289" i="13" s="1"/>
  <c r="EC213" i="13"/>
  <c r="ED213" i="13"/>
  <c r="AP213" i="13" s="1"/>
  <c r="EC205" i="13"/>
  <c r="ED205" i="13"/>
  <c r="AP205" i="13" s="1"/>
  <c r="ED85" i="13"/>
  <c r="AP85" i="13" s="1"/>
  <c r="EC85" i="13"/>
  <c r="EC513" i="13"/>
  <c r="ED513" i="13"/>
  <c r="AP513" i="13" s="1"/>
  <c r="AD501" i="13"/>
  <c r="EC497" i="13"/>
  <c r="ED497" i="13"/>
  <c r="AP497" i="13" s="1"/>
  <c r="AD478" i="13"/>
  <c r="EC466" i="13"/>
  <c r="ED466" i="13"/>
  <c r="AP466" i="13" s="1"/>
  <c r="EC464" i="13"/>
  <c r="ED464" i="13"/>
  <c r="AP464" i="13" s="1"/>
  <c r="EC445" i="13"/>
  <c r="ED445" i="13"/>
  <c r="AP445" i="13" s="1"/>
  <c r="ED424" i="13"/>
  <c r="AP424" i="13" s="1"/>
  <c r="EC424" i="13"/>
  <c r="EC387" i="13"/>
  <c r="ED387" i="13"/>
  <c r="AP387" i="13" s="1"/>
  <c r="EC372" i="13"/>
  <c r="ED372" i="13"/>
  <c r="AP372" i="13" s="1"/>
  <c r="EC400" i="13"/>
  <c r="ED400" i="13"/>
  <c r="AP400" i="13" s="1"/>
  <c r="AD230" i="13"/>
  <c r="ED145" i="13"/>
  <c r="AP145" i="13" s="1"/>
  <c r="EC145" i="13"/>
  <c r="AX7" i="13" a="1"/>
  <c r="AX7" i="13" s="1"/>
  <c r="BG7" i="13" s="1"/>
  <c r="AX8" i="13" s="1" a="1"/>
  <c r="AX8" i="13" s="1"/>
  <c r="BG8" i="13" s="1"/>
  <c r="AX9" i="13" s="1" a="1"/>
  <c r="AX9" i="13" s="1"/>
  <c r="BG9" i="13" s="1"/>
  <c r="AX10" i="13" s="1" a="1"/>
  <c r="AX10" i="13" s="1"/>
  <c r="BG10" i="13" s="1"/>
  <c r="AX11" i="13" s="1" a="1"/>
  <c r="AX11" i="13" s="1"/>
  <c r="BG11" i="13" s="1"/>
  <c r="AX12" i="13" s="1" a="1"/>
  <c r="AX12" i="13" s="1"/>
  <c r="BG12" i="13" s="1"/>
  <c r="AX13" i="13" s="1" a="1"/>
  <c r="AX13" i="13" s="1"/>
  <c r="BG13" i="13" s="1"/>
  <c r="AX14" i="13" s="1" a="1"/>
  <c r="AX14" i="13" s="1"/>
  <c r="BG14" i="13" s="1"/>
  <c r="AX15" i="13" s="1" a="1"/>
  <c r="AX15" i="13" s="1"/>
  <c r="BG15" i="13" s="1"/>
  <c r="AX16" i="13" s="1" a="1"/>
  <c r="AX16" i="13" s="1"/>
  <c r="BG16" i="13" s="1"/>
  <c r="AX17" i="13" s="1" a="1"/>
  <c r="AX17" i="13" s="1"/>
  <c r="BG17" i="13" s="1"/>
  <c r="AX18" i="13" s="1" a="1"/>
  <c r="AX18" i="13" s="1"/>
  <c r="BG18" i="13" s="1"/>
  <c r="AX19" i="13" s="1" a="1"/>
  <c r="AX19" i="13" s="1"/>
  <c r="BG19" i="13" s="1"/>
  <c r="AX20" i="13" s="1" a="1"/>
  <c r="AX20" i="13" s="1"/>
  <c r="BG20" i="13" s="1"/>
  <c r="AX21" i="13" s="1" a="1"/>
  <c r="AX21" i="13" s="1"/>
  <c r="BG21" i="13" s="1"/>
  <c r="AX22" i="13" s="1" a="1"/>
  <c r="AX22" i="13" s="1"/>
  <c r="BG22" i="13" s="1"/>
  <c r="AX23" i="13" s="1" a="1"/>
  <c r="AX23" i="13" s="1"/>
  <c r="BG23" i="13" s="1"/>
  <c r="AX24" i="13" s="1" a="1"/>
  <c r="AX24" i="13" s="1"/>
  <c r="BG24" i="13" s="1"/>
  <c r="AX25" i="13" s="1" a="1"/>
  <c r="AX25" i="13" s="1"/>
  <c r="BG25" i="13" s="1"/>
  <c r="AX26" i="13" s="1" a="1"/>
  <c r="AX26" i="13" s="1"/>
  <c r="BG26" i="13" s="1"/>
  <c r="AX27" i="13" s="1" a="1"/>
  <c r="AX27" i="13" s="1"/>
  <c r="BG27" i="13" s="1"/>
  <c r="AX28" i="13" s="1" a="1"/>
  <c r="AX28" i="13" s="1"/>
  <c r="BG28" i="13" s="1"/>
  <c r="AX29" i="13" s="1" a="1"/>
  <c r="AX29" i="13" s="1"/>
  <c r="BG29" i="13" s="1"/>
  <c r="AX30" i="13" s="1" a="1"/>
  <c r="AX30" i="13" s="1"/>
  <c r="BG30" i="13" s="1"/>
  <c r="AX31" i="13" s="1" a="1"/>
  <c r="AX31" i="13" s="1"/>
  <c r="BG31" i="13" s="1"/>
  <c r="AX32" i="13" s="1" a="1"/>
  <c r="AX32" i="13" s="1"/>
  <c r="BG32" i="13" s="1"/>
  <c r="AX33" i="13" s="1" a="1"/>
  <c r="AX33" i="13" s="1"/>
  <c r="BG33" i="13" s="1"/>
  <c r="AX34" i="13" s="1" a="1"/>
  <c r="AX34" i="13" s="1"/>
  <c r="BG34" i="13" s="1"/>
  <c r="AX35" i="13" s="1" a="1"/>
  <c r="AX35" i="13" s="1"/>
  <c r="BG35" i="13" s="1"/>
  <c r="AX36" i="13" s="1" a="1"/>
  <c r="AX36" i="13" s="1"/>
  <c r="BG36" i="13" s="1"/>
  <c r="AX37" i="13" s="1" a="1"/>
  <c r="AX37" i="13" s="1"/>
  <c r="BG37" i="13" s="1"/>
  <c r="AX38" i="13" s="1" a="1"/>
  <c r="AX38" i="13" s="1"/>
  <c r="BG38" i="13" s="1"/>
  <c r="AX39" i="13" s="1" a="1"/>
  <c r="AX39" i="13" s="1"/>
  <c r="BG39" i="13" s="1"/>
  <c r="AX40" i="13" s="1" a="1"/>
  <c r="AX40" i="13" s="1"/>
  <c r="BG40" i="13" s="1"/>
  <c r="AX41" i="13" s="1" a="1"/>
  <c r="AX41" i="13" s="1"/>
  <c r="BG41" i="13" s="1"/>
  <c r="AX42" i="13" s="1" a="1"/>
  <c r="AX42" i="13" s="1"/>
  <c r="BG42" i="13" s="1"/>
  <c r="AX43" i="13" s="1" a="1"/>
  <c r="AX43" i="13" s="1"/>
  <c r="BG43" i="13" s="1"/>
  <c r="AX44" i="13" s="1" a="1"/>
  <c r="AX44" i="13" s="1"/>
  <c r="BG44" i="13" s="1"/>
  <c r="AX45" i="13" s="1" a="1"/>
  <c r="AX45" i="13" s="1"/>
  <c r="BG45" i="13" s="1"/>
  <c r="AX46" i="13" s="1" a="1"/>
  <c r="AX46" i="13" s="1"/>
  <c r="BG46" i="13" s="1"/>
  <c r="EC403" i="13"/>
  <c r="ED403" i="13"/>
  <c r="AP403" i="13" s="1"/>
  <c r="AD497" i="13"/>
  <c r="AD464" i="13"/>
  <c r="AD446" i="13"/>
  <c r="EC447" i="13"/>
  <c r="ED447" i="13"/>
  <c r="AP447" i="13" s="1"/>
  <c r="AD431" i="13"/>
  <c r="AD385" i="13"/>
  <c r="AD196" i="13"/>
  <c r="AD63" i="13"/>
  <c r="ED495" i="13"/>
  <c r="AP495" i="13" s="1"/>
  <c r="AD487" i="13"/>
  <c r="AD416" i="13"/>
  <c r="AD404" i="13"/>
  <c r="AD371" i="13"/>
  <c r="AD360" i="13"/>
  <c r="AD361" i="13"/>
  <c r="AD333" i="13"/>
  <c r="AD341" i="13"/>
  <c r="ED359" i="13"/>
  <c r="AP359" i="13" s="1"/>
  <c r="AD316" i="13"/>
  <c r="AD303" i="13"/>
  <c r="ED269" i="13"/>
  <c r="AP269" i="13" s="1"/>
  <c r="AD284" i="13"/>
  <c r="ED264" i="13"/>
  <c r="AP264" i="13" s="1"/>
  <c r="EC264" i="13"/>
  <c r="AD252" i="13"/>
  <c r="ED244" i="13"/>
  <c r="AP244" i="13" s="1"/>
  <c r="AD188" i="13"/>
  <c r="AD151" i="13"/>
  <c r="AD197" i="13"/>
  <c r="AD138" i="13"/>
  <c r="ED240" i="13"/>
  <c r="AP240" i="13" s="1"/>
  <c r="AD168" i="13"/>
  <c r="ED156" i="13"/>
  <c r="AP156" i="13" s="1"/>
  <c r="AD109" i="13"/>
  <c r="AD93" i="13"/>
  <c r="AD115" i="13"/>
  <c r="AD99" i="13"/>
  <c r="AD128" i="13"/>
  <c r="AD118" i="13"/>
  <c r="AD110" i="13"/>
  <c r="AD86" i="13"/>
  <c r="ED141" i="13"/>
  <c r="AP141" i="13" s="1"/>
  <c r="ED95" i="13"/>
  <c r="AP95" i="13" s="1"/>
  <c r="AD68" i="13"/>
  <c r="AD498" i="13"/>
  <c r="AD477" i="13"/>
  <c r="AD428" i="13"/>
  <c r="AD443" i="13"/>
  <c r="ED417" i="13"/>
  <c r="AP417" i="13" s="1"/>
  <c r="EC476" i="13"/>
  <c r="ED476" i="13"/>
  <c r="AP476" i="13" s="1"/>
  <c r="EC470" i="13"/>
  <c r="ED470" i="13"/>
  <c r="AP470" i="13" s="1"/>
  <c r="EC448" i="13"/>
  <c r="ED448" i="13"/>
  <c r="AP448" i="13" s="1"/>
  <c r="AD406" i="13"/>
  <c r="ED430" i="13"/>
  <c r="AP430" i="13" s="1"/>
  <c r="ED416" i="13"/>
  <c r="AP416" i="13" s="1"/>
  <c r="AD391" i="13"/>
  <c r="AD384" i="13"/>
  <c r="AD362" i="13"/>
  <c r="AD389" i="13"/>
  <c r="ED407" i="13"/>
  <c r="AP407" i="13" s="1"/>
  <c r="AD369" i="13"/>
  <c r="AD336" i="13"/>
  <c r="AD367" i="13"/>
  <c r="AD329" i="13"/>
  <c r="ED335" i="13"/>
  <c r="AP335" i="13" s="1"/>
  <c r="AD311" i="13"/>
  <c r="AD323" i="13"/>
  <c r="AD296" i="13"/>
  <c r="AD295" i="13"/>
  <c r="AD287" i="13"/>
  <c r="AD272" i="13"/>
  <c r="EC285" i="13"/>
  <c r="ED285" i="13"/>
  <c r="AP285" i="13" s="1"/>
  <c r="ED303" i="13"/>
  <c r="AP303" i="13" s="1"/>
  <c r="ED258" i="13"/>
  <c r="AP258" i="13" s="1"/>
  <c r="ED316" i="13"/>
  <c r="AP316" i="13" s="1"/>
  <c r="ED281" i="13"/>
  <c r="AP281" i="13" s="1"/>
  <c r="AD258" i="13"/>
  <c r="AD271" i="13"/>
  <c r="AD275" i="13"/>
  <c r="AD250" i="13"/>
  <c r="AD206" i="13"/>
  <c r="EC206" i="13"/>
  <c r="ED206" i="13"/>
  <c r="AP206" i="13" s="1"/>
  <c r="AD180" i="13"/>
  <c r="ED220" i="13"/>
  <c r="AP220" i="13" s="1"/>
  <c r="AD164" i="13"/>
  <c r="AD170" i="13"/>
  <c r="ED192" i="13"/>
  <c r="AP192" i="13" s="1"/>
  <c r="AD144" i="13"/>
  <c r="EC173" i="13"/>
  <c r="ED173" i="13"/>
  <c r="AP173" i="13" s="1"/>
  <c r="AD139" i="13"/>
  <c r="AD119" i="13"/>
  <c r="ED157" i="13"/>
  <c r="AP157" i="13" s="1"/>
  <c r="ED211" i="13"/>
  <c r="AP211" i="13" s="1"/>
  <c r="ED169" i="13"/>
  <c r="AP169" i="13" s="1"/>
  <c r="EC169" i="13"/>
  <c r="ED148" i="13"/>
  <c r="AP148" i="13" s="1"/>
  <c r="ED100" i="13"/>
  <c r="AP100" i="13" s="1"/>
  <c r="ED103" i="13"/>
  <c r="AP103" i="13" s="1"/>
  <c r="ED124" i="13"/>
  <c r="AP124" i="13" s="1"/>
  <c r="EC61" i="13"/>
  <c r="ED61" i="13"/>
  <c r="AP61" i="13" s="1"/>
  <c r="ED65" i="13"/>
  <c r="AP65" i="13" s="1"/>
  <c r="ED109" i="13"/>
  <c r="AP109" i="13" s="1"/>
  <c r="T7" i="13"/>
  <c r="H7" i="13" s="1"/>
  <c r="AD481" i="13"/>
  <c r="AD454" i="13"/>
  <c r="AD448" i="13"/>
  <c r="EC426" i="13"/>
  <c r="ED426" i="13"/>
  <c r="AP426" i="13" s="1"/>
  <c r="EC425" i="13"/>
  <c r="ED425" i="13"/>
  <c r="AP425" i="13" s="1"/>
  <c r="AD430" i="13"/>
  <c r="ED415" i="13"/>
  <c r="AP415" i="13" s="1"/>
  <c r="EC415" i="13"/>
  <c r="AD403" i="13"/>
  <c r="ED404" i="13"/>
  <c r="AP404" i="13" s="1"/>
  <c r="EC360" i="13"/>
  <c r="ED360" i="13"/>
  <c r="AP360" i="13" s="1"/>
  <c r="AD352" i="13"/>
  <c r="EC340" i="13"/>
  <c r="ED340" i="13"/>
  <c r="AP340" i="13" s="1"/>
  <c r="AD308" i="13"/>
  <c r="AD288" i="13"/>
  <c r="AD251" i="13"/>
  <c r="AD238" i="13"/>
  <c r="AD264" i="13"/>
  <c r="AD190" i="13"/>
  <c r="AD204" i="13"/>
  <c r="ED208" i="13"/>
  <c r="AP208" i="13" s="1"/>
  <c r="AD156" i="13"/>
  <c r="AD167" i="13"/>
  <c r="AD226" i="13"/>
  <c r="AD171" i="13"/>
  <c r="AD163" i="13"/>
  <c r="AD155" i="13"/>
  <c r="AD147" i="13"/>
  <c r="ED153" i="13"/>
  <c r="AP153" i="13" s="1"/>
  <c r="EC153" i="13"/>
  <c r="AD111" i="13"/>
  <c r="ED111" i="13"/>
  <c r="AP111" i="13" s="1"/>
  <c r="AD124" i="13"/>
  <c r="AD60" i="13"/>
  <c r="S9" i="13"/>
  <c r="T8" i="13"/>
  <c r="H8" i="13" s="1"/>
  <c r="AD480" i="13"/>
  <c r="AD458" i="13"/>
  <c r="AD436" i="13"/>
  <c r="AD393" i="13"/>
  <c r="ED379" i="13"/>
  <c r="AP379" i="13" s="1"/>
  <c r="EC504" i="13"/>
  <c r="ED504" i="13"/>
  <c r="AP504" i="13" s="1"/>
  <c r="ED489" i="13"/>
  <c r="AP489" i="13" s="1"/>
  <c r="AD476" i="13"/>
  <c r="AD465" i="13"/>
  <c r="EC456" i="13"/>
  <c r="ED456" i="13"/>
  <c r="AP456" i="13" s="1"/>
  <c r="EC455" i="13"/>
  <c r="ED455" i="13"/>
  <c r="AP455" i="13" s="1"/>
  <c r="AD440" i="13"/>
  <c r="AD426" i="13"/>
  <c r="ED428" i="13"/>
  <c r="AP428" i="13" s="1"/>
  <c r="ED414" i="13"/>
  <c r="AP414" i="13" s="1"/>
  <c r="AD395" i="13"/>
  <c r="ED411" i="13"/>
  <c r="AP411" i="13" s="1"/>
  <c r="AD378" i="13"/>
  <c r="AD356" i="13"/>
  <c r="EC353" i="13"/>
  <c r="ED353" i="13"/>
  <c r="AP353" i="13" s="1"/>
  <c r="AD347" i="13"/>
  <c r="ED357" i="13"/>
  <c r="AP357" i="13" s="1"/>
  <c r="ED364" i="13"/>
  <c r="AP364" i="13" s="1"/>
  <c r="EC339" i="13"/>
  <c r="ED339" i="13"/>
  <c r="AP339" i="13" s="1"/>
  <c r="ED349" i="13"/>
  <c r="AP349" i="13" s="1"/>
  <c r="AD314" i="13"/>
  <c r="AD310" i="13"/>
  <c r="AD291" i="13"/>
  <c r="ED323" i="13"/>
  <c r="AP323" i="13" s="1"/>
  <c r="EC304" i="13"/>
  <c r="ED304" i="13"/>
  <c r="AP304" i="13" s="1"/>
  <c r="AD285" i="13"/>
  <c r="AD280" i="13"/>
  <c r="ED266" i="13"/>
  <c r="AP266" i="13" s="1"/>
  <c r="AD244" i="13"/>
  <c r="ED271" i="13"/>
  <c r="AP271" i="13" s="1"/>
  <c r="ED224" i="13"/>
  <c r="AP224" i="13" s="1"/>
  <c r="AD215" i="13"/>
  <c r="AD148" i="13"/>
  <c r="ED197" i="13"/>
  <c r="AP197" i="13" s="1"/>
  <c r="AD146" i="13"/>
  <c r="AD130" i="13"/>
  <c r="AD160" i="13"/>
  <c r="ED149" i="13"/>
  <c r="AP149" i="13" s="1"/>
  <c r="AD103" i="13"/>
  <c r="AD169" i="13"/>
  <c r="AD83" i="13"/>
  <c r="AD69" i="13"/>
  <c r="AD87" i="13"/>
  <c r="EC69" i="13"/>
  <c r="ED69" i="13"/>
  <c r="AP69" i="13" s="1"/>
  <c r="ED137" i="13"/>
  <c r="AP137" i="13" s="1"/>
  <c r="ED112" i="13"/>
  <c r="AP112" i="13" s="1"/>
  <c r="ED93" i="13"/>
  <c r="AP93" i="13" s="1"/>
  <c r="ED63" i="13"/>
  <c r="AP63" i="13" s="1"/>
  <c r="AD354" i="13"/>
  <c r="AD328" i="13"/>
  <c r="AD320" i="13"/>
  <c r="AD312" i="13"/>
  <c r="AD300" i="13"/>
  <c r="AD304" i="13"/>
  <c r="ED293" i="13"/>
  <c r="AP293" i="13" s="1"/>
  <c r="EC293" i="13"/>
  <c r="AD243" i="13"/>
  <c r="AD227" i="13"/>
  <c r="AD240" i="13"/>
  <c r="AD211" i="13"/>
  <c r="AD214" i="13"/>
  <c r="EC198" i="13"/>
  <c r="ED198" i="13"/>
  <c r="AP198" i="13" s="1"/>
  <c r="AD224" i="13"/>
  <c r="AD140" i="13"/>
  <c r="AD189" i="13"/>
  <c r="AD182" i="13"/>
  <c r="AD153" i="13"/>
  <c r="AD95" i="13"/>
  <c r="ED161" i="13"/>
  <c r="AP161" i="13" s="1"/>
  <c r="EC161" i="13"/>
  <c r="AD117" i="13"/>
  <c r="AD101" i="13"/>
  <c r="ED129" i="13"/>
  <c r="AP129" i="13" s="1"/>
  <c r="EC129" i="13"/>
  <c r="AD123" i="13"/>
  <c r="AD107" i="13"/>
  <c r="EC78" i="13"/>
  <c r="ED78" i="13"/>
  <c r="AP78" i="13" s="1"/>
  <c r="AD100" i="13"/>
  <c r="ED116" i="13"/>
  <c r="AP116" i="13" s="1"/>
  <c r="EC116" i="13"/>
  <c r="AD67" i="13"/>
  <c r="AD79" i="13"/>
  <c r="BH47" i="13"/>
  <c r="AD437" i="13"/>
  <c r="AD418" i="13"/>
  <c r="AD401" i="13"/>
  <c r="AD387" i="13"/>
  <c r="AD370" i="13"/>
  <c r="ED408" i="13"/>
  <c r="AP408" i="13" s="1"/>
  <c r="AD400" i="13"/>
  <c r="AD348" i="13"/>
  <c r="EC346" i="13"/>
  <c r="ED346" i="13"/>
  <c r="AP346" i="13" s="1"/>
  <c r="AD325" i="13"/>
  <c r="AD335" i="13"/>
  <c r="AD283" i="13"/>
  <c r="AD292" i="13"/>
  <c r="ED308" i="13"/>
  <c r="AP308" i="13" s="1"/>
  <c r="AD276" i="13"/>
  <c r="ED272" i="13"/>
  <c r="AP272" i="13" s="1"/>
  <c r="EC272" i="13"/>
  <c r="AD293" i="13"/>
  <c r="AD235" i="13"/>
  <c r="AD279" i="13"/>
  <c r="AD246" i="13"/>
  <c r="AD266" i="13"/>
  <c r="AD195" i="13"/>
  <c r="AD198" i="13"/>
  <c r="AD219" i="13"/>
  <c r="EC174" i="13"/>
  <c r="ED174" i="13"/>
  <c r="AP174" i="13" s="1"/>
  <c r="AD172" i="13"/>
  <c r="AD152" i="13"/>
  <c r="ED246" i="13"/>
  <c r="AP246" i="13" s="1"/>
  <c r="ED164" i="13"/>
  <c r="AP164" i="13" s="1"/>
  <c r="AD161" i="13"/>
  <c r="ED165" i="13"/>
  <c r="AP165" i="13" s="1"/>
  <c r="AD137" i="13"/>
  <c r="AD94" i="13"/>
  <c r="ED140" i="13"/>
  <c r="AP140" i="13" s="1"/>
  <c r="EC92" i="13"/>
  <c r="ED92" i="13"/>
  <c r="AP92" i="13" s="1"/>
  <c r="AD91" i="13"/>
  <c r="ED119" i="13"/>
  <c r="AP119" i="13" s="1"/>
  <c r="AD85" i="13"/>
  <c r="ED76" i="13"/>
  <c r="AP76" i="13" s="1"/>
  <c r="EC76" i="13"/>
  <c r="AD116" i="13"/>
  <c r="ED80" i="13"/>
  <c r="AP80" i="13" s="1"/>
  <c r="AD435" i="13"/>
  <c r="AD508" i="13"/>
  <c r="AD484" i="13"/>
  <c r="AD462" i="13"/>
  <c r="ED467" i="13"/>
  <c r="AP467" i="13" s="1"/>
  <c r="AD463" i="13"/>
  <c r="AD414" i="13"/>
  <c r="AD417" i="13"/>
  <c r="ED433" i="13"/>
  <c r="AP433" i="13" s="1"/>
  <c r="ED392" i="13"/>
  <c r="AP392" i="13" s="1"/>
  <c r="ED395" i="13"/>
  <c r="AP395" i="13" s="1"/>
  <c r="ED354" i="13"/>
  <c r="AP354" i="13" s="1"/>
  <c r="AD345" i="13"/>
  <c r="AD331" i="13"/>
  <c r="AD344" i="13"/>
  <c r="ED327" i="13"/>
  <c r="AP327" i="13" s="1"/>
  <c r="AD346" i="13"/>
  <c r="ED341" i="13"/>
  <c r="AP341" i="13" s="1"/>
  <c r="AD306" i="13"/>
  <c r="AD321" i="13"/>
  <c r="ED312" i="13"/>
  <c r="AP312" i="13" s="1"/>
  <c r="ED275" i="13"/>
  <c r="AP275" i="13" s="1"/>
  <c r="AD236" i="13"/>
  <c r="AD256" i="13"/>
  <c r="AD242" i="13"/>
  <c r="AD228" i="13"/>
  <c r="AD248" i="13"/>
  <c r="ED236" i="13"/>
  <c r="AP236" i="13" s="1"/>
  <c r="AD254" i="13"/>
  <c r="AD212" i="13"/>
  <c r="EC219" i="13"/>
  <c r="ED219" i="13"/>
  <c r="AP219" i="13" s="1"/>
  <c r="AD213" i="13"/>
  <c r="ED228" i="13"/>
  <c r="AP228" i="13" s="1"/>
  <c r="AD205" i="13"/>
  <c r="AD174" i="13"/>
  <c r="AD162" i="13"/>
  <c r="ED184" i="13"/>
  <c r="AP184" i="13" s="1"/>
  <c r="ED190" i="13"/>
  <c r="AP190" i="13" s="1"/>
  <c r="EC117" i="13"/>
  <c r="ED117" i="13"/>
  <c r="AP117" i="13" s="1"/>
  <c r="AD102" i="13"/>
  <c r="ED132" i="13"/>
  <c r="AP132" i="13" s="1"/>
  <c r="AD61" i="13"/>
  <c r="AD145" i="13"/>
  <c r="ED70" i="13"/>
  <c r="AP70" i="13" s="1"/>
  <c r="BG47" i="13" l="1"/>
  <c r="S10" i="13"/>
  <c r="T9" i="13"/>
  <c r="H9" i="13" s="1"/>
  <c r="BO6" i="13"/>
  <c r="Y4" i="13"/>
  <c r="I1" i="12"/>
  <c r="B23" i="8"/>
  <c r="BO5" i="13" l="1"/>
  <c r="V4" i="13"/>
  <c r="Z4" i="13"/>
  <c r="K4" i="13" s="1"/>
  <c r="Y5" i="13"/>
  <c r="S11" i="13"/>
  <c r="T10" i="13"/>
  <c r="H10" i="13" s="1"/>
  <c r="J1" i="12"/>
  <c r="G68" i="6"/>
  <c r="H67" i="6"/>
  <c r="G66" i="6"/>
  <c r="E66" i="6"/>
  <c r="G65" i="6"/>
  <c r="Z5" i="13" l="1"/>
  <c r="K5" i="13" s="1"/>
  <c r="Y6" i="13"/>
  <c r="T11" i="13"/>
  <c r="H11" i="13" s="1"/>
  <c r="S12" i="13"/>
  <c r="W4" i="13"/>
  <c r="J4" i="13" s="1"/>
  <c r="V5" i="13"/>
  <c r="K1" i="12"/>
  <c r="O44" i="13"/>
  <c r="O35" i="13"/>
  <c r="O11" i="13"/>
  <c r="Q36" i="3"/>
  <c r="P36" i="3"/>
  <c r="O36" i="3"/>
  <c r="Q35" i="3"/>
  <c r="P35" i="3"/>
  <c r="O35" i="3"/>
  <c r="Q34" i="3"/>
  <c r="P34" i="3"/>
  <c r="O34" i="3"/>
  <c r="Q32" i="3"/>
  <c r="P32" i="3"/>
  <c r="O32" i="3"/>
  <c r="Q31" i="3"/>
  <c r="P31" i="3"/>
  <c r="O31" i="3"/>
  <c r="R29" i="3"/>
  <c r="Q29" i="3"/>
  <c r="P29" i="3"/>
  <c r="O29" i="3"/>
  <c r="R28" i="3"/>
  <c r="Q28" i="3"/>
  <c r="P28" i="3"/>
  <c r="O28" i="3"/>
  <c r="R27" i="3"/>
  <c r="Q27" i="3"/>
  <c r="P27" i="3"/>
  <c r="O27" i="3"/>
  <c r="R26" i="3"/>
  <c r="Q26" i="3"/>
  <c r="P26" i="3"/>
  <c r="O26" i="3"/>
  <c r="R25" i="3"/>
  <c r="Q25" i="3"/>
  <c r="P25" i="3"/>
  <c r="O25" i="3"/>
  <c r="R23" i="3"/>
  <c r="Q23" i="3"/>
  <c r="P23" i="3"/>
  <c r="O23" i="3"/>
  <c r="R22" i="3"/>
  <c r="Q22" i="3"/>
  <c r="P22" i="3"/>
  <c r="O22" i="3"/>
  <c r="R21" i="3"/>
  <c r="Q21" i="3"/>
  <c r="P21" i="3"/>
  <c r="O21" i="3"/>
  <c r="R20" i="3"/>
  <c r="Q20" i="3"/>
  <c r="P20" i="3"/>
  <c r="O20" i="3"/>
  <c r="R19" i="3"/>
  <c r="Q19" i="3"/>
  <c r="P19" i="3"/>
  <c r="O19" i="3"/>
  <c r="R17" i="3"/>
  <c r="R16" i="3"/>
  <c r="R15" i="3"/>
  <c r="R14" i="3"/>
  <c r="R13" i="3"/>
  <c r="R12" i="3"/>
  <c r="R11" i="3"/>
  <c r="R10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A5" i="6"/>
  <c r="A6" i="6"/>
  <c r="E3" i="3" s="1"/>
  <c r="A7" i="6"/>
  <c r="A8" i="6"/>
  <c r="A9" i="6"/>
  <c r="A10" i="6"/>
  <c r="A11" i="6"/>
  <c r="A12" i="6"/>
  <c r="O20" i="13" s="1"/>
  <c r="A13" i="6"/>
  <c r="A14" i="6"/>
  <c r="A15" i="6"/>
  <c r="A16" i="6"/>
  <c r="A17" i="6"/>
  <c r="A18" i="6"/>
  <c r="A19" i="6"/>
  <c r="A20" i="6"/>
  <c r="A21" i="6"/>
  <c r="A22" i="6"/>
  <c r="A23" i="6"/>
  <c r="A24" i="6"/>
  <c r="O29" i="13" s="1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O41" i="13" s="1"/>
  <c r="A45" i="6"/>
  <c r="A46" i="6"/>
  <c r="A47" i="6"/>
  <c r="A48" i="6"/>
  <c r="A49" i="6"/>
  <c r="A50" i="6"/>
  <c r="A51" i="6"/>
  <c r="O49" i="13" s="1"/>
  <c r="A52" i="6"/>
  <c r="O51" i="13" s="1"/>
  <c r="A53" i="6"/>
  <c r="A54" i="6"/>
  <c r="E44" i="3" s="1"/>
  <c r="A55" i="6"/>
  <c r="E46" i="3" s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4" i="6"/>
  <c r="E9" i="3"/>
  <c r="E18" i="3"/>
  <c r="E24" i="3"/>
  <c r="E30" i="3"/>
  <c r="E38" i="3"/>
  <c r="E40" i="3"/>
  <c r="E43" i="3"/>
  <c r="E33" i="3"/>
  <c r="E37" i="3"/>
  <c r="E8" i="3"/>
  <c r="E7" i="3"/>
  <c r="E6" i="3"/>
  <c r="E5" i="3"/>
  <c r="EA8" i="13" l="1"/>
  <c r="EA11" i="13"/>
  <c r="P30" i="13"/>
  <c r="P32" i="13"/>
  <c r="P34" i="13"/>
  <c r="EA43" i="13"/>
  <c r="P45" i="13"/>
  <c r="P47" i="13"/>
  <c r="EA48" i="13"/>
  <c r="P50" i="13"/>
  <c r="EA58" i="13"/>
  <c r="EA59" i="13"/>
  <c r="EA15" i="13"/>
  <c r="EA17" i="13"/>
  <c r="EA19" i="13"/>
  <c r="EA35" i="13"/>
  <c r="P43" i="13"/>
  <c r="EA52" i="13"/>
  <c r="EA53" i="13"/>
  <c r="EA55" i="13"/>
  <c r="P58" i="13"/>
  <c r="P59" i="13"/>
  <c r="EA13" i="13"/>
  <c r="O9" i="13"/>
  <c r="P13" i="13"/>
  <c r="P15" i="13"/>
  <c r="P17" i="13"/>
  <c r="P19" i="13"/>
  <c r="EA29" i="13"/>
  <c r="EA37" i="13"/>
  <c r="EA39" i="13"/>
  <c r="EA44" i="13"/>
  <c r="EA49" i="13"/>
  <c r="P52" i="13"/>
  <c r="P53" i="13"/>
  <c r="EA21" i="13"/>
  <c r="EA23" i="13"/>
  <c r="EA25" i="13"/>
  <c r="EA27" i="13"/>
  <c r="EA6" i="13"/>
  <c r="EA31" i="13"/>
  <c r="EA33" i="13"/>
  <c r="P37" i="13"/>
  <c r="P39" i="13"/>
  <c r="EA46" i="13"/>
  <c r="EA57" i="13"/>
  <c r="P21" i="13"/>
  <c r="P23" i="13"/>
  <c r="P25" i="13"/>
  <c r="P27" i="13"/>
  <c r="EA5" i="13"/>
  <c r="D1" i="12"/>
  <c r="O10" i="13"/>
  <c r="O48" i="13"/>
  <c r="EA9" i="13"/>
  <c r="O8" i="13"/>
  <c r="P31" i="13"/>
  <c r="P33" i="13"/>
  <c r="EA42" i="13"/>
  <c r="P46" i="13"/>
  <c r="EA51" i="13"/>
  <c r="O7" i="13"/>
  <c r="EA10" i="13"/>
  <c r="EA12" i="13"/>
  <c r="EA14" i="13"/>
  <c r="EA16" i="13"/>
  <c r="EA18" i="13"/>
  <c r="P42" i="13"/>
  <c r="EA20" i="13"/>
  <c r="O6" i="13"/>
  <c r="EA7" i="13"/>
  <c r="P12" i="13"/>
  <c r="P14" i="13"/>
  <c r="P16" i="13"/>
  <c r="P18" i="13"/>
  <c r="EA36" i="13"/>
  <c r="EA38" i="13"/>
  <c r="EA40" i="13"/>
  <c r="O54" i="13"/>
  <c r="EA56" i="13"/>
  <c r="EA22" i="13"/>
  <c r="EA24" i="13"/>
  <c r="EA26" i="13"/>
  <c r="EA28" i="13"/>
  <c r="EA30" i="13"/>
  <c r="EA32" i="13"/>
  <c r="EA34" i="13"/>
  <c r="P36" i="13"/>
  <c r="P38" i="13"/>
  <c r="P40" i="13"/>
  <c r="EA41" i="13"/>
  <c r="EA45" i="13"/>
  <c r="EA47" i="13"/>
  <c r="EA50" i="13"/>
  <c r="EA54" i="13"/>
  <c r="P56" i="13"/>
  <c r="P22" i="13"/>
  <c r="P24" i="13"/>
  <c r="P26" i="13"/>
  <c r="P28" i="13"/>
  <c r="Y7" i="13"/>
  <c r="Z6" i="13"/>
  <c r="K6" i="13" s="1"/>
  <c r="W5" i="13"/>
  <c r="J5" i="13" s="1"/>
  <c r="V6" i="13"/>
  <c r="T12" i="13"/>
  <c r="H12" i="13" s="1"/>
  <c r="S13" i="13"/>
  <c r="E4" i="3"/>
  <c r="L1" i="12"/>
  <c r="E64" i="6"/>
  <c r="E63" i="6"/>
  <c r="E62" i="6"/>
  <c r="G64" i="6"/>
  <c r="G63" i="6"/>
  <c r="G62" i="6"/>
  <c r="G61" i="6"/>
  <c r="G60" i="6"/>
  <c r="G59" i="6"/>
  <c r="G58" i="6"/>
  <c r="G57" i="6"/>
  <c r="G56" i="6"/>
  <c r="H49" i="6"/>
  <c r="H48" i="6"/>
  <c r="E48" i="6"/>
  <c r="E49" i="6"/>
  <c r="F43" i="6"/>
  <c r="F33" i="6"/>
  <c r="H11" i="6"/>
  <c r="H10" i="6"/>
  <c r="H9" i="6"/>
  <c r="H8" i="6"/>
  <c r="H7" i="6"/>
  <c r="H6" i="6"/>
  <c r="H5" i="6"/>
  <c r="G55" i="6"/>
  <c r="G54" i="6"/>
  <c r="G53" i="6"/>
  <c r="G52" i="6"/>
  <c r="G51" i="6"/>
  <c r="G50" i="6"/>
  <c r="H47" i="6"/>
  <c r="H46" i="6"/>
  <c r="H45" i="6"/>
  <c r="H44" i="6"/>
  <c r="G43" i="6"/>
  <c r="E43" i="6"/>
  <c r="G42" i="6"/>
  <c r="E42" i="6"/>
  <c r="G41" i="6"/>
  <c r="F41" i="6"/>
  <c r="E41" i="6"/>
  <c r="G40" i="6"/>
  <c r="F40" i="6"/>
  <c r="E40" i="6"/>
  <c r="G39" i="6"/>
  <c r="F39" i="6"/>
  <c r="E39" i="6"/>
  <c r="F38" i="6"/>
  <c r="E38" i="6"/>
  <c r="G37" i="6"/>
  <c r="E37" i="6"/>
  <c r="G36" i="6"/>
  <c r="F36" i="6"/>
  <c r="E36" i="6"/>
  <c r="G35" i="6"/>
  <c r="F35" i="6"/>
  <c r="E35" i="6"/>
  <c r="G34" i="6"/>
  <c r="F34" i="6"/>
  <c r="E34" i="6"/>
  <c r="G33" i="6"/>
  <c r="E33" i="6"/>
  <c r="F28" i="6"/>
  <c r="E28" i="6"/>
  <c r="G32" i="6"/>
  <c r="G31" i="6"/>
  <c r="G30" i="6"/>
  <c r="G29" i="6"/>
  <c r="G27" i="6"/>
  <c r="G26" i="6"/>
  <c r="G25" i="6"/>
  <c r="E32" i="6"/>
  <c r="F31" i="6"/>
  <c r="E31" i="6"/>
  <c r="F30" i="6"/>
  <c r="E30" i="6"/>
  <c r="F29" i="6"/>
  <c r="E29" i="6"/>
  <c r="E27" i="6"/>
  <c r="F26" i="6"/>
  <c r="E26" i="6"/>
  <c r="F25" i="6"/>
  <c r="E25" i="6"/>
  <c r="G24" i="6"/>
  <c r="F24" i="6"/>
  <c r="E24" i="6"/>
  <c r="O59" i="13" l="1"/>
  <c r="EG41" i="13"/>
  <c r="EF41" i="13"/>
  <c r="EI41" i="13"/>
  <c r="EH41" i="13"/>
  <c r="AD41" i="13" s="1"/>
  <c r="O37" i="13"/>
  <c r="EG30" i="13"/>
  <c r="EF30" i="13"/>
  <c r="EI30" i="13"/>
  <c r="EH30" i="13"/>
  <c r="AD30" i="13" s="1"/>
  <c r="EH22" i="13"/>
  <c r="AD22" i="13" s="1"/>
  <c r="EF22" i="13"/>
  <c r="EI22" i="13"/>
  <c r="EG22" i="13"/>
  <c r="O52" i="13"/>
  <c r="EI20" i="13"/>
  <c r="EG20" i="13"/>
  <c r="EF20" i="13"/>
  <c r="EH20" i="13"/>
  <c r="AD20" i="13" s="1"/>
  <c r="EG12" i="13"/>
  <c r="EI12" i="13"/>
  <c r="EF12" i="13"/>
  <c r="EH12" i="13"/>
  <c r="AD12" i="13" s="1"/>
  <c r="O50" i="13"/>
  <c r="EF42" i="13"/>
  <c r="EH42" i="13"/>
  <c r="AD42" i="13" s="1"/>
  <c r="EI42" i="13"/>
  <c r="EG42" i="13"/>
  <c r="EH5" i="13"/>
  <c r="EG5" i="13"/>
  <c r="EI5" i="13"/>
  <c r="EF5" i="13"/>
  <c r="O40" i="13"/>
  <c r="O36" i="13"/>
  <c r="EG27" i="13"/>
  <c r="EI27" i="13"/>
  <c r="EF27" i="13"/>
  <c r="EH27" i="13"/>
  <c r="AD27" i="13" s="1"/>
  <c r="EF54" i="13"/>
  <c r="EG54" i="13"/>
  <c r="EH54" i="13"/>
  <c r="AD54" i="13" s="1"/>
  <c r="EI54" i="13"/>
  <c r="O25" i="13"/>
  <c r="O21" i="13"/>
  <c r="EH50" i="13"/>
  <c r="AD50" i="13" s="1"/>
  <c r="EF50" i="13"/>
  <c r="EI50" i="13"/>
  <c r="EG50" i="13"/>
  <c r="O19" i="13"/>
  <c r="O15" i="13"/>
  <c r="EG7" i="13"/>
  <c r="EI7" i="13"/>
  <c r="EF7" i="13"/>
  <c r="EH7" i="13"/>
  <c r="AD7" i="13" s="1"/>
  <c r="EI39" i="13"/>
  <c r="EG39" i="13"/>
  <c r="EF39" i="13"/>
  <c r="EH39" i="13"/>
  <c r="AD39" i="13" s="1"/>
  <c r="EI55" i="13"/>
  <c r="EG55" i="13"/>
  <c r="EF55" i="13"/>
  <c r="EH55" i="13"/>
  <c r="AD55" i="13" s="1"/>
  <c r="O42" i="13"/>
  <c r="EG15" i="13"/>
  <c r="EH15" i="13"/>
  <c r="AD15" i="13" s="1"/>
  <c r="EF15" i="13"/>
  <c r="EI15" i="13"/>
  <c r="EG48" i="13"/>
  <c r="EF48" i="13"/>
  <c r="EH48" i="13"/>
  <c r="AD48" i="13" s="1"/>
  <c r="EI48" i="13"/>
  <c r="EH43" i="13"/>
  <c r="AD43" i="13" s="1"/>
  <c r="EI43" i="13"/>
  <c r="EG43" i="13"/>
  <c r="EF43" i="13"/>
  <c r="O31" i="13"/>
  <c r="C1" i="12"/>
  <c r="O5" i="13"/>
  <c r="EI28" i="13"/>
  <c r="EG28" i="13"/>
  <c r="EH28" i="13"/>
  <c r="AD28" i="13" s="1"/>
  <c r="EF28" i="13"/>
  <c r="EI56" i="13"/>
  <c r="EH56" i="13"/>
  <c r="AD56" i="13" s="1"/>
  <c r="EG56" i="13"/>
  <c r="EF56" i="13"/>
  <c r="EH18" i="13"/>
  <c r="AD18" i="13" s="1"/>
  <c r="EI18" i="13"/>
  <c r="EG18" i="13"/>
  <c r="EF18" i="13"/>
  <c r="EI10" i="13"/>
  <c r="EF10" i="13"/>
  <c r="EH10" i="13"/>
  <c r="AD10" i="13" s="1"/>
  <c r="EG10" i="13"/>
  <c r="O47" i="13"/>
  <c r="O34" i="13"/>
  <c r="O30" i="13"/>
  <c r="EG9" i="13"/>
  <c r="EI9" i="13"/>
  <c r="EH9" i="13"/>
  <c r="AD9" i="13" s="1"/>
  <c r="EF9" i="13"/>
  <c r="O28" i="13"/>
  <c r="O24" i="13"/>
  <c r="EG57" i="13"/>
  <c r="EH57" i="13"/>
  <c r="AD57" i="13" s="1"/>
  <c r="EF57" i="13"/>
  <c r="EI57" i="13"/>
  <c r="EI33" i="13"/>
  <c r="EG33" i="13"/>
  <c r="EH33" i="13"/>
  <c r="AD33" i="13" s="1"/>
  <c r="EF33" i="13"/>
  <c r="EG25" i="13"/>
  <c r="EF25" i="13"/>
  <c r="EH25" i="13"/>
  <c r="AD25" i="13" s="1"/>
  <c r="EI25" i="13"/>
  <c r="EI37" i="13"/>
  <c r="EH37" i="13"/>
  <c r="AD37" i="13" s="1"/>
  <c r="EG37" i="13"/>
  <c r="EF37" i="13"/>
  <c r="O18" i="13"/>
  <c r="O14" i="13"/>
  <c r="EF13" i="13"/>
  <c r="EH13" i="13"/>
  <c r="AD13" i="13" s="1"/>
  <c r="EG13" i="13"/>
  <c r="EI13" i="13"/>
  <c r="EI53" i="13"/>
  <c r="EH53" i="13"/>
  <c r="AD53" i="13" s="1"/>
  <c r="EG53" i="13"/>
  <c r="EF53" i="13"/>
  <c r="EI35" i="13"/>
  <c r="EF35" i="13"/>
  <c r="EH35" i="13"/>
  <c r="AD35" i="13" s="1"/>
  <c r="EG35" i="13"/>
  <c r="EF59" i="13"/>
  <c r="EI59" i="13"/>
  <c r="EG59" i="13"/>
  <c r="EH59" i="13"/>
  <c r="AD59" i="13" s="1"/>
  <c r="O55" i="13"/>
  <c r="O39" i="13"/>
  <c r="EH34" i="13"/>
  <c r="AD34" i="13" s="1"/>
  <c r="EF34" i="13"/>
  <c r="EI34" i="13"/>
  <c r="EG34" i="13"/>
  <c r="EG26" i="13"/>
  <c r="EI26" i="13"/>
  <c r="EF26" i="13"/>
  <c r="EH26" i="13"/>
  <c r="AD26" i="13" s="1"/>
  <c r="EH16" i="13"/>
  <c r="AD16" i="13" s="1"/>
  <c r="EI16" i="13"/>
  <c r="EF16" i="13"/>
  <c r="EG16" i="13"/>
  <c r="O56" i="13"/>
  <c r="O38" i="13"/>
  <c r="EI31" i="13"/>
  <c r="EF31" i="13"/>
  <c r="EH31" i="13"/>
  <c r="AD31" i="13" s="1"/>
  <c r="EG31" i="13"/>
  <c r="EG23" i="13"/>
  <c r="EI23" i="13"/>
  <c r="EH23" i="13"/>
  <c r="AD23" i="13" s="1"/>
  <c r="EF23" i="13"/>
  <c r="EH49" i="13"/>
  <c r="AD49" i="13" s="1"/>
  <c r="EG49" i="13"/>
  <c r="EF49" i="13"/>
  <c r="EI49" i="13"/>
  <c r="O57" i="13"/>
  <c r="O27" i="13"/>
  <c r="O23" i="13"/>
  <c r="EG45" i="13"/>
  <c r="EF45" i="13"/>
  <c r="EI45" i="13"/>
  <c r="EH45" i="13"/>
  <c r="AD45" i="13" s="1"/>
  <c r="EH38" i="13"/>
  <c r="AD38" i="13" s="1"/>
  <c r="EF38" i="13"/>
  <c r="EG38" i="13"/>
  <c r="EI38" i="13"/>
  <c r="O17" i="13"/>
  <c r="O13" i="13"/>
  <c r="EH52" i="13"/>
  <c r="AD52" i="13" s="1"/>
  <c r="EG52" i="13"/>
  <c r="EI52" i="13"/>
  <c r="EF52" i="13"/>
  <c r="EG19" i="13"/>
  <c r="EH19" i="13"/>
  <c r="AD19" i="13" s="1"/>
  <c r="EI19" i="13"/>
  <c r="EF19" i="13"/>
  <c r="EI58" i="13"/>
  <c r="EF58" i="13"/>
  <c r="EH58" i="13"/>
  <c r="AD58" i="13" s="1"/>
  <c r="EG58" i="13"/>
  <c r="O46" i="13"/>
  <c r="O33" i="13"/>
  <c r="EI11" i="13"/>
  <c r="EF11" i="13"/>
  <c r="EG11" i="13"/>
  <c r="EH11" i="13"/>
  <c r="AD11" i="13" s="1"/>
  <c r="EI47" i="13"/>
  <c r="EG47" i="13"/>
  <c r="EH47" i="13"/>
  <c r="AD47" i="13" s="1"/>
  <c r="EF47" i="13"/>
  <c r="EI40" i="13"/>
  <c r="EG40" i="13"/>
  <c r="EF40" i="13"/>
  <c r="EH40" i="13"/>
  <c r="AD40" i="13" s="1"/>
  <c r="EI32" i="13"/>
  <c r="EF32" i="13"/>
  <c r="EG32" i="13"/>
  <c r="EH32" i="13"/>
  <c r="AD32" i="13" s="1"/>
  <c r="EI24" i="13"/>
  <c r="EF24" i="13"/>
  <c r="EG24" i="13"/>
  <c r="EH24" i="13"/>
  <c r="AD24" i="13" s="1"/>
  <c r="O53" i="13"/>
  <c r="O43" i="13"/>
  <c r="EF14" i="13"/>
  <c r="EI14" i="13"/>
  <c r="EH14" i="13"/>
  <c r="AD14" i="13" s="1"/>
  <c r="EG14" i="13"/>
  <c r="EG51" i="13"/>
  <c r="EF51" i="13"/>
  <c r="EI51" i="13"/>
  <c r="EH51" i="13"/>
  <c r="AD51" i="13" s="1"/>
  <c r="O45" i="13"/>
  <c r="O32" i="13"/>
  <c r="O26" i="13"/>
  <c r="O22" i="13"/>
  <c r="EF46" i="13"/>
  <c r="EH46" i="13"/>
  <c r="AD46" i="13" s="1"/>
  <c r="EG46" i="13"/>
  <c r="EI46" i="13"/>
  <c r="EH6" i="13"/>
  <c r="AD6" i="13" s="1"/>
  <c r="EF6" i="13"/>
  <c r="EG6" i="13"/>
  <c r="EI6" i="13"/>
  <c r="EI21" i="13"/>
  <c r="EF21" i="13"/>
  <c r="EG21" i="13"/>
  <c r="EH21" i="13"/>
  <c r="AD21" i="13" s="1"/>
  <c r="EI36" i="13"/>
  <c r="EG36" i="13"/>
  <c r="EH36" i="13"/>
  <c r="AD36" i="13" s="1"/>
  <c r="EF36" i="13"/>
  <c r="EI44" i="13"/>
  <c r="EH44" i="13"/>
  <c r="AD44" i="13" s="1"/>
  <c r="EG44" i="13"/>
  <c r="EF44" i="13"/>
  <c r="EG29" i="13"/>
  <c r="EH29" i="13"/>
  <c r="AD29" i="13" s="1"/>
  <c r="EF29" i="13"/>
  <c r="EI29" i="13"/>
  <c r="O16" i="13"/>
  <c r="O12" i="13"/>
  <c r="EF17" i="13"/>
  <c r="EH17" i="13"/>
  <c r="AD17" i="13" s="1"/>
  <c r="EG17" i="13"/>
  <c r="EI17" i="13"/>
  <c r="EI8" i="13"/>
  <c r="EF8" i="13"/>
  <c r="EH8" i="13"/>
  <c r="AD8" i="13" s="1"/>
  <c r="EG8" i="13"/>
  <c r="Y8" i="13"/>
  <c r="Z7" i="13"/>
  <c r="K7" i="13" s="1"/>
  <c r="T13" i="13"/>
  <c r="H13" i="13" s="1"/>
  <c r="S14" i="13"/>
  <c r="W6" i="13"/>
  <c r="J6" i="13" s="1"/>
  <c r="V7" i="13"/>
  <c r="M1" i="12"/>
  <c r="E4" i="6"/>
  <c r="EC52" i="13" l="1"/>
  <c r="ED52" i="13"/>
  <c r="AP52" i="13" s="1"/>
  <c r="EC17" i="13"/>
  <c r="ED17" i="13"/>
  <c r="AP17" i="13" s="1"/>
  <c r="O58" i="13"/>
  <c r="EC16" i="13"/>
  <c r="ED16" i="13"/>
  <c r="AP16" i="13" s="1"/>
  <c r="EC37" i="13"/>
  <c r="ED37" i="13"/>
  <c r="AP37" i="13" s="1"/>
  <c r="EC33" i="13"/>
  <c r="ED33" i="13"/>
  <c r="AP33" i="13" s="1"/>
  <c r="ED54" i="13"/>
  <c r="AP54" i="13" s="1"/>
  <c r="EC54" i="13"/>
  <c r="ED51" i="13"/>
  <c r="AP51" i="13" s="1"/>
  <c r="EC51" i="13"/>
  <c r="EC34" i="13"/>
  <c r="ED34" i="13"/>
  <c r="AP34" i="13" s="1"/>
  <c r="EC59" i="13"/>
  <c r="ED59" i="13"/>
  <c r="AP59" i="13" s="1"/>
  <c r="EC56" i="13"/>
  <c r="ED56" i="13"/>
  <c r="AP56" i="13" s="1"/>
  <c r="EC50" i="13"/>
  <c r="ED50" i="13"/>
  <c r="AP50" i="13" s="1"/>
  <c r="BB5" i="13"/>
  <c r="BO23" i="13" s="1"/>
  <c r="EC12" i="13"/>
  <c r="ED12" i="13"/>
  <c r="AP12" i="13" s="1"/>
  <c r="EC58" i="13"/>
  <c r="ED58" i="13"/>
  <c r="AP58" i="13" s="1"/>
  <c r="EC46" i="13"/>
  <c r="ED46" i="13"/>
  <c r="AP46" i="13" s="1"/>
  <c r="EC40" i="13"/>
  <c r="ED40" i="13"/>
  <c r="AP40" i="13" s="1"/>
  <c r="EC49" i="13"/>
  <c r="ED49" i="13"/>
  <c r="AP49" i="13" s="1"/>
  <c r="ED9" i="13"/>
  <c r="AP9" i="13" s="1"/>
  <c r="EC9" i="13"/>
  <c r="ED48" i="13"/>
  <c r="AP48" i="13" s="1"/>
  <c r="EC48" i="13"/>
  <c r="EC55" i="13"/>
  <c r="ED55" i="13"/>
  <c r="AP55" i="13" s="1"/>
  <c r="ED7" i="13"/>
  <c r="AP7" i="13" s="1"/>
  <c r="EC7" i="13"/>
  <c r="EC27" i="13"/>
  <c r="ED27" i="13"/>
  <c r="AP27" i="13" s="1"/>
  <c r="AD5" i="13"/>
  <c r="AZ5" i="13"/>
  <c r="EC22" i="13"/>
  <c r="ED22" i="13"/>
  <c r="AP22" i="13" s="1"/>
  <c r="ED10" i="13"/>
  <c r="AP10" i="13" s="1"/>
  <c r="EC10" i="13"/>
  <c r="EC29" i="13"/>
  <c r="ED29" i="13"/>
  <c r="AP29" i="13" s="1"/>
  <c r="EC26" i="13"/>
  <c r="ED26" i="13"/>
  <c r="AP26" i="13" s="1"/>
  <c r="EC35" i="13"/>
  <c r="ED35" i="13"/>
  <c r="AP35" i="13" s="1"/>
  <c r="EC43" i="13"/>
  <c r="ED43" i="13"/>
  <c r="AP43" i="13" s="1"/>
  <c r="EC41" i="13"/>
  <c r="ED41" i="13"/>
  <c r="AP41" i="13" s="1"/>
  <c r="ED8" i="13"/>
  <c r="AP8" i="13" s="1"/>
  <c r="EC8" i="13"/>
  <c r="EC11" i="13"/>
  <c r="ED11" i="13"/>
  <c r="AP11" i="13" s="1"/>
  <c r="ED45" i="13"/>
  <c r="AP45" i="13" s="1"/>
  <c r="EC45" i="13"/>
  <c r="EC31" i="13"/>
  <c r="ED31" i="13"/>
  <c r="AP31" i="13" s="1"/>
  <c r="EC6" i="13"/>
  <c r="ED6" i="13"/>
  <c r="AP6" i="13" s="1"/>
  <c r="EC47" i="13"/>
  <c r="ED47" i="13"/>
  <c r="AP47" i="13" s="1"/>
  <c r="EC23" i="13"/>
  <c r="ED23" i="13"/>
  <c r="AP23" i="13" s="1"/>
  <c r="EC13" i="13"/>
  <c r="ED13" i="13"/>
  <c r="AP13" i="13" s="1"/>
  <c r="EC57" i="13"/>
  <c r="ED57" i="13"/>
  <c r="AP57" i="13" s="1"/>
  <c r="EC18" i="13"/>
  <c r="ED18" i="13"/>
  <c r="AP18" i="13" s="1"/>
  <c r="EC28" i="13"/>
  <c r="ED28" i="13"/>
  <c r="AP28" i="13" s="1"/>
  <c r="ED15" i="13"/>
  <c r="AP15" i="13" s="1"/>
  <c r="EC15" i="13"/>
  <c r="EC20" i="13"/>
  <c r="ED20" i="13"/>
  <c r="AP20" i="13" s="1"/>
  <c r="EC21" i="13"/>
  <c r="ED21" i="13"/>
  <c r="AP21" i="13" s="1"/>
  <c r="EC36" i="13"/>
  <c r="ED36" i="13"/>
  <c r="AP36" i="13" s="1"/>
  <c r="EC24" i="13"/>
  <c r="ED24" i="13"/>
  <c r="AP24" i="13" s="1"/>
  <c r="EC19" i="13"/>
  <c r="ED19" i="13"/>
  <c r="AP19" i="13" s="1"/>
  <c r="ED14" i="13"/>
  <c r="AP14" i="13" s="1"/>
  <c r="EC14" i="13"/>
  <c r="EC53" i="13"/>
  <c r="ED53" i="13"/>
  <c r="AP53" i="13" s="1"/>
  <c r="EC25" i="13"/>
  <c r="ED25" i="13"/>
  <c r="AP25" i="13" s="1"/>
  <c r="EC39" i="13"/>
  <c r="ED39" i="13"/>
  <c r="AP39" i="13" s="1"/>
  <c r="ED42" i="13"/>
  <c r="AP42" i="13" s="1"/>
  <c r="EC42" i="13"/>
  <c r="ED44" i="13"/>
  <c r="AP44" i="13" s="1"/>
  <c r="EC44" i="13"/>
  <c r="ED32" i="13"/>
  <c r="AP32" i="13" s="1"/>
  <c r="EC32" i="13"/>
  <c r="EC38" i="13"/>
  <c r="ED38" i="13"/>
  <c r="AP38" i="13" s="1"/>
  <c r="EC5" i="13"/>
  <c r="ED5" i="13"/>
  <c r="ED30" i="13"/>
  <c r="AP30" i="13" s="1"/>
  <c r="EC30" i="13"/>
  <c r="V8" i="13"/>
  <c r="W7" i="13"/>
  <c r="J7" i="13" s="1"/>
  <c r="T14" i="13"/>
  <c r="H14" i="13" s="1"/>
  <c r="S15" i="13"/>
  <c r="Y9" i="13"/>
  <c r="Z8" i="13"/>
  <c r="K8" i="13" s="1"/>
  <c r="N1" i="12"/>
  <c r="E13" i="6"/>
  <c r="E14" i="6"/>
  <c r="E15" i="6"/>
  <c r="E16" i="6"/>
  <c r="E17" i="6"/>
  <c r="E12" i="6"/>
  <c r="H17" i="6"/>
  <c r="H16" i="6"/>
  <c r="G16" i="6"/>
  <c r="H15" i="6"/>
  <c r="G15" i="6"/>
  <c r="H14" i="6"/>
  <c r="G14" i="6"/>
  <c r="F14" i="6"/>
  <c r="H13" i="6"/>
  <c r="G13" i="6"/>
  <c r="F13" i="6"/>
  <c r="H12" i="6"/>
  <c r="G12" i="6"/>
  <c r="F12" i="6"/>
  <c r="H23" i="6"/>
  <c r="G22" i="6"/>
  <c r="E23" i="6"/>
  <c r="G21" i="6"/>
  <c r="H21" i="6"/>
  <c r="H22" i="6"/>
  <c r="H20" i="6"/>
  <c r="E19" i="6"/>
  <c r="E20" i="6"/>
  <c r="E21" i="6"/>
  <c r="E22" i="6"/>
  <c r="E18" i="6"/>
  <c r="G20" i="6"/>
  <c r="F20" i="6"/>
  <c r="F19" i="6"/>
  <c r="H19" i="6"/>
  <c r="H18" i="6"/>
  <c r="F18" i="6"/>
  <c r="G19" i="6"/>
  <c r="G18" i="6"/>
  <c r="G28" i="3"/>
  <c r="G27" i="3"/>
  <c r="G22" i="3"/>
  <c r="G21" i="3"/>
  <c r="BA5" i="13" l="1"/>
  <c r="BO22" i="13" s="1"/>
  <c r="BO21" i="13"/>
  <c r="BI5" i="13"/>
  <c r="AP5" i="13"/>
  <c r="AW5" i="13"/>
  <c r="Y10" i="13"/>
  <c r="Z9" i="13"/>
  <c r="K9" i="13" s="1"/>
  <c r="W8" i="13"/>
  <c r="J8" i="13" s="1"/>
  <c r="V9" i="13"/>
  <c r="T15" i="13"/>
  <c r="H15" i="13" s="1"/>
  <c r="S16" i="13"/>
  <c r="O1" i="12"/>
  <c r="E48" i="3"/>
  <c r="E47" i="3"/>
  <c r="E45" i="3"/>
  <c r="E42" i="3"/>
  <c r="E41" i="3"/>
  <c r="E39" i="3"/>
  <c r="E36" i="3"/>
  <c r="E35" i="3"/>
  <c r="E34" i="3"/>
  <c r="E32" i="3"/>
  <c r="E31" i="3"/>
  <c r="E29" i="3"/>
  <c r="E28" i="3"/>
  <c r="E27" i="3"/>
  <c r="E26" i="3"/>
  <c r="E25" i="3"/>
  <c r="E23" i="3"/>
  <c r="E22" i="3"/>
  <c r="E21" i="3"/>
  <c r="E20" i="3"/>
  <c r="E19" i="3"/>
  <c r="E17" i="3"/>
  <c r="E16" i="3"/>
  <c r="E15" i="3"/>
  <c r="E14" i="3"/>
  <c r="E13" i="3"/>
  <c r="E12" i="3"/>
  <c r="E11" i="3"/>
  <c r="E10" i="3"/>
  <c r="BF5" i="13" l="1"/>
  <c r="BA6" i="13" s="1"/>
  <c r="BA7" i="13" s="1"/>
  <c r="BA8" i="13" s="1"/>
  <c r="BA9" i="13" s="1"/>
  <c r="BA10" i="13" s="1"/>
  <c r="BA11" i="13" s="1"/>
  <c r="BA12" i="13" s="1"/>
  <c r="BJ5" i="13"/>
  <c r="BO18" i="13"/>
  <c r="AZ6" i="13"/>
  <c r="BI6" i="13" s="1"/>
  <c r="AZ7" i="13" s="1"/>
  <c r="BI7" i="13" s="1"/>
  <c r="AZ8" i="13" s="1"/>
  <c r="BI8" i="13" s="1"/>
  <c r="AZ9" i="13" s="1"/>
  <c r="BI9" i="13" s="1"/>
  <c r="AZ10" i="13" s="1"/>
  <c r="BI10" i="13" s="1"/>
  <c r="AZ11" i="13" s="1"/>
  <c r="BI11" i="13" s="1"/>
  <c r="AZ12" i="13" s="1"/>
  <c r="BI12" i="13" s="1"/>
  <c r="AZ13" i="13" s="1"/>
  <c r="BI13" i="13" s="1"/>
  <c r="AZ14" i="13" s="1"/>
  <c r="BI14" i="13" s="1"/>
  <c r="AZ15" i="13" s="1"/>
  <c r="BI15" i="13" s="1"/>
  <c r="AZ16" i="13" s="1"/>
  <c r="BI16" i="13" s="1"/>
  <c r="AZ17" i="13" s="1"/>
  <c r="BI17" i="13" s="1"/>
  <c r="AZ18" i="13" s="1"/>
  <c r="BI18" i="13" s="1"/>
  <c r="AZ19" i="13" s="1"/>
  <c r="BI19" i="13" s="1"/>
  <c r="AZ20" i="13" s="1"/>
  <c r="BI20" i="13" s="1"/>
  <c r="AZ21" i="13" s="1"/>
  <c r="BI21" i="13" s="1"/>
  <c r="AZ22" i="13" s="1"/>
  <c r="BI22" i="13" s="1"/>
  <c r="AZ23" i="13" s="1"/>
  <c r="BI23" i="13" s="1"/>
  <c r="AZ24" i="13" s="1"/>
  <c r="BI24" i="13" s="1"/>
  <c r="AZ25" i="13" s="1"/>
  <c r="BI25" i="13" s="1"/>
  <c r="AZ26" i="13" s="1"/>
  <c r="BI26" i="13" s="1"/>
  <c r="AZ27" i="13" s="1"/>
  <c r="BI27" i="13" s="1"/>
  <c r="AZ28" i="13" s="1"/>
  <c r="BI28" i="13" s="1"/>
  <c r="AZ29" i="13" s="1"/>
  <c r="BI29" i="13" s="1"/>
  <c r="AZ30" i="13" s="1"/>
  <c r="BI30" i="13" s="1"/>
  <c r="AZ31" i="13" s="1"/>
  <c r="BI31" i="13" s="1"/>
  <c r="AZ32" i="13" s="1"/>
  <c r="BI32" i="13" s="1"/>
  <c r="AZ33" i="13" s="1"/>
  <c r="BI33" i="13" s="1"/>
  <c r="AZ34" i="13" s="1"/>
  <c r="BI34" i="13" s="1"/>
  <c r="AZ35" i="13" s="1"/>
  <c r="BI35" i="13" s="1"/>
  <c r="AZ36" i="13" s="1"/>
  <c r="BI36" i="13" s="1"/>
  <c r="AZ37" i="13" s="1"/>
  <c r="BI37" i="13" s="1"/>
  <c r="AZ38" i="13" s="1"/>
  <c r="BI38" i="13" s="1"/>
  <c r="AZ39" i="13" s="1"/>
  <c r="BI39" i="13" s="1"/>
  <c r="AZ40" i="13" s="1"/>
  <c r="BI40" i="13" s="1"/>
  <c r="AZ41" i="13" s="1"/>
  <c r="BI41" i="13" s="1"/>
  <c r="AZ42" i="13" s="1"/>
  <c r="BI42" i="13" s="1"/>
  <c r="AZ43" i="13" s="1"/>
  <c r="BI43" i="13" s="1"/>
  <c r="AZ44" i="13" s="1"/>
  <c r="BI44" i="13" s="1"/>
  <c r="AZ45" i="13" s="1"/>
  <c r="BI45" i="13" s="1"/>
  <c r="AZ46" i="13" s="1"/>
  <c r="BI46" i="13" s="1"/>
  <c r="Z10" i="13"/>
  <c r="K10" i="13" s="1"/>
  <c r="Y11" i="13"/>
  <c r="T16" i="13"/>
  <c r="H16" i="13" s="1"/>
  <c r="S17" i="13"/>
  <c r="V10" i="13"/>
  <c r="W9" i="13"/>
  <c r="J9" i="13" s="1"/>
  <c r="P1" i="12"/>
  <c r="BC5" i="13" l="1"/>
  <c r="BD5" i="13" s="1"/>
  <c r="BI47" i="13"/>
  <c r="AW6" i="13" a="1"/>
  <c r="AW6" i="13" s="1"/>
  <c r="BJ6" i="13" s="1"/>
  <c r="AW7" i="13" s="1" a="1"/>
  <c r="AW7" i="13" s="1"/>
  <c r="BJ7" i="13" s="1"/>
  <c r="AW8" i="13" s="1" a="1"/>
  <c r="AW8" i="13" s="1"/>
  <c r="BJ8" i="13" s="1"/>
  <c r="AW9" i="13" s="1" a="1"/>
  <c r="AW9" i="13" s="1"/>
  <c r="BJ9" i="13" s="1"/>
  <c r="AW10" i="13" s="1" a="1"/>
  <c r="AW10" i="13" s="1"/>
  <c r="BJ10" i="13" s="1"/>
  <c r="AW11" i="13" s="1" a="1"/>
  <c r="AW11" i="13" s="1"/>
  <c r="BJ11" i="13" s="1"/>
  <c r="AW12" i="13" s="1" a="1"/>
  <c r="AW12" i="13" s="1"/>
  <c r="BJ12" i="13" s="1"/>
  <c r="AW13" i="13" s="1" a="1"/>
  <c r="AW13" i="13" s="1"/>
  <c r="BJ13" i="13" s="1"/>
  <c r="AW14" i="13" s="1" a="1"/>
  <c r="AW14" i="13" s="1"/>
  <c r="BJ14" i="13" s="1"/>
  <c r="AW15" i="13" s="1" a="1"/>
  <c r="AW15" i="13" s="1"/>
  <c r="BJ15" i="13" s="1"/>
  <c r="AW16" i="13" s="1" a="1"/>
  <c r="AW16" i="13" s="1"/>
  <c r="BJ16" i="13" s="1"/>
  <c r="AW17" i="13" s="1" a="1"/>
  <c r="AW17" i="13" s="1"/>
  <c r="BJ17" i="13" s="1"/>
  <c r="AW18" i="13" s="1" a="1"/>
  <c r="AW18" i="13" s="1"/>
  <c r="BJ18" i="13" s="1"/>
  <c r="AW19" i="13" s="1" a="1"/>
  <c r="AW19" i="13" s="1"/>
  <c r="BJ19" i="13" s="1"/>
  <c r="AW20" i="13" s="1" a="1"/>
  <c r="AW20" i="13" s="1"/>
  <c r="BJ20" i="13" s="1"/>
  <c r="AW21" i="13" s="1" a="1"/>
  <c r="AW21" i="13" s="1"/>
  <c r="BJ21" i="13" s="1"/>
  <c r="AW22" i="13" s="1" a="1"/>
  <c r="AW22" i="13" s="1"/>
  <c r="BJ22" i="13" s="1"/>
  <c r="AW23" i="13" s="1" a="1"/>
  <c r="AW23" i="13" s="1"/>
  <c r="BJ23" i="13" s="1"/>
  <c r="AW24" i="13" s="1" a="1"/>
  <c r="AW24" i="13" s="1"/>
  <c r="BJ24" i="13" s="1"/>
  <c r="AW25" i="13" s="1" a="1"/>
  <c r="AW25" i="13" s="1"/>
  <c r="BJ25" i="13" s="1"/>
  <c r="AW26" i="13" s="1" a="1"/>
  <c r="AW26" i="13" s="1"/>
  <c r="BJ26" i="13" s="1"/>
  <c r="AW27" i="13" s="1" a="1"/>
  <c r="AW27" i="13" s="1"/>
  <c r="BJ27" i="13" s="1"/>
  <c r="AW28" i="13" s="1" a="1"/>
  <c r="AW28" i="13" s="1"/>
  <c r="BJ28" i="13" s="1"/>
  <c r="AW29" i="13" s="1" a="1"/>
  <c r="AW29" i="13" s="1"/>
  <c r="BJ29" i="13" s="1"/>
  <c r="AW30" i="13" s="1" a="1"/>
  <c r="AW30" i="13" s="1"/>
  <c r="BJ30" i="13" s="1"/>
  <c r="AW31" i="13" s="1" a="1"/>
  <c r="AW31" i="13" s="1"/>
  <c r="BJ31" i="13" s="1"/>
  <c r="AW32" i="13" s="1" a="1"/>
  <c r="AW32" i="13" s="1"/>
  <c r="BJ32" i="13" s="1"/>
  <c r="AW33" i="13" s="1" a="1"/>
  <c r="AW33" i="13" s="1"/>
  <c r="BJ33" i="13" s="1"/>
  <c r="AW34" i="13" s="1" a="1"/>
  <c r="AW34" i="13" s="1"/>
  <c r="BJ34" i="13" s="1"/>
  <c r="AW35" i="13" s="1" a="1"/>
  <c r="AW35" i="13" s="1"/>
  <c r="BJ35" i="13" s="1"/>
  <c r="AW36" i="13" s="1" a="1"/>
  <c r="AW36" i="13" s="1"/>
  <c r="BJ36" i="13" s="1"/>
  <c r="AW37" i="13" s="1" a="1"/>
  <c r="AW37" i="13" s="1"/>
  <c r="BJ37" i="13" s="1"/>
  <c r="AW38" i="13" s="1" a="1"/>
  <c r="AW38" i="13" s="1"/>
  <c r="BJ38" i="13" s="1"/>
  <c r="AW39" i="13" s="1" a="1"/>
  <c r="AW39" i="13" s="1"/>
  <c r="BJ39" i="13" s="1"/>
  <c r="AW40" i="13" s="1" a="1"/>
  <c r="AW40" i="13" s="1"/>
  <c r="BJ40" i="13" s="1"/>
  <c r="AW41" i="13" s="1" a="1"/>
  <c r="AW41" i="13" s="1"/>
  <c r="BJ41" i="13" s="1"/>
  <c r="AW42" i="13" s="1" a="1"/>
  <c r="AW42" i="13" s="1"/>
  <c r="BJ42" i="13" s="1"/>
  <c r="AW43" i="13" s="1" a="1"/>
  <c r="AW43" i="13" s="1"/>
  <c r="BJ43" i="13" s="1"/>
  <c r="AW44" i="13" s="1" a="1"/>
  <c r="AW44" i="13" s="1"/>
  <c r="BJ44" i="13" s="1"/>
  <c r="AW45" i="13" s="1" a="1"/>
  <c r="AW45" i="13" s="1"/>
  <c r="BJ45" i="13" s="1"/>
  <c r="AW46" i="13" s="1" a="1"/>
  <c r="AW46" i="13" s="1"/>
  <c r="BJ46" i="13" s="1"/>
  <c r="T17" i="13"/>
  <c r="H17" i="13" s="1"/>
  <c r="S18" i="13"/>
  <c r="Z11" i="13"/>
  <c r="K11" i="13" s="1"/>
  <c r="Y12" i="13"/>
  <c r="V11" i="13"/>
  <c r="W10" i="13"/>
  <c r="J10" i="13" s="1"/>
  <c r="BA13" i="13"/>
  <c r="R1" i="12"/>
  <c r="Q1" i="12"/>
  <c r="C25" i="7"/>
  <c r="BE5" i="13" l="1"/>
  <c r="BB6" i="13" s="1" a="1"/>
  <c r="BB6" i="13" s="1"/>
  <c r="BC6" i="13" s="1"/>
  <c r="BD6" i="13" s="1"/>
  <c r="AB4" i="13"/>
  <c r="BO4" i="13"/>
  <c r="BJ47" i="13"/>
  <c r="BA14" i="13"/>
  <c r="S19" i="13"/>
  <c r="T18" i="13"/>
  <c r="H18" i="13" s="1"/>
  <c r="Z12" i="13"/>
  <c r="K12" i="13" s="1"/>
  <c r="Y13" i="13"/>
  <c r="W11" i="13"/>
  <c r="J11" i="13" s="1"/>
  <c r="V12" i="13"/>
  <c r="C41" i="7"/>
  <c r="C40" i="7"/>
  <c r="C39" i="7"/>
  <c r="C38" i="7"/>
  <c r="C37" i="7"/>
  <c r="C36" i="7"/>
  <c r="C31" i="7"/>
  <c r="C30" i="7"/>
  <c r="C29" i="7"/>
  <c r="C28" i="7"/>
  <c r="C26" i="7"/>
  <c r="C27" i="7"/>
  <c r="C21" i="7"/>
  <c r="C20" i="7"/>
  <c r="C19" i="7"/>
  <c r="C18" i="7"/>
  <c r="C17" i="7"/>
  <c r="C16" i="7"/>
  <c r="C15" i="7"/>
  <c r="BE6" i="13" l="1"/>
  <c r="BB7" i="13" s="1" a="1"/>
  <c r="BB7" i="13" s="1"/>
  <c r="BC7" i="13" s="1"/>
  <c r="BD7" i="13" s="1"/>
  <c r="AC4" i="13"/>
  <c r="AB5" i="13"/>
  <c r="AB6" i="13" s="1"/>
  <c r="AB7" i="13" s="1"/>
  <c r="AB8" i="13" s="1"/>
  <c r="AB9" i="13" s="1"/>
  <c r="AB10" i="13" s="1"/>
  <c r="AB11" i="13" s="1"/>
  <c r="BO10" i="13"/>
  <c r="AN4" i="13"/>
  <c r="W12" i="13"/>
  <c r="J12" i="13" s="1"/>
  <c r="V13" i="13"/>
  <c r="T19" i="13"/>
  <c r="H19" i="13" s="1"/>
  <c r="S20" i="13"/>
  <c r="BA15" i="13"/>
  <c r="Z13" i="13"/>
  <c r="K13" i="13" s="1"/>
  <c r="Y14" i="13"/>
  <c r="C24" i="7"/>
  <c r="C23" i="7"/>
  <c r="D48" i="3"/>
  <c r="D47" i="3"/>
  <c r="D42" i="3"/>
  <c r="D41" i="3"/>
  <c r="D36" i="3"/>
  <c r="D35" i="3"/>
  <c r="D34" i="3"/>
  <c r="D32" i="3"/>
  <c r="D31" i="3"/>
  <c r="D29" i="3"/>
  <c r="D28" i="3"/>
  <c r="D27" i="3"/>
  <c r="D26" i="3"/>
  <c r="D25" i="3"/>
  <c r="D23" i="3"/>
  <c r="D22" i="3"/>
  <c r="D21" i="3"/>
  <c r="D20" i="3"/>
  <c r="D19" i="3"/>
  <c r="D45" i="3"/>
  <c r="D39" i="3"/>
  <c r="D17" i="3"/>
  <c r="D16" i="3"/>
  <c r="D15" i="3"/>
  <c r="D14" i="3"/>
  <c r="D13" i="3"/>
  <c r="D12" i="3"/>
  <c r="D11" i="3"/>
  <c r="D10" i="3"/>
  <c r="BE7" i="13" l="1"/>
  <c r="BB8" i="13" s="1" a="1"/>
  <c r="BB8" i="13" s="1"/>
  <c r="BC8" i="13" s="1"/>
  <c r="BE8" i="13" s="1"/>
  <c r="BB9" i="13" s="1" a="1"/>
  <c r="BB9" i="13" s="1"/>
  <c r="BC9" i="13" s="1"/>
  <c r="BE9" i="13" s="1"/>
  <c r="BB10" i="13" s="1" a="1"/>
  <c r="BB10" i="13" s="1"/>
  <c r="BC10" i="13" s="1"/>
  <c r="AN5" i="13"/>
  <c r="AN6" i="13" s="1"/>
  <c r="AN7" i="13" s="1"/>
  <c r="AN8" i="13" s="1"/>
  <c r="AN9" i="13" s="1"/>
  <c r="AN10" i="13" s="1"/>
  <c r="AN11" i="13" s="1"/>
  <c r="AO4" i="13"/>
  <c r="I4" i="13"/>
  <c r="AC5" i="13"/>
  <c r="BA16" i="13"/>
  <c r="AB12" i="13"/>
  <c r="T20" i="13"/>
  <c r="H20" i="13" s="1"/>
  <c r="S21" i="13"/>
  <c r="Y15" i="13"/>
  <c r="Z14" i="13"/>
  <c r="K14" i="13" s="1"/>
  <c r="W13" i="13"/>
  <c r="J13" i="13" s="1"/>
  <c r="V14" i="1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6" i="3"/>
  <c r="G25" i="3"/>
  <c r="G24" i="3"/>
  <c r="G23" i="3"/>
  <c r="G20" i="3"/>
  <c r="G19" i="3"/>
  <c r="G17" i="3"/>
  <c r="G16" i="3"/>
  <c r="G15" i="3"/>
  <c r="G14" i="3"/>
  <c r="G18" i="3"/>
  <c r="G13" i="3"/>
  <c r="G12" i="3"/>
  <c r="G11" i="3"/>
  <c r="G10" i="3"/>
  <c r="G9" i="3"/>
  <c r="G8" i="3"/>
  <c r="G7" i="3"/>
  <c r="G6" i="3"/>
  <c r="G5" i="3"/>
  <c r="G4" i="3"/>
  <c r="BD9" i="13" l="1"/>
  <c r="BD8" i="13"/>
  <c r="I5" i="13"/>
  <c r="AC6" i="13"/>
  <c r="G4" i="13"/>
  <c r="AO5" i="13"/>
  <c r="BE10" i="13"/>
  <c r="BB11" i="13" s="1" a="1"/>
  <c r="BB11" i="13" s="1"/>
  <c r="BC11" i="13" s="1"/>
  <c r="BD10" i="13"/>
  <c r="W14" i="13"/>
  <c r="J14" i="13" s="1"/>
  <c r="V15" i="13"/>
  <c r="Z15" i="13"/>
  <c r="K15" i="13" s="1"/>
  <c r="Y16" i="13"/>
  <c r="BA17" i="13"/>
  <c r="AB13" i="13"/>
  <c r="AN12" i="13"/>
  <c r="S22" i="13"/>
  <c r="T21" i="13"/>
  <c r="H21" i="13" s="1"/>
  <c r="C35" i="7"/>
  <c r="C34" i="7"/>
  <c r="C33" i="7"/>
  <c r="C32" i="7"/>
  <c r="C22" i="7"/>
  <c r="C14" i="7"/>
  <c r="C13" i="7"/>
  <c r="B13" i="8" s="1"/>
  <c r="C12" i="7"/>
  <c r="C11" i="7"/>
  <c r="C10" i="7"/>
  <c r="C9" i="7"/>
  <c r="C8" i="7"/>
  <c r="C7" i="7"/>
  <c r="C6" i="7"/>
  <c r="C5" i="7"/>
  <c r="C4" i="7"/>
  <c r="C3" i="7"/>
  <c r="C2" i="7"/>
  <c r="BE11" i="13" l="1"/>
  <c r="BB12" i="13" s="1" a="1"/>
  <c r="BB12" i="13" s="1"/>
  <c r="BC12" i="13" s="1"/>
  <c r="BD11" i="13"/>
  <c r="I6" i="13"/>
  <c r="AC7" i="13"/>
  <c r="G5" i="13"/>
  <c r="AO6" i="13"/>
  <c r="AB14" i="13"/>
  <c r="BA18" i="13"/>
  <c r="Y17" i="13"/>
  <c r="Z16" i="13"/>
  <c r="K16" i="13" s="1"/>
  <c r="S23" i="13"/>
  <c r="T22" i="13"/>
  <c r="H22" i="13" s="1"/>
  <c r="V16" i="13"/>
  <c r="W15" i="13"/>
  <c r="J15" i="13" s="1"/>
  <c r="AN13" i="13"/>
  <c r="B22" i="8"/>
  <c r="B12" i="8"/>
  <c r="B17" i="8"/>
  <c r="H2" i="5"/>
  <c r="F2" i="5"/>
  <c r="D2" i="5"/>
  <c r="I7" i="13" l="1"/>
  <c r="AC8" i="13"/>
  <c r="G6" i="13"/>
  <c r="AO7" i="13"/>
  <c r="BD12" i="13"/>
  <c r="BE12" i="13"/>
  <c r="BB13" i="13" s="1" a="1"/>
  <c r="BB13" i="13" s="1"/>
  <c r="BC13" i="13" s="1"/>
  <c r="W16" i="13"/>
  <c r="J16" i="13" s="1"/>
  <c r="V17" i="13"/>
  <c r="T23" i="13"/>
  <c r="H23" i="13" s="1"/>
  <c r="S24" i="13"/>
  <c r="Z17" i="13"/>
  <c r="K17" i="13" s="1"/>
  <c r="Y18" i="13"/>
  <c r="BA19" i="13"/>
  <c r="AN14" i="13"/>
  <c r="AB15" i="13"/>
  <c r="N48" i="3"/>
  <c r="M48" i="3"/>
  <c r="L48" i="3"/>
  <c r="C48" i="3"/>
  <c r="B48" i="3"/>
  <c r="N47" i="3"/>
  <c r="M47" i="3"/>
  <c r="L47" i="3"/>
  <c r="C47" i="3"/>
  <c r="B47" i="3"/>
  <c r="N45" i="3"/>
  <c r="M45" i="3"/>
  <c r="L45" i="3"/>
  <c r="C45" i="3"/>
  <c r="B45" i="3"/>
  <c r="N42" i="3"/>
  <c r="M42" i="3"/>
  <c r="L42" i="3"/>
  <c r="C42" i="3"/>
  <c r="B42" i="3"/>
  <c r="N41" i="3"/>
  <c r="M41" i="3"/>
  <c r="L41" i="3"/>
  <c r="C41" i="3"/>
  <c r="B41" i="3"/>
  <c r="N39" i="3"/>
  <c r="M39" i="3"/>
  <c r="L39" i="3"/>
  <c r="C39" i="3"/>
  <c r="B39" i="3"/>
  <c r="N36" i="3"/>
  <c r="M36" i="3"/>
  <c r="L36" i="3"/>
  <c r="C36" i="3"/>
  <c r="B36" i="3"/>
  <c r="N35" i="3"/>
  <c r="M35" i="3"/>
  <c r="L35" i="3"/>
  <c r="C35" i="3"/>
  <c r="B35" i="3"/>
  <c r="N34" i="3"/>
  <c r="M34" i="3"/>
  <c r="L34" i="3"/>
  <c r="C34" i="3"/>
  <c r="B34" i="3"/>
  <c r="N32" i="3"/>
  <c r="M32" i="3"/>
  <c r="L32" i="3"/>
  <c r="C32" i="3"/>
  <c r="B32" i="3"/>
  <c r="N31" i="3"/>
  <c r="M31" i="3"/>
  <c r="L31" i="3"/>
  <c r="C31" i="3"/>
  <c r="B31" i="3"/>
  <c r="N29" i="3"/>
  <c r="M29" i="3"/>
  <c r="L29" i="3"/>
  <c r="C29" i="3"/>
  <c r="B29" i="3"/>
  <c r="N28" i="3"/>
  <c r="M28" i="3"/>
  <c r="L28" i="3"/>
  <c r="C28" i="3"/>
  <c r="B28" i="3"/>
  <c r="N27" i="3"/>
  <c r="M27" i="3"/>
  <c r="L27" i="3"/>
  <c r="C27" i="3"/>
  <c r="B27" i="3"/>
  <c r="N26" i="3"/>
  <c r="M26" i="3"/>
  <c r="L26" i="3"/>
  <c r="C26" i="3"/>
  <c r="B26" i="3"/>
  <c r="N25" i="3"/>
  <c r="M25" i="3"/>
  <c r="L25" i="3"/>
  <c r="C25" i="3"/>
  <c r="B25" i="3"/>
  <c r="N23" i="3"/>
  <c r="M23" i="3"/>
  <c r="L23" i="3"/>
  <c r="C23" i="3"/>
  <c r="B23" i="3"/>
  <c r="N22" i="3"/>
  <c r="M22" i="3"/>
  <c r="L22" i="3"/>
  <c r="C22" i="3"/>
  <c r="B22" i="3"/>
  <c r="N21" i="3"/>
  <c r="M21" i="3"/>
  <c r="L21" i="3"/>
  <c r="C21" i="3"/>
  <c r="B21" i="3"/>
  <c r="N20" i="3"/>
  <c r="M20" i="3"/>
  <c r="L20" i="3"/>
  <c r="C20" i="3"/>
  <c r="B20" i="3"/>
  <c r="N19" i="3"/>
  <c r="M19" i="3"/>
  <c r="L19" i="3"/>
  <c r="C19" i="3"/>
  <c r="B19" i="3"/>
  <c r="N17" i="3"/>
  <c r="M17" i="3"/>
  <c r="L17" i="3"/>
  <c r="C17" i="3"/>
  <c r="B17" i="3"/>
  <c r="N16" i="3"/>
  <c r="M16" i="3"/>
  <c r="L16" i="3"/>
  <c r="C16" i="3"/>
  <c r="B16" i="3"/>
  <c r="N15" i="3"/>
  <c r="M15" i="3"/>
  <c r="L15" i="3"/>
  <c r="C15" i="3"/>
  <c r="B15" i="3"/>
  <c r="N14" i="3"/>
  <c r="M14" i="3"/>
  <c r="L14" i="3"/>
  <c r="C14" i="3"/>
  <c r="B14" i="3"/>
  <c r="N13" i="3"/>
  <c r="M13" i="3"/>
  <c r="L13" i="3"/>
  <c r="C13" i="3"/>
  <c r="B13" i="3"/>
  <c r="N12" i="3"/>
  <c r="M12" i="3"/>
  <c r="L12" i="3"/>
  <c r="C12" i="3"/>
  <c r="B12" i="3"/>
  <c r="N11" i="3"/>
  <c r="M11" i="3"/>
  <c r="L11" i="3"/>
  <c r="C11" i="3"/>
  <c r="B11" i="3"/>
  <c r="N10" i="3"/>
  <c r="M10" i="3"/>
  <c r="L10" i="3"/>
  <c r="C10" i="3"/>
  <c r="B10" i="3"/>
  <c r="BE13" i="13" l="1"/>
  <c r="BB14" i="13" s="1" a="1"/>
  <c r="BB14" i="13" s="1"/>
  <c r="BC14" i="13" s="1"/>
  <c r="BD13" i="13"/>
  <c r="G7" i="13"/>
  <c r="AO8" i="13"/>
  <c r="I8" i="13"/>
  <c r="AC9" i="13"/>
  <c r="T24" i="13"/>
  <c r="H24" i="13" s="1"/>
  <c r="S25" i="13"/>
  <c r="AN15" i="13"/>
  <c r="AB16" i="13"/>
  <c r="V18" i="13"/>
  <c r="W17" i="13"/>
  <c r="J17" i="13" s="1"/>
  <c r="BA20" i="13"/>
  <c r="Y19" i="13"/>
  <c r="Z18" i="13"/>
  <c r="K18" i="13" s="1"/>
  <c r="I9" i="13" l="1"/>
  <c r="AC10" i="13"/>
  <c r="G8" i="13"/>
  <c r="AO9" i="13"/>
  <c r="BE14" i="13"/>
  <c r="BB15" i="13" s="1" a="1"/>
  <c r="BB15" i="13" s="1"/>
  <c r="BC15" i="13" s="1"/>
  <c r="BD14" i="13"/>
  <c r="AN16" i="13"/>
  <c r="Z19" i="13"/>
  <c r="K19" i="13" s="1"/>
  <c r="Y20" i="13"/>
  <c r="T25" i="13"/>
  <c r="H25" i="13" s="1"/>
  <c r="S26" i="13"/>
  <c r="BA21" i="13"/>
  <c r="W18" i="13"/>
  <c r="J18" i="13" s="1"/>
  <c r="V19" i="13"/>
  <c r="AB17" i="13"/>
  <c r="G9" i="13" l="1"/>
  <c r="AO10" i="13"/>
  <c r="BD15" i="13"/>
  <c r="BE15" i="13"/>
  <c r="BB16" i="13" s="1" a="1"/>
  <c r="BB16" i="13" s="1"/>
  <c r="BC16" i="13" s="1"/>
  <c r="I10" i="13"/>
  <c r="AC11" i="13"/>
  <c r="Y21" i="13"/>
  <c r="Z20" i="13"/>
  <c r="K20" i="13" s="1"/>
  <c r="V20" i="13"/>
  <c r="W19" i="13"/>
  <c r="J19" i="13" s="1"/>
  <c r="AN17" i="13"/>
  <c r="AB18" i="13"/>
  <c r="BA22" i="13"/>
  <c r="T26" i="13"/>
  <c r="H26" i="13" s="1"/>
  <c r="S27" i="13"/>
  <c r="I11" i="13" l="1"/>
  <c r="AC12" i="13"/>
  <c r="G10" i="13"/>
  <c r="AO11" i="13"/>
  <c r="BD16" i="13"/>
  <c r="BE16" i="13"/>
  <c r="BB17" i="13" s="1" a="1"/>
  <c r="BB17" i="13" s="1"/>
  <c r="BC17" i="13" s="1"/>
  <c r="AN18" i="13"/>
  <c r="S28" i="13"/>
  <c r="T27" i="13"/>
  <c r="H27" i="13" s="1"/>
  <c r="V21" i="13"/>
  <c r="W20" i="13"/>
  <c r="J20" i="13" s="1"/>
  <c r="BA23" i="13"/>
  <c r="Z21" i="13"/>
  <c r="K21" i="13" s="1"/>
  <c r="Y22" i="13"/>
  <c r="AB19" i="13"/>
  <c r="G11" i="13" l="1"/>
  <c r="AO12" i="13"/>
  <c r="BE17" i="13"/>
  <c r="BB18" i="13" s="1" a="1"/>
  <c r="BB18" i="13" s="1"/>
  <c r="BC18" i="13" s="1"/>
  <c r="BD17" i="13"/>
  <c r="I12" i="13"/>
  <c r="AC13" i="13"/>
  <c r="BA24" i="13"/>
  <c r="W21" i="13"/>
  <c r="J21" i="13" s="1"/>
  <c r="V22" i="13"/>
  <c r="AB20" i="13"/>
  <c r="S29" i="13"/>
  <c r="T28" i="13"/>
  <c r="H28" i="13" s="1"/>
  <c r="Y23" i="13"/>
  <c r="Z22" i="13"/>
  <c r="K22" i="13" s="1"/>
  <c r="AN19" i="13"/>
  <c r="BE18" i="13" l="1"/>
  <c r="BB19" i="13" s="1" a="1"/>
  <c r="BB19" i="13" s="1"/>
  <c r="BC19" i="13" s="1"/>
  <c r="BD18" i="13"/>
  <c r="I13" i="13"/>
  <c r="AC14" i="13"/>
  <c r="G12" i="13"/>
  <c r="AO13" i="13"/>
  <c r="Y24" i="13"/>
  <c r="Z23" i="13"/>
  <c r="K23" i="13" s="1"/>
  <c r="BA25" i="13"/>
  <c r="V23" i="13"/>
  <c r="W22" i="13"/>
  <c r="J22" i="13" s="1"/>
  <c r="T29" i="13"/>
  <c r="H29" i="13" s="1"/>
  <c r="S30" i="13"/>
  <c r="AB21" i="13"/>
  <c r="AN20" i="13"/>
  <c r="G13" i="13" l="1"/>
  <c r="AO14" i="13"/>
  <c r="I14" i="13"/>
  <c r="AC15" i="13"/>
  <c r="BD19" i="13"/>
  <c r="BE19" i="13"/>
  <c r="BB20" i="13" s="1" a="1"/>
  <c r="BB20" i="13" s="1"/>
  <c r="BC20" i="13" s="1"/>
  <c r="AN21" i="13"/>
  <c r="AB22" i="13"/>
  <c r="Z24" i="13"/>
  <c r="K24" i="13" s="1"/>
  <c r="Y25" i="13"/>
  <c r="S31" i="13"/>
  <c r="T30" i="13"/>
  <c r="H30" i="13" s="1"/>
  <c r="V24" i="13"/>
  <c r="W23" i="13"/>
  <c r="J23" i="13" s="1"/>
  <c r="BA26" i="13"/>
  <c r="BD20" i="13" l="1"/>
  <c r="BE20" i="13"/>
  <c r="BB21" i="13" s="1" a="1"/>
  <c r="BB21" i="13" s="1"/>
  <c r="BC21" i="13" s="1"/>
  <c r="I15" i="13"/>
  <c r="AC16" i="13"/>
  <c r="G14" i="13"/>
  <c r="AO15" i="13"/>
  <c r="T31" i="13"/>
  <c r="H31" i="13" s="1"/>
  <c r="S32" i="13"/>
  <c r="W24" i="13"/>
  <c r="J24" i="13" s="1"/>
  <c r="V25" i="13"/>
  <c r="AN22" i="13"/>
  <c r="Z25" i="13"/>
  <c r="K25" i="13" s="1"/>
  <c r="Y26" i="13"/>
  <c r="BA27" i="13"/>
  <c r="AB23" i="13"/>
  <c r="G15" i="13" l="1"/>
  <c r="AO16" i="13"/>
  <c r="I16" i="13"/>
  <c r="AC17" i="13"/>
  <c r="BD21" i="13"/>
  <c r="BE21" i="13"/>
  <c r="BB22" i="13" s="1" a="1"/>
  <c r="BB22" i="13" s="1"/>
  <c r="BC22" i="13" s="1"/>
  <c r="AB24" i="13"/>
  <c r="W25" i="13"/>
  <c r="J25" i="13" s="1"/>
  <c r="V26" i="13"/>
  <c r="AN23" i="13"/>
  <c r="BA28" i="13"/>
  <c r="Z26" i="13"/>
  <c r="K26" i="13" s="1"/>
  <c r="Y27" i="13"/>
  <c r="S33" i="13"/>
  <c r="T32" i="13"/>
  <c r="H32" i="13" s="1"/>
  <c r="BE22" i="13" l="1"/>
  <c r="BB23" i="13" s="1" a="1"/>
  <c r="BB23" i="13" s="1"/>
  <c r="BC23" i="13" s="1"/>
  <c r="BD22" i="13"/>
  <c r="I17" i="13"/>
  <c r="AC18" i="13"/>
  <c r="G16" i="13"/>
  <c r="AO17" i="13"/>
  <c r="T33" i="13"/>
  <c r="H33" i="13" s="1"/>
  <c r="S34" i="13"/>
  <c r="Z27" i="13"/>
  <c r="K27" i="13" s="1"/>
  <c r="Y28" i="13"/>
  <c r="AN24" i="13"/>
  <c r="W26" i="13"/>
  <c r="J26" i="13" s="1"/>
  <c r="V27" i="13"/>
  <c r="BA29" i="13"/>
  <c r="AB25" i="13"/>
  <c r="G17" i="13" l="1"/>
  <c r="AO18" i="13"/>
  <c r="I18" i="13"/>
  <c r="AC19" i="13"/>
  <c r="BE23" i="13"/>
  <c r="BB24" i="13" s="1" a="1"/>
  <c r="BB24" i="13" s="1"/>
  <c r="BC24" i="13" s="1"/>
  <c r="BD23" i="13"/>
  <c r="W27" i="13"/>
  <c r="J27" i="13" s="1"/>
  <c r="V28" i="13"/>
  <c r="AB26" i="13"/>
  <c r="AN25" i="13"/>
  <c r="BA30" i="13"/>
  <c r="Z28" i="13"/>
  <c r="K28" i="13" s="1"/>
  <c r="Y29" i="13"/>
  <c r="T34" i="13"/>
  <c r="H34" i="13" s="1"/>
  <c r="S35" i="13"/>
  <c r="BE24" i="13" l="1"/>
  <c r="BB25" i="13" s="1" a="1"/>
  <c r="BB25" i="13" s="1"/>
  <c r="BC25" i="13" s="1"/>
  <c r="BD24" i="13"/>
  <c r="I19" i="13"/>
  <c r="AC20" i="13"/>
  <c r="G18" i="13"/>
  <c r="AO19" i="13"/>
  <c r="T35" i="13"/>
  <c r="H35" i="13" s="1"/>
  <c r="S36" i="13"/>
  <c r="AB27" i="13"/>
  <c r="Z29" i="13"/>
  <c r="K29" i="13" s="1"/>
  <c r="Y30" i="13"/>
  <c r="W28" i="13"/>
  <c r="J28" i="13" s="1"/>
  <c r="V29" i="13"/>
  <c r="BA31" i="13"/>
  <c r="AN26" i="13"/>
  <c r="I20" i="13" l="1"/>
  <c r="AC21" i="13"/>
  <c r="G19" i="13"/>
  <c r="AO20" i="13"/>
  <c r="BE25" i="13"/>
  <c r="BB26" i="13" s="1" a="1"/>
  <c r="BB26" i="13" s="1"/>
  <c r="BC26" i="13" s="1"/>
  <c r="BD25" i="13"/>
  <c r="AN27" i="13"/>
  <c r="AB28" i="13"/>
  <c r="BA32" i="13"/>
  <c r="S37" i="13"/>
  <c r="T36" i="13"/>
  <c r="H36" i="13" s="1"/>
  <c r="V30" i="13"/>
  <c r="W29" i="13"/>
  <c r="J29" i="13" s="1"/>
  <c r="Z30" i="13"/>
  <c r="K30" i="13" s="1"/>
  <c r="Y31" i="13"/>
  <c r="G20" i="13" l="1"/>
  <c r="AO21" i="13"/>
  <c r="BE26" i="13"/>
  <c r="BB27" i="13" s="1" a="1"/>
  <c r="BB27" i="13" s="1"/>
  <c r="BC27" i="13" s="1"/>
  <c r="BD26" i="13"/>
  <c r="I21" i="13"/>
  <c r="AC22" i="13"/>
  <c r="V31" i="13"/>
  <c r="W30" i="13"/>
  <c r="J30" i="13" s="1"/>
  <c r="Y32" i="13"/>
  <c r="Z31" i="13"/>
  <c r="K31" i="13" s="1"/>
  <c r="S38" i="13"/>
  <c r="T37" i="13"/>
  <c r="H37" i="13" s="1"/>
  <c r="AB29" i="13"/>
  <c r="BA33" i="13"/>
  <c r="AN28" i="13"/>
  <c r="BE27" i="13" l="1"/>
  <c r="BB28" i="13" s="1" a="1"/>
  <c r="BB28" i="13" s="1"/>
  <c r="BC28" i="13" s="1"/>
  <c r="BD27" i="13"/>
  <c r="I22" i="13"/>
  <c r="AC23" i="13"/>
  <c r="G21" i="13"/>
  <c r="AO22" i="13"/>
  <c r="T38" i="13"/>
  <c r="H38" i="13" s="1"/>
  <c r="S39" i="13"/>
  <c r="AN29" i="13"/>
  <c r="Z32" i="13"/>
  <c r="K32" i="13" s="1"/>
  <c r="Y33" i="13"/>
  <c r="BA34" i="13"/>
  <c r="V32" i="13"/>
  <c r="W31" i="13"/>
  <c r="J31" i="13" s="1"/>
  <c r="AB30" i="13"/>
  <c r="G22" i="13" l="1"/>
  <c r="AO23" i="13"/>
  <c r="I23" i="13"/>
  <c r="AC24" i="13"/>
  <c r="BD28" i="13"/>
  <c r="BE28" i="13"/>
  <c r="BB29" i="13" s="1" a="1"/>
  <c r="BB29" i="13" s="1"/>
  <c r="BC29" i="13" s="1"/>
  <c r="BA35" i="13"/>
  <c r="AB31" i="13"/>
  <c r="Z33" i="13"/>
  <c r="K33" i="13" s="1"/>
  <c r="Y34" i="13"/>
  <c r="V33" i="13"/>
  <c r="W32" i="13"/>
  <c r="J32" i="13" s="1"/>
  <c r="AN30" i="13"/>
  <c r="T39" i="13"/>
  <c r="H39" i="13" s="1"/>
  <c r="S40" i="13"/>
  <c r="BE29" i="13" l="1"/>
  <c r="BB30" i="13" s="1" a="1"/>
  <c r="BB30" i="13" s="1"/>
  <c r="BC30" i="13" s="1"/>
  <c r="BD29" i="13"/>
  <c r="G23" i="13"/>
  <c r="AO24" i="13"/>
  <c r="I24" i="13"/>
  <c r="AC25" i="13"/>
  <c r="S41" i="13"/>
  <c r="T40" i="13"/>
  <c r="H40" i="13" s="1"/>
  <c r="W33" i="13"/>
  <c r="J33" i="13" s="1"/>
  <c r="V34" i="13"/>
  <c r="AB32" i="13"/>
  <c r="AN31" i="13"/>
  <c r="Z34" i="13"/>
  <c r="K34" i="13" s="1"/>
  <c r="Y35" i="13"/>
  <c r="BA36" i="13"/>
  <c r="I25" i="13" l="1"/>
  <c r="AC26" i="13"/>
  <c r="G24" i="13"/>
  <c r="AO25" i="13"/>
  <c r="BE30" i="13"/>
  <c r="BB31" i="13" s="1" a="1"/>
  <c r="BB31" i="13" s="1"/>
  <c r="BC31" i="13" s="1"/>
  <c r="BD30" i="13"/>
  <c r="V35" i="13"/>
  <c r="W34" i="13"/>
  <c r="J34" i="13" s="1"/>
  <c r="S42" i="13"/>
  <c r="T41" i="13"/>
  <c r="H41" i="13" s="1"/>
  <c r="Y36" i="13"/>
  <c r="Z35" i="13"/>
  <c r="K35" i="13" s="1"/>
  <c r="BA37" i="13"/>
  <c r="AN32" i="13"/>
  <c r="AB33" i="13"/>
  <c r="BE31" i="13" l="1"/>
  <c r="BB32" i="13" s="1" a="1"/>
  <c r="BB32" i="13" s="1"/>
  <c r="BC32" i="13" s="1"/>
  <c r="BD31" i="13"/>
  <c r="I26" i="13"/>
  <c r="AC27" i="13"/>
  <c r="G25" i="13"/>
  <c r="AO26" i="13"/>
  <c r="T42" i="13"/>
  <c r="H42" i="13" s="1"/>
  <c r="S43" i="13"/>
  <c r="AB34" i="13"/>
  <c r="Y37" i="13"/>
  <c r="Z36" i="13"/>
  <c r="K36" i="13" s="1"/>
  <c r="AN33" i="13"/>
  <c r="W35" i="13"/>
  <c r="J35" i="13" s="1"/>
  <c r="V36" i="13"/>
  <c r="BA38" i="13"/>
  <c r="G26" i="13" l="1"/>
  <c r="AO27" i="13"/>
  <c r="I27" i="13"/>
  <c r="AC28" i="13"/>
  <c r="BE32" i="13"/>
  <c r="BB33" i="13" s="1" a="1"/>
  <c r="BB33" i="13" s="1"/>
  <c r="BC33" i="13" s="1"/>
  <c r="BD32" i="13"/>
  <c r="AN34" i="13"/>
  <c r="AB35" i="13"/>
  <c r="W36" i="13"/>
  <c r="J36" i="13" s="1"/>
  <c r="V37" i="13"/>
  <c r="T43" i="13"/>
  <c r="H43" i="13" s="1"/>
  <c r="S44" i="13"/>
  <c r="BA39" i="13"/>
  <c r="Z37" i="13"/>
  <c r="K37" i="13" s="1"/>
  <c r="Y38" i="13"/>
  <c r="I28" i="13" l="1"/>
  <c r="AC29" i="13"/>
  <c r="G27" i="13"/>
  <c r="AO28" i="13"/>
  <c r="BE33" i="13"/>
  <c r="BB34" i="13" s="1" a="1"/>
  <c r="BB34" i="13" s="1"/>
  <c r="BC34" i="13" s="1"/>
  <c r="BD33" i="13"/>
  <c r="S45" i="13"/>
  <c r="T44" i="13"/>
  <c r="H44" i="13" s="1"/>
  <c r="Z38" i="13"/>
  <c r="K38" i="13" s="1"/>
  <c r="Y39" i="13"/>
  <c r="AN35" i="13"/>
  <c r="W37" i="13"/>
  <c r="J37" i="13" s="1"/>
  <c r="V38" i="13"/>
  <c r="AB36" i="13"/>
  <c r="BA40" i="13"/>
  <c r="G28" i="13" l="1"/>
  <c r="AO29" i="13"/>
  <c r="BD34" i="13"/>
  <c r="BE34" i="13"/>
  <c r="BB35" i="13" s="1" a="1"/>
  <c r="BB35" i="13" s="1"/>
  <c r="BC35" i="13" s="1"/>
  <c r="I29" i="13"/>
  <c r="AC30" i="13"/>
  <c r="AB37" i="13"/>
  <c r="S46" i="13"/>
  <c r="T45" i="13"/>
  <c r="H45" i="13" s="1"/>
  <c r="V39" i="13"/>
  <c r="W38" i="13"/>
  <c r="J38" i="13" s="1"/>
  <c r="AN36" i="13"/>
  <c r="BA41" i="13"/>
  <c r="Y40" i="13"/>
  <c r="Z39" i="13"/>
  <c r="K39" i="13" s="1"/>
  <c r="I30" i="13" l="1"/>
  <c r="AC31" i="13"/>
  <c r="BD35" i="13"/>
  <c r="BE35" i="13"/>
  <c r="BB36" i="13" s="1" a="1"/>
  <c r="BB36" i="13" s="1"/>
  <c r="BC36" i="13" s="1"/>
  <c r="G29" i="13"/>
  <c r="AO30" i="13"/>
  <c r="Y41" i="13"/>
  <c r="Z40" i="13"/>
  <c r="K40" i="13" s="1"/>
  <c r="AB38" i="13"/>
  <c r="AN37" i="13"/>
  <c r="BA42" i="13"/>
  <c r="W39" i="13"/>
  <c r="J39" i="13" s="1"/>
  <c r="V40" i="13"/>
  <c r="T46" i="13"/>
  <c r="H46" i="13" s="1"/>
  <c r="S47" i="13"/>
  <c r="G30" i="13" l="1"/>
  <c r="AO31" i="13"/>
  <c r="BE36" i="13"/>
  <c r="BB37" i="13" s="1" a="1"/>
  <c r="BB37" i="13" s="1"/>
  <c r="BC37" i="13" s="1"/>
  <c r="BD36" i="13"/>
  <c r="I31" i="13"/>
  <c r="AC32" i="13"/>
  <c r="AN38" i="13"/>
  <c r="Z41" i="13"/>
  <c r="K41" i="13" s="1"/>
  <c r="Y42" i="13"/>
  <c r="W40" i="13"/>
  <c r="J40" i="13" s="1"/>
  <c r="V41" i="13"/>
  <c r="AB39" i="13"/>
  <c r="BA43" i="13"/>
  <c r="S48" i="13"/>
  <c r="T47" i="13"/>
  <c r="H47" i="13" s="1"/>
  <c r="BD37" i="13" l="1"/>
  <c r="BE37" i="13"/>
  <c r="BB38" i="13" s="1" a="1"/>
  <c r="BB38" i="13" s="1"/>
  <c r="BC38" i="13" s="1"/>
  <c r="I32" i="13"/>
  <c r="AC33" i="13"/>
  <c r="G31" i="13"/>
  <c r="AO32" i="13"/>
  <c r="BA44" i="13"/>
  <c r="Z42" i="13"/>
  <c r="K42" i="13" s="1"/>
  <c r="Y43" i="13"/>
  <c r="S49" i="13"/>
  <c r="T48" i="13"/>
  <c r="H48" i="13" s="1"/>
  <c r="AN39" i="13"/>
  <c r="AB40" i="13"/>
  <c r="W41" i="13"/>
  <c r="J41" i="13" s="1"/>
  <c r="V42" i="13"/>
  <c r="G32" i="13" l="1"/>
  <c r="AO33" i="13"/>
  <c r="BE38" i="13"/>
  <c r="BB39" i="13" s="1" a="1"/>
  <c r="BB39" i="13" s="1"/>
  <c r="BC39" i="13" s="1"/>
  <c r="BD38" i="13"/>
  <c r="I33" i="13"/>
  <c r="AC34" i="13"/>
  <c r="T49" i="13"/>
  <c r="H49" i="13" s="1"/>
  <c r="S50" i="13"/>
  <c r="V43" i="13"/>
  <c r="W42" i="13"/>
  <c r="J42" i="13" s="1"/>
  <c r="Y44" i="13"/>
  <c r="Z43" i="13"/>
  <c r="K43" i="13" s="1"/>
  <c r="BA45" i="13"/>
  <c r="AB41" i="13"/>
  <c r="AN40" i="13"/>
  <c r="I34" i="13" l="1"/>
  <c r="AC35" i="13"/>
  <c r="BE39" i="13"/>
  <c r="BB40" i="13" s="1" a="1"/>
  <c r="BB40" i="13" s="1"/>
  <c r="BC40" i="13" s="1"/>
  <c r="BD39" i="13"/>
  <c r="G33" i="13"/>
  <c r="AO34" i="13"/>
  <c r="BA46" i="13"/>
  <c r="AN41" i="13"/>
  <c r="Y45" i="13"/>
  <c r="Z44" i="13"/>
  <c r="K44" i="13" s="1"/>
  <c r="W43" i="13"/>
  <c r="J43" i="13" s="1"/>
  <c r="V44" i="13"/>
  <c r="S51" i="13"/>
  <c r="T50" i="13"/>
  <c r="H50" i="13" s="1"/>
  <c r="AB42" i="13"/>
  <c r="BE40" i="13" l="1"/>
  <c r="BB41" i="13" s="1" a="1"/>
  <c r="BB41" i="13" s="1"/>
  <c r="BC41" i="13" s="1"/>
  <c r="BD40" i="13"/>
  <c r="G34" i="13"/>
  <c r="AO35" i="13"/>
  <c r="I35" i="13"/>
  <c r="AC36" i="13"/>
  <c r="T51" i="13"/>
  <c r="H51" i="13" s="1"/>
  <c r="S52" i="13"/>
  <c r="W44" i="13"/>
  <c r="J44" i="13" s="1"/>
  <c r="V45" i="13"/>
  <c r="Z45" i="13"/>
  <c r="K45" i="13" s="1"/>
  <c r="Y46" i="13"/>
  <c r="AB43" i="13"/>
  <c r="AN42" i="13"/>
  <c r="I36" i="13" l="1"/>
  <c r="AC37" i="13"/>
  <c r="G35" i="13"/>
  <c r="AO36" i="13"/>
  <c r="BD41" i="13"/>
  <c r="BE41" i="13"/>
  <c r="BB42" i="13" s="1" a="1"/>
  <c r="BB42" i="13" s="1"/>
  <c r="BC42" i="13" s="1"/>
  <c r="AB44" i="13"/>
  <c r="Z46" i="13"/>
  <c r="K46" i="13" s="1"/>
  <c r="Y47" i="13"/>
  <c r="W45" i="13"/>
  <c r="J45" i="13" s="1"/>
  <c r="V46" i="13"/>
  <c r="AN43" i="13"/>
  <c r="T52" i="13"/>
  <c r="H52" i="13" s="1"/>
  <c r="S53" i="13"/>
  <c r="I37" i="13" l="1"/>
  <c r="AC38" i="13"/>
  <c r="BE42" i="13"/>
  <c r="BB43" i="13" s="1" a="1"/>
  <c r="BB43" i="13" s="1"/>
  <c r="BC43" i="13" s="1"/>
  <c r="BD42" i="13"/>
  <c r="G36" i="13"/>
  <c r="AO37" i="13"/>
  <c r="AB45" i="13"/>
  <c r="AN44" i="13"/>
  <c r="V47" i="13"/>
  <c r="W46" i="13"/>
  <c r="J46" i="13" s="1"/>
  <c r="Y48" i="13"/>
  <c r="Z47" i="13"/>
  <c r="K47" i="13" s="1"/>
  <c r="S54" i="13"/>
  <c r="T53" i="13"/>
  <c r="H53" i="13" s="1"/>
  <c r="G37" i="13" l="1"/>
  <c r="AO38" i="13"/>
  <c r="BD43" i="13"/>
  <c r="BE43" i="13"/>
  <c r="BB44" i="13" s="1" a="1"/>
  <c r="BB44" i="13" s="1"/>
  <c r="BC44" i="13" s="1"/>
  <c r="I38" i="13"/>
  <c r="AC39" i="13"/>
  <c r="W47" i="13"/>
  <c r="J47" i="13" s="1"/>
  <c r="V48" i="13"/>
  <c r="AB46" i="13"/>
  <c r="T54" i="13"/>
  <c r="H54" i="13" s="1"/>
  <c r="S55" i="13"/>
  <c r="AN45" i="13"/>
  <c r="Z48" i="13"/>
  <c r="K48" i="13" s="1"/>
  <c r="Y49" i="13"/>
  <c r="BE44" i="13" l="1"/>
  <c r="BB45" i="13" s="1" a="1"/>
  <c r="BB45" i="13" s="1"/>
  <c r="BC45" i="13" s="1"/>
  <c r="BD44" i="13"/>
  <c r="G38" i="13"/>
  <c r="AO39" i="13"/>
  <c r="I39" i="13"/>
  <c r="AC40" i="13"/>
  <c r="AN46" i="13"/>
  <c r="S56" i="13"/>
  <c r="T55" i="13"/>
  <c r="H55" i="13" s="1"/>
  <c r="AB47" i="13"/>
  <c r="Y50" i="13"/>
  <c r="Z49" i="13"/>
  <c r="K49" i="13" s="1"/>
  <c r="V49" i="13"/>
  <c r="W48" i="13"/>
  <c r="J48" i="13" s="1"/>
  <c r="BE45" i="13" l="1"/>
  <c r="BB46" i="13" s="1" a="1"/>
  <c r="BB46" i="13" s="1"/>
  <c r="BC46" i="13" s="1"/>
  <c r="BC47" i="13" s="1"/>
  <c r="BD45" i="13"/>
  <c r="G39" i="13"/>
  <c r="AO40" i="13"/>
  <c r="I40" i="13"/>
  <c r="AC41" i="13"/>
  <c r="AB48" i="13"/>
  <c r="S57" i="13"/>
  <c r="T56" i="13"/>
  <c r="H56" i="13" s="1"/>
  <c r="V50" i="13"/>
  <c r="W49" i="13"/>
  <c r="J49" i="13" s="1"/>
  <c r="AN47" i="13"/>
  <c r="Y51" i="13"/>
  <c r="Z50" i="13"/>
  <c r="K50" i="13" s="1"/>
  <c r="G40" i="13" l="1"/>
  <c r="AO41" i="13"/>
  <c r="I41" i="13"/>
  <c r="AC42" i="13"/>
  <c r="AE4" i="13"/>
  <c r="BO7" i="13"/>
  <c r="AK4" i="13"/>
  <c r="BE46" i="13"/>
  <c r="BE47" i="13" s="1"/>
  <c r="BO9" i="13" s="1"/>
  <c r="BD46" i="13"/>
  <c r="BD47" i="13" s="1"/>
  <c r="T57" i="13"/>
  <c r="H57" i="13" s="1"/>
  <c r="S58" i="13"/>
  <c r="Z51" i="13"/>
  <c r="K51" i="13" s="1"/>
  <c r="Y52" i="13"/>
  <c r="AN48" i="13"/>
  <c r="AB49" i="13"/>
  <c r="W50" i="13"/>
  <c r="J50" i="13" s="1"/>
  <c r="V51" i="13"/>
  <c r="AE5" i="13" l="1"/>
  <c r="AE6" i="13" s="1"/>
  <c r="AE7" i="13" s="1"/>
  <c r="AI4" i="13"/>
  <c r="AJ4" i="13" s="1"/>
  <c r="AF4" i="13"/>
  <c r="AM4" i="13"/>
  <c r="AK5" i="13"/>
  <c r="AK6" i="13" s="1"/>
  <c r="AK7" i="13" s="1"/>
  <c r="AL4" i="13"/>
  <c r="I42" i="13"/>
  <c r="AC43" i="13"/>
  <c r="G41" i="13"/>
  <c r="AO42" i="13"/>
  <c r="BO8" i="13"/>
  <c r="AG4" i="13"/>
  <c r="AG5" i="13" s="1"/>
  <c r="AG6" i="13" s="1"/>
  <c r="AG7" i="13" s="1"/>
  <c r="AG8" i="13" s="1"/>
  <c r="AG9" i="13" s="1"/>
  <c r="AG10" i="13" s="1"/>
  <c r="AG11" i="13" s="1"/>
  <c r="AG12" i="13" s="1"/>
  <c r="AG13" i="13" s="1"/>
  <c r="AG14" i="13" s="1"/>
  <c r="AG15" i="13" s="1"/>
  <c r="AG16" i="13" s="1"/>
  <c r="AG17" i="13" s="1"/>
  <c r="AG18" i="13" s="1"/>
  <c r="AG19" i="13" s="1"/>
  <c r="AG20" i="13" s="1"/>
  <c r="AG21" i="13" s="1"/>
  <c r="AG22" i="13" s="1"/>
  <c r="AG23" i="13" s="1"/>
  <c r="AG24" i="13" s="1"/>
  <c r="AG25" i="13" s="1"/>
  <c r="AG26" i="13" s="1"/>
  <c r="AG27" i="13" s="1"/>
  <c r="AG28" i="13" s="1"/>
  <c r="AG29" i="13" s="1"/>
  <c r="AG30" i="13" s="1"/>
  <c r="AG31" i="13" s="1"/>
  <c r="AG32" i="13" s="1"/>
  <c r="AG33" i="13" s="1"/>
  <c r="AG34" i="13" s="1"/>
  <c r="AG35" i="13" s="1"/>
  <c r="AG36" i="13" s="1"/>
  <c r="AG37" i="13" s="1"/>
  <c r="AG38" i="13" s="1"/>
  <c r="AG39" i="13" s="1"/>
  <c r="AG40" i="13" s="1"/>
  <c r="AG41" i="13" s="1"/>
  <c r="AG42" i="13" s="1"/>
  <c r="AG43" i="13" s="1"/>
  <c r="AG44" i="13" s="1"/>
  <c r="AG45" i="13" s="1"/>
  <c r="AG46" i="13" s="1"/>
  <c r="AG47" i="13" s="1"/>
  <c r="AG48" i="13" s="1"/>
  <c r="AG49" i="13" s="1"/>
  <c r="AG50" i="13" s="1"/>
  <c r="AG51" i="13" s="1"/>
  <c r="AG52" i="13" s="1"/>
  <c r="AG53" i="13" s="1"/>
  <c r="AG54" i="13" s="1"/>
  <c r="AG55" i="13" s="1"/>
  <c r="AG56" i="13" s="1"/>
  <c r="AG57" i="13" s="1"/>
  <c r="AG58" i="13" s="1"/>
  <c r="AG59" i="13" s="1"/>
  <c r="AG60" i="13" s="1"/>
  <c r="AG61" i="13" s="1"/>
  <c r="AG62" i="13" s="1"/>
  <c r="AG63" i="13" s="1"/>
  <c r="AG64" i="13" s="1"/>
  <c r="AG65" i="13" s="1"/>
  <c r="AG66" i="13" s="1"/>
  <c r="AG67" i="13" s="1"/>
  <c r="AG68" i="13" s="1"/>
  <c r="AG69" i="13" s="1"/>
  <c r="AG70" i="13" s="1"/>
  <c r="AG71" i="13" s="1"/>
  <c r="AG72" i="13" s="1"/>
  <c r="AG73" i="13" s="1"/>
  <c r="AG74" i="13" s="1"/>
  <c r="AG75" i="13" s="1"/>
  <c r="AG76" i="13" s="1"/>
  <c r="AG77" i="13" s="1"/>
  <c r="AG78" i="13" s="1"/>
  <c r="AG79" i="13" s="1"/>
  <c r="AG80" i="13" s="1"/>
  <c r="AG81" i="13" s="1"/>
  <c r="AG82" i="13" s="1"/>
  <c r="AG83" i="13" s="1"/>
  <c r="AG84" i="13" s="1"/>
  <c r="AG85" i="13" s="1"/>
  <c r="AG86" i="13" s="1"/>
  <c r="AG87" i="13" s="1"/>
  <c r="AG88" i="13" s="1"/>
  <c r="AG89" i="13" s="1"/>
  <c r="AG90" i="13" s="1"/>
  <c r="AG91" i="13" s="1"/>
  <c r="AG92" i="13" s="1"/>
  <c r="AG93" i="13" s="1"/>
  <c r="AG94" i="13" s="1"/>
  <c r="AG95" i="13" s="1"/>
  <c r="AG96" i="13" s="1"/>
  <c r="AG97" i="13" s="1"/>
  <c r="AG98" i="13" s="1"/>
  <c r="AG99" i="13" s="1"/>
  <c r="AG100" i="13" s="1"/>
  <c r="AG101" i="13" s="1"/>
  <c r="AG102" i="13" s="1"/>
  <c r="AG103" i="13" s="1"/>
  <c r="AG104" i="13" s="1"/>
  <c r="AG105" i="13" s="1"/>
  <c r="AG106" i="13" s="1"/>
  <c r="AG107" i="13" s="1"/>
  <c r="AG108" i="13" s="1"/>
  <c r="AG109" i="13" s="1"/>
  <c r="AG110" i="13" s="1"/>
  <c r="AG111" i="13" s="1"/>
  <c r="AG112" i="13" s="1"/>
  <c r="AG113" i="13" s="1"/>
  <c r="AG114" i="13" s="1"/>
  <c r="AG115" i="13" s="1"/>
  <c r="AG116" i="13" s="1"/>
  <c r="AG117" i="13" s="1"/>
  <c r="AG118" i="13" s="1"/>
  <c r="AG119" i="13" s="1"/>
  <c r="AG120" i="13" s="1"/>
  <c r="AG121" i="13" s="1"/>
  <c r="AG122" i="13" s="1"/>
  <c r="AG123" i="13" s="1"/>
  <c r="AG124" i="13" s="1"/>
  <c r="AG125" i="13" s="1"/>
  <c r="AG126" i="13" s="1"/>
  <c r="AG127" i="13" s="1"/>
  <c r="AG128" i="13" s="1"/>
  <c r="AG129" i="13" s="1"/>
  <c r="AG130" i="13" s="1"/>
  <c r="AG131" i="13" s="1"/>
  <c r="AG132" i="13" s="1"/>
  <c r="AG133" i="13" s="1"/>
  <c r="AG134" i="13" s="1"/>
  <c r="AG135" i="13" s="1"/>
  <c r="AG136" i="13" s="1"/>
  <c r="AG137" i="13" s="1"/>
  <c r="AG138" i="13" s="1"/>
  <c r="AG139" i="13" s="1"/>
  <c r="AG140" i="13" s="1"/>
  <c r="AG141" i="13" s="1"/>
  <c r="AG142" i="13" s="1"/>
  <c r="AG143" i="13" s="1"/>
  <c r="AG144" i="13" s="1"/>
  <c r="AG145" i="13" s="1"/>
  <c r="AG146" i="13" s="1"/>
  <c r="AG147" i="13" s="1"/>
  <c r="AG148" i="13" s="1"/>
  <c r="AG149" i="13" s="1"/>
  <c r="AG150" i="13" s="1"/>
  <c r="AG151" i="13" s="1"/>
  <c r="AG152" i="13" s="1"/>
  <c r="AG153" i="13" s="1"/>
  <c r="AG154" i="13" s="1"/>
  <c r="AG155" i="13" s="1"/>
  <c r="AG156" i="13" s="1"/>
  <c r="AG157" i="13" s="1"/>
  <c r="AG158" i="13" s="1"/>
  <c r="AG159" i="13" s="1"/>
  <c r="AG160" i="13" s="1"/>
  <c r="AG161" i="13" s="1"/>
  <c r="AG162" i="13" s="1"/>
  <c r="AG163" i="13" s="1"/>
  <c r="AG164" i="13" s="1"/>
  <c r="AG165" i="13" s="1"/>
  <c r="AG166" i="13" s="1"/>
  <c r="AG167" i="13" s="1"/>
  <c r="AG168" i="13" s="1"/>
  <c r="AG169" i="13" s="1"/>
  <c r="AG170" i="13" s="1"/>
  <c r="AG171" i="13" s="1"/>
  <c r="AG172" i="13" s="1"/>
  <c r="AG173" i="13" s="1"/>
  <c r="AG174" i="13" s="1"/>
  <c r="AG175" i="13" s="1"/>
  <c r="AG176" i="13" s="1"/>
  <c r="AG177" i="13" s="1"/>
  <c r="AG178" i="13" s="1"/>
  <c r="AG179" i="13" s="1"/>
  <c r="AG180" i="13" s="1"/>
  <c r="AG181" i="13" s="1"/>
  <c r="AG182" i="13" s="1"/>
  <c r="AG183" i="13" s="1"/>
  <c r="AG184" i="13" s="1"/>
  <c r="AG185" i="13" s="1"/>
  <c r="AG186" i="13" s="1"/>
  <c r="AG187" i="13" s="1"/>
  <c r="AG188" i="13" s="1"/>
  <c r="AG189" i="13" s="1"/>
  <c r="AG190" i="13" s="1"/>
  <c r="AG191" i="13" s="1"/>
  <c r="AG192" i="13" s="1"/>
  <c r="AG193" i="13" s="1"/>
  <c r="AG194" i="13" s="1"/>
  <c r="AG195" i="13" s="1"/>
  <c r="AG196" i="13" s="1"/>
  <c r="AG197" i="13" s="1"/>
  <c r="AG198" i="13" s="1"/>
  <c r="AG199" i="13" s="1"/>
  <c r="AG200" i="13" s="1"/>
  <c r="AG201" i="13" s="1"/>
  <c r="AG202" i="13" s="1"/>
  <c r="AG203" i="13" s="1"/>
  <c r="AG204" i="13" s="1"/>
  <c r="AG205" i="13" s="1"/>
  <c r="AG206" i="13" s="1"/>
  <c r="AG207" i="13" s="1"/>
  <c r="AG208" i="13" s="1"/>
  <c r="AG209" i="13" s="1"/>
  <c r="AG210" i="13" s="1"/>
  <c r="AG211" i="13" s="1"/>
  <c r="AG212" i="13" s="1"/>
  <c r="AG213" i="13" s="1"/>
  <c r="AG214" i="13" s="1"/>
  <c r="AG215" i="13" s="1"/>
  <c r="AG216" i="13" s="1"/>
  <c r="AG217" i="13" s="1"/>
  <c r="AG218" i="13" s="1"/>
  <c r="AG219" i="13" s="1"/>
  <c r="AG220" i="13" s="1"/>
  <c r="AG221" i="13" s="1"/>
  <c r="AG222" i="13" s="1"/>
  <c r="AG223" i="13" s="1"/>
  <c r="AG224" i="13" s="1"/>
  <c r="AG225" i="13" s="1"/>
  <c r="AG226" i="13" s="1"/>
  <c r="AG227" i="13" s="1"/>
  <c r="AG228" i="13" s="1"/>
  <c r="AG229" i="13" s="1"/>
  <c r="AG230" i="13" s="1"/>
  <c r="AG231" i="13" s="1"/>
  <c r="AG232" i="13" s="1"/>
  <c r="AG233" i="13" s="1"/>
  <c r="AG234" i="13" s="1"/>
  <c r="AG235" i="13" s="1"/>
  <c r="AG236" i="13" s="1"/>
  <c r="AG237" i="13" s="1"/>
  <c r="AG238" i="13" s="1"/>
  <c r="AG239" i="13" s="1"/>
  <c r="AG240" i="13" s="1"/>
  <c r="AG241" i="13" s="1"/>
  <c r="AG242" i="13" s="1"/>
  <c r="AG243" i="13" s="1"/>
  <c r="AG244" i="13" s="1"/>
  <c r="AG245" i="13" s="1"/>
  <c r="AG246" i="13" s="1"/>
  <c r="AG247" i="13" s="1"/>
  <c r="AG248" i="13" s="1"/>
  <c r="AG249" i="13" s="1"/>
  <c r="AG250" i="13" s="1"/>
  <c r="AG251" i="13" s="1"/>
  <c r="AG252" i="13" s="1"/>
  <c r="AG253" i="13" s="1"/>
  <c r="AG254" i="13" s="1"/>
  <c r="AG255" i="13" s="1"/>
  <c r="AG256" i="13" s="1"/>
  <c r="AG257" i="13" s="1"/>
  <c r="AG258" i="13" s="1"/>
  <c r="AG259" i="13" s="1"/>
  <c r="AG260" i="13" s="1"/>
  <c r="AG261" i="13" s="1"/>
  <c r="AG262" i="13" s="1"/>
  <c r="AG263" i="13" s="1"/>
  <c r="AG264" i="13" s="1"/>
  <c r="AG265" i="13" s="1"/>
  <c r="AG266" i="13" s="1"/>
  <c r="AG267" i="13" s="1"/>
  <c r="AG268" i="13" s="1"/>
  <c r="AG269" i="13" s="1"/>
  <c r="AG270" i="13" s="1"/>
  <c r="AG271" i="13" s="1"/>
  <c r="AG272" i="13" s="1"/>
  <c r="AG273" i="13" s="1"/>
  <c r="AG274" i="13" s="1"/>
  <c r="AG275" i="13" s="1"/>
  <c r="AG276" i="13" s="1"/>
  <c r="AG277" i="13" s="1"/>
  <c r="AG278" i="13" s="1"/>
  <c r="AG279" i="13" s="1"/>
  <c r="AG280" i="13" s="1"/>
  <c r="AG281" i="13" s="1"/>
  <c r="AG282" i="13" s="1"/>
  <c r="AG283" i="13" s="1"/>
  <c r="AG284" i="13" s="1"/>
  <c r="AG285" i="13" s="1"/>
  <c r="AG286" i="13" s="1"/>
  <c r="AG287" i="13" s="1"/>
  <c r="AG288" i="13" s="1"/>
  <c r="AG289" i="13" s="1"/>
  <c r="AG290" i="13" s="1"/>
  <c r="AG291" i="13" s="1"/>
  <c r="AG292" i="13" s="1"/>
  <c r="AG293" i="13" s="1"/>
  <c r="AG294" i="13" s="1"/>
  <c r="AG295" i="13" s="1"/>
  <c r="AG296" i="13" s="1"/>
  <c r="AG297" i="13" s="1"/>
  <c r="AG298" i="13" s="1"/>
  <c r="AG299" i="13" s="1"/>
  <c r="AG300" i="13" s="1"/>
  <c r="AG301" i="13" s="1"/>
  <c r="AG302" i="13" s="1"/>
  <c r="AG303" i="13" s="1"/>
  <c r="AG304" i="13" s="1"/>
  <c r="AG305" i="13" s="1"/>
  <c r="AG306" i="13" s="1"/>
  <c r="AG307" i="13" s="1"/>
  <c r="AG308" i="13" s="1"/>
  <c r="AG309" i="13" s="1"/>
  <c r="AG310" i="13" s="1"/>
  <c r="AG311" i="13" s="1"/>
  <c r="AG312" i="13" s="1"/>
  <c r="AG313" i="13" s="1"/>
  <c r="AG314" i="13" s="1"/>
  <c r="AG315" i="13" s="1"/>
  <c r="AG316" i="13" s="1"/>
  <c r="AG317" i="13" s="1"/>
  <c r="AG318" i="13" s="1"/>
  <c r="AG319" i="13" s="1"/>
  <c r="AG320" i="13" s="1"/>
  <c r="AG321" i="13" s="1"/>
  <c r="AG322" i="13" s="1"/>
  <c r="AG323" i="13" s="1"/>
  <c r="AG324" i="13" s="1"/>
  <c r="AG325" i="13" s="1"/>
  <c r="AG326" i="13" s="1"/>
  <c r="AG327" i="13" s="1"/>
  <c r="AG328" i="13" s="1"/>
  <c r="AG329" i="13" s="1"/>
  <c r="AG330" i="13" s="1"/>
  <c r="AG331" i="13" s="1"/>
  <c r="AG332" i="13" s="1"/>
  <c r="AG333" i="13" s="1"/>
  <c r="AG334" i="13" s="1"/>
  <c r="AG335" i="13" s="1"/>
  <c r="AG336" i="13" s="1"/>
  <c r="AG337" i="13" s="1"/>
  <c r="AG338" i="13" s="1"/>
  <c r="AG339" i="13" s="1"/>
  <c r="AG340" i="13" s="1"/>
  <c r="AG341" i="13" s="1"/>
  <c r="AG342" i="13" s="1"/>
  <c r="AG343" i="13" s="1"/>
  <c r="AG344" i="13" s="1"/>
  <c r="AG345" i="13" s="1"/>
  <c r="AG346" i="13" s="1"/>
  <c r="AG347" i="13" s="1"/>
  <c r="AG348" i="13" s="1"/>
  <c r="AG349" i="13" s="1"/>
  <c r="AG350" i="13" s="1"/>
  <c r="AG351" i="13" s="1"/>
  <c r="AG352" i="13" s="1"/>
  <c r="AG353" i="13" s="1"/>
  <c r="AG354" i="13" s="1"/>
  <c r="AG355" i="13" s="1"/>
  <c r="AG356" i="13" s="1"/>
  <c r="AG357" i="13" s="1"/>
  <c r="AG358" i="13" s="1"/>
  <c r="AG359" i="13" s="1"/>
  <c r="AG360" i="13" s="1"/>
  <c r="AG361" i="13" s="1"/>
  <c r="AG362" i="13" s="1"/>
  <c r="AG363" i="13" s="1"/>
  <c r="AG364" i="13" s="1"/>
  <c r="AG365" i="13" s="1"/>
  <c r="AG366" i="13" s="1"/>
  <c r="AG367" i="13" s="1"/>
  <c r="AG368" i="13" s="1"/>
  <c r="AG369" i="13" s="1"/>
  <c r="AG370" i="13" s="1"/>
  <c r="AG371" i="13" s="1"/>
  <c r="AG372" i="13" s="1"/>
  <c r="AG373" i="13" s="1"/>
  <c r="AG374" i="13" s="1"/>
  <c r="AG375" i="13" s="1"/>
  <c r="AG376" i="13" s="1"/>
  <c r="AG377" i="13" s="1"/>
  <c r="AG378" i="13" s="1"/>
  <c r="AG379" i="13" s="1"/>
  <c r="AG380" i="13" s="1"/>
  <c r="AG381" i="13" s="1"/>
  <c r="AG382" i="13" s="1"/>
  <c r="AG383" i="13" s="1"/>
  <c r="AG384" i="13" s="1"/>
  <c r="AG385" i="13" s="1"/>
  <c r="AG386" i="13" s="1"/>
  <c r="AG387" i="13" s="1"/>
  <c r="AG388" i="13" s="1"/>
  <c r="AG389" i="13" s="1"/>
  <c r="AG390" i="13" s="1"/>
  <c r="AG391" i="13" s="1"/>
  <c r="AG392" i="13" s="1"/>
  <c r="AG393" i="13" s="1"/>
  <c r="AG394" i="13" s="1"/>
  <c r="AG395" i="13" s="1"/>
  <c r="AG396" i="13" s="1"/>
  <c r="AG397" i="13" s="1"/>
  <c r="AG398" i="13" s="1"/>
  <c r="AG399" i="13" s="1"/>
  <c r="AG400" i="13" s="1"/>
  <c r="AG401" i="13" s="1"/>
  <c r="AG402" i="13" s="1"/>
  <c r="AG403" i="13" s="1"/>
  <c r="AG404" i="13" s="1"/>
  <c r="AG405" i="13" s="1"/>
  <c r="AG406" i="13" s="1"/>
  <c r="AG407" i="13" s="1"/>
  <c r="AG408" i="13" s="1"/>
  <c r="AG409" i="13" s="1"/>
  <c r="AG410" i="13" s="1"/>
  <c r="AG411" i="13" s="1"/>
  <c r="AG412" i="13" s="1"/>
  <c r="AG413" i="13" s="1"/>
  <c r="AG414" i="13" s="1"/>
  <c r="AG415" i="13" s="1"/>
  <c r="AG416" i="13" s="1"/>
  <c r="AG417" i="13" s="1"/>
  <c r="AG418" i="13" s="1"/>
  <c r="AG419" i="13" s="1"/>
  <c r="AG420" i="13" s="1"/>
  <c r="AG421" i="13" s="1"/>
  <c r="AG422" i="13" s="1"/>
  <c r="AG423" i="13" s="1"/>
  <c r="AG424" i="13" s="1"/>
  <c r="AG425" i="13" s="1"/>
  <c r="AG426" i="13" s="1"/>
  <c r="AG427" i="13" s="1"/>
  <c r="AG428" i="13" s="1"/>
  <c r="AG429" i="13" s="1"/>
  <c r="AG430" i="13" s="1"/>
  <c r="AG431" i="13" s="1"/>
  <c r="AG432" i="13" s="1"/>
  <c r="AG433" i="13" s="1"/>
  <c r="AG434" i="13" s="1"/>
  <c r="AG435" i="13" s="1"/>
  <c r="AG436" i="13" s="1"/>
  <c r="AG437" i="13" s="1"/>
  <c r="AG438" i="13" s="1"/>
  <c r="AG439" i="13" s="1"/>
  <c r="AG440" i="13" s="1"/>
  <c r="AG441" i="13" s="1"/>
  <c r="AG442" i="13" s="1"/>
  <c r="AG443" i="13" s="1"/>
  <c r="AG444" i="13" s="1"/>
  <c r="AG445" i="13" s="1"/>
  <c r="AG446" i="13" s="1"/>
  <c r="AG447" i="13" s="1"/>
  <c r="AG448" i="13" s="1"/>
  <c r="AG449" i="13" s="1"/>
  <c r="AG450" i="13" s="1"/>
  <c r="AG451" i="13" s="1"/>
  <c r="AG452" i="13" s="1"/>
  <c r="AG453" i="13" s="1"/>
  <c r="AG454" i="13" s="1"/>
  <c r="AG455" i="13" s="1"/>
  <c r="AG456" i="13" s="1"/>
  <c r="AG457" i="13" s="1"/>
  <c r="AG458" i="13" s="1"/>
  <c r="AG459" i="13" s="1"/>
  <c r="AG460" i="13" s="1"/>
  <c r="AG461" i="13" s="1"/>
  <c r="AG462" i="13" s="1"/>
  <c r="AG463" i="13" s="1"/>
  <c r="AG464" i="13" s="1"/>
  <c r="AG465" i="13" s="1"/>
  <c r="AG466" i="13" s="1"/>
  <c r="AG467" i="13" s="1"/>
  <c r="AG468" i="13" s="1"/>
  <c r="AG469" i="13" s="1"/>
  <c r="AG470" i="13" s="1"/>
  <c r="AG471" i="13" s="1"/>
  <c r="AG472" i="13" s="1"/>
  <c r="AG473" i="13" s="1"/>
  <c r="AG474" i="13" s="1"/>
  <c r="AG475" i="13" s="1"/>
  <c r="AG476" i="13" s="1"/>
  <c r="AG477" i="13" s="1"/>
  <c r="AG478" i="13" s="1"/>
  <c r="AG479" i="13" s="1"/>
  <c r="AG480" i="13" s="1"/>
  <c r="AG481" i="13" s="1"/>
  <c r="AG482" i="13" s="1"/>
  <c r="AG483" i="13" s="1"/>
  <c r="AG484" i="13" s="1"/>
  <c r="AG485" i="13" s="1"/>
  <c r="AG486" i="13" s="1"/>
  <c r="AG487" i="13" s="1"/>
  <c r="AG488" i="13" s="1"/>
  <c r="AG489" i="13" s="1"/>
  <c r="AG490" i="13" s="1"/>
  <c r="AG491" i="13" s="1"/>
  <c r="AG492" i="13" s="1"/>
  <c r="AG493" i="13" s="1"/>
  <c r="AG494" i="13" s="1"/>
  <c r="AG495" i="13" s="1"/>
  <c r="AG496" i="13" s="1"/>
  <c r="AG497" i="13" s="1"/>
  <c r="AG498" i="13" s="1"/>
  <c r="AG499" i="13" s="1"/>
  <c r="AG500" i="13" s="1"/>
  <c r="AG501" i="13" s="1"/>
  <c r="AG502" i="13" s="1"/>
  <c r="AG503" i="13" s="1"/>
  <c r="AG504" i="13" s="1"/>
  <c r="AG505" i="13" s="1"/>
  <c r="AG506" i="13" s="1"/>
  <c r="AG507" i="13" s="1"/>
  <c r="AG508" i="13" s="1"/>
  <c r="AG509" i="13" s="1"/>
  <c r="AG510" i="13" s="1"/>
  <c r="AG511" i="13" s="1"/>
  <c r="AG512" i="13" s="1"/>
  <c r="AG513" i="13" s="1"/>
  <c r="S59" i="13"/>
  <c r="T58" i="13"/>
  <c r="H58" i="13" s="1"/>
  <c r="AB50" i="13"/>
  <c r="Y53" i="13"/>
  <c r="Z52" i="13"/>
  <c r="K52" i="13" s="1"/>
  <c r="AN49" i="13"/>
  <c r="V52" i="13"/>
  <c r="W51" i="13"/>
  <c r="J51" i="13" s="1"/>
  <c r="AH4" i="13" l="1" a="1"/>
  <c r="AH4" i="13" s="1"/>
  <c r="M4" i="13" s="1"/>
  <c r="AM5" i="13"/>
  <c r="AL5" i="13"/>
  <c r="I43" i="13"/>
  <c r="AC44" i="13"/>
  <c r="N4" i="13"/>
  <c r="AI5" i="13"/>
  <c r="AJ5" i="13" s="1"/>
  <c r="AF5" i="13"/>
  <c r="A4" i="13"/>
  <c r="L4" i="13"/>
  <c r="G42" i="13"/>
  <c r="AO43" i="13"/>
  <c r="AK8" i="13"/>
  <c r="Z53" i="13"/>
  <c r="K53" i="13" s="1"/>
  <c r="Y54" i="13"/>
  <c r="AE8" i="13"/>
  <c r="AB51" i="13"/>
  <c r="W52" i="13"/>
  <c r="J52" i="13" s="1"/>
  <c r="V53" i="13"/>
  <c r="AN50" i="13"/>
  <c r="T59" i="13"/>
  <c r="H59" i="13" s="1"/>
  <c r="S60" i="13"/>
  <c r="AH5" i="13" l="1" a="1"/>
  <c r="AH5" i="13" s="1"/>
  <c r="M5" i="13" s="1"/>
  <c r="A5" i="13"/>
  <c r="G43" i="13"/>
  <c r="AO44" i="13"/>
  <c r="N5" i="13"/>
  <c r="AI6" i="13"/>
  <c r="AJ6" i="13" s="1"/>
  <c r="AF6" i="13"/>
  <c r="I44" i="13"/>
  <c r="AC45" i="13"/>
  <c r="AM6" i="13"/>
  <c r="AL6" i="13"/>
  <c r="L5" i="13"/>
  <c r="T60" i="13"/>
  <c r="H60" i="13" s="1"/>
  <c r="S61" i="13"/>
  <c r="AE9" i="13"/>
  <c r="Z54" i="13"/>
  <c r="K54" i="13" s="1"/>
  <c r="Y55" i="13"/>
  <c r="AN51" i="13"/>
  <c r="AB52" i="13"/>
  <c r="AK9" i="13"/>
  <c r="W53" i="13"/>
  <c r="J53" i="13" s="1"/>
  <c r="V54" i="13"/>
  <c r="A6" i="13" l="1"/>
  <c r="AI7" i="13"/>
  <c r="AJ7" i="13" s="1"/>
  <c r="AF7" i="13"/>
  <c r="N6" i="13"/>
  <c r="G44" i="13"/>
  <c r="AO45" i="13"/>
  <c r="AH6" i="13" a="1"/>
  <c r="AH6" i="13" s="1"/>
  <c r="M6" i="13" s="1"/>
  <c r="AM7" i="13"/>
  <c r="AL7" i="13"/>
  <c r="I45" i="13"/>
  <c r="AC46" i="13"/>
  <c r="L6" i="13"/>
  <c r="S62" i="13"/>
  <c r="T61" i="13"/>
  <c r="H61" i="13" s="1"/>
  <c r="AB53" i="13"/>
  <c r="Y56" i="13"/>
  <c r="Z55" i="13"/>
  <c r="K55" i="13" s="1"/>
  <c r="AN52" i="13"/>
  <c r="V55" i="13"/>
  <c r="W54" i="13"/>
  <c r="J54" i="13" s="1"/>
  <c r="AK10" i="13"/>
  <c r="AE10" i="13"/>
  <c r="A7" i="13" l="1"/>
  <c r="L7" i="13"/>
  <c r="G45" i="13"/>
  <c r="AO46" i="13"/>
  <c r="I46" i="13"/>
  <c r="AC47" i="13"/>
  <c r="AI8" i="13"/>
  <c r="AJ8" i="13" s="1"/>
  <c r="AF8" i="13"/>
  <c r="N7" i="13"/>
  <c r="AL8" i="13"/>
  <c r="AM8" i="13"/>
  <c r="AH7" i="13" a="1"/>
  <c r="AH7" i="13" s="1"/>
  <c r="M7" i="13" s="1"/>
  <c r="AE11" i="13"/>
  <c r="Z56" i="13"/>
  <c r="K56" i="13" s="1"/>
  <c r="Y57" i="13"/>
  <c r="AK11" i="13"/>
  <c r="AN53" i="13"/>
  <c r="AB54" i="13"/>
  <c r="W55" i="13"/>
  <c r="J55" i="13" s="1"/>
  <c r="V56" i="13"/>
  <c r="T62" i="13"/>
  <c r="H62" i="13" s="1"/>
  <c r="S63" i="13"/>
  <c r="L8" i="13" l="1"/>
  <c r="A8" i="13"/>
  <c r="AI9" i="13"/>
  <c r="AJ9" i="13" s="1"/>
  <c r="N8" i="13"/>
  <c r="AF9" i="13"/>
  <c r="AH8" i="13" a="1"/>
  <c r="AH8" i="13" s="1"/>
  <c r="M8" i="13" s="1"/>
  <c r="G46" i="13"/>
  <c r="AO47" i="13"/>
  <c r="I47" i="13"/>
  <c r="AC48" i="13"/>
  <c r="AM9" i="13"/>
  <c r="AL9" i="13"/>
  <c r="AN54" i="13"/>
  <c r="AE12" i="13"/>
  <c r="AB55" i="13"/>
  <c r="Y58" i="13"/>
  <c r="Z57" i="13"/>
  <c r="K57" i="13" s="1"/>
  <c r="V57" i="13"/>
  <c r="W56" i="13"/>
  <c r="J56" i="13" s="1"/>
  <c r="AK12" i="13"/>
  <c r="S64" i="13"/>
  <c r="T63" i="13"/>
  <c r="H63" i="13" s="1"/>
  <c r="L9" i="13" l="1"/>
  <c r="I48" i="13"/>
  <c r="AC49" i="13"/>
  <c r="AF10" i="13"/>
  <c r="N9" i="13"/>
  <c r="AI10" i="13"/>
  <c r="AH9" i="13" a="1"/>
  <c r="AH9" i="13" s="1"/>
  <c r="M9" i="13" s="1"/>
  <c r="AM10" i="13"/>
  <c r="AL10" i="13"/>
  <c r="G47" i="13"/>
  <c r="AO48" i="13"/>
  <c r="A9" i="13"/>
  <c r="V58" i="13"/>
  <c r="W57" i="13"/>
  <c r="J57" i="13" s="1"/>
  <c r="Y59" i="13"/>
  <c r="Z58" i="13"/>
  <c r="K58" i="13" s="1"/>
  <c r="AN55" i="13"/>
  <c r="AK13" i="13"/>
  <c r="S65" i="13"/>
  <c r="T64" i="13"/>
  <c r="H64" i="13" s="1"/>
  <c r="AB56" i="13"/>
  <c r="AE13" i="13"/>
  <c r="AJ10" i="13" l="1"/>
  <c r="AH10" i="13" s="1" a="1"/>
  <c r="AH10" i="13" s="1"/>
  <c r="M10" i="13" s="1"/>
  <c r="AF11" i="13"/>
  <c r="N10" i="13"/>
  <c r="AI11" i="13"/>
  <c r="AJ11" i="13" s="1"/>
  <c r="I49" i="13"/>
  <c r="AC50" i="13"/>
  <c r="AM11" i="13"/>
  <c r="AL11" i="13"/>
  <c r="L10" i="13"/>
  <c r="G48" i="13"/>
  <c r="AO49" i="13"/>
  <c r="T65" i="13"/>
  <c r="H65" i="13" s="1"/>
  <c r="S66" i="13"/>
  <c r="Z59" i="13"/>
  <c r="K59" i="13" s="1"/>
  <c r="Y60" i="13"/>
  <c r="W58" i="13"/>
  <c r="J58" i="13" s="1"/>
  <c r="V59" i="13"/>
  <c r="AE14" i="13"/>
  <c r="AB57" i="13"/>
  <c r="AK14" i="13"/>
  <c r="AN56" i="13"/>
  <c r="A11" i="13" l="1"/>
  <c r="I50" i="13"/>
  <c r="AC51" i="13"/>
  <c r="G49" i="13"/>
  <c r="AO50" i="13"/>
  <c r="AI12" i="13"/>
  <c r="AJ12" i="13" s="1"/>
  <c r="N11" i="13"/>
  <c r="AF12" i="13"/>
  <c r="AH11" i="13" a="1"/>
  <c r="AH11" i="13" s="1"/>
  <c r="M11" i="13" s="1"/>
  <c r="L11" i="13"/>
  <c r="AM12" i="13"/>
  <c r="AL12" i="13"/>
  <c r="A10" i="13"/>
  <c r="AK15" i="13"/>
  <c r="AN57" i="13"/>
  <c r="AB58" i="13"/>
  <c r="Y61" i="13"/>
  <c r="Z60" i="13"/>
  <c r="K60" i="13" s="1"/>
  <c r="AE15" i="13"/>
  <c r="V60" i="13"/>
  <c r="W59" i="13"/>
  <c r="J59" i="13" s="1"/>
  <c r="S67" i="13"/>
  <c r="T66" i="13"/>
  <c r="H66" i="13" s="1"/>
  <c r="A12" i="13" l="1"/>
  <c r="AH12" i="13" a="1"/>
  <c r="AH12" i="13" s="1"/>
  <c r="M12" i="13" s="1"/>
  <c r="G50" i="13"/>
  <c r="AO51" i="13"/>
  <c r="AL13" i="13"/>
  <c r="AM13" i="13"/>
  <c r="I51" i="13"/>
  <c r="AC52" i="13"/>
  <c r="AF13" i="13"/>
  <c r="AI13" i="13"/>
  <c r="AJ13" i="13" s="1"/>
  <c r="N12" i="13"/>
  <c r="L12" i="13"/>
  <c r="AB59" i="13"/>
  <c r="AE16" i="13"/>
  <c r="AK16" i="13"/>
  <c r="AN58" i="13"/>
  <c r="T67" i="13"/>
  <c r="H67" i="13" s="1"/>
  <c r="S68" i="13"/>
  <c r="Z61" i="13"/>
  <c r="K61" i="13" s="1"/>
  <c r="Y62" i="13"/>
  <c r="W60" i="13"/>
  <c r="J60" i="13" s="1"/>
  <c r="V61" i="13"/>
  <c r="A13" i="13" l="1"/>
  <c r="L13" i="13"/>
  <c r="AI14" i="13"/>
  <c r="AJ14" i="13" s="1"/>
  <c r="AF14" i="13"/>
  <c r="N13" i="13"/>
  <c r="I52" i="13"/>
  <c r="AC53" i="13"/>
  <c r="AH13" i="13" a="1"/>
  <c r="AH13" i="13" s="1"/>
  <c r="M13" i="13" s="1"/>
  <c r="AM14" i="13"/>
  <c r="AL14" i="13"/>
  <c r="G51" i="13"/>
  <c r="AO52" i="13"/>
  <c r="T68" i="13"/>
  <c r="H68" i="13" s="1"/>
  <c r="S69" i="13"/>
  <c r="AK17" i="13"/>
  <c r="AE17" i="13"/>
  <c r="Z62" i="13"/>
  <c r="K62" i="13" s="1"/>
  <c r="Y63" i="13"/>
  <c r="W61" i="13"/>
  <c r="J61" i="13" s="1"/>
  <c r="V62" i="13"/>
  <c r="AN59" i="13"/>
  <c r="AB60" i="13"/>
  <c r="L14" i="13" l="1"/>
  <c r="I53" i="13"/>
  <c r="AC54" i="13"/>
  <c r="AH14" i="13" a="1"/>
  <c r="AH14" i="13" s="1"/>
  <c r="M14" i="13" s="1"/>
  <c r="G52" i="13"/>
  <c r="AO53" i="13"/>
  <c r="AF15" i="13"/>
  <c r="N14" i="13"/>
  <c r="AI15" i="13"/>
  <c r="AJ15" i="13" s="1"/>
  <c r="AL15" i="13"/>
  <c r="AM15" i="13"/>
  <c r="A14" i="13"/>
  <c r="V63" i="13"/>
  <c r="W62" i="13"/>
  <c r="J62" i="13" s="1"/>
  <c r="AE18" i="13"/>
  <c r="Y64" i="13"/>
  <c r="Z63" i="13"/>
  <c r="K63" i="13" s="1"/>
  <c r="AK18" i="13"/>
  <c r="AB61" i="13"/>
  <c r="S70" i="13"/>
  <c r="T69" i="13"/>
  <c r="H69" i="13" s="1"/>
  <c r="AN60" i="13"/>
  <c r="L15" i="13" l="1"/>
  <c r="A15" i="13"/>
  <c r="G53" i="13"/>
  <c r="AO54" i="13"/>
  <c r="I54" i="13"/>
  <c r="AC55" i="13"/>
  <c r="AF16" i="13"/>
  <c r="AI16" i="13"/>
  <c r="AJ16" i="13" s="1"/>
  <c r="N15" i="13"/>
  <c r="AH15" i="13" a="1"/>
  <c r="AH15" i="13" s="1"/>
  <c r="M15" i="13" s="1"/>
  <c r="AM16" i="13"/>
  <c r="AL16" i="13"/>
  <c r="AN61" i="13"/>
  <c r="AK19" i="13"/>
  <c r="Z64" i="13"/>
  <c r="K64" i="13" s="1"/>
  <c r="Y65" i="13"/>
  <c r="W63" i="13"/>
  <c r="J63" i="13" s="1"/>
  <c r="V64" i="13"/>
  <c r="S71" i="13"/>
  <c r="T70" i="13"/>
  <c r="H70" i="13" s="1"/>
  <c r="AB62" i="13"/>
  <c r="AE19" i="13"/>
  <c r="I55" i="13" l="1"/>
  <c r="AC56" i="13"/>
  <c r="AF17" i="13"/>
  <c r="N16" i="13"/>
  <c r="AI17" i="13"/>
  <c r="AJ17" i="13" s="1"/>
  <c r="AH16" i="13" a="1"/>
  <c r="AH16" i="13" s="1"/>
  <c r="M16" i="13" s="1"/>
  <c r="G54" i="13"/>
  <c r="AO55" i="13"/>
  <c r="A16" i="13"/>
  <c r="AM17" i="13"/>
  <c r="AL17" i="13"/>
  <c r="L16" i="13"/>
  <c r="AB63" i="13"/>
  <c r="V65" i="13"/>
  <c r="W64" i="13"/>
  <c r="J64" i="13" s="1"/>
  <c r="Y66" i="13"/>
  <c r="Z65" i="13"/>
  <c r="K65" i="13" s="1"/>
  <c r="AK20" i="13"/>
  <c r="AE20" i="13"/>
  <c r="S72" i="13"/>
  <c r="T71" i="13"/>
  <c r="H71" i="13" s="1"/>
  <c r="AN62" i="13"/>
  <c r="A17" i="13" l="1"/>
  <c r="AH17" i="13" a="1"/>
  <c r="AH17" i="13" s="1"/>
  <c r="M17" i="13" s="1"/>
  <c r="L17" i="13"/>
  <c r="AM18" i="13"/>
  <c r="AL18" i="13"/>
  <c r="AI18" i="13"/>
  <c r="AJ18" i="13" s="1"/>
  <c r="N17" i="13"/>
  <c r="AF18" i="13"/>
  <c r="G55" i="13"/>
  <c r="AO56" i="13"/>
  <c r="I56" i="13"/>
  <c r="AC57" i="13"/>
  <c r="AN63" i="13"/>
  <c r="AK21" i="13"/>
  <c r="AB64" i="13"/>
  <c r="S73" i="13"/>
  <c r="T72" i="13"/>
  <c r="H72" i="13" s="1"/>
  <c r="Y67" i="13"/>
  <c r="Z66" i="13"/>
  <c r="K66" i="13" s="1"/>
  <c r="AE21" i="13"/>
  <c r="V66" i="13"/>
  <c r="W65" i="13"/>
  <c r="J65" i="13" s="1"/>
  <c r="A18" i="13" l="1"/>
  <c r="L18" i="13"/>
  <c r="AL19" i="13"/>
  <c r="AM19" i="13"/>
  <c r="AF19" i="13"/>
  <c r="N18" i="13"/>
  <c r="AI19" i="13"/>
  <c r="AJ19" i="13" s="1"/>
  <c r="AH18" i="13" a="1"/>
  <c r="AH18" i="13" s="1"/>
  <c r="M18" i="13" s="1"/>
  <c r="I57" i="13"/>
  <c r="AC58" i="13"/>
  <c r="G56" i="13"/>
  <c r="AO57" i="13"/>
  <c r="AK22" i="13"/>
  <c r="S74" i="13"/>
  <c r="T73" i="13"/>
  <c r="H73" i="13" s="1"/>
  <c r="AB65" i="13"/>
  <c r="W66" i="13"/>
  <c r="J66" i="13" s="1"/>
  <c r="V67" i="13"/>
  <c r="Z67" i="13"/>
  <c r="K67" i="13" s="1"/>
  <c r="Y68" i="13"/>
  <c r="AN64" i="13"/>
  <c r="AE22" i="13"/>
  <c r="L19" i="13" l="1"/>
  <c r="A19" i="13"/>
  <c r="AH19" i="13" a="1"/>
  <c r="AH19" i="13" s="1"/>
  <c r="M19" i="13" s="1"/>
  <c r="N19" i="13"/>
  <c r="AI20" i="13"/>
  <c r="AJ20" i="13" s="1"/>
  <c r="AF20" i="13"/>
  <c r="I58" i="13"/>
  <c r="AC59" i="13"/>
  <c r="G57" i="13"/>
  <c r="AO58" i="13"/>
  <c r="AM20" i="13"/>
  <c r="AL20" i="13"/>
  <c r="AB66" i="13"/>
  <c r="S75" i="13"/>
  <c r="T74" i="13"/>
  <c r="H74" i="13" s="1"/>
  <c r="AE23" i="13"/>
  <c r="V68" i="13"/>
  <c r="W67" i="13"/>
  <c r="J67" i="13" s="1"/>
  <c r="AK23" i="13"/>
  <c r="AN65" i="13"/>
  <c r="Y69" i="13"/>
  <c r="Z68" i="13"/>
  <c r="K68" i="13" s="1"/>
  <c r="A20" i="13" l="1"/>
  <c r="L20" i="13"/>
  <c r="I59" i="13"/>
  <c r="AC60" i="13"/>
  <c r="G58" i="13"/>
  <c r="AO59" i="13"/>
  <c r="AI21" i="13"/>
  <c r="AJ21" i="13" s="1"/>
  <c r="AF21" i="13"/>
  <c r="N20" i="13"/>
  <c r="AH20" i="13" a="1"/>
  <c r="AH20" i="13" s="1"/>
  <c r="M20" i="13" s="1"/>
  <c r="AL21" i="13"/>
  <c r="AM21" i="13"/>
  <c r="AK24" i="13"/>
  <c r="W68" i="13"/>
  <c r="J68" i="13" s="1"/>
  <c r="V69" i="13"/>
  <c r="Z69" i="13"/>
  <c r="K69" i="13" s="1"/>
  <c r="Y70" i="13"/>
  <c r="AN66" i="13"/>
  <c r="AE24" i="13"/>
  <c r="S76" i="13"/>
  <c r="T75" i="13"/>
  <c r="H75" i="13" s="1"/>
  <c r="AB67" i="13"/>
  <c r="A21" i="13" l="1"/>
  <c r="L21" i="13"/>
  <c r="N21" i="13"/>
  <c r="AI22" i="13"/>
  <c r="AJ22" i="13" s="1"/>
  <c r="AF22" i="13"/>
  <c r="G59" i="13"/>
  <c r="AO60" i="13"/>
  <c r="AH21" i="13" a="1"/>
  <c r="AH21" i="13" s="1"/>
  <c r="M21" i="13" s="1"/>
  <c r="I60" i="13"/>
  <c r="AC61" i="13"/>
  <c r="AL22" i="13"/>
  <c r="AM22" i="13"/>
  <c r="AE25" i="13"/>
  <c r="V70" i="13"/>
  <c r="W69" i="13"/>
  <c r="J69" i="13" s="1"/>
  <c r="AB68" i="13"/>
  <c r="AK25" i="13"/>
  <c r="AN67" i="13"/>
  <c r="T76" i="13"/>
  <c r="H76" i="13" s="1"/>
  <c r="S77" i="13"/>
  <c r="Z70" i="13"/>
  <c r="K70" i="13" s="1"/>
  <c r="Y71" i="13"/>
  <c r="L22" i="13" l="1"/>
  <c r="I61" i="13"/>
  <c r="AC62" i="13"/>
  <c r="AH22" i="13" a="1"/>
  <c r="AH22" i="13" s="1"/>
  <c r="M22" i="13" s="1"/>
  <c r="G60" i="13"/>
  <c r="AO61" i="13"/>
  <c r="AF23" i="13"/>
  <c r="AI23" i="13"/>
  <c r="AJ23" i="13" s="1"/>
  <c r="N22" i="13"/>
  <c r="A22" i="13"/>
  <c r="AM23" i="13"/>
  <c r="AL23" i="13"/>
  <c r="Z71" i="13"/>
  <c r="K71" i="13" s="1"/>
  <c r="Y72" i="13"/>
  <c r="AN68" i="13"/>
  <c r="W70" i="13"/>
  <c r="J70" i="13" s="1"/>
  <c r="V71" i="13"/>
  <c r="AK26" i="13"/>
  <c r="T77" i="13"/>
  <c r="H77" i="13" s="1"/>
  <c r="S78" i="13"/>
  <c r="AB69" i="13"/>
  <c r="AE26" i="13"/>
  <c r="A23" i="13" l="1"/>
  <c r="G61" i="13"/>
  <c r="AO62" i="13"/>
  <c r="N23" i="13"/>
  <c r="AI24" i="13"/>
  <c r="AJ24" i="13" s="1"/>
  <c r="AF24" i="13"/>
  <c r="AH23" i="13" a="1"/>
  <c r="AH23" i="13" s="1"/>
  <c r="M23" i="13" s="1"/>
  <c r="AM24" i="13"/>
  <c r="AL24" i="13"/>
  <c r="L23" i="13"/>
  <c r="I62" i="13"/>
  <c r="AC63" i="13"/>
  <c r="T78" i="13"/>
  <c r="H78" i="13" s="1"/>
  <c r="S79" i="13"/>
  <c r="AK27" i="13"/>
  <c r="V72" i="13"/>
  <c r="W71" i="13"/>
  <c r="J71" i="13" s="1"/>
  <c r="AN69" i="13"/>
  <c r="AE27" i="13"/>
  <c r="AB70" i="13"/>
  <c r="Y73" i="13"/>
  <c r="Z72" i="13"/>
  <c r="K72" i="13" s="1"/>
  <c r="A24" i="13" l="1"/>
  <c r="AH24" i="13" a="1"/>
  <c r="AH24" i="13" s="1"/>
  <c r="M24" i="13" s="1"/>
  <c r="AM25" i="13"/>
  <c r="AL25" i="13"/>
  <c r="L24" i="13"/>
  <c r="AI25" i="13"/>
  <c r="AJ25" i="13" s="1"/>
  <c r="AF25" i="13"/>
  <c r="N24" i="13"/>
  <c r="G62" i="13"/>
  <c r="AO63" i="13"/>
  <c r="I63" i="13"/>
  <c r="AC64" i="13"/>
  <c r="S80" i="13"/>
  <c r="T79" i="13"/>
  <c r="H79" i="13" s="1"/>
  <c r="V73" i="13"/>
  <c r="W72" i="13"/>
  <c r="J72" i="13" s="1"/>
  <c r="AE28" i="13"/>
  <c r="AB71" i="13"/>
  <c r="AN70" i="13"/>
  <c r="Z73" i="13"/>
  <c r="K73" i="13" s="1"/>
  <c r="Y74" i="13"/>
  <c r="AK28" i="13"/>
  <c r="A25" i="13" l="1"/>
  <c r="AF26" i="13"/>
  <c r="N25" i="13"/>
  <c r="AI26" i="13"/>
  <c r="AJ26" i="13" s="1"/>
  <c r="AL26" i="13"/>
  <c r="AM26" i="13"/>
  <c r="AH25" i="13" a="1"/>
  <c r="AH25" i="13" s="1"/>
  <c r="M25" i="13" s="1"/>
  <c r="I64" i="13"/>
  <c r="AC65" i="13"/>
  <c r="L25" i="13"/>
  <c r="G63" i="13"/>
  <c r="AO64" i="13"/>
  <c r="Y75" i="13"/>
  <c r="Z74" i="13"/>
  <c r="K74" i="13" s="1"/>
  <c r="AE29" i="13"/>
  <c r="V74" i="13"/>
  <c r="W73" i="13"/>
  <c r="J73" i="13" s="1"/>
  <c r="AK29" i="13"/>
  <c r="AB72" i="13"/>
  <c r="S81" i="13"/>
  <c r="T80" i="13"/>
  <c r="H80" i="13" s="1"/>
  <c r="AN71" i="13"/>
  <c r="L26" i="13" l="1"/>
  <c r="A26" i="13"/>
  <c r="AM27" i="13"/>
  <c r="AL27" i="13"/>
  <c r="G64" i="13"/>
  <c r="AO65" i="13"/>
  <c r="I65" i="13"/>
  <c r="AC66" i="13"/>
  <c r="AH26" i="13" a="1"/>
  <c r="AH26" i="13" s="1"/>
  <c r="M26" i="13" s="1"/>
  <c r="AI27" i="13"/>
  <c r="AJ27" i="13" s="1"/>
  <c r="AF27" i="13"/>
  <c r="N26" i="13"/>
  <c r="Y76" i="13"/>
  <c r="Z75" i="13"/>
  <c r="K75" i="13" s="1"/>
  <c r="S82" i="13"/>
  <c r="T81" i="13"/>
  <c r="H81" i="13" s="1"/>
  <c r="AK30" i="13"/>
  <c r="V75" i="13"/>
  <c r="W74" i="13"/>
  <c r="J74" i="13" s="1"/>
  <c r="AN72" i="13"/>
  <c r="AB73" i="13"/>
  <c r="AE30" i="13"/>
  <c r="A27" i="13" l="1"/>
  <c r="I66" i="13"/>
  <c r="AC67" i="13"/>
  <c r="G65" i="13"/>
  <c r="AO66" i="13"/>
  <c r="AH27" i="13" a="1"/>
  <c r="AH27" i="13" s="1"/>
  <c r="M27" i="13" s="1"/>
  <c r="AM28" i="13"/>
  <c r="AL28" i="13"/>
  <c r="AI28" i="13"/>
  <c r="AJ28" i="13" s="1"/>
  <c r="N27" i="13"/>
  <c r="AF28" i="13"/>
  <c r="L27" i="13"/>
  <c r="V76" i="13"/>
  <c r="W75" i="13"/>
  <c r="J75" i="13" s="1"/>
  <c r="AB74" i="13"/>
  <c r="Y77" i="13"/>
  <c r="Z76" i="13"/>
  <c r="K76" i="13" s="1"/>
  <c r="AK31" i="13"/>
  <c r="AE31" i="13"/>
  <c r="S83" i="13"/>
  <c r="T82" i="13"/>
  <c r="H82" i="13" s="1"/>
  <c r="AN73" i="13"/>
  <c r="AH28" i="13" l="1" a="1"/>
  <c r="AH28" i="13" s="1"/>
  <c r="M28" i="13" s="1"/>
  <c r="A28" i="13"/>
  <c r="L28" i="13"/>
  <c r="I67" i="13"/>
  <c r="AC68" i="13"/>
  <c r="AM29" i="13"/>
  <c r="AL29" i="13"/>
  <c r="G66" i="13"/>
  <c r="AO67" i="13"/>
  <c r="N28" i="13"/>
  <c r="AI29" i="13"/>
  <c r="AJ29" i="13" s="1"/>
  <c r="AF29" i="13"/>
  <c r="AB75" i="13"/>
  <c r="T83" i="13"/>
  <c r="H83" i="13" s="1"/>
  <c r="S84" i="13"/>
  <c r="V77" i="13"/>
  <c r="W76" i="13"/>
  <c r="J76" i="13" s="1"/>
  <c r="AN74" i="13"/>
  <c r="AK32" i="13"/>
  <c r="AE32" i="13"/>
  <c r="Z77" i="13"/>
  <c r="K77" i="13" s="1"/>
  <c r="Y78" i="13"/>
  <c r="L29" i="13" l="1"/>
  <c r="AM30" i="13"/>
  <c r="AL30" i="13"/>
  <c r="A29" i="13"/>
  <c r="I68" i="13"/>
  <c r="AC69" i="13"/>
  <c r="AH29" i="13" a="1"/>
  <c r="AH29" i="13" s="1"/>
  <c r="M29" i="13" s="1"/>
  <c r="G67" i="13"/>
  <c r="AO68" i="13"/>
  <c r="AI30" i="13"/>
  <c r="AJ30" i="13" s="1"/>
  <c r="AF30" i="13"/>
  <c r="N29" i="13"/>
  <c r="AE33" i="13"/>
  <c r="W77" i="13"/>
  <c r="J77" i="13" s="1"/>
  <c r="V78" i="13"/>
  <c r="Z78" i="13"/>
  <c r="K78" i="13" s="1"/>
  <c r="Y79" i="13"/>
  <c r="AK33" i="13"/>
  <c r="T84" i="13"/>
  <c r="H84" i="13" s="1"/>
  <c r="S85" i="13"/>
  <c r="AN75" i="13"/>
  <c r="AB76" i="13"/>
  <c r="A30" i="13" l="1"/>
  <c r="AH30" i="13" a="1"/>
  <c r="AH30" i="13" s="1"/>
  <c r="M30" i="13" s="1"/>
  <c r="AL31" i="13"/>
  <c r="AM31" i="13"/>
  <c r="AF31" i="13"/>
  <c r="N30" i="13"/>
  <c r="AI31" i="13"/>
  <c r="AJ31" i="13" s="1"/>
  <c r="L30" i="13"/>
  <c r="I69" i="13"/>
  <c r="AC70" i="13"/>
  <c r="G68" i="13"/>
  <c r="AO69" i="13"/>
  <c r="AN76" i="13"/>
  <c r="T85" i="13"/>
  <c r="H85" i="13" s="1"/>
  <c r="S86" i="13"/>
  <c r="W78" i="13"/>
  <c r="J78" i="13" s="1"/>
  <c r="V79" i="13"/>
  <c r="AB77" i="13"/>
  <c r="AK34" i="13"/>
  <c r="Z79" i="13"/>
  <c r="K79" i="13" s="1"/>
  <c r="Y80" i="13"/>
  <c r="AE34" i="13"/>
  <c r="A31" i="13" l="1"/>
  <c r="L31" i="13"/>
  <c r="AH31" i="13" a="1"/>
  <c r="AH31" i="13" s="1"/>
  <c r="M31" i="13" s="1"/>
  <c r="I70" i="13"/>
  <c r="AC71" i="13"/>
  <c r="N31" i="13"/>
  <c r="AF32" i="13"/>
  <c r="AI32" i="13"/>
  <c r="AJ32" i="13" s="1"/>
  <c r="G69" i="13"/>
  <c r="AO70" i="13"/>
  <c r="AM32" i="13"/>
  <c r="AL32" i="13"/>
  <c r="AK35" i="13"/>
  <c r="T86" i="13"/>
  <c r="H86" i="13" s="1"/>
  <c r="S87" i="13"/>
  <c r="AE35" i="13"/>
  <c r="AB78" i="13"/>
  <c r="Z80" i="13"/>
  <c r="K80" i="13" s="1"/>
  <c r="Y81" i="13"/>
  <c r="W79" i="13"/>
  <c r="J79" i="13" s="1"/>
  <c r="V80" i="13"/>
  <c r="AN77" i="13"/>
  <c r="L32" i="13" l="1"/>
  <c r="G70" i="13"/>
  <c r="AO71" i="13"/>
  <c r="A32" i="13"/>
  <c r="I71" i="13"/>
  <c r="AC72" i="13"/>
  <c r="N32" i="13"/>
  <c r="AF33" i="13"/>
  <c r="AI33" i="13"/>
  <c r="AJ33" i="13" s="1"/>
  <c r="AH32" i="13" a="1"/>
  <c r="AH32" i="13" s="1"/>
  <c r="M32" i="13" s="1"/>
  <c r="AM33" i="13"/>
  <c r="AL33" i="13"/>
  <c r="Z81" i="13"/>
  <c r="K81" i="13" s="1"/>
  <c r="Y82" i="13"/>
  <c r="T87" i="13"/>
  <c r="H87" i="13" s="1"/>
  <c r="S88" i="13"/>
  <c r="AK36" i="13"/>
  <c r="AN78" i="13"/>
  <c r="AE36" i="13"/>
  <c r="AB79" i="13"/>
  <c r="W80" i="13"/>
  <c r="J80" i="13" s="1"/>
  <c r="V81" i="13"/>
  <c r="A33" i="13" l="1"/>
  <c r="I72" i="13"/>
  <c r="AC73" i="13"/>
  <c r="N33" i="13"/>
  <c r="AI34" i="13"/>
  <c r="AJ34" i="13" s="1"/>
  <c r="AF34" i="13"/>
  <c r="AH33" i="13" a="1"/>
  <c r="AH33" i="13" s="1"/>
  <c r="M33" i="13" s="1"/>
  <c r="AM34" i="13"/>
  <c r="AL34" i="13"/>
  <c r="L33" i="13"/>
  <c r="G71" i="13"/>
  <c r="AO72" i="13"/>
  <c r="AB80" i="13"/>
  <c r="AE37" i="13"/>
  <c r="S89" i="13"/>
  <c r="T88" i="13"/>
  <c r="H88" i="13" s="1"/>
  <c r="Y83" i="13"/>
  <c r="Z82" i="13"/>
  <c r="K82" i="13" s="1"/>
  <c r="AN79" i="13"/>
  <c r="V82" i="13"/>
  <c r="W81" i="13"/>
  <c r="J81" i="13" s="1"/>
  <c r="AK37" i="13"/>
  <c r="L34" i="13" l="1"/>
  <c r="AF35" i="13"/>
  <c r="N34" i="13"/>
  <c r="AI35" i="13"/>
  <c r="AJ35" i="13" s="1"/>
  <c r="A34" i="13"/>
  <c r="G72" i="13"/>
  <c r="AO73" i="13"/>
  <c r="AM35" i="13"/>
  <c r="AL35" i="13"/>
  <c r="I73" i="13"/>
  <c r="AC74" i="13"/>
  <c r="AH34" i="13" a="1"/>
  <c r="AH34" i="13" s="1"/>
  <c r="M34" i="13" s="1"/>
  <c r="AE38" i="13"/>
  <c r="AK38" i="13"/>
  <c r="Y84" i="13"/>
  <c r="Z83" i="13"/>
  <c r="K83" i="13" s="1"/>
  <c r="V83" i="13"/>
  <c r="W82" i="13"/>
  <c r="J82" i="13" s="1"/>
  <c r="AN80" i="13"/>
  <c r="T89" i="13"/>
  <c r="H89" i="13" s="1"/>
  <c r="S90" i="13"/>
  <c r="AB81" i="13"/>
  <c r="L35" i="13" l="1"/>
  <c r="AH35" i="13" a="1"/>
  <c r="AH35" i="13" s="1"/>
  <c r="M35" i="13" s="1"/>
  <c r="A35" i="13"/>
  <c r="G73" i="13"/>
  <c r="AO74" i="13"/>
  <c r="AF36" i="13"/>
  <c r="N35" i="13"/>
  <c r="AI36" i="13"/>
  <c r="AJ36" i="13" s="1"/>
  <c r="I74" i="13"/>
  <c r="AC75" i="13"/>
  <c r="AM36" i="13"/>
  <c r="AL36" i="13"/>
  <c r="AN81" i="13"/>
  <c r="V84" i="13"/>
  <c r="W83" i="13"/>
  <c r="J83" i="13" s="1"/>
  <c r="AK39" i="13"/>
  <c r="Y85" i="13"/>
  <c r="Z84" i="13"/>
  <c r="K84" i="13" s="1"/>
  <c r="AE39" i="13"/>
  <c r="AB82" i="13"/>
  <c r="S91" i="13"/>
  <c r="T90" i="13"/>
  <c r="H90" i="13" s="1"/>
  <c r="AF37" i="13" l="1"/>
  <c r="N36" i="13"/>
  <c r="AI37" i="13"/>
  <c r="AJ37" i="13" s="1"/>
  <c r="G74" i="13"/>
  <c r="AO75" i="13"/>
  <c r="A36" i="13"/>
  <c r="AH36" i="13" a="1"/>
  <c r="AH36" i="13" s="1"/>
  <c r="M36" i="13" s="1"/>
  <c r="AM37" i="13"/>
  <c r="AL37" i="13"/>
  <c r="L36" i="13"/>
  <c r="I75" i="13"/>
  <c r="AC76" i="13"/>
  <c r="S92" i="13"/>
  <c r="T91" i="13"/>
  <c r="H91" i="13" s="1"/>
  <c r="Z85" i="13"/>
  <c r="K85" i="13" s="1"/>
  <c r="Y86" i="13"/>
  <c r="W84" i="13"/>
  <c r="J84" i="13" s="1"/>
  <c r="V85" i="13"/>
  <c r="AB83" i="13"/>
  <c r="AK40" i="13"/>
  <c r="AN82" i="13"/>
  <c r="AE40" i="13"/>
  <c r="L37" i="13" l="1"/>
  <c r="AH37" i="13" a="1"/>
  <c r="AH37" i="13" s="1"/>
  <c r="M37" i="13" s="1"/>
  <c r="G75" i="13"/>
  <c r="AO76" i="13"/>
  <c r="A37" i="13"/>
  <c r="I76" i="13"/>
  <c r="AC77" i="13"/>
  <c r="AM38" i="13"/>
  <c r="AL38" i="13"/>
  <c r="AF38" i="13"/>
  <c r="N37" i="13"/>
  <c r="AI38" i="13"/>
  <c r="AJ38" i="13" s="1"/>
  <c r="AN83" i="13"/>
  <c r="Z86" i="13"/>
  <c r="K86" i="13" s="1"/>
  <c r="Y87" i="13"/>
  <c r="T92" i="13"/>
  <c r="H92" i="13" s="1"/>
  <c r="S93" i="13"/>
  <c r="AB84" i="13"/>
  <c r="W85" i="13"/>
  <c r="J85" i="13" s="1"/>
  <c r="V86" i="13"/>
  <c r="AE41" i="13"/>
  <c r="AK41" i="13"/>
  <c r="AH38" i="13" l="1" a="1"/>
  <c r="AH38" i="13" s="1"/>
  <c r="M38" i="13" s="1"/>
  <c r="AL39" i="13"/>
  <c r="AM39" i="13"/>
  <c r="L38" i="13"/>
  <c r="A38" i="13"/>
  <c r="I77" i="13"/>
  <c r="AC78" i="13"/>
  <c r="G76" i="13"/>
  <c r="AO77" i="13"/>
  <c r="N38" i="13"/>
  <c r="AI39" i="13"/>
  <c r="AJ39" i="13" s="1"/>
  <c r="AF39" i="13"/>
  <c r="V87" i="13"/>
  <c r="W86" i="13"/>
  <c r="J86" i="13" s="1"/>
  <c r="AN84" i="13"/>
  <c r="AK42" i="13"/>
  <c r="S94" i="13"/>
  <c r="T93" i="13"/>
  <c r="H93" i="13" s="1"/>
  <c r="AE42" i="13"/>
  <c r="Y88" i="13"/>
  <c r="Z87" i="13"/>
  <c r="K87" i="13" s="1"/>
  <c r="AB85" i="13"/>
  <c r="L39" i="13" l="1"/>
  <c r="AH39" i="13" a="1"/>
  <c r="AH39" i="13" s="1"/>
  <c r="M39" i="13" s="1"/>
  <c r="A39" i="13"/>
  <c r="I78" i="13"/>
  <c r="AC79" i="13"/>
  <c r="G77" i="13"/>
  <c r="AO78" i="13"/>
  <c r="N39" i="13"/>
  <c r="AI40" i="13"/>
  <c r="AF40" i="13"/>
  <c r="AM40" i="13"/>
  <c r="AL40" i="13"/>
  <c r="T94" i="13"/>
  <c r="H94" i="13" s="1"/>
  <c r="S95" i="13"/>
  <c r="W87" i="13"/>
  <c r="J87" i="13" s="1"/>
  <c r="V88" i="13"/>
  <c r="AB86" i="13"/>
  <c r="AK43" i="13"/>
  <c r="Z88" i="13"/>
  <c r="K88" i="13" s="1"/>
  <c r="Y89" i="13"/>
  <c r="AN85" i="13"/>
  <c r="AE43" i="13"/>
  <c r="L40" i="13" l="1"/>
  <c r="AF41" i="13"/>
  <c r="N40" i="13"/>
  <c r="AI41" i="13"/>
  <c r="AJ41" i="13" s="1"/>
  <c r="AJ40" i="13"/>
  <c r="AH40" i="13" s="1" a="1"/>
  <c r="AH40" i="13" s="1"/>
  <c r="I79" i="13"/>
  <c r="AC80" i="13"/>
  <c r="G78" i="13"/>
  <c r="AO79" i="13"/>
  <c r="AL41" i="13"/>
  <c r="AM41" i="13"/>
  <c r="AN86" i="13"/>
  <c r="AK44" i="13"/>
  <c r="S96" i="13"/>
  <c r="T95" i="13"/>
  <c r="H95" i="13" s="1"/>
  <c r="AB87" i="13"/>
  <c r="AE44" i="13"/>
  <c r="Z89" i="13"/>
  <c r="K89" i="13" s="1"/>
  <c r="Y90" i="13"/>
  <c r="V89" i="13"/>
  <c r="W88" i="13"/>
  <c r="J88" i="13" s="1"/>
  <c r="L41" i="13" l="1"/>
  <c r="A41" i="13"/>
  <c r="M40" i="13"/>
  <c r="AH41" i="13" a="1"/>
  <c r="AH41" i="13" s="1"/>
  <c r="M41" i="13" s="1"/>
  <c r="I80" i="13"/>
  <c r="AC81" i="13"/>
  <c r="A40" i="13"/>
  <c r="AM42" i="13"/>
  <c r="AL42" i="13"/>
  <c r="G79" i="13"/>
  <c r="AO80" i="13"/>
  <c r="AF42" i="13"/>
  <c r="AI42" i="13"/>
  <c r="AJ42" i="13" s="1"/>
  <c r="N41" i="13"/>
  <c r="AB88" i="13"/>
  <c r="S97" i="13"/>
  <c r="T96" i="13"/>
  <c r="H96" i="13" s="1"/>
  <c r="AN87" i="13"/>
  <c r="Y91" i="13"/>
  <c r="Z90" i="13"/>
  <c r="K90" i="13" s="1"/>
  <c r="AK45" i="13"/>
  <c r="V90" i="13"/>
  <c r="W89" i="13"/>
  <c r="J89" i="13" s="1"/>
  <c r="AE45" i="13"/>
  <c r="AH42" i="13" l="1" a="1"/>
  <c r="AH42" i="13" s="1"/>
  <c r="M42" i="13" s="1"/>
  <c r="L42" i="13"/>
  <c r="AL43" i="13"/>
  <c r="AM43" i="13"/>
  <c r="I81" i="13"/>
  <c r="AC82" i="13"/>
  <c r="A42" i="13"/>
  <c r="AF43" i="13"/>
  <c r="N42" i="13"/>
  <c r="AI43" i="13"/>
  <c r="AJ43" i="13" s="1"/>
  <c r="G80" i="13"/>
  <c r="AO81" i="13"/>
  <c r="W90" i="13"/>
  <c r="J90" i="13" s="1"/>
  <c r="V91" i="13"/>
  <c r="AK46" i="13"/>
  <c r="AB89" i="13"/>
  <c r="AE46" i="13"/>
  <c r="Z91" i="13"/>
  <c r="K91" i="13" s="1"/>
  <c r="Y92" i="13"/>
  <c r="T97" i="13"/>
  <c r="H97" i="13" s="1"/>
  <c r="S98" i="13"/>
  <c r="AN88" i="13"/>
  <c r="AH43" i="13" l="1" a="1"/>
  <c r="AH43" i="13" s="1"/>
  <c r="M43" i="13" s="1"/>
  <c r="L43" i="13"/>
  <c r="AI44" i="13"/>
  <c r="AJ44" i="13" s="1"/>
  <c r="N43" i="13"/>
  <c r="AF44" i="13"/>
  <c r="I82" i="13"/>
  <c r="AC83" i="13"/>
  <c r="G81" i="13"/>
  <c r="AO82" i="13"/>
  <c r="AM44" i="13"/>
  <c r="AL44" i="13"/>
  <c r="A43" i="13"/>
  <c r="AB90" i="13"/>
  <c r="AE47" i="13"/>
  <c r="AK47" i="13"/>
  <c r="Y93" i="13"/>
  <c r="Z92" i="13"/>
  <c r="K92" i="13" s="1"/>
  <c r="AN89" i="13"/>
  <c r="V92" i="13"/>
  <c r="W91" i="13"/>
  <c r="J91" i="13" s="1"/>
  <c r="S99" i="13"/>
  <c r="T98" i="13"/>
  <c r="H98" i="13" s="1"/>
  <c r="L44" i="13" l="1"/>
  <c r="G82" i="13"/>
  <c r="AO83" i="13"/>
  <c r="I83" i="13"/>
  <c r="AC84" i="13"/>
  <c r="AF45" i="13"/>
  <c r="N44" i="13"/>
  <c r="AI45" i="13"/>
  <c r="AJ45" i="13" s="1"/>
  <c r="AH44" i="13" a="1"/>
  <c r="AH44" i="13" s="1"/>
  <c r="M44" i="13" s="1"/>
  <c r="AL45" i="13"/>
  <c r="AM45" i="13"/>
  <c r="A44" i="13"/>
  <c r="AK48" i="13"/>
  <c r="AE48" i="13"/>
  <c r="T99" i="13"/>
  <c r="H99" i="13" s="1"/>
  <c r="S100" i="13"/>
  <c r="AN90" i="13"/>
  <c r="AB91" i="13"/>
  <c r="Y94" i="13"/>
  <c r="Z93" i="13"/>
  <c r="K93" i="13" s="1"/>
  <c r="V93" i="13"/>
  <c r="W92" i="13"/>
  <c r="J92" i="13" s="1"/>
  <c r="L45" i="13" l="1"/>
  <c r="AF46" i="13"/>
  <c r="N45" i="13"/>
  <c r="AI46" i="13"/>
  <c r="AJ46" i="13" s="1"/>
  <c r="I84" i="13"/>
  <c r="AC85" i="13"/>
  <c r="A45" i="13"/>
  <c r="AH45" i="13" a="1"/>
  <c r="AH45" i="13" s="1"/>
  <c r="M45" i="13" s="1"/>
  <c r="G83" i="13"/>
  <c r="AO84" i="13"/>
  <c r="AL46" i="13"/>
  <c r="AM46" i="13"/>
  <c r="Z94" i="13"/>
  <c r="K94" i="13" s="1"/>
  <c r="Y95" i="13"/>
  <c r="AK49" i="13"/>
  <c r="AE49" i="13"/>
  <c r="AN91" i="13"/>
  <c r="T100" i="13"/>
  <c r="H100" i="13" s="1"/>
  <c r="S101" i="13"/>
  <c r="AB92" i="13"/>
  <c r="W93" i="13"/>
  <c r="J93" i="13" s="1"/>
  <c r="V94" i="13"/>
  <c r="L46" i="13" l="1"/>
  <c r="A46" i="13"/>
  <c r="I85" i="13"/>
  <c r="AC86" i="13"/>
  <c r="AH46" i="13" a="1"/>
  <c r="AH46" i="13" s="1"/>
  <c r="M46" i="13" s="1"/>
  <c r="AM47" i="13"/>
  <c r="AL47" i="13"/>
  <c r="G84" i="13"/>
  <c r="AO85" i="13"/>
  <c r="N46" i="13"/>
  <c r="AF47" i="13"/>
  <c r="AI47" i="13"/>
  <c r="AJ47" i="13" s="1"/>
  <c r="AN92" i="13"/>
  <c r="Y96" i="13"/>
  <c r="Z95" i="13"/>
  <c r="K95" i="13" s="1"/>
  <c r="AB93" i="13"/>
  <c r="S102" i="13"/>
  <c r="T101" i="13"/>
  <c r="H101" i="13" s="1"/>
  <c r="AE50" i="13"/>
  <c r="V95" i="13"/>
  <c r="W94" i="13"/>
  <c r="J94" i="13" s="1"/>
  <c r="AK50" i="13"/>
  <c r="A47" i="13" l="1"/>
  <c r="AM48" i="13"/>
  <c r="AL48" i="13"/>
  <c r="AH47" i="13" a="1"/>
  <c r="AH47" i="13" s="1"/>
  <c r="M47" i="13" s="1"/>
  <c r="I86" i="13"/>
  <c r="AC87" i="13"/>
  <c r="G85" i="13"/>
  <c r="AO86" i="13"/>
  <c r="L47" i="13"/>
  <c r="AF48" i="13"/>
  <c r="N47" i="13"/>
  <c r="AI48" i="13"/>
  <c r="AJ48" i="13" s="1"/>
  <c r="AE51" i="13"/>
  <c r="AK51" i="13"/>
  <c r="AN93" i="13"/>
  <c r="T102" i="13"/>
  <c r="H102" i="13" s="1"/>
  <c r="S103" i="13"/>
  <c r="AB94" i="13"/>
  <c r="W95" i="13"/>
  <c r="J95" i="13" s="1"/>
  <c r="V96" i="13"/>
  <c r="Z96" i="13"/>
  <c r="K96" i="13" s="1"/>
  <c r="Y97" i="13"/>
  <c r="A48" i="13" l="1"/>
  <c r="I87" i="13"/>
  <c r="AC88" i="13"/>
  <c r="AH48" i="13" a="1"/>
  <c r="AH48" i="13" s="1"/>
  <c r="M48" i="13" s="1"/>
  <c r="AM49" i="13"/>
  <c r="AL49" i="13"/>
  <c r="G86" i="13"/>
  <c r="AO87" i="13"/>
  <c r="N48" i="13"/>
  <c r="AI49" i="13"/>
  <c r="AJ49" i="13" s="1"/>
  <c r="AF49" i="13"/>
  <c r="L48" i="13"/>
  <c r="AK52" i="13"/>
  <c r="AB95" i="13"/>
  <c r="AE52" i="13"/>
  <c r="S104" i="13"/>
  <c r="T103" i="13"/>
  <c r="H103" i="13" s="1"/>
  <c r="Y98" i="13"/>
  <c r="Z97" i="13"/>
  <c r="K97" i="13" s="1"/>
  <c r="V97" i="13"/>
  <c r="W96" i="13"/>
  <c r="J96" i="13" s="1"/>
  <c r="AN94" i="13"/>
  <c r="A49" i="13" l="1"/>
  <c r="L49" i="13"/>
  <c r="AL50" i="13"/>
  <c r="AM50" i="13"/>
  <c r="G87" i="13"/>
  <c r="AO88" i="13"/>
  <c r="AH49" i="13" a="1"/>
  <c r="AH49" i="13" s="1"/>
  <c r="M49" i="13" s="1"/>
  <c r="I88" i="13"/>
  <c r="AC89" i="13"/>
  <c r="AF50" i="13"/>
  <c r="N49" i="13"/>
  <c r="AI50" i="13"/>
  <c r="AJ50" i="13" s="1"/>
  <c r="Y99" i="13"/>
  <c r="Z98" i="13"/>
  <c r="K98" i="13" s="1"/>
  <c r="AK53" i="13"/>
  <c r="AB96" i="13"/>
  <c r="AN95" i="13"/>
  <c r="S105" i="13"/>
  <c r="T104" i="13"/>
  <c r="H104" i="13" s="1"/>
  <c r="AE53" i="13"/>
  <c r="V98" i="13"/>
  <c r="W97" i="13"/>
  <c r="J97" i="13" s="1"/>
  <c r="L50" i="13" l="1"/>
  <c r="A50" i="13"/>
  <c r="I89" i="13"/>
  <c r="AC90" i="13"/>
  <c r="G88" i="13"/>
  <c r="AO89" i="13"/>
  <c r="AH50" i="13" a="1"/>
  <c r="AH50" i="13" s="1"/>
  <c r="M50" i="13" s="1"/>
  <c r="AM51" i="13"/>
  <c r="AL51" i="13"/>
  <c r="AF51" i="13"/>
  <c r="N50" i="13"/>
  <c r="AI51" i="13"/>
  <c r="AJ51" i="13" s="1"/>
  <c r="AB97" i="13"/>
  <c r="AN96" i="13"/>
  <c r="AK54" i="13"/>
  <c r="T105" i="13"/>
  <c r="H105" i="13" s="1"/>
  <c r="S106" i="13"/>
  <c r="W98" i="13"/>
  <c r="J98" i="13" s="1"/>
  <c r="V99" i="13"/>
  <c r="AE54" i="13"/>
  <c r="Z99" i="13"/>
  <c r="K99" i="13" s="1"/>
  <c r="Y100" i="13"/>
  <c r="AF52" i="13" l="1"/>
  <c r="N51" i="13"/>
  <c r="AI52" i="13"/>
  <c r="AJ52" i="13" s="1"/>
  <c r="L51" i="13"/>
  <c r="I90" i="13"/>
  <c r="AC91" i="13"/>
  <c r="AM52" i="13"/>
  <c r="AL52" i="13"/>
  <c r="G89" i="13"/>
  <c r="AO90" i="13"/>
  <c r="AH51" i="13" a="1"/>
  <c r="AH51" i="13" s="1"/>
  <c r="M51" i="13" s="1"/>
  <c r="A51" i="13"/>
  <c r="AE55" i="13"/>
  <c r="AN97" i="13"/>
  <c r="V100" i="13"/>
  <c r="W99" i="13"/>
  <c r="J99" i="13" s="1"/>
  <c r="Y101" i="13"/>
  <c r="Z100" i="13"/>
  <c r="K100" i="13" s="1"/>
  <c r="S107" i="13"/>
  <c r="T106" i="13"/>
  <c r="H106" i="13" s="1"/>
  <c r="AB98" i="13"/>
  <c r="AK55" i="13"/>
  <c r="AH52" i="13" l="1" a="1"/>
  <c r="AH52" i="13" s="1"/>
  <c r="M52" i="13" s="1"/>
  <c r="I91" i="13"/>
  <c r="AC92" i="13"/>
  <c r="L52" i="13"/>
  <c r="A52" i="13"/>
  <c r="AM53" i="13"/>
  <c r="AL53" i="13"/>
  <c r="G90" i="13"/>
  <c r="AO91" i="13"/>
  <c r="AF53" i="13"/>
  <c r="N52" i="13"/>
  <c r="AI53" i="13"/>
  <c r="AJ53" i="13" s="1"/>
  <c r="Z101" i="13"/>
  <c r="K101" i="13" s="1"/>
  <c r="Y102" i="13"/>
  <c r="T107" i="13"/>
  <c r="H107" i="13" s="1"/>
  <c r="S108" i="13"/>
  <c r="AN98" i="13"/>
  <c r="AK56" i="13"/>
  <c r="AB99" i="13"/>
  <c r="W100" i="13"/>
  <c r="J100" i="13" s="1"/>
  <c r="V101" i="13"/>
  <c r="AE56" i="13"/>
  <c r="AH53" i="13" l="1" a="1"/>
  <c r="AH53" i="13" s="1"/>
  <c r="M53" i="13" s="1"/>
  <c r="L53" i="13"/>
  <c r="AM54" i="13"/>
  <c r="AL54" i="13"/>
  <c r="I92" i="13"/>
  <c r="AC93" i="13"/>
  <c r="G91" i="13"/>
  <c r="AO92" i="13"/>
  <c r="A53" i="13"/>
  <c r="N53" i="13"/>
  <c r="AF54" i="13"/>
  <c r="AI54" i="13"/>
  <c r="AJ54" i="13" s="1"/>
  <c r="AK57" i="13"/>
  <c r="W101" i="13"/>
  <c r="J101" i="13" s="1"/>
  <c r="V102" i="13"/>
  <c r="AN99" i="13"/>
  <c r="T108" i="13"/>
  <c r="H108" i="13" s="1"/>
  <c r="S109" i="13"/>
  <c r="AB100" i="13"/>
  <c r="Z102" i="13"/>
  <c r="K102" i="13" s="1"/>
  <c r="Y103" i="13"/>
  <c r="AE57" i="13"/>
  <c r="A54" i="13" l="1"/>
  <c r="AH54" i="13" a="1"/>
  <c r="AH54" i="13" s="1"/>
  <c r="M54" i="13" s="1"/>
  <c r="G92" i="13"/>
  <c r="AO93" i="13"/>
  <c r="AM55" i="13"/>
  <c r="AL55" i="13"/>
  <c r="I93" i="13"/>
  <c r="AC94" i="13"/>
  <c r="L54" i="13"/>
  <c r="N54" i="13"/>
  <c r="AI55" i="13"/>
  <c r="AJ55" i="13" s="1"/>
  <c r="AF55" i="13"/>
  <c r="AN100" i="13"/>
  <c r="V103" i="13"/>
  <c r="W102" i="13"/>
  <c r="J102" i="13" s="1"/>
  <c r="AB101" i="13"/>
  <c r="AE58" i="13"/>
  <c r="S110" i="13"/>
  <c r="T109" i="13"/>
  <c r="H109" i="13" s="1"/>
  <c r="Y104" i="13"/>
  <c r="Z103" i="13"/>
  <c r="K103" i="13" s="1"/>
  <c r="AK58" i="13"/>
  <c r="AH55" i="13" l="1" a="1"/>
  <c r="AH55" i="13" s="1"/>
  <c r="M55" i="13" s="1"/>
  <c r="I94" i="13"/>
  <c r="AC95" i="13"/>
  <c r="L55" i="13"/>
  <c r="AL56" i="13"/>
  <c r="AM56" i="13"/>
  <c r="N55" i="13"/>
  <c r="AF56" i="13"/>
  <c r="AI56" i="13"/>
  <c r="AJ56" i="13" s="1"/>
  <c r="G93" i="13"/>
  <c r="AO94" i="13"/>
  <c r="A55" i="13"/>
  <c r="Z104" i="13"/>
  <c r="K104" i="13" s="1"/>
  <c r="Y105" i="13"/>
  <c r="AB102" i="13"/>
  <c r="T110" i="13"/>
  <c r="H110" i="13" s="1"/>
  <c r="S111" i="13"/>
  <c r="W103" i="13"/>
  <c r="J103" i="13" s="1"/>
  <c r="V104" i="13"/>
  <c r="AE59" i="13"/>
  <c r="AK59" i="13"/>
  <c r="AN101" i="13"/>
  <c r="A56" i="13" l="1"/>
  <c r="L56" i="13"/>
  <c r="AH56" i="13" a="1"/>
  <c r="AH56" i="13" s="1"/>
  <c r="M56" i="13" s="1"/>
  <c r="AF57" i="13"/>
  <c r="N56" i="13"/>
  <c r="AI57" i="13"/>
  <c r="AJ57" i="13" s="1"/>
  <c r="AL57" i="13"/>
  <c r="AM57" i="13"/>
  <c r="I95" i="13"/>
  <c r="AC96" i="13"/>
  <c r="G94" i="13"/>
  <c r="AO95" i="13"/>
  <c r="AN102" i="13"/>
  <c r="AK60" i="13"/>
  <c r="AB103" i="13"/>
  <c r="Y106" i="13"/>
  <c r="Z105" i="13"/>
  <c r="K105" i="13" s="1"/>
  <c r="S112" i="13"/>
  <c r="T111" i="13"/>
  <c r="H111" i="13" s="1"/>
  <c r="AE60" i="13"/>
  <c r="V105" i="13"/>
  <c r="W104" i="13"/>
  <c r="J104" i="13" s="1"/>
  <c r="AH57" i="13" l="1" a="1"/>
  <c r="AH57" i="13" s="1"/>
  <c r="M57" i="13" s="1"/>
  <c r="L57" i="13"/>
  <c r="I96" i="13"/>
  <c r="AC97" i="13"/>
  <c r="AM58" i="13"/>
  <c r="AL58" i="13"/>
  <c r="A57" i="13"/>
  <c r="G95" i="13"/>
  <c r="AO96" i="13"/>
  <c r="AF58" i="13"/>
  <c r="AI58" i="13"/>
  <c r="AJ58" i="13" s="1"/>
  <c r="N57" i="13"/>
  <c r="AE61" i="13"/>
  <c r="AN103" i="13"/>
  <c r="S113" i="13"/>
  <c r="T112" i="13"/>
  <c r="H112" i="13" s="1"/>
  <c r="AB104" i="13"/>
  <c r="V106" i="13"/>
  <c r="W105" i="13"/>
  <c r="J105" i="13" s="1"/>
  <c r="AK61" i="13"/>
  <c r="Y107" i="13"/>
  <c r="Z106" i="13"/>
  <c r="K106" i="13" s="1"/>
  <c r="L58" i="13" l="1"/>
  <c r="AF59" i="13"/>
  <c r="N58" i="13"/>
  <c r="AI59" i="13"/>
  <c r="AJ59" i="13" s="1"/>
  <c r="AL59" i="13"/>
  <c r="AM59" i="13"/>
  <c r="I97" i="13"/>
  <c r="AC98" i="13"/>
  <c r="G96" i="13"/>
  <c r="AO97" i="13"/>
  <c r="AH58" i="13" a="1"/>
  <c r="AH58" i="13" s="1"/>
  <c r="M58" i="13" s="1"/>
  <c r="A58" i="13"/>
  <c r="AE62" i="13"/>
  <c r="AK62" i="13"/>
  <c r="W106" i="13"/>
  <c r="J106" i="13" s="1"/>
  <c r="V107" i="13"/>
  <c r="T113" i="13"/>
  <c r="H113" i="13" s="1"/>
  <c r="S114" i="13"/>
  <c r="Z107" i="13"/>
  <c r="K107" i="13" s="1"/>
  <c r="Y108" i="13"/>
  <c r="AB105" i="13"/>
  <c r="AN104" i="13"/>
  <c r="L59" i="13" l="1"/>
  <c r="AH59" i="13" a="1"/>
  <c r="AH59" i="13" s="1"/>
  <c r="M59" i="13" s="1"/>
  <c r="I98" i="13"/>
  <c r="AC99" i="13"/>
  <c r="AM60" i="13"/>
  <c r="AL60" i="13"/>
  <c r="A59" i="13"/>
  <c r="G97" i="13"/>
  <c r="AO98" i="13"/>
  <c r="N59" i="13"/>
  <c r="AI60" i="13"/>
  <c r="AJ60" i="13" s="1"/>
  <c r="AF60" i="13"/>
  <c r="S115" i="13"/>
  <c r="T114" i="13"/>
  <c r="H114" i="13" s="1"/>
  <c r="AE63" i="13"/>
  <c r="V108" i="13"/>
  <c r="W107" i="13"/>
  <c r="J107" i="13" s="1"/>
  <c r="AN105" i="13"/>
  <c r="AB106" i="13"/>
  <c r="AK63" i="13"/>
  <c r="Y109" i="13"/>
  <c r="Z108" i="13"/>
  <c r="K108" i="13" s="1"/>
  <c r="AH60" i="13" l="1" a="1"/>
  <c r="AH60" i="13" s="1"/>
  <c r="M60" i="13" s="1"/>
  <c r="G98" i="13"/>
  <c r="AO99" i="13"/>
  <c r="AI61" i="13"/>
  <c r="AJ61" i="13" s="1"/>
  <c r="N60" i="13"/>
  <c r="AF61" i="13"/>
  <c r="I99" i="13"/>
  <c r="AC100" i="13"/>
  <c r="L60" i="13"/>
  <c r="AL61" i="13"/>
  <c r="AM61" i="13"/>
  <c r="A60" i="13"/>
  <c r="W108" i="13"/>
  <c r="J108" i="13" s="1"/>
  <c r="V109" i="13"/>
  <c r="AK64" i="13"/>
  <c r="AE64" i="13"/>
  <c r="AB107" i="13"/>
  <c r="Z109" i="13"/>
  <c r="K109" i="13" s="1"/>
  <c r="Y110" i="13"/>
  <c r="AN106" i="13"/>
  <c r="T115" i="13"/>
  <c r="H115" i="13" s="1"/>
  <c r="S116" i="13"/>
  <c r="L61" i="13" l="1"/>
  <c r="A61" i="13"/>
  <c r="AF62" i="13"/>
  <c r="N61" i="13"/>
  <c r="AI62" i="13"/>
  <c r="AJ62" i="13" s="1"/>
  <c r="AH61" i="13" a="1"/>
  <c r="AH61" i="13" s="1"/>
  <c r="M61" i="13" s="1"/>
  <c r="G99" i="13"/>
  <c r="AO100" i="13"/>
  <c r="I100" i="13"/>
  <c r="AC101" i="13"/>
  <c r="AM62" i="13"/>
  <c r="AL62" i="13"/>
  <c r="AE65" i="13"/>
  <c r="W109" i="13"/>
  <c r="J109" i="13" s="1"/>
  <c r="V110" i="13"/>
  <c r="AN107" i="13"/>
  <c r="Z110" i="13"/>
  <c r="K110" i="13" s="1"/>
  <c r="Y111" i="13"/>
  <c r="T116" i="13"/>
  <c r="H116" i="13" s="1"/>
  <c r="S117" i="13"/>
  <c r="AB108" i="13"/>
  <c r="AK65" i="13"/>
  <c r="A62" i="13" l="1"/>
  <c r="I101" i="13"/>
  <c r="AC102" i="13"/>
  <c r="G100" i="13"/>
  <c r="AO101" i="13"/>
  <c r="AH62" i="13" a="1"/>
  <c r="AH62" i="13" s="1"/>
  <c r="M62" i="13" s="1"/>
  <c r="AM63" i="13"/>
  <c r="AL63" i="13"/>
  <c r="L62" i="13"/>
  <c r="AI63" i="13"/>
  <c r="AJ63" i="13" s="1"/>
  <c r="AF63" i="13"/>
  <c r="N62" i="13"/>
  <c r="Y112" i="13"/>
  <c r="Z111" i="13"/>
  <c r="K111" i="13" s="1"/>
  <c r="AB109" i="13"/>
  <c r="S118" i="13"/>
  <c r="T117" i="13"/>
  <c r="H117" i="13" s="1"/>
  <c r="AN108" i="13"/>
  <c r="AK66" i="13"/>
  <c r="V111" i="13"/>
  <c r="W110" i="13"/>
  <c r="J110" i="13" s="1"/>
  <c r="AE66" i="13"/>
  <c r="AM64" i="13" l="1"/>
  <c r="AL64" i="13"/>
  <c r="L63" i="13"/>
  <c r="G101" i="13"/>
  <c r="AO102" i="13"/>
  <c r="N63" i="13"/>
  <c r="AI64" i="13"/>
  <c r="AJ64" i="13" s="1"/>
  <c r="AF64" i="13"/>
  <c r="I102" i="13"/>
  <c r="AC103" i="13"/>
  <c r="AH63" i="13" a="1"/>
  <c r="AH63" i="13" s="1"/>
  <c r="M63" i="13" s="1"/>
  <c r="A63" i="13"/>
  <c r="AB110" i="13"/>
  <c r="W111" i="13"/>
  <c r="J111" i="13" s="1"/>
  <c r="V112" i="13"/>
  <c r="AE67" i="13"/>
  <c r="AK67" i="13"/>
  <c r="AN109" i="13"/>
  <c r="Z112" i="13"/>
  <c r="K112" i="13" s="1"/>
  <c r="Y113" i="13"/>
  <c r="T118" i="13"/>
  <c r="H118" i="13" s="1"/>
  <c r="S119" i="13"/>
  <c r="A64" i="13" l="1"/>
  <c r="N64" i="13"/>
  <c r="AI65" i="13"/>
  <c r="AJ65" i="13" s="1"/>
  <c r="AF65" i="13"/>
  <c r="AH64" i="13" a="1"/>
  <c r="AH64" i="13" s="1"/>
  <c r="M64" i="13" s="1"/>
  <c r="G102" i="13"/>
  <c r="AO103" i="13"/>
  <c r="I103" i="13"/>
  <c r="AC104" i="13"/>
  <c r="AL65" i="13"/>
  <c r="AM65" i="13"/>
  <c r="L64" i="13"/>
  <c r="AE68" i="13"/>
  <c r="AK68" i="13"/>
  <c r="V113" i="13"/>
  <c r="W112" i="13"/>
  <c r="J112" i="13" s="1"/>
  <c r="AN110" i="13"/>
  <c r="S120" i="13"/>
  <c r="T119" i="13"/>
  <c r="H119" i="13" s="1"/>
  <c r="Y114" i="13"/>
  <c r="Z113" i="13"/>
  <c r="K113" i="13" s="1"/>
  <c r="AB111" i="13"/>
  <c r="L65" i="13" l="1"/>
  <c r="N65" i="13"/>
  <c r="AF66" i="13"/>
  <c r="AI66" i="13"/>
  <c r="AJ66" i="13" s="1"/>
  <c r="AH65" i="13" a="1"/>
  <c r="AH65" i="13" s="1"/>
  <c r="M65" i="13" s="1"/>
  <c r="A65" i="13"/>
  <c r="I104" i="13"/>
  <c r="AC105" i="13"/>
  <c r="G103" i="13"/>
  <c r="AO104" i="13"/>
  <c r="AM66" i="13"/>
  <c r="AL66" i="13"/>
  <c r="Y115" i="13"/>
  <c r="Z114" i="13"/>
  <c r="K114" i="13" s="1"/>
  <c r="AE69" i="13"/>
  <c r="V114" i="13"/>
  <c r="W113" i="13"/>
  <c r="J113" i="13" s="1"/>
  <c r="S121" i="13"/>
  <c r="T120" i="13"/>
  <c r="H120" i="13" s="1"/>
  <c r="AB112" i="13"/>
  <c r="AN111" i="13"/>
  <c r="AK69" i="13"/>
  <c r="A66" i="13" l="1"/>
  <c r="AH66" i="13" a="1"/>
  <c r="AH66" i="13" s="1"/>
  <c r="M66" i="13" s="1"/>
  <c r="I105" i="13"/>
  <c r="AC106" i="13"/>
  <c r="AM67" i="13"/>
  <c r="AL67" i="13"/>
  <c r="N66" i="13"/>
  <c r="AI67" i="13"/>
  <c r="AJ67" i="13" s="1"/>
  <c r="AF67" i="13"/>
  <c r="L66" i="13"/>
  <c r="G104" i="13"/>
  <c r="AO105" i="13"/>
  <c r="AK70" i="13"/>
  <c r="W114" i="13"/>
  <c r="J114" i="13" s="1"/>
  <c r="V115" i="13"/>
  <c r="Z115" i="13"/>
  <c r="K115" i="13" s="1"/>
  <c r="Y116" i="13"/>
  <c r="AE70" i="13"/>
  <c r="AN112" i="13"/>
  <c r="AB113" i="13"/>
  <c r="T121" i="13"/>
  <c r="H121" i="13" s="1"/>
  <c r="S122" i="13"/>
  <c r="A67" i="13" l="1"/>
  <c r="AM68" i="13"/>
  <c r="AL68" i="13"/>
  <c r="N67" i="13"/>
  <c r="AF68" i="13"/>
  <c r="AI68" i="13"/>
  <c r="AJ68" i="13" s="1"/>
  <c r="L67" i="13"/>
  <c r="AH67" i="13" a="1"/>
  <c r="AH67" i="13" s="1"/>
  <c r="M67" i="13" s="1"/>
  <c r="I106" i="13"/>
  <c r="AC107" i="13"/>
  <c r="G105" i="13"/>
  <c r="AO106" i="13"/>
  <c r="S123" i="13"/>
  <c r="T122" i="13"/>
  <c r="H122" i="13" s="1"/>
  <c r="Y117" i="13"/>
  <c r="Z116" i="13"/>
  <c r="K116" i="13" s="1"/>
  <c r="AK71" i="13"/>
  <c r="AE71" i="13"/>
  <c r="AB114" i="13"/>
  <c r="AN113" i="13"/>
  <c r="V116" i="13"/>
  <c r="W115" i="13"/>
  <c r="J115" i="13" s="1"/>
  <c r="A68" i="13" l="1"/>
  <c r="AH68" i="13" a="1"/>
  <c r="AH68" i="13" s="1"/>
  <c r="M68" i="13" s="1"/>
  <c r="N68" i="13"/>
  <c r="AI69" i="13"/>
  <c r="AJ69" i="13" s="1"/>
  <c r="AF69" i="13"/>
  <c r="AM69" i="13"/>
  <c r="AL69" i="13"/>
  <c r="G106" i="13"/>
  <c r="AO107" i="13"/>
  <c r="I107" i="13"/>
  <c r="AC108" i="13"/>
  <c r="L68" i="13"/>
  <c r="AN114" i="13"/>
  <c r="AE72" i="13"/>
  <c r="T123" i="13"/>
  <c r="H123" i="13" s="1"/>
  <c r="S124" i="13"/>
  <c r="W116" i="13"/>
  <c r="J116" i="13" s="1"/>
  <c r="V117" i="13"/>
  <c r="AK72" i="13"/>
  <c r="AB115" i="13"/>
  <c r="Z117" i="13"/>
  <c r="K117" i="13" s="1"/>
  <c r="Y118" i="13"/>
  <c r="AL70" i="13" l="1"/>
  <c r="AM70" i="13"/>
  <c r="L69" i="13"/>
  <c r="G107" i="13"/>
  <c r="AO108" i="13"/>
  <c r="A69" i="13"/>
  <c r="AH69" i="13" a="1"/>
  <c r="AH69" i="13" s="1"/>
  <c r="M69" i="13" s="1"/>
  <c r="N69" i="13"/>
  <c r="AI70" i="13"/>
  <c r="AJ70" i="13" s="1"/>
  <c r="AF70" i="13"/>
  <c r="I108" i="13"/>
  <c r="AC109" i="13"/>
  <c r="AE73" i="13"/>
  <c r="T124" i="13"/>
  <c r="H124" i="13" s="1"/>
  <c r="S125" i="13"/>
  <c r="AB116" i="13"/>
  <c r="Z118" i="13"/>
  <c r="K118" i="13" s="1"/>
  <c r="Y119" i="13"/>
  <c r="AK73" i="13"/>
  <c r="W117" i="13"/>
  <c r="J117" i="13" s="1"/>
  <c r="V118" i="13"/>
  <c r="AN115" i="13"/>
  <c r="A70" i="13" l="1"/>
  <c r="G108" i="13"/>
  <c r="AO109" i="13"/>
  <c r="I109" i="13"/>
  <c r="AC110" i="13"/>
  <c r="AF71" i="13"/>
  <c r="AI71" i="13"/>
  <c r="AJ71" i="13" s="1"/>
  <c r="N70" i="13"/>
  <c r="L70" i="13"/>
  <c r="AH70" i="13" a="1"/>
  <c r="AH70" i="13" s="1"/>
  <c r="M70" i="13" s="1"/>
  <c r="AL71" i="13"/>
  <c r="AM71" i="13"/>
  <c r="AN116" i="13"/>
  <c r="AB117" i="13"/>
  <c r="V119" i="13"/>
  <c r="W118" i="13"/>
  <c r="J118" i="13" s="1"/>
  <c r="S126" i="13"/>
  <c r="T125" i="13"/>
  <c r="H125" i="13" s="1"/>
  <c r="AK74" i="13"/>
  <c r="AE74" i="13"/>
  <c r="Y120" i="13"/>
  <c r="Z119" i="13"/>
  <c r="K119" i="13" s="1"/>
  <c r="A71" i="13" l="1"/>
  <c r="N71" i="13"/>
  <c r="AF72" i="13"/>
  <c r="AI72" i="13"/>
  <c r="AJ72" i="13" s="1"/>
  <c r="AH71" i="13" a="1"/>
  <c r="AH71" i="13" s="1"/>
  <c r="M71" i="13" s="1"/>
  <c r="I110" i="13"/>
  <c r="AC111" i="13"/>
  <c r="L71" i="13"/>
  <c r="AL72" i="13"/>
  <c r="AM72" i="13"/>
  <c r="G109" i="13"/>
  <c r="AO110" i="13"/>
  <c r="S127" i="13"/>
  <c r="T126" i="13"/>
  <c r="H126" i="13" s="1"/>
  <c r="AE75" i="13"/>
  <c r="W119" i="13"/>
  <c r="J119" i="13" s="1"/>
  <c r="V120" i="13"/>
  <c r="Z120" i="13"/>
  <c r="K120" i="13" s="1"/>
  <c r="Y121" i="13"/>
  <c r="AK75" i="13"/>
  <c r="AB118" i="13"/>
  <c r="AN117" i="13"/>
  <c r="A72" i="13" l="1"/>
  <c r="AL73" i="13"/>
  <c r="AM73" i="13"/>
  <c r="G110" i="13"/>
  <c r="AO111" i="13"/>
  <c r="I111" i="13"/>
  <c r="AC112" i="13"/>
  <c r="AH72" i="13" a="1"/>
  <c r="AH72" i="13" s="1"/>
  <c r="M72" i="13" s="1"/>
  <c r="AF73" i="13"/>
  <c r="N72" i="13"/>
  <c r="AI73" i="13"/>
  <c r="AJ73" i="13" s="1"/>
  <c r="A73" i="13" s="1"/>
  <c r="L72" i="13"/>
  <c r="AK76" i="13"/>
  <c r="AB119" i="13"/>
  <c r="S128" i="13"/>
  <c r="T127" i="13"/>
  <c r="H127" i="13" s="1"/>
  <c r="Y122" i="13"/>
  <c r="Z121" i="13"/>
  <c r="K121" i="13" s="1"/>
  <c r="AE76" i="13"/>
  <c r="AN118" i="13"/>
  <c r="V121" i="13"/>
  <c r="W120" i="13"/>
  <c r="J120" i="13" s="1"/>
  <c r="L73" i="13" l="1"/>
  <c r="AF74" i="13"/>
  <c r="N73" i="13"/>
  <c r="AI74" i="13"/>
  <c r="AJ74" i="13" s="1"/>
  <c r="G111" i="13"/>
  <c r="AO112" i="13"/>
  <c r="AH73" i="13" a="1"/>
  <c r="AH73" i="13" s="1"/>
  <c r="M73" i="13" s="1"/>
  <c r="I112" i="13"/>
  <c r="AC113" i="13"/>
  <c r="AL74" i="13"/>
  <c r="AM74" i="13"/>
  <c r="Y123" i="13"/>
  <c r="Z122" i="13"/>
  <c r="K122" i="13" s="1"/>
  <c r="AK77" i="13"/>
  <c r="V122" i="13"/>
  <c r="W121" i="13"/>
  <c r="J121" i="13" s="1"/>
  <c r="AN119" i="13"/>
  <c r="T128" i="13"/>
  <c r="H128" i="13" s="1"/>
  <c r="S129" i="13"/>
  <c r="AE77" i="13"/>
  <c r="AB120" i="13"/>
  <c r="A74" i="13" l="1"/>
  <c r="G112" i="13"/>
  <c r="AO113" i="13"/>
  <c r="AH74" i="13" a="1"/>
  <c r="AH74" i="13" s="1"/>
  <c r="M74" i="13" s="1"/>
  <c r="I113" i="13"/>
  <c r="AC114" i="13"/>
  <c r="L74" i="13"/>
  <c r="AL75" i="13"/>
  <c r="AM75" i="13"/>
  <c r="N74" i="13"/>
  <c r="AI75" i="13"/>
  <c r="AJ75" i="13" s="1"/>
  <c r="AF75" i="13"/>
  <c r="AE78" i="13"/>
  <c r="AN120" i="13"/>
  <c r="W122" i="13"/>
  <c r="J122" i="13" s="1"/>
  <c r="V123" i="13"/>
  <c r="AK78" i="13"/>
  <c r="T129" i="13"/>
  <c r="H129" i="13" s="1"/>
  <c r="S130" i="13"/>
  <c r="AB121" i="13"/>
  <c r="Z123" i="13"/>
  <c r="K123" i="13" s="1"/>
  <c r="Y124" i="13"/>
  <c r="L75" i="13" l="1"/>
  <c r="AH75" i="13" a="1"/>
  <c r="AH75" i="13" s="1"/>
  <c r="M75" i="13" s="1"/>
  <c r="I114" i="13"/>
  <c r="AC115" i="13"/>
  <c r="N75" i="13"/>
  <c r="AI76" i="13"/>
  <c r="AJ76" i="13" s="1"/>
  <c r="AF76" i="13"/>
  <c r="G113" i="13"/>
  <c r="AO114" i="13"/>
  <c r="AL76" i="13"/>
  <c r="AM76" i="13"/>
  <c r="A75" i="13"/>
  <c r="S131" i="13"/>
  <c r="T130" i="13"/>
  <c r="H130" i="13" s="1"/>
  <c r="Y125" i="13"/>
  <c r="Z124" i="13"/>
  <c r="K124" i="13" s="1"/>
  <c r="AB122" i="13"/>
  <c r="AN121" i="13"/>
  <c r="V124" i="13"/>
  <c r="W123" i="13"/>
  <c r="J123" i="13" s="1"/>
  <c r="AK79" i="13"/>
  <c r="AE79" i="13"/>
  <c r="A76" i="13" l="1"/>
  <c r="AM77" i="13"/>
  <c r="AL77" i="13"/>
  <c r="AI77" i="13"/>
  <c r="AJ77" i="13" s="1"/>
  <c r="N76" i="13"/>
  <c r="AF77" i="13"/>
  <c r="AH76" i="13" a="1"/>
  <c r="AH76" i="13" s="1"/>
  <c r="M76" i="13" s="1"/>
  <c r="I115" i="13"/>
  <c r="AC116" i="13"/>
  <c r="G114" i="13"/>
  <c r="AO115" i="13"/>
  <c r="L76" i="13"/>
  <c r="Z125" i="13"/>
  <c r="K125" i="13" s="1"/>
  <c r="Y126" i="13"/>
  <c r="AB123" i="13"/>
  <c r="W124" i="13"/>
  <c r="J124" i="13" s="1"/>
  <c r="V125" i="13"/>
  <c r="AE80" i="13"/>
  <c r="AN122" i="13"/>
  <c r="T131" i="13"/>
  <c r="H131" i="13" s="1"/>
  <c r="S132" i="13"/>
  <c r="AK80" i="13"/>
  <c r="A77" i="13" l="1"/>
  <c r="I116" i="13"/>
  <c r="AC117" i="13"/>
  <c r="N77" i="13"/>
  <c r="AI78" i="13"/>
  <c r="AJ78" i="13" s="1"/>
  <c r="AF78" i="13"/>
  <c r="AM78" i="13"/>
  <c r="AL78" i="13"/>
  <c r="AH77" i="13" a="1"/>
  <c r="AH77" i="13" s="1"/>
  <c r="M77" i="13" s="1"/>
  <c r="G115" i="13"/>
  <c r="AO116" i="13"/>
  <c r="L77" i="13"/>
  <c r="S133" i="13"/>
  <c r="T132" i="13"/>
  <c r="H132" i="13" s="1"/>
  <c r="AB124" i="13"/>
  <c r="Z126" i="13"/>
  <c r="K126" i="13" s="1"/>
  <c r="Y127" i="13"/>
  <c r="AN123" i="13"/>
  <c r="AE81" i="13"/>
  <c r="AK81" i="13"/>
  <c r="V126" i="13"/>
  <c r="W125" i="13"/>
  <c r="J125" i="13" s="1"/>
  <c r="L78" i="13" l="1"/>
  <c r="AM79" i="13"/>
  <c r="AL79" i="13"/>
  <c r="AF79" i="13"/>
  <c r="AI79" i="13"/>
  <c r="AJ79" i="13" s="1"/>
  <c r="N78" i="13"/>
  <c r="AH78" i="13" a="1"/>
  <c r="AH78" i="13" s="1"/>
  <c r="M78" i="13" s="1"/>
  <c r="I117" i="13"/>
  <c r="AC118" i="13"/>
  <c r="A78" i="13"/>
  <c r="G116" i="13"/>
  <c r="AO117" i="13"/>
  <c r="AK82" i="13"/>
  <c r="S134" i="13"/>
  <c r="T133" i="13"/>
  <c r="H133" i="13" s="1"/>
  <c r="AE82" i="13"/>
  <c r="AN124" i="13"/>
  <c r="V127" i="13"/>
  <c r="W126" i="13"/>
  <c r="J126" i="13" s="1"/>
  <c r="AB125" i="13"/>
  <c r="Y128" i="13"/>
  <c r="Z127" i="13"/>
  <c r="K127" i="13" s="1"/>
  <c r="A79" i="13" l="1"/>
  <c r="AF80" i="13"/>
  <c r="N79" i="13"/>
  <c r="AI80" i="13"/>
  <c r="AJ80" i="13" s="1"/>
  <c r="G117" i="13"/>
  <c r="AO118" i="13"/>
  <c r="AM80" i="13"/>
  <c r="AL80" i="13"/>
  <c r="AH79" i="13" a="1"/>
  <c r="AH79" i="13" s="1"/>
  <c r="M79" i="13" s="1"/>
  <c r="L79" i="13"/>
  <c r="I118" i="13"/>
  <c r="AC119" i="13"/>
  <c r="AB126" i="13"/>
  <c r="T134" i="13"/>
  <c r="H134" i="13" s="1"/>
  <c r="S135" i="13"/>
  <c r="AE83" i="13"/>
  <c r="Z128" i="13"/>
  <c r="K128" i="13" s="1"/>
  <c r="Y129" i="13"/>
  <c r="V128" i="13"/>
  <c r="W127" i="13"/>
  <c r="J127" i="13" s="1"/>
  <c r="AK83" i="13"/>
  <c r="AN125" i="13"/>
  <c r="AH80" i="13" l="1" a="1"/>
  <c r="AH80" i="13" s="1"/>
  <c r="M80" i="13" s="1"/>
  <c r="AL81" i="13"/>
  <c r="AM81" i="13"/>
  <c r="L80" i="13"/>
  <c r="G118" i="13"/>
  <c r="AO119" i="13"/>
  <c r="A80" i="13"/>
  <c r="I119" i="13"/>
  <c r="AC120" i="13"/>
  <c r="AI81" i="13"/>
  <c r="AJ81" i="13" s="1"/>
  <c r="AF81" i="13"/>
  <c r="N80" i="13"/>
  <c r="V129" i="13"/>
  <c r="W128" i="13"/>
  <c r="J128" i="13" s="1"/>
  <c r="Y130" i="13"/>
  <c r="Z129" i="13"/>
  <c r="K129" i="13" s="1"/>
  <c r="S136" i="13"/>
  <c r="T135" i="13"/>
  <c r="H135" i="13" s="1"/>
  <c r="AN126" i="13"/>
  <c r="AE84" i="13"/>
  <c r="AB127" i="13"/>
  <c r="AK84" i="13"/>
  <c r="AH81" i="13" l="1" a="1"/>
  <c r="AH81" i="13" s="1"/>
  <c r="M81" i="13" s="1"/>
  <c r="L81" i="13"/>
  <c r="G119" i="13"/>
  <c r="AO120" i="13"/>
  <c r="N81" i="13"/>
  <c r="AI82" i="13"/>
  <c r="AJ82" i="13" s="1"/>
  <c r="AF82" i="13"/>
  <c r="A81" i="13"/>
  <c r="AM82" i="13"/>
  <c r="AL82" i="13"/>
  <c r="I120" i="13"/>
  <c r="AC121" i="13"/>
  <c r="AB128" i="13"/>
  <c r="T136" i="13"/>
  <c r="H136" i="13" s="1"/>
  <c r="S137" i="13"/>
  <c r="AK85" i="13"/>
  <c r="AN127" i="13"/>
  <c r="AE85" i="13"/>
  <c r="Y131" i="13"/>
  <c r="Z130" i="13"/>
  <c r="K130" i="13" s="1"/>
  <c r="W129" i="13"/>
  <c r="J129" i="13" s="1"/>
  <c r="V130" i="13"/>
  <c r="N82" i="13" l="1"/>
  <c r="AF83" i="13"/>
  <c r="AI83" i="13"/>
  <c r="AJ83" i="13" s="1"/>
  <c r="A82" i="13"/>
  <c r="L82" i="13"/>
  <c r="AM83" i="13"/>
  <c r="AL83" i="13"/>
  <c r="AH82" i="13" a="1"/>
  <c r="AH82" i="13" s="1"/>
  <c r="M82" i="13" s="1"/>
  <c r="I121" i="13"/>
  <c r="AC122" i="13"/>
  <c r="G120" i="13"/>
  <c r="AO121" i="13"/>
  <c r="AN128" i="13"/>
  <c r="AB129" i="13"/>
  <c r="AK86" i="13"/>
  <c r="Z131" i="13"/>
  <c r="K131" i="13" s="1"/>
  <c r="Y132" i="13"/>
  <c r="T137" i="13"/>
  <c r="H137" i="13" s="1"/>
  <c r="S138" i="13"/>
  <c r="W130" i="13"/>
  <c r="J130" i="13" s="1"/>
  <c r="V131" i="13"/>
  <c r="AE86" i="13"/>
  <c r="G121" i="13" l="1"/>
  <c r="AO122" i="13"/>
  <c r="AL84" i="13"/>
  <c r="AM84" i="13"/>
  <c r="L83" i="13"/>
  <c r="A83" i="13"/>
  <c r="AI84" i="13"/>
  <c r="AJ84" i="13" s="1"/>
  <c r="N83" i="13"/>
  <c r="AF84" i="13"/>
  <c r="AH83" i="13" a="1"/>
  <c r="AH83" i="13" s="1"/>
  <c r="M83" i="13" s="1"/>
  <c r="I122" i="13"/>
  <c r="AC123" i="13"/>
  <c r="AN129" i="13"/>
  <c r="Y133" i="13"/>
  <c r="Z132" i="13"/>
  <c r="K132" i="13" s="1"/>
  <c r="V132" i="13"/>
  <c r="W131" i="13"/>
  <c r="J131" i="13" s="1"/>
  <c r="AK87" i="13"/>
  <c r="AE87" i="13"/>
  <c r="S139" i="13"/>
  <c r="T138" i="13"/>
  <c r="H138" i="13" s="1"/>
  <c r="AB130" i="13"/>
  <c r="A84" i="13" l="1"/>
  <c r="L84" i="13"/>
  <c r="I123" i="13"/>
  <c r="AC124" i="13"/>
  <c r="AL85" i="13"/>
  <c r="AM85" i="13"/>
  <c r="G122" i="13"/>
  <c r="AO123" i="13"/>
  <c r="AH84" i="13" a="1"/>
  <c r="AH84" i="13" s="1"/>
  <c r="M84" i="13" s="1"/>
  <c r="N84" i="13"/>
  <c r="AI85" i="13"/>
  <c r="AJ85" i="13" s="1"/>
  <c r="AF85" i="13"/>
  <c r="AE88" i="13"/>
  <c r="W132" i="13"/>
  <c r="J132" i="13" s="1"/>
  <c r="V133" i="13"/>
  <c r="Z133" i="13"/>
  <c r="K133" i="13" s="1"/>
  <c r="Y134" i="13"/>
  <c r="AK88" i="13"/>
  <c r="AB131" i="13"/>
  <c r="AN130" i="13"/>
  <c r="T139" i="13"/>
  <c r="H139" i="13" s="1"/>
  <c r="S140" i="13"/>
  <c r="L85" i="13" l="1"/>
  <c r="G123" i="13"/>
  <c r="AO124" i="13"/>
  <c r="AM86" i="13"/>
  <c r="AL86" i="13"/>
  <c r="AH85" i="13" a="1"/>
  <c r="AH85" i="13" s="1"/>
  <c r="M85" i="13" s="1"/>
  <c r="AF86" i="13"/>
  <c r="N85" i="13"/>
  <c r="AI86" i="13"/>
  <c r="AJ86" i="13" s="1"/>
  <c r="I124" i="13"/>
  <c r="AC125" i="13"/>
  <c r="A85" i="13"/>
  <c r="S141" i="13"/>
  <c r="T140" i="13"/>
  <c r="H140" i="13" s="1"/>
  <c r="AK89" i="13"/>
  <c r="AN131" i="13"/>
  <c r="AE89" i="13"/>
  <c r="Y135" i="13"/>
  <c r="Z134" i="13"/>
  <c r="K134" i="13" s="1"/>
  <c r="AB132" i="13"/>
  <c r="V134" i="13"/>
  <c r="W133" i="13"/>
  <c r="J133" i="13" s="1"/>
  <c r="L86" i="13" l="1"/>
  <c r="N86" i="13"/>
  <c r="AI87" i="13"/>
  <c r="AJ87" i="13" s="1"/>
  <c r="AF87" i="13"/>
  <c r="AH86" i="13" a="1"/>
  <c r="AH86" i="13" s="1"/>
  <c r="M86" i="13" s="1"/>
  <c r="A86" i="13"/>
  <c r="AM87" i="13"/>
  <c r="AL87" i="13"/>
  <c r="G124" i="13"/>
  <c r="AO125" i="13"/>
  <c r="I125" i="13"/>
  <c r="AC126" i="13"/>
  <c r="AB133" i="13"/>
  <c r="AE90" i="13"/>
  <c r="V135" i="13"/>
  <c r="W134" i="13"/>
  <c r="J134" i="13" s="1"/>
  <c r="AN132" i="13"/>
  <c r="Y136" i="13"/>
  <c r="Z135" i="13"/>
  <c r="K135" i="13" s="1"/>
  <c r="AK90" i="13"/>
  <c r="S142" i="13"/>
  <c r="T141" i="13"/>
  <c r="H141" i="13" s="1"/>
  <c r="L87" i="13" l="1"/>
  <c r="AM88" i="13"/>
  <c r="AL88" i="13"/>
  <c r="AH87" i="13" a="1"/>
  <c r="AH87" i="13" s="1"/>
  <c r="M87" i="13" s="1"/>
  <c r="I126" i="13"/>
  <c r="AC127" i="13"/>
  <c r="A87" i="13"/>
  <c r="AF88" i="13"/>
  <c r="AI88" i="13"/>
  <c r="AJ88" i="13" s="1"/>
  <c r="N87" i="13"/>
  <c r="G125" i="13"/>
  <c r="AO126" i="13"/>
  <c r="AK91" i="13"/>
  <c r="W135" i="13"/>
  <c r="J135" i="13" s="1"/>
  <c r="V136" i="13"/>
  <c r="AB134" i="13"/>
  <c r="Z136" i="13"/>
  <c r="K136" i="13" s="1"/>
  <c r="Y137" i="13"/>
  <c r="AE91" i="13"/>
  <c r="AN133" i="13"/>
  <c r="T142" i="13"/>
  <c r="H142" i="13" s="1"/>
  <c r="S143" i="13"/>
  <c r="A88" i="13" l="1"/>
  <c r="I127" i="13"/>
  <c r="AC128" i="13"/>
  <c r="G126" i="13"/>
  <c r="AO127" i="13"/>
  <c r="AM89" i="13"/>
  <c r="AL89" i="13"/>
  <c r="AF89" i="13"/>
  <c r="N88" i="13"/>
  <c r="AI89" i="13"/>
  <c r="L88" i="13"/>
  <c r="AH88" i="13" a="1"/>
  <c r="AH88" i="13" s="1"/>
  <c r="M88" i="13" s="1"/>
  <c r="Y138" i="13"/>
  <c r="Z137" i="13"/>
  <c r="K137" i="13" s="1"/>
  <c r="S144" i="13"/>
  <c r="T143" i="13"/>
  <c r="H143" i="13" s="1"/>
  <c r="AE92" i="13"/>
  <c r="AK92" i="13"/>
  <c r="V137" i="13"/>
  <c r="W136" i="13"/>
  <c r="J136" i="13" s="1"/>
  <c r="AN134" i="13"/>
  <c r="AB135" i="13"/>
  <c r="N89" i="13" l="1"/>
  <c r="AI90" i="13"/>
  <c r="AJ90" i="13" s="1"/>
  <c r="AF90" i="13"/>
  <c r="AM90" i="13"/>
  <c r="AL90" i="13"/>
  <c r="L89" i="13"/>
  <c r="G127" i="13"/>
  <c r="AO128" i="13"/>
  <c r="I128" i="13"/>
  <c r="AC129" i="13"/>
  <c r="AJ89" i="13"/>
  <c r="A89" i="13" s="1"/>
  <c r="AE93" i="13"/>
  <c r="Z138" i="13"/>
  <c r="K138" i="13" s="1"/>
  <c r="Y139" i="13"/>
  <c r="W137" i="13"/>
  <c r="J137" i="13" s="1"/>
  <c r="V138" i="13"/>
  <c r="AN135" i="13"/>
  <c r="AK93" i="13"/>
  <c r="T144" i="13"/>
  <c r="H144" i="13" s="1"/>
  <c r="S145" i="13"/>
  <c r="AB136" i="13"/>
  <c r="AH89" i="13" l="1" a="1"/>
  <c r="AH89" i="13" s="1"/>
  <c r="M89" i="13" s="1"/>
  <c r="AM91" i="13"/>
  <c r="AL91" i="13"/>
  <c r="I129" i="13"/>
  <c r="AC130" i="13"/>
  <c r="AF91" i="13"/>
  <c r="AI91" i="13"/>
  <c r="AJ91" i="13" s="1"/>
  <c r="N90" i="13"/>
  <c r="L90" i="13"/>
  <c r="A90" i="13"/>
  <c r="G128" i="13"/>
  <c r="AO129" i="13"/>
  <c r="AN136" i="13"/>
  <c r="T145" i="13"/>
  <c r="H145" i="13" s="1"/>
  <c r="S146" i="13"/>
  <c r="W138" i="13"/>
  <c r="J138" i="13" s="1"/>
  <c r="V139" i="13"/>
  <c r="AK94" i="13"/>
  <c r="AB137" i="13"/>
  <c r="Z139" i="13"/>
  <c r="K139" i="13" s="1"/>
  <c r="Y140" i="13"/>
  <c r="AE94" i="13"/>
  <c r="AH90" i="13" l="1" a="1"/>
  <c r="AH90" i="13" s="1"/>
  <c r="M90" i="13" s="1"/>
  <c r="A91" i="13"/>
  <c r="N91" i="13"/>
  <c r="AF92" i="13"/>
  <c r="AI92" i="13"/>
  <c r="AJ92" i="13" s="1"/>
  <c r="G129" i="13"/>
  <c r="AO130" i="13"/>
  <c r="I130" i="13"/>
  <c r="AC131" i="13"/>
  <c r="L91" i="13"/>
  <c r="AL92" i="13"/>
  <c r="AM92" i="13"/>
  <c r="Y141" i="13"/>
  <c r="Z140" i="13"/>
  <c r="K140" i="13" s="1"/>
  <c r="AE95" i="13"/>
  <c r="V140" i="13"/>
  <c r="W139" i="13"/>
  <c r="J139" i="13" s="1"/>
  <c r="S147" i="13"/>
  <c r="T146" i="13"/>
  <c r="H146" i="13" s="1"/>
  <c r="AB138" i="13"/>
  <c r="AK95" i="13"/>
  <c r="AN137" i="13"/>
  <c r="AH91" i="13" l="1" a="1"/>
  <c r="AH91" i="13" s="1"/>
  <c r="M91" i="13" s="1"/>
  <c r="L92" i="13"/>
  <c r="A92" i="13"/>
  <c r="G130" i="13"/>
  <c r="AO131" i="13"/>
  <c r="I131" i="13"/>
  <c r="AC132" i="13"/>
  <c r="AI93" i="13"/>
  <c r="AJ93" i="13" s="1"/>
  <c r="N92" i="13"/>
  <c r="AF93" i="13"/>
  <c r="AL93" i="13"/>
  <c r="AM93" i="13"/>
  <c r="T147" i="13"/>
  <c r="H147" i="13" s="1"/>
  <c r="S148" i="13"/>
  <c r="AK96" i="13"/>
  <c r="W140" i="13"/>
  <c r="J140" i="13" s="1"/>
  <c r="V141" i="13"/>
  <c r="AE96" i="13"/>
  <c r="Z141" i="13"/>
  <c r="K141" i="13" s="1"/>
  <c r="Y142" i="13"/>
  <c r="AN138" i="13"/>
  <c r="AB139" i="13"/>
  <c r="AH92" i="13" l="1" a="1"/>
  <c r="AH92" i="13" s="1"/>
  <c r="M92" i="13" s="1"/>
  <c r="A93" i="13"/>
  <c r="L93" i="13"/>
  <c r="I132" i="13"/>
  <c r="AC133" i="13"/>
  <c r="G131" i="13"/>
  <c r="AO132" i="13"/>
  <c r="N93" i="13"/>
  <c r="AF94" i="13"/>
  <c r="AI94" i="13"/>
  <c r="AJ94" i="13" s="1"/>
  <c r="AM94" i="13"/>
  <c r="AL94" i="13"/>
  <c r="AE97" i="13"/>
  <c r="Y143" i="13"/>
  <c r="Z142" i="13"/>
  <c r="K142" i="13" s="1"/>
  <c r="V142" i="13"/>
  <c r="W141" i="13"/>
  <c r="J141" i="13" s="1"/>
  <c r="AB140" i="13"/>
  <c r="AK97" i="13"/>
  <c r="S149" i="13"/>
  <c r="T148" i="13"/>
  <c r="H148" i="13" s="1"/>
  <c r="AN139" i="13"/>
  <c r="AH93" i="13" l="1" a="1"/>
  <c r="AH93" i="13" s="1"/>
  <c r="M93" i="13" s="1"/>
  <c r="L94" i="13"/>
  <c r="G132" i="13"/>
  <c r="AO133" i="13"/>
  <c r="A94" i="13"/>
  <c r="I133" i="13"/>
  <c r="AC134" i="13"/>
  <c r="AI95" i="13"/>
  <c r="AJ95" i="13" s="1"/>
  <c r="N94" i="13"/>
  <c r="AF95" i="13"/>
  <c r="AM95" i="13"/>
  <c r="AL95" i="13"/>
  <c r="S150" i="13"/>
  <c r="T149" i="13"/>
  <c r="H149" i="13" s="1"/>
  <c r="AE98" i="13"/>
  <c r="AK98" i="13"/>
  <c r="V143" i="13"/>
  <c r="W142" i="13"/>
  <c r="J142" i="13" s="1"/>
  <c r="AB141" i="13"/>
  <c r="Y144" i="13"/>
  <c r="Z143" i="13"/>
  <c r="K143" i="13" s="1"/>
  <c r="AN140" i="13"/>
  <c r="AH94" i="13" l="1" a="1"/>
  <c r="AH94" i="13" s="1"/>
  <c r="M94" i="13" s="1"/>
  <c r="A95" i="13"/>
  <c r="N95" i="13"/>
  <c r="AF96" i="13"/>
  <c r="AI96" i="13"/>
  <c r="AJ96" i="13" s="1"/>
  <c r="I134" i="13"/>
  <c r="AC135" i="13"/>
  <c r="G133" i="13"/>
  <c r="AO134" i="13"/>
  <c r="AM96" i="13"/>
  <c r="AL96" i="13"/>
  <c r="L95" i="13"/>
  <c r="AK99" i="13"/>
  <c r="Z144" i="13"/>
  <c r="K144" i="13" s="1"/>
  <c r="Y145" i="13"/>
  <c r="AN141" i="13"/>
  <c r="AE99" i="13"/>
  <c r="T150" i="13"/>
  <c r="H150" i="13" s="1"/>
  <c r="S151" i="13"/>
  <c r="W143" i="13"/>
  <c r="J143" i="13" s="1"/>
  <c r="V144" i="13"/>
  <c r="AB142" i="13"/>
  <c r="AH95" i="13" l="1" a="1"/>
  <c r="AH95" i="13" s="1"/>
  <c r="M95" i="13" s="1"/>
  <c r="A96" i="13"/>
  <c r="I135" i="13"/>
  <c r="AC136" i="13"/>
  <c r="G134" i="13"/>
  <c r="AO135" i="13"/>
  <c r="N96" i="13"/>
  <c r="AF97" i="13"/>
  <c r="AI97" i="13"/>
  <c r="AJ97" i="13" s="1"/>
  <c r="AM97" i="13"/>
  <c r="AL97" i="13"/>
  <c r="L96" i="13"/>
  <c r="AK100" i="13"/>
  <c r="Y146" i="13"/>
  <c r="Z145" i="13"/>
  <c r="K145" i="13" s="1"/>
  <c r="AB143" i="13"/>
  <c r="AE100" i="13"/>
  <c r="V145" i="13"/>
  <c r="W144" i="13"/>
  <c r="J144" i="13" s="1"/>
  <c r="AN142" i="13"/>
  <c r="S152" i="13"/>
  <c r="T151" i="13"/>
  <c r="H151" i="13" s="1"/>
  <c r="AH96" i="13" l="1" a="1"/>
  <c r="AH96" i="13" s="1"/>
  <c r="M96" i="13" s="1"/>
  <c r="A97" i="13"/>
  <c r="G135" i="13"/>
  <c r="AO136" i="13"/>
  <c r="N97" i="13"/>
  <c r="AI98" i="13"/>
  <c r="AJ98" i="13" s="1"/>
  <c r="AF98" i="13"/>
  <c r="I136" i="13"/>
  <c r="AC137" i="13"/>
  <c r="AM98" i="13"/>
  <c r="AL98" i="13"/>
  <c r="L97" i="13"/>
  <c r="AE101" i="13"/>
  <c r="T152" i="13"/>
  <c r="H152" i="13" s="1"/>
  <c r="S153" i="13"/>
  <c r="Z146" i="13"/>
  <c r="K146" i="13" s="1"/>
  <c r="Y147" i="13"/>
  <c r="W145" i="13"/>
  <c r="J145" i="13" s="1"/>
  <c r="V146" i="13"/>
  <c r="AN143" i="13"/>
  <c r="AB144" i="13"/>
  <c r="AK101" i="13"/>
  <c r="AH97" i="13" l="1" a="1"/>
  <c r="AH97" i="13" s="1"/>
  <c r="M97" i="13" s="1"/>
  <c r="L98" i="13"/>
  <c r="AI99" i="13"/>
  <c r="AJ99" i="13" s="1"/>
  <c r="AF99" i="13"/>
  <c r="N98" i="13"/>
  <c r="A98" i="13"/>
  <c r="G136" i="13"/>
  <c r="AO137" i="13"/>
  <c r="I137" i="13"/>
  <c r="AC138" i="13"/>
  <c r="AM99" i="13"/>
  <c r="AL99" i="13"/>
  <c r="T153" i="13"/>
  <c r="H153" i="13" s="1"/>
  <c r="S154" i="13"/>
  <c r="Z147" i="13"/>
  <c r="K147" i="13" s="1"/>
  <c r="Y148" i="13"/>
  <c r="AB145" i="13"/>
  <c r="AN144" i="13"/>
  <c r="AE102" i="13"/>
  <c r="AK102" i="13"/>
  <c r="W146" i="13"/>
  <c r="J146" i="13" s="1"/>
  <c r="V147" i="13"/>
  <c r="AH98" i="13" l="1" a="1"/>
  <c r="AH98" i="13" s="1"/>
  <c r="M98" i="13" s="1"/>
  <c r="G137" i="13"/>
  <c r="AO138" i="13"/>
  <c r="AM100" i="13"/>
  <c r="AL100" i="13"/>
  <c r="L99" i="13"/>
  <c r="AF100" i="13"/>
  <c r="N99" i="13"/>
  <c r="AI100" i="13"/>
  <c r="I138" i="13"/>
  <c r="AC139" i="13"/>
  <c r="A99" i="13"/>
  <c r="AE103" i="13"/>
  <c r="AB146" i="13"/>
  <c r="AN145" i="13"/>
  <c r="V148" i="13"/>
  <c r="W147" i="13"/>
  <c r="J147" i="13" s="1"/>
  <c r="Y149" i="13"/>
  <c r="Z148" i="13"/>
  <c r="K148" i="13" s="1"/>
  <c r="S155" i="13"/>
  <c r="T154" i="13"/>
  <c r="H154" i="13" s="1"/>
  <c r="AK103" i="13"/>
  <c r="AH99" i="13" l="1" a="1"/>
  <c r="AH99" i="13" s="1"/>
  <c r="M99" i="13" s="1"/>
  <c r="AF101" i="13"/>
  <c r="N100" i="13"/>
  <c r="AI101" i="13"/>
  <c r="AJ101" i="13" s="1"/>
  <c r="AJ100" i="13"/>
  <c r="AL101" i="13"/>
  <c r="AM101" i="13"/>
  <c r="I139" i="13"/>
  <c r="AC140" i="13"/>
  <c r="L100" i="13"/>
  <c r="G138" i="13"/>
  <c r="AO139" i="13"/>
  <c r="Z149" i="13"/>
  <c r="K149" i="13" s="1"/>
  <c r="Y150" i="13"/>
  <c r="AB147" i="13"/>
  <c r="AK104" i="13"/>
  <c r="T155" i="13"/>
  <c r="H155" i="13" s="1"/>
  <c r="S156" i="13"/>
  <c r="W148" i="13"/>
  <c r="J148" i="13" s="1"/>
  <c r="V149" i="13"/>
  <c r="AN146" i="13"/>
  <c r="AE104" i="13"/>
  <c r="AH100" i="13" l="1" a="1"/>
  <c r="AH100" i="13" s="1"/>
  <c r="M100" i="13" s="1"/>
  <c r="L101" i="13"/>
  <c r="A100" i="13"/>
  <c r="A101" i="13"/>
  <c r="I140" i="13"/>
  <c r="AC141" i="13"/>
  <c r="AM102" i="13"/>
  <c r="AL102" i="13"/>
  <c r="G139" i="13"/>
  <c r="AO140" i="13"/>
  <c r="AF102" i="13"/>
  <c r="N101" i="13"/>
  <c r="AI102" i="13"/>
  <c r="AJ102" i="13" s="1"/>
  <c r="AB148" i="13"/>
  <c r="V150" i="13"/>
  <c r="W149" i="13"/>
  <c r="J149" i="13" s="1"/>
  <c r="AK105" i="13"/>
  <c r="S157" i="13"/>
  <c r="T156" i="13"/>
  <c r="H156" i="13" s="1"/>
  <c r="AE105" i="13"/>
  <c r="Y151" i="13"/>
  <c r="Z150" i="13"/>
  <c r="K150" i="13" s="1"/>
  <c r="AN147" i="13"/>
  <c r="AH101" i="13" l="1" a="1"/>
  <c r="AH101" i="13" s="1"/>
  <c r="M101" i="13" s="1"/>
  <c r="I141" i="13"/>
  <c r="AC142" i="13"/>
  <c r="L102" i="13"/>
  <c r="N102" i="13"/>
  <c r="AF103" i="13"/>
  <c r="AI103" i="13"/>
  <c r="AJ103" i="13" s="1"/>
  <c r="AL103" i="13"/>
  <c r="AM103" i="13"/>
  <c r="A102" i="13"/>
  <c r="G140" i="13"/>
  <c r="AO141" i="13"/>
  <c r="Y152" i="13"/>
  <c r="Z151" i="13"/>
  <c r="K151" i="13" s="1"/>
  <c r="AE106" i="13"/>
  <c r="S158" i="13"/>
  <c r="T157" i="13"/>
  <c r="H157" i="13" s="1"/>
  <c r="V151" i="13"/>
  <c r="W150" i="13"/>
  <c r="J150" i="13" s="1"/>
  <c r="AK106" i="13"/>
  <c r="AN148" i="13"/>
  <c r="AB149" i="13"/>
  <c r="AH102" i="13" l="1" a="1"/>
  <c r="AH102" i="13" s="1"/>
  <c r="M102" i="13" s="1"/>
  <c r="A103" i="13"/>
  <c r="L103" i="13"/>
  <c r="AF104" i="13"/>
  <c r="AI104" i="13"/>
  <c r="AJ104" i="13" s="1"/>
  <c r="N103" i="13"/>
  <c r="AM104" i="13"/>
  <c r="AL104" i="13"/>
  <c r="G141" i="13"/>
  <c r="AO142" i="13"/>
  <c r="I142" i="13"/>
  <c r="AC143" i="13"/>
  <c r="W151" i="13"/>
  <c r="J151" i="13" s="1"/>
  <c r="V152" i="13"/>
  <c r="AB150" i="13"/>
  <c r="AK107" i="13"/>
  <c r="T158" i="13"/>
  <c r="H158" i="13" s="1"/>
  <c r="S159" i="13"/>
  <c r="AN149" i="13"/>
  <c r="AE107" i="13"/>
  <c r="Z152" i="13"/>
  <c r="K152" i="13" s="1"/>
  <c r="Y153" i="13"/>
  <c r="AH103" i="13" l="1" a="1"/>
  <c r="AH103" i="13" s="1"/>
  <c r="M103" i="13" s="1"/>
  <c r="AM105" i="13"/>
  <c r="AL105" i="13"/>
  <c r="L104" i="13"/>
  <c r="G142" i="13"/>
  <c r="AO143" i="13"/>
  <c r="A104" i="13"/>
  <c r="I143" i="13"/>
  <c r="AC144" i="13"/>
  <c r="AI105" i="13"/>
  <c r="AJ105" i="13" s="1"/>
  <c r="N104" i="13"/>
  <c r="AF105" i="13"/>
  <c r="AK108" i="13"/>
  <c r="Y154" i="13"/>
  <c r="Z153" i="13"/>
  <c r="K153" i="13" s="1"/>
  <c r="AN150" i="13"/>
  <c r="S160" i="13"/>
  <c r="T159" i="13"/>
  <c r="H159" i="13" s="1"/>
  <c r="AB151" i="13"/>
  <c r="V153" i="13"/>
  <c r="W152" i="13"/>
  <c r="J152" i="13" s="1"/>
  <c r="AE108" i="13"/>
  <c r="AH104" i="13" l="1" a="1"/>
  <c r="AH104" i="13" s="1"/>
  <c r="M104" i="13" s="1"/>
  <c r="A105" i="13"/>
  <c r="G143" i="13"/>
  <c r="AO144" i="13"/>
  <c r="AI106" i="13"/>
  <c r="AJ106" i="13" s="1"/>
  <c r="AF106" i="13"/>
  <c r="N105" i="13"/>
  <c r="L105" i="13"/>
  <c r="AM106" i="13"/>
  <c r="AL106" i="13"/>
  <c r="I144" i="13"/>
  <c r="AC145" i="13"/>
  <c r="AB152" i="13"/>
  <c r="Z154" i="13"/>
  <c r="K154" i="13" s="1"/>
  <c r="Y155" i="13"/>
  <c r="AE109" i="13"/>
  <c r="T160" i="13"/>
  <c r="H160" i="13" s="1"/>
  <c r="S161" i="13"/>
  <c r="AK109" i="13"/>
  <c r="W153" i="13"/>
  <c r="J153" i="13" s="1"/>
  <c r="V154" i="13"/>
  <c r="AN151" i="13"/>
  <c r="AH105" i="13" l="1" a="1"/>
  <c r="AH105" i="13" s="1"/>
  <c r="M105" i="13" s="1"/>
  <c r="L106" i="13"/>
  <c r="A106" i="13"/>
  <c r="AI107" i="13"/>
  <c r="AJ107" i="13" s="1"/>
  <c r="N106" i="13"/>
  <c r="AF107" i="13"/>
  <c r="I145" i="13"/>
  <c r="AC146" i="13"/>
  <c r="G144" i="13"/>
  <c r="AO145" i="13"/>
  <c r="AM107" i="13"/>
  <c r="AL107" i="13"/>
  <c r="Z155" i="13"/>
  <c r="K155" i="13" s="1"/>
  <c r="Y156" i="13"/>
  <c r="T161" i="13"/>
  <c r="H161" i="13" s="1"/>
  <c r="S162" i="13"/>
  <c r="AB153" i="13"/>
  <c r="AK110" i="13"/>
  <c r="AN152" i="13"/>
  <c r="W154" i="13"/>
  <c r="J154" i="13" s="1"/>
  <c r="V155" i="13"/>
  <c r="AE110" i="13"/>
  <c r="AH106" i="13" l="1" a="1"/>
  <c r="AH106" i="13" s="1"/>
  <c r="M106" i="13" s="1"/>
  <c r="A107" i="13"/>
  <c r="AI108" i="13"/>
  <c r="AJ108" i="13" s="1"/>
  <c r="AF108" i="13"/>
  <c r="N107" i="13"/>
  <c r="I146" i="13"/>
  <c r="AC147" i="13"/>
  <c r="G145" i="13"/>
  <c r="AO146" i="13"/>
  <c r="AL108" i="13"/>
  <c r="AM108" i="13"/>
  <c r="L107" i="13"/>
  <c r="V156" i="13"/>
  <c r="W155" i="13"/>
  <c r="J155" i="13" s="1"/>
  <c r="AB154" i="13"/>
  <c r="S163" i="13"/>
  <c r="T162" i="13"/>
  <c r="H162" i="13" s="1"/>
  <c r="AN153" i="13"/>
  <c r="AE111" i="13"/>
  <c r="Y157" i="13"/>
  <c r="Z156" i="13"/>
  <c r="K156" i="13" s="1"/>
  <c r="AK111" i="13"/>
  <c r="AH107" i="13" l="1" a="1"/>
  <c r="AH107" i="13" s="1"/>
  <c r="M107" i="13" s="1"/>
  <c r="L108" i="13"/>
  <c r="A108" i="13"/>
  <c r="G146" i="13"/>
  <c r="AO147" i="13"/>
  <c r="I147" i="13"/>
  <c r="AC148" i="13"/>
  <c r="N108" i="13"/>
  <c r="AF109" i="13"/>
  <c r="AI109" i="13"/>
  <c r="AJ109" i="13" s="1"/>
  <c r="AM109" i="13"/>
  <c r="AL109" i="13"/>
  <c r="Z157" i="13"/>
  <c r="K157" i="13" s="1"/>
  <c r="Y158" i="13"/>
  <c r="T163" i="13"/>
  <c r="H163" i="13" s="1"/>
  <c r="S164" i="13"/>
  <c r="AE112" i="13"/>
  <c r="AK112" i="13"/>
  <c r="AN154" i="13"/>
  <c r="AB155" i="13"/>
  <c r="W156" i="13"/>
  <c r="J156" i="13" s="1"/>
  <c r="V157" i="13"/>
  <c r="AH108" i="13" l="1" a="1"/>
  <c r="AH108" i="13" s="1"/>
  <c r="M108" i="13" s="1"/>
  <c r="L109" i="13"/>
  <c r="A109" i="13"/>
  <c r="I148" i="13"/>
  <c r="AC149" i="13"/>
  <c r="G147" i="13"/>
  <c r="AO148" i="13"/>
  <c r="AF110" i="13"/>
  <c r="N109" i="13"/>
  <c r="AI110" i="13"/>
  <c r="AJ110" i="13" s="1"/>
  <c r="AM110" i="13"/>
  <c r="AL110" i="13"/>
  <c r="V158" i="13"/>
  <c r="W157" i="13"/>
  <c r="J157" i="13" s="1"/>
  <c r="AK113" i="13"/>
  <c r="AB156" i="13"/>
  <c r="S165" i="13"/>
  <c r="T164" i="13"/>
  <c r="H164" i="13" s="1"/>
  <c r="AN155" i="13"/>
  <c r="Y159" i="13"/>
  <c r="Z158" i="13"/>
  <c r="K158" i="13" s="1"/>
  <c r="AE113" i="13"/>
  <c r="AH109" i="13" l="1" a="1"/>
  <c r="AH109" i="13" s="1"/>
  <c r="M109" i="13" s="1"/>
  <c r="AH110" i="13" a="1"/>
  <c r="AH110" i="13" s="1"/>
  <c r="M110" i="13" s="1"/>
  <c r="A110" i="13"/>
  <c r="AI111" i="13"/>
  <c r="AJ111" i="13" s="1"/>
  <c r="AF111" i="13"/>
  <c r="N110" i="13"/>
  <c r="G148" i="13"/>
  <c r="AO149" i="13"/>
  <c r="I149" i="13"/>
  <c r="AC150" i="13"/>
  <c r="L110" i="13"/>
  <c r="AM111" i="13"/>
  <c r="AL111" i="13"/>
  <c r="AK114" i="13"/>
  <c r="V159" i="13"/>
  <c r="W158" i="13"/>
  <c r="J158" i="13" s="1"/>
  <c r="S166" i="13"/>
  <c r="T165" i="13"/>
  <c r="H165" i="13" s="1"/>
  <c r="AE114" i="13"/>
  <c r="AN156" i="13"/>
  <c r="Y160" i="13"/>
  <c r="Z159" i="13"/>
  <c r="K159" i="13" s="1"/>
  <c r="AB157" i="13"/>
  <c r="AH111" i="13" l="1" a="1"/>
  <c r="AH111" i="13" s="1"/>
  <c r="M111" i="13" s="1"/>
  <c r="G149" i="13"/>
  <c r="AO150" i="13"/>
  <c r="AM112" i="13"/>
  <c r="AL112" i="13"/>
  <c r="AF112" i="13"/>
  <c r="N111" i="13"/>
  <c r="AI112" i="13"/>
  <c r="AJ112" i="13" s="1"/>
  <c r="I150" i="13"/>
  <c r="AC151" i="13"/>
  <c r="L111" i="13"/>
  <c r="A111" i="13"/>
  <c r="Z160" i="13"/>
  <c r="K160" i="13" s="1"/>
  <c r="Y161" i="13"/>
  <c r="AK115" i="13"/>
  <c r="AN157" i="13"/>
  <c r="T166" i="13"/>
  <c r="H166" i="13" s="1"/>
  <c r="S167" i="13"/>
  <c r="AB158" i="13"/>
  <c r="AE115" i="13"/>
  <c r="W159" i="13"/>
  <c r="J159" i="13" s="1"/>
  <c r="V160" i="13"/>
  <c r="A112" i="13" l="1"/>
  <c r="AF113" i="13"/>
  <c r="N112" i="13"/>
  <c r="AI113" i="13"/>
  <c r="AJ113" i="13" s="1"/>
  <c r="L112" i="13"/>
  <c r="AM113" i="13"/>
  <c r="AL113" i="13"/>
  <c r="G150" i="13"/>
  <c r="AO151" i="13"/>
  <c r="AH112" i="13" a="1"/>
  <c r="AH112" i="13" s="1"/>
  <c r="M112" i="13" s="1"/>
  <c r="I151" i="13"/>
  <c r="AC152" i="13"/>
  <c r="AE116" i="13"/>
  <c r="AN158" i="13"/>
  <c r="S168" i="13"/>
  <c r="T167" i="13"/>
  <c r="H167" i="13" s="1"/>
  <c r="V161" i="13"/>
  <c r="W160" i="13"/>
  <c r="J160" i="13" s="1"/>
  <c r="AK116" i="13"/>
  <c r="AB159" i="13"/>
  <c r="Y162" i="13"/>
  <c r="Z161" i="13"/>
  <c r="K161" i="13" s="1"/>
  <c r="A113" i="13" l="1"/>
  <c r="AH113" i="13" a="1"/>
  <c r="AH113" i="13" s="1"/>
  <c r="M113" i="13" s="1"/>
  <c r="L113" i="13"/>
  <c r="G151" i="13"/>
  <c r="AO152" i="13"/>
  <c r="AM114" i="13"/>
  <c r="AL114" i="13"/>
  <c r="I152" i="13"/>
  <c r="AC153" i="13"/>
  <c r="AF114" i="13"/>
  <c r="AI114" i="13"/>
  <c r="AJ114" i="13" s="1"/>
  <c r="N113" i="13"/>
  <c r="AN159" i="13"/>
  <c r="Z162" i="13"/>
  <c r="K162" i="13" s="1"/>
  <c r="Y163" i="13"/>
  <c r="W161" i="13"/>
  <c r="J161" i="13" s="1"/>
  <c r="V162" i="13"/>
  <c r="AK117" i="13"/>
  <c r="AB160" i="13"/>
  <c r="T168" i="13"/>
  <c r="H168" i="13" s="1"/>
  <c r="S169" i="13"/>
  <c r="AE117" i="13"/>
  <c r="AH114" i="13" l="1" a="1"/>
  <c r="AH114" i="13" s="1"/>
  <c r="M114" i="13" s="1"/>
  <c r="I153" i="13"/>
  <c r="AC154" i="13"/>
  <c r="AM115" i="13"/>
  <c r="AL115" i="13"/>
  <c r="L114" i="13"/>
  <c r="G152" i="13"/>
  <c r="AO153" i="13"/>
  <c r="A114" i="13"/>
  <c r="AI115" i="13"/>
  <c r="AJ115" i="13" s="1"/>
  <c r="N114" i="13"/>
  <c r="AF115" i="13"/>
  <c r="Z163" i="13"/>
  <c r="K163" i="13" s="1"/>
  <c r="Y164" i="13"/>
  <c r="T169" i="13"/>
  <c r="H169" i="13" s="1"/>
  <c r="S170" i="13"/>
  <c r="AB161" i="13"/>
  <c r="AE118" i="13"/>
  <c r="AN160" i="13"/>
  <c r="AK118" i="13"/>
  <c r="W162" i="13"/>
  <c r="J162" i="13" s="1"/>
  <c r="V163" i="13"/>
  <c r="AH115" i="13" l="1" a="1"/>
  <c r="AH115" i="13" s="1"/>
  <c r="M115" i="13" s="1"/>
  <c r="AM116" i="13"/>
  <c r="AL116" i="13"/>
  <c r="G153" i="13"/>
  <c r="AO154" i="13"/>
  <c r="L115" i="13"/>
  <c r="N115" i="13"/>
  <c r="AI116" i="13"/>
  <c r="AJ116" i="13" s="1"/>
  <c r="AF116" i="13"/>
  <c r="I154" i="13"/>
  <c r="AC155" i="13"/>
  <c r="A115" i="13"/>
  <c r="AB162" i="13"/>
  <c r="AN161" i="13"/>
  <c r="S171" i="13"/>
  <c r="T170" i="13"/>
  <c r="H170" i="13" s="1"/>
  <c r="AK119" i="13"/>
  <c r="V164" i="13"/>
  <c r="W163" i="13"/>
  <c r="J163" i="13" s="1"/>
  <c r="AE119" i="13"/>
  <c r="Y165" i="13"/>
  <c r="Z164" i="13"/>
  <c r="K164" i="13" s="1"/>
  <c r="A116" i="13" l="1"/>
  <c r="N116" i="13"/>
  <c r="AI117" i="13"/>
  <c r="AJ117" i="13" s="1"/>
  <c r="AF117" i="13"/>
  <c r="G154" i="13"/>
  <c r="AO155" i="13"/>
  <c r="AM117" i="13"/>
  <c r="AL117" i="13"/>
  <c r="AH116" i="13" a="1"/>
  <c r="AH116" i="13" s="1"/>
  <c r="M116" i="13" s="1"/>
  <c r="I155" i="13"/>
  <c r="AC156" i="13"/>
  <c r="L116" i="13"/>
  <c r="T171" i="13"/>
  <c r="H171" i="13" s="1"/>
  <c r="S172" i="13"/>
  <c r="Z165" i="13"/>
  <c r="K165" i="13" s="1"/>
  <c r="Y166" i="13"/>
  <c r="AN162" i="13"/>
  <c r="AK120" i="13"/>
  <c r="W164" i="13"/>
  <c r="J164" i="13" s="1"/>
  <c r="V165" i="13"/>
  <c r="AE120" i="13"/>
  <c r="AB163" i="13"/>
  <c r="A117" i="13" l="1"/>
  <c r="AH117" i="13" a="1"/>
  <c r="AH117" i="13" s="1"/>
  <c r="M117" i="13" s="1"/>
  <c r="G155" i="13"/>
  <c r="AO156" i="13"/>
  <c r="L117" i="13"/>
  <c r="AM118" i="13"/>
  <c r="AL118" i="13"/>
  <c r="AI118" i="13"/>
  <c r="AJ118" i="13" s="1"/>
  <c r="AF118" i="13"/>
  <c r="N117" i="13"/>
  <c r="I156" i="13"/>
  <c r="AC157" i="13"/>
  <c r="AN163" i="13"/>
  <c r="AB164" i="13"/>
  <c r="V166" i="13"/>
  <c r="W165" i="13"/>
  <c r="J165" i="13" s="1"/>
  <c r="Y167" i="13"/>
  <c r="Z166" i="13"/>
  <c r="K166" i="13" s="1"/>
  <c r="S173" i="13"/>
  <c r="T172" i="13"/>
  <c r="H172" i="13" s="1"/>
  <c r="AE121" i="13"/>
  <c r="AK121" i="13"/>
  <c r="A118" i="13" l="1"/>
  <c r="N118" i="13"/>
  <c r="AF119" i="13"/>
  <c r="AI119" i="13"/>
  <c r="AJ119" i="13" s="1"/>
  <c r="AL119" i="13"/>
  <c r="AM119" i="13"/>
  <c r="AH118" i="13" a="1"/>
  <c r="AH118" i="13" s="1"/>
  <c r="M118" i="13" s="1"/>
  <c r="L118" i="13"/>
  <c r="I157" i="13"/>
  <c r="AC158" i="13"/>
  <c r="G156" i="13"/>
  <c r="AO157" i="13"/>
  <c r="AB165" i="13"/>
  <c r="T173" i="13"/>
  <c r="H173" i="13" s="1"/>
  <c r="S174" i="13"/>
  <c r="AK122" i="13"/>
  <c r="V167" i="13"/>
  <c r="W166" i="13"/>
  <c r="J166" i="13" s="1"/>
  <c r="AN164" i="13"/>
  <c r="AE122" i="13"/>
  <c r="Y168" i="13"/>
  <c r="Z167" i="13"/>
  <c r="K167" i="13" s="1"/>
  <c r="A119" i="13" l="1"/>
  <c r="AH119" i="13" a="1"/>
  <c r="AH119" i="13" s="1"/>
  <c r="M119" i="13" s="1"/>
  <c r="L119" i="13"/>
  <c r="AL120" i="13"/>
  <c r="AM120" i="13"/>
  <c r="AI120" i="13"/>
  <c r="AJ120" i="13" s="1"/>
  <c r="AF120" i="13"/>
  <c r="N119" i="13"/>
  <c r="G157" i="13"/>
  <c r="AO158" i="13"/>
  <c r="I158" i="13"/>
  <c r="AC159" i="13"/>
  <c r="S175" i="13"/>
  <c r="T174" i="13"/>
  <c r="H174" i="13" s="1"/>
  <c r="AN165" i="13"/>
  <c r="AB166" i="13"/>
  <c r="W167" i="13"/>
  <c r="J167" i="13" s="1"/>
  <c r="V168" i="13"/>
  <c r="AK123" i="13"/>
  <c r="Z168" i="13"/>
  <c r="K168" i="13" s="1"/>
  <c r="Y169" i="13"/>
  <c r="AE123" i="13"/>
  <c r="L120" i="13" l="1"/>
  <c r="AI121" i="13"/>
  <c r="AJ121" i="13" s="1"/>
  <c r="AF121" i="13"/>
  <c r="N120" i="13"/>
  <c r="A120" i="13"/>
  <c r="AH120" i="13" a="1"/>
  <c r="AH120" i="13" s="1"/>
  <c r="M120" i="13" s="1"/>
  <c r="I159" i="13"/>
  <c r="AC160" i="13"/>
  <c r="AL121" i="13"/>
  <c r="AM121" i="13"/>
  <c r="G158" i="13"/>
  <c r="AO159" i="13"/>
  <c r="AN166" i="13"/>
  <c r="AB167" i="13"/>
  <c r="Y170" i="13"/>
  <c r="Z169" i="13"/>
  <c r="K169" i="13" s="1"/>
  <c r="S176" i="13"/>
  <c r="T175" i="13"/>
  <c r="H175" i="13" s="1"/>
  <c r="AK124" i="13"/>
  <c r="V169" i="13"/>
  <c r="W168" i="13"/>
  <c r="J168" i="13" s="1"/>
  <c r="AE124" i="13"/>
  <c r="A121" i="13" l="1"/>
  <c r="AH121" i="13" a="1"/>
  <c r="AH121" i="13" s="1"/>
  <c r="M121" i="13" s="1"/>
  <c r="I160" i="13"/>
  <c r="AC161" i="13"/>
  <c r="AM122" i="13"/>
  <c r="AL122" i="13"/>
  <c r="G159" i="13"/>
  <c r="AO160" i="13"/>
  <c r="AF122" i="13"/>
  <c r="N121" i="13"/>
  <c r="AI122" i="13"/>
  <c r="AJ122" i="13" s="1"/>
  <c r="L121" i="13"/>
  <c r="W169" i="13"/>
  <c r="J169" i="13" s="1"/>
  <c r="V170" i="13"/>
  <c r="Z170" i="13"/>
  <c r="K170" i="13" s="1"/>
  <c r="Y171" i="13"/>
  <c r="AB168" i="13"/>
  <c r="AN167" i="13"/>
  <c r="S177" i="13"/>
  <c r="T176" i="13"/>
  <c r="H176" i="13" s="1"/>
  <c r="AK125" i="13"/>
  <c r="AE125" i="13"/>
  <c r="A122" i="13" l="1"/>
  <c r="N122" i="13"/>
  <c r="AF123" i="13"/>
  <c r="AI123" i="13"/>
  <c r="AJ123" i="13" s="1"/>
  <c r="G160" i="13"/>
  <c r="AO161" i="13"/>
  <c r="AM123" i="13"/>
  <c r="AL123" i="13"/>
  <c r="L122" i="13"/>
  <c r="AH122" i="13" a="1"/>
  <c r="AH122" i="13" s="1"/>
  <c r="M122" i="13" s="1"/>
  <c r="I161" i="13"/>
  <c r="AC162" i="13"/>
  <c r="AB169" i="13"/>
  <c r="Z171" i="13"/>
  <c r="K171" i="13" s="1"/>
  <c r="Y172" i="13"/>
  <c r="AN168" i="13"/>
  <c r="AK126" i="13"/>
  <c r="AE126" i="13"/>
  <c r="S178" i="13"/>
  <c r="T177" i="13"/>
  <c r="H177" i="13" s="1"/>
  <c r="W170" i="13"/>
  <c r="J170" i="13" s="1"/>
  <c r="V171" i="13"/>
  <c r="AM124" i="13" l="1"/>
  <c r="AL124" i="13"/>
  <c r="L123" i="13"/>
  <c r="G161" i="13"/>
  <c r="AO162" i="13"/>
  <c r="I162" i="13"/>
  <c r="AC163" i="13"/>
  <c r="A123" i="13"/>
  <c r="N123" i="13"/>
  <c r="AI124" i="13"/>
  <c r="AJ124" i="13" s="1"/>
  <c r="AH123" i="13" a="1"/>
  <c r="AH123" i="13" s="1"/>
  <c r="M123" i="13" s="1"/>
  <c r="AF124" i="13"/>
  <c r="AB170" i="13"/>
  <c r="AE127" i="13"/>
  <c r="Z172" i="13"/>
  <c r="K172" i="13" s="1"/>
  <c r="Y173" i="13"/>
  <c r="V172" i="13"/>
  <c r="W171" i="13"/>
  <c r="J171" i="13" s="1"/>
  <c r="AK127" i="13"/>
  <c r="S179" i="13"/>
  <c r="T178" i="13"/>
  <c r="H178" i="13" s="1"/>
  <c r="AN169" i="13"/>
  <c r="A124" i="13" l="1"/>
  <c r="I163" i="13"/>
  <c r="AC164" i="13"/>
  <c r="G162" i="13"/>
  <c r="AO163" i="13"/>
  <c r="N124" i="13"/>
  <c r="AF125" i="13"/>
  <c r="AI125" i="13"/>
  <c r="AJ125" i="13" s="1"/>
  <c r="AH124" i="13" a="1"/>
  <c r="AH124" i="13" s="1"/>
  <c r="M124" i="13" s="1"/>
  <c r="AM125" i="13"/>
  <c r="AL125" i="13"/>
  <c r="L124" i="13"/>
  <c r="AK128" i="13"/>
  <c r="AN170" i="13"/>
  <c r="W172" i="13"/>
  <c r="J172" i="13" s="1"/>
  <c r="V173" i="13"/>
  <c r="Y174" i="13"/>
  <c r="Z173" i="13"/>
  <c r="K173" i="13" s="1"/>
  <c r="AE128" i="13"/>
  <c r="T179" i="13"/>
  <c r="H179" i="13" s="1"/>
  <c r="S180" i="13"/>
  <c r="AB171" i="13"/>
  <c r="A125" i="13" l="1"/>
  <c r="AH125" i="13" a="1"/>
  <c r="AH125" i="13" s="1"/>
  <c r="M125" i="13" s="1"/>
  <c r="N125" i="13"/>
  <c r="AF126" i="13"/>
  <c r="AI126" i="13"/>
  <c r="AJ126" i="13" s="1"/>
  <c r="G163" i="13"/>
  <c r="AO164" i="13"/>
  <c r="AL126" i="13"/>
  <c r="AM126" i="13"/>
  <c r="I164" i="13"/>
  <c r="AC165" i="13"/>
  <c r="L125" i="13"/>
  <c r="AE129" i="13"/>
  <c r="AN171" i="13"/>
  <c r="AK129" i="13"/>
  <c r="W173" i="13"/>
  <c r="J173" i="13" s="1"/>
  <c r="V174" i="13"/>
  <c r="AB172" i="13"/>
  <c r="Z174" i="13"/>
  <c r="K174" i="13" s="1"/>
  <c r="Y175" i="13"/>
  <c r="T180" i="13"/>
  <c r="H180" i="13" s="1"/>
  <c r="S181" i="13"/>
  <c r="AH126" i="13" l="1" a="1"/>
  <c r="AH126" i="13" s="1"/>
  <c r="M126" i="13" s="1"/>
  <c r="G164" i="13"/>
  <c r="AO165" i="13"/>
  <c r="AM127" i="13"/>
  <c r="AL127" i="13"/>
  <c r="L126" i="13"/>
  <c r="A126" i="13"/>
  <c r="AF127" i="13"/>
  <c r="N126" i="13"/>
  <c r="AI127" i="13"/>
  <c r="AJ127" i="13" s="1"/>
  <c r="I165" i="13"/>
  <c r="AC166" i="13"/>
  <c r="AK130" i="13"/>
  <c r="AB173" i="13"/>
  <c r="AN172" i="13"/>
  <c r="T181" i="13"/>
  <c r="H181" i="13" s="1"/>
  <c r="S182" i="13"/>
  <c r="W174" i="13"/>
  <c r="J174" i="13" s="1"/>
  <c r="V175" i="13"/>
  <c r="Z175" i="13"/>
  <c r="K175" i="13" s="1"/>
  <c r="Y176" i="13"/>
  <c r="AE130" i="13"/>
  <c r="A127" i="13" l="1"/>
  <c r="N127" i="13"/>
  <c r="AI128" i="13"/>
  <c r="AJ128" i="13" s="1"/>
  <c r="AF128" i="13"/>
  <c r="AH127" i="13" a="1"/>
  <c r="AH127" i="13" s="1"/>
  <c r="M127" i="13" s="1"/>
  <c r="AM128" i="13"/>
  <c r="AL128" i="13"/>
  <c r="L127" i="13"/>
  <c r="I166" i="13"/>
  <c r="AC167" i="13"/>
  <c r="G165" i="13"/>
  <c r="AO166" i="13"/>
  <c r="AN173" i="13"/>
  <c r="W175" i="13"/>
  <c r="J175" i="13" s="1"/>
  <c r="V176" i="13"/>
  <c r="AE131" i="13"/>
  <c r="T182" i="13"/>
  <c r="H182" i="13" s="1"/>
  <c r="S183" i="13"/>
  <c r="AB174" i="13"/>
  <c r="Z176" i="13"/>
  <c r="K176" i="13" s="1"/>
  <c r="Y177" i="13"/>
  <c r="AK131" i="13"/>
  <c r="A128" i="13" l="1"/>
  <c r="L128" i="13"/>
  <c r="AM129" i="13"/>
  <c r="AL129" i="13"/>
  <c r="AH128" i="13" a="1"/>
  <c r="AH128" i="13" s="1"/>
  <c r="M128" i="13" s="1"/>
  <c r="G166" i="13"/>
  <c r="AO167" i="13"/>
  <c r="AI129" i="13"/>
  <c r="AJ129" i="13" s="1"/>
  <c r="A129" i="13" s="1"/>
  <c r="N128" i="13"/>
  <c r="AF129" i="13"/>
  <c r="I167" i="13"/>
  <c r="AC168" i="13"/>
  <c r="AE132" i="13"/>
  <c r="Y178" i="13"/>
  <c r="Z177" i="13"/>
  <c r="K177" i="13" s="1"/>
  <c r="AB175" i="13"/>
  <c r="S184" i="13"/>
  <c r="T183" i="13"/>
  <c r="H183" i="13" s="1"/>
  <c r="AK132" i="13"/>
  <c r="V177" i="13"/>
  <c r="W176" i="13"/>
  <c r="J176" i="13" s="1"/>
  <c r="AN174" i="13"/>
  <c r="G167" i="13" l="1"/>
  <c r="AO168" i="13"/>
  <c r="AM130" i="13"/>
  <c r="AL130" i="13"/>
  <c r="L129" i="13"/>
  <c r="I168" i="13"/>
  <c r="AC169" i="13"/>
  <c r="AH129" i="13" a="1"/>
  <c r="AH129" i="13" s="1"/>
  <c r="M129" i="13" s="1"/>
  <c r="AF130" i="13"/>
  <c r="AI130" i="13"/>
  <c r="AJ130" i="13" s="1"/>
  <c r="N129" i="13"/>
  <c r="AK133" i="13"/>
  <c r="AN175" i="13"/>
  <c r="Y179" i="13"/>
  <c r="Z178" i="13"/>
  <c r="K178" i="13" s="1"/>
  <c r="AB176" i="13"/>
  <c r="V178" i="13"/>
  <c r="W177" i="13"/>
  <c r="J177" i="13" s="1"/>
  <c r="S185" i="13"/>
  <c r="T184" i="13"/>
  <c r="H184" i="13" s="1"/>
  <c r="AE133" i="13"/>
  <c r="A130" i="13" l="1"/>
  <c r="AH130" i="13" a="1"/>
  <c r="AH130" i="13" s="1"/>
  <c r="M130" i="13" s="1"/>
  <c r="AL131" i="13"/>
  <c r="AM131" i="13"/>
  <c r="L130" i="13"/>
  <c r="I169" i="13"/>
  <c r="AC170" i="13"/>
  <c r="G168" i="13"/>
  <c r="AO169" i="13"/>
  <c r="N130" i="13"/>
  <c r="AI131" i="13"/>
  <c r="AJ131" i="13" s="1"/>
  <c r="AF131" i="13"/>
  <c r="AE134" i="13"/>
  <c r="AK134" i="13"/>
  <c r="AN176" i="13"/>
  <c r="V179" i="13"/>
  <c r="W178" i="13"/>
  <c r="J178" i="13" s="1"/>
  <c r="S186" i="13"/>
  <c r="T185" i="13"/>
  <c r="H185" i="13" s="1"/>
  <c r="AB177" i="13"/>
  <c r="Y180" i="13"/>
  <c r="Z179" i="13"/>
  <c r="K179" i="13" s="1"/>
  <c r="L131" i="13" l="1"/>
  <c r="AH131" i="13" a="1"/>
  <c r="AH131" i="13" s="1"/>
  <c r="M131" i="13" s="1"/>
  <c r="I170" i="13"/>
  <c r="AC171" i="13"/>
  <c r="AI132" i="13"/>
  <c r="AJ132" i="13" s="1"/>
  <c r="N131" i="13"/>
  <c r="AF132" i="13"/>
  <c r="A131" i="13"/>
  <c r="AM132" i="13"/>
  <c r="AL132" i="13"/>
  <c r="G169" i="13"/>
  <c r="AO170" i="13"/>
  <c r="AK135" i="13"/>
  <c r="AN177" i="13"/>
  <c r="S187" i="13"/>
  <c r="T186" i="13"/>
  <c r="H186" i="13" s="1"/>
  <c r="AE135" i="13"/>
  <c r="Y181" i="13"/>
  <c r="Z180" i="13"/>
  <c r="K180" i="13" s="1"/>
  <c r="V180" i="13"/>
  <c r="W179" i="13"/>
  <c r="J179" i="13" s="1"/>
  <c r="AB178" i="13"/>
  <c r="L132" i="13" l="1"/>
  <c r="N132" i="13"/>
  <c r="AF133" i="13"/>
  <c r="AI133" i="13"/>
  <c r="AJ133" i="13" s="1"/>
  <c r="AM133" i="13"/>
  <c r="AL133" i="13"/>
  <c r="A132" i="13"/>
  <c r="AH132" i="13" a="1"/>
  <c r="AH132" i="13" s="1"/>
  <c r="M132" i="13" s="1"/>
  <c r="I171" i="13"/>
  <c r="AC172" i="13"/>
  <c r="G170" i="13"/>
  <c r="AO171" i="13"/>
  <c r="Z181" i="13"/>
  <c r="K181" i="13" s="1"/>
  <c r="Y182" i="13"/>
  <c r="AE136" i="13"/>
  <c r="T187" i="13"/>
  <c r="H187" i="13" s="1"/>
  <c r="S188" i="13"/>
  <c r="AN178" i="13"/>
  <c r="AB179" i="13"/>
  <c r="W180" i="13"/>
  <c r="J180" i="13" s="1"/>
  <c r="V181" i="13"/>
  <c r="AK136" i="13"/>
  <c r="A133" i="13" l="1"/>
  <c r="AM134" i="13"/>
  <c r="AL134" i="13"/>
  <c r="AH133" i="13" a="1"/>
  <c r="AH133" i="13" s="1"/>
  <c r="M133" i="13" s="1"/>
  <c r="L133" i="13"/>
  <c r="G171" i="13"/>
  <c r="AO172" i="13"/>
  <c r="AF134" i="13"/>
  <c r="AI134" i="13"/>
  <c r="AJ134" i="13" s="1"/>
  <c r="N133" i="13"/>
  <c r="I172" i="13"/>
  <c r="AC173" i="13"/>
  <c r="AB180" i="13"/>
  <c r="AN179" i="13"/>
  <c r="AE137" i="13"/>
  <c r="AK137" i="13"/>
  <c r="T188" i="13"/>
  <c r="H188" i="13" s="1"/>
  <c r="S189" i="13"/>
  <c r="W181" i="13"/>
  <c r="J181" i="13" s="1"/>
  <c r="V182" i="13"/>
  <c r="Z182" i="13"/>
  <c r="K182" i="13" s="1"/>
  <c r="Y183" i="13"/>
  <c r="A134" i="13" l="1"/>
  <c r="AH134" i="13" a="1"/>
  <c r="AH134" i="13" s="1"/>
  <c r="M134" i="13" s="1"/>
  <c r="G172" i="13"/>
  <c r="AO173" i="13"/>
  <c r="N134" i="13"/>
  <c r="AF135" i="13"/>
  <c r="AI135" i="13"/>
  <c r="AJ135" i="13" s="1"/>
  <c r="AM135" i="13"/>
  <c r="AL135" i="13"/>
  <c r="I173" i="13"/>
  <c r="AC174" i="13"/>
  <c r="L134" i="13"/>
  <c r="Z183" i="13"/>
  <c r="K183" i="13" s="1"/>
  <c r="Y184" i="13"/>
  <c r="AE138" i="13"/>
  <c r="AK138" i="13"/>
  <c r="AN180" i="13"/>
  <c r="W182" i="13"/>
  <c r="J182" i="13" s="1"/>
  <c r="V183" i="13"/>
  <c r="T189" i="13"/>
  <c r="H189" i="13" s="1"/>
  <c r="S190" i="13"/>
  <c r="AB181" i="13"/>
  <c r="A135" i="13" l="1"/>
  <c r="L135" i="13"/>
  <c r="AI136" i="13"/>
  <c r="AJ136" i="13" s="1"/>
  <c r="AF136" i="13"/>
  <c r="N135" i="13"/>
  <c r="AM136" i="13"/>
  <c r="AL136" i="13"/>
  <c r="G173" i="13"/>
  <c r="AO174" i="13"/>
  <c r="AH135" i="13" a="1"/>
  <c r="AH135" i="13" s="1"/>
  <c r="M135" i="13" s="1"/>
  <c r="I174" i="13"/>
  <c r="AC175" i="13"/>
  <c r="AN181" i="13"/>
  <c r="AK139" i="13"/>
  <c r="W183" i="13"/>
  <c r="J183" i="13" s="1"/>
  <c r="V184" i="13"/>
  <c r="AB182" i="13"/>
  <c r="AE139" i="13"/>
  <c r="S191" i="13"/>
  <c r="T190" i="13"/>
  <c r="H190" i="13" s="1"/>
  <c r="Z184" i="13"/>
  <c r="K184" i="13" s="1"/>
  <c r="Y185" i="13"/>
  <c r="A136" i="13" l="1"/>
  <c r="AH136" i="13" a="1"/>
  <c r="AH136" i="13" s="1"/>
  <c r="M136" i="13" s="1"/>
  <c r="AL137" i="13"/>
  <c r="AM137" i="13"/>
  <c r="L136" i="13"/>
  <c r="G174" i="13"/>
  <c r="AO175" i="13"/>
  <c r="N136" i="13"/>
  <c r="AI137" i="13"/>
  <c r="AJ137" i="13" s="1"/>
  <c r="AF137" i="13"/>
  <c r="I175" i="13"/>
  <c r="AC176" i="13"/>
  <c r="Y186" i="13"/>
  <c r="Z185" i="13"/>
  <c r="K185" i="13" s="1"/>
  <c r="AE140" i="13"/>
  <c r="AN182" i="13"/>
  <c r="V185" i="13"/>
  <c r="W184" i="13"/>
  <c r="J184" i="13" s="1"/>
  <c r="AB183" i="13"/>
  <c r="AK140" i="13"/>
  <c r="S192" i="13"/>
  <c r="T191" i="13"/>
  <c r="H191" i="13" s="1"/>
  <c r="A137" i="13" l="1"/>
  <c r="AF138" i="13"/>
  <c r="N137" i="13"/>
  <c r="AI138" i="13"/>
  <c r="AJ138" i="13" s="1"/>
  <c r="G175" i="13"/>
  <c r="AO176" i="13"/>
  <c r="I176" i="13"/>
  <c r="AC177" i="13"/>
  <c r="L137" i="13"/>
  <c r="AH137" i="13" a="1"/>
  <c r="AH137" i="13" s="1"/>
  <c r="M137" i="13" s="1"/>
  <c r="AM138" i="13"/>
  <c r="AL138" i="13"/>
  <c r="AK141" i="13"/>
  <c r="V186" i="13"/>
  <c r="W185" i="13"/>
  <c r="J185" i="13" s="1"/>
  <c r="AE141" i="13"/>
  <c r="AB184" i="13"/>
  <c r="S193" i="13"/>
  <c r="T192" i="13"/>
  <c r="H192" i="13" s="1"/>
  <c r="AN183" i="13"/>
  <c r="Y187" i="13"/>
  <c r="Z186" i="13"/>
  <c r="K186" i="13" s="1"/>
  <c r="A138" i="13" l="1"/>
  <c r="I177" i="13"/>
  <c r="AC178" i="13"/>
  <c r="G176" i="13"/>
  <c r="AO177" i="13"/>
  <c r="AH138" i="13" a="1"/>
  <c r="AH138" i="13" s="1"/>
  <c r="M138" i="13" s="1"/>
  <c r="AM139" i="13"/>
  <c r="AL139" i="13"/>
  <c r="L138" i="13"/>
  <c r="AI139" i="13"/>
  <c r="AJ139" i="13" s="1"/>
  <c r="AF139" i="13"/>
  <c r="N138" i="13"/>
  <c r="V187" i="13"/>
  <c r="W186" i="13"/>
  <c r="J186" i="13" s="1"/>
  <c r="S194" i="13"/>
  <c r="T193" i="13"/>
  <c r="H193" i="13" s="1"/>
  <c r="AK142" i="13"/>
  <c r="AB185" i="13"/>
  <c r="AE142" i="13"/>
  <c r="Y188" i="13"/>
  <c r="Z187" i="13"/>
  <c r="K187" i="13" s="1"/>
  <c r="AN184" i="13"/>
  <c r="G177" i="13" l="1"/>
  <c r="AO178" i="13"/>
  <c r="L139" i="13"/>
  <c r="AL140" i="13"/>
  <c r="AM140" i="13"/>
  <c r="AF140" i="13"/>
  <c r="AI140" i="13"/>
  <c r="AJ140" i="13" s="1"/>
  <c r="N139" i="13"/>
  <c r="I178" i="13"/>
  <c r="AC179" i="13"/>
  <c r="AH139" i="13" a="1"/>
  <c r="AH139" i="13" s="1"/>
  <c r="M139" i="13" s="1"/>
  <c r="A139" i="13"/>
  <c r="V188" i="13"/>
  <c r="W187" i="13"/>
  <c r="J187" i="13" s="1"/>
  <c r="Z188" i="13"/>
  <c r="K188" i="13" s="1"/>
  <c r="Y189" i="13"/>
  <c r="AB186" i="13"/>
  <c r="T194" i="13"/>
  <c r="H194" i="13" s="1"/>
  <c r="S195" i="13"/>
  <c r="AK143" i="13"/>
  <c r="AN185" i="13"/>
  <c r="AE143" i="13"/>
  <c r="A140" i="13" l="1"/>
  <c r="L140" i="13"/>
  <c r="AF141" i="13"/>
  <c r="AI141" i="13"/>
  <c r="AJ141" i="13" s="1"/>
  <c r="N140" i="13"/>
  <c r="AL141" i="13"/>
  <c r="AM141" i="13"/>
  <c r="AH140" i="13" a="1"/>
  <c r="AH140" i="13" s="1"/>
  <c r="M140" i="13" s="1"/>
  <c r="I179" i="13"/>
  <c r="AC180" i="13"/>
  <c r="G178" i="13"/>
  <c r="AO179" i="13"/>
  <c r="AN186" i="13"/>
  <c r="AB187" i="13"/>
  <c r="AK144" i="13"/>
  <c r="Z189" i="13"/>
  <c r="K189" i="13" s="1"/>
  <c r="Y190" i="13"/>
  <c r="W188" i="13"/>
  <c r="J188" i="13" s="1"/>
  <c r="V189" i="13"/>
  <c r="AE144" i="13"/>
  <c r="S196" i="13"/>
  <c r="T195" i="13"/>
  <c r="H195" i="13" s="1"/>
  <c r="L141" i="13" l="1"/>
  <c r="I180" i="13"/>
  <c r="AC181" i="13"/>
  <c r="AM142" i="13"/>
  <c r="AL142" i="13"/>
  <c r="A141" i="13"/>
  <c r="AH141" i="13" a="1"/>
  <c r="AH141" i="13" s="1"/>
  <c r="M141" i="13" s="1"/>
  <c r="G179" i="13"/>
  <c r="AO180" i="13"/>
  <c r="AF142" i="13"/>
  <c r="AI142" i="13"/>
  <c r="AJ142" i="13" s="1"/>
  <c r="N141" i="13"/>
  <c r="Z190" i="13"/>
  <c r="K190" i="13" s="1"/>
  <c r="Y191" i="13"/>
  <c r="AN187" i="13"/>
  <c r="W189" i="13"/>
  <c r="J189" i="13" s="1"/>
  <c r="V190" i="13"/>
  <c r="AK145" i="13"/>
  <c r="T196" i="13"/>
  <c r="H196" i="13" s="1"/>
  <c r="S197" i="13"/>
  <c r="AB188" i="13"/>
  <c r="AE145" i="13"/>
  <c r="A142" i="13" l="1"/>
  <c r="AH142" i="13" a="1"/>
  <c r="AH142" i="13" s="1"/>
  <c r="M142" i="13" s="1"/>
  <c r="AM143" i="13"/>
  <c r="AL143" i="13"/>
  <c r="L142" i="13"/>
  <c r="I181" i="13"/>
  <c r="AC182" i="13"/>
  <c r="AF143" i="13"/>
  <c r="AI143" i="13"/>
  <c r="N142" i="13"/>
  <c r="G180" i="13"/>
  <c r="AO181" i="13"/>
  <c r="W190" i="13"/>
  <c r="J190" i="13" s="1"/>
  <c r="V191" i="13"/>
  <c r="AB189" i="13"/>
  <c r="AE146" i="13"/>
  <c r="T197" i="13"/>
  <c r="H197" i="13" s="1"/>
  <c r="S198" i="13"/>
  <c r="AN188" i="13"/>
  <c r="Z191" i="13"/>
  <c r="K191" i="13" s="1"/>
  <c r="Y192" i="13"/>
  <c r="AK146" i="13"/>
  <c r="I182" i="13" l="1"/>
  <c r="AC183" i="13"/>
  <c r="G181" i="13"/>
  <c r="AO182" i="13"/>
  <c r="AL144" i="13"/>
  <c r="AM144" i="13"/>
  <c r="AF144" i="13"/>
  <c r="N143" i="13"/>
  <c r="AI144" i="13"/>
  <c r="AJ144" i="13" s="1"/>
  <c r="L143" i="13"/>
  <c r="AJ143" i="13"/>
  <c r="AH143" i="13" s="1" a="1"/>
  <c r="AH143" i="13" s="1"/>
  <c r="M143" i="13" s="1"/>
  <c r="AE147" i="13"/>
  <c r="AN189" i="13"/>
  <c r="AK147" i="13"/>
  <c r="S199" i="13"/>
  <c r="T198" i="13"/>
  <c r="H198" i="13" s="1"/>
  <c r="AB190" i="13"/>
  <c r="Y193" i="13"/>
  <c r="Z192" i="13"/>
  <c r="K192" i="13" s="1"/>
  <c r="V192" i="13"/>
  <c r="W191" i="13"/>
  <c r="J191" i="13" s="1"/>
  <c r="A143" i="13" l="1"/>
  <c r="L144" i="13"/>
  <c r="AM145" i="13"/>
  <c r="AL145" i="13"/>
  <c r="G182" i="13"/>
  <c r="AO183" i="13"/>
  <c r="N144" i="13"/>
  <c r="AI145" i="13"/>
  <c r="AJ145" i="13" s="1"/>
  <c r="AF145" i="13"/>
  <c r="AH144" i="13" a="1"/>
  <c r="AH144" i="13" s="1"/>
  <c r="M144" i="13" s="1"/>
  <c r="I183" i="13"/>
  <c r="AC184" i="13"/>
  <c r="A144" i="13"/>
  <c r="V193" i="13"/>
  <c r="W192" i="13"/>
  <c r="J192" i="13" s="1"/>
  <c r="AK148" i="13"/>
  <c r="Z193" i="13"/>
  <c r="K193" i="13" s="1"/>
  <c r="Y194" i="13"/>
  <c r="AB191" i="13"/>
  <c r="AE148" i="13"/>
  <c r="AN190" i="13"/>
  <c r="T199" i="13"/>
  <c r="H199" i="13" s="1"/>
  <c r="S200" i="13"/>
  <c r="A145" i="13" l="1"/>
  <c r="G183" i="13"/>
  <c r="AO184" i="13"/>
  <c r="N145" i="13"/>
  <c r="AI146" i="13"/>
  <c r="AJ146" i="13" s="1"/>
  <c r="AF146" i="13"/>
  <c r="I184" i="13"/>
  <c r="AC185" i="13"/>
  <c r="AM146" i="13"/>
  <c r="AL146" i="13"/>
  <c r="AH145" i="13" a="1"/>
  <c r="AH145" i="13" s="1"/>
  <c r="M145" i="13" s="1"/>
  <c r="L145" i="13"/>
  <c r="AE149" i="13"/>
  <c r="AK149" i="13"/>
  <c r="S201" i="13"/>
  <c r="T200" i="13"/>
  <c r="H200" i="13" s="1"/>
  <c r="AB192" i="13"/>
  <c r="AN191" i="13"/>
  <c r="Y195" i="13"/>
  <c r="Z194" i="13"/>
  <c r="K194" i="13" s="1"/>
  <c r="V194" i="13"/>
  <c r="W193" i="13"/>
  <c r="J193" i="13" s="1"/>
  <c r="L146" i="13" l="1"/>
  <c r="I185" i="13"/>
  <c r="AC186" i="13"/>
  <c r="A146" i="13"/>
  <c r="N146" i="13"/>
  <c r="AI147" i="13"/>
  <c r="AJ147" i="13" s="1"/>
  <c r="AF147" i="13"/>
  <c r="G184" i="13"/>
  <c r="AO185" i="13"/>
  <c r="AH146" i="13" a="1"/>
  <c r="AH146" i="13" s="1"/>
  <c r="M146" i="13" s="1"/>
  <c r="AM147" i="13"/>
  <c r="AL147" i="13"/>
  <c r="AB193" i="13"/>
  <c r="S202" i="13"/>
  <c r="T201" i="13"/>
  <c r="H201" i="13" s="1"/>
  <c r="AN192" i="13"/>
  <c r="AK150" i="13"/>
  <c r="V195" i="13"/>
  <c r="W194" i="13"/>
  <c r="J194" i="13" s="1"/>
  <c r="Y196" i="13"/>
  <c r="Z195" i="13"/>
  <c r="K195" i="13" s="1"/>
  <c r="AE150" i="13"/>
  <c r="A147" i="13" l="1"/>
  <c r="AI148" i="13"/>
  <c r="AJ148" i="13" s="1"/>
  <c r="AF148" i="13"/>
  <c r="N147" i="13"/>
  <c r="G185" i="13"/>
  <c r="AO186" i="13"/>
  <c r="AH147" i="13" a="1"/>
  <c r="AH147" i="13" s="1"/>
  <c r="M147" i="13" s="1"/>
  <c r="AM148" i="13"/>
  <c r="AL148" i="13"/>
  <c r="L147" i="13"/>
  <c r="I186" i="13"/>
  <c r="AC187" i="13"/>
  <c r="AN193" i="13"/>
  <c r="AK151" i="13"/>
  <c r="W195" i="13"/>
  <c r="J195" i="13" s="1"/>
  <c r="V196" i="13"/>
  <c r="T202" i="13"/>
  <c r="H202" i="13" s="1"/>
  <c r="S203" i="13"/>
  <c r="AE151" i="13"/>
  <c r="Z196" i="13"/>
  <c r="K196" i="13" s="1"/>
  <c r="Y197" i="13"/>
  <c r="AB194" i="13"/>
  <c r="G186" i="13" l="1"/>
  <c r="AO187" i="13"/>
  <c r="AH148" i="13" a="1"/>
  <c r="AH148" i="13" s="1"/>
  <c r="M148" i="13" s="1"/>
  <c r="I187" i="13"/>
  <c r="AC188" i="13"/>
  <c r="AM149" i="13"/>
  <c r="AL149" i="13"/>
  <c r="AF149" i="13"/>
  <c r="AI149" i="13"/>
  <c r="AJ149" i="13" s="1"/>
  <c r="N148" i="13"/>
  <c r="L148" i="13"/>
  <c r="A148" i="13"/>
  <c r="V197" i="13"/>
  <c r="W196" i="13"/>
  <c r="J196" i="13" s="1"/>
  <c r="AB195" i="13"/>
  <c r="AK152" i="13"/>
  <c r="S204" i="13"/>
  <c r="T203" i="13"/>
  <c r="H203" i="13" s="1"/>
  <c r="AE152" i="13"/>
  <c r="Y198" i="13"/>
  <c r="Z197" i="13"/>
  <c r="K197" i="13" s="1"/>
  <c r="AN194" i="13"/>
  <c r="AF150" i="13" l="1"/>
  <c r="N149" i="13"/>
  <c r="AI150" i="13"/>
  <c r="AJ150" i="13" s="1"/>
  <c r="I188" i="13"/>
  <c r="AC189" i="13"/>
  <c r="L149" i="13"/>
  <c r="AM150" i="13"/>
  <c r="AL150" i="13"/>
  <c r="G187" i="13"/>
  <c r="AO188" i="13"/>
  <c r="AH149" i="13" a="1"/>
  <c r="AH149" i="13" s="1"/>
  <c r="M149" i="13" s="1"/>
  <c r="A149" i="13"/>
  <c r="AB196" i="13"/>
  <c r="AE153" i="13"/>
  <c r="AN195" i="13"/>
  <c r="T204" i="13"/>
  <c r="H204" i="13" s="1"/>
  <c r="S205" i="13"/>
  <c r="Z198" i="13"/>
  <c r="K198" i="13" s="1"/>
  <c r="Y199" i="13"/>
  <c r="AK153" i="13"/>
  <c r="W197" i="13"/>
  <c r="J197" i="13" s="1"/>
  <c r="V198" i="13"/>
  <c r="A150" i="13" l="1"/>
  <c r="I189" i="13"/>
  <c r="AC190" i="13"/>
  <c r="AM151" i="13"/>
  <c r="AL151" i="13"/>
  <c r="AH150" i="13" a="1"/>
  <c r="AH150" i="13" s="1"/>
  <c r="M150" i="13" s="1"/>
  <c r="G188" i="13"/>
  <c r="AO189" i="13"/>
  <c r="L150" i="13"/>
  <c r="AI151" i="13"/>
  <c r="AJ151" i="13" s="1"/>
  <c r="AF151" i="13"/>
  <c r="N150" i="13"/>
  <c r="T205" i="13"/>
  <c r="H205" i="13" s="1"/>
  <c r="S206" i="13"/>
  <c r="AE154" i="13"/>
  <c r="W198" i="13"/>
  <c r="J198" i="13" s="1"/>
  <c r="V199" i="13"/>
  <c r="AB197" i="13"/>
  <c r="AK154" i="13"/>
  <c r="AN196" i="13"/>
  <c r="Z199" i="13"/>
  <c r="K199" i="13" s="1"/>
  <c r="Y200" i="13"/>
  <c r="G189" i="13" l="1"/>
  <c r="AO190" i="13"/>
  <c r="AM152" i="13"/>
  <c r="AL152" i="13"/>
  <c r="AH151" i="13" a="1"/>
  <c r="AH151" i="13" s="1"/>
  <c r="M151" i="13" s="1"/>
  <c r="L151" i="13"/>
  <c r="AF152" i="13"/>
  <c r="N151" i="13"/>
  <c r="AI152" i="13"/>
  <c r="I190" i="13"/>
  <c r="AC191" i="13"/>
  <c r="A151" i="13"/>
  <c r="AK155" i="13"/>
  <c r="AE155" i="13"/>
  <c r="V200" i="13"/>
  <c r="W199" i="13"/>
  <c r="J199" i="13" s="1"/>
  <c r="AN197" i="13"/>
  <c r="Y201" i="13"/>
  <c r="Z200" i="13"/>
  <c r="K200" i="13" s="1"/>
  <c r="AB198" i="13"/>
  <c r="S207" i="13"/>
  <c r="T206" i="13"/>
  <c r="H206" i="13" s="1"/>
  <c r="AL153" i="13" l="1"/>
  <c r="AM153" i="13"/>
  <c r="L152" i="13"/>
  <c r="I191" i="13"/>
  <c r="AC192" i="13"/>
  <c r="G190" i="13"/>
  <c r="AO191" i="13"/>
  <c r="AI153" i="13"/>
  <c r="AJ153" i="13" s="1"/>
  <c r="AF153" i="13"/>
  <c r="N152" i="13"/>
  <c r="AJ152" i="13"/>
  <c r="AH152" i="13" s="1" a="1"/>
  <c r="AH152" i="13" s="1"/>
  <c r="AE156" i="13"/>
  <c r="Z201" i="13"/>
  <c r="K201" i="13" s="1"/>
  <c r="Y202" i="13"/>
  <c r="AK156" i="13"/>
  <c r="T207" i="13"/>
  <c r="H207" i="13" s="1"/>
  <c r="S208" i="13"/>
  <c r="AN198" i="13"/>
  <c r="AB199" i="13"/>
  <c r="W200" i="13"/>
  <c r="J200" i="13" s="1"/>
  <c r="V201" i="13"/>
  <c r="A152" i="13" l="1"/>
  <c r="A153" i="13"/>
  <c r="M152" i="13"/>
  <c r="AH153" i="13" a="1"/>
  <c r="AH153" i="13" s="1"/>
  <c r="M153" i="13" s="1"/>
  <c r="L153" i="13"/>
  <c r="G191" i="13"/>
  <c r="AO192" i="13"/>
  <c r="AF154" i="13"/>
  <c r="AI154" i="13"/>
  <c r="AJ154" i="13" s="1"/>
  <c r="N153" i="13"/>
  <c r="AM154" i="13"/>
  <c r="AL154" i="13"/>
  <c r="I192" i="13"/>
  <c r="AC193" i="13"/>
  <c r="S209" i="13"/>
  <c r="T208" i="13"/>
  <c r="H208" i="13" s="1"/>
  <c r="AN199" i="13"/>
  <c r="V202" i="13"/>
  <c r="W201" i="13"/>
  <c r="J201" i="13" s="1"/>
  <c r="AK157" i="13"/>
  <c r="Y203" i="13"/>
  <c r="Z202" i="13"/>
  <c r="K202" i="13" s="1"/>
  <c r="AB200" i="13"/>
  <c r="AE157" i="13"/>
  <c r="A154" i="13" l="1"/>
  <c r="N154" i="13"/>
  <c r="AF155" i="13"/>
  <c r="AI155" i="13"/>
  <c r="AJ155" i="13" s="1"/>
  <c r="G192" i="13"/>
  <c r="AO193" i="13"/>
  <c r="AH154" i="13" a="1"/>
  <c r="AH154" i="13" s="1"/>
  <c r="M154" i="13" s="1"/>
  <c r="I193" i="13"/>
  <c r="AC194" i="13"/>
  <c r="AM155" i="13"/>
  <c r="AL155" i="13"/>
  <c r="L154" i="13"/>
  <c r="V203" i="13"/>
  <c r="W202" i="13"/>
  <c r="J202" i="13" s="1"/>
  <c r="AB201" i="13"/>
  <c r="S210" i="13"/>
  <c r="T209" i="13"/>
  <c r="H209" i="13" s="1"/>
  <c r="Y204" i="13"/>
  <c r="Z203" i="13"/>
  <c r="K203" i="13" s="1"/>
  <c r="AK158" i="13"/>
  <c r="AN200" i="13"/>
  <c r="AE158" i="13"/>
  <c r="A155" i="13" l="1"/>
  <c r="G193" i="13"/>
  <c r="AO194" i="13"/>
  <c r="AH155" i="13" a="1"/>
  <c r="AH155" i="13" s="1"/>
  <c r="M155" i="13" s="1"/>
  <c r="I194" i="13"/>
  <c r="AC195" i="13"/>
  <c r="AI156" i="13"/>
  <c r="AJ156" i="13" s="1"/>
  <c r="N155" i="13"/>
  <c r="AF156" i="13"/>
  <c r="AM156" i="13"/>
  <c r="AL156" i="13"/>
  <c r="L155" i="13"/>
  <c r="AE159" i="13"/>
  <c r="Z204" i="13"/>
  <c r="K204" i="13" s="1"/>
  <c r="Y205" i="13"/>
  <c r="AB202" i="13"/>
  <c r="AK159" i="13"/>
  <c r="T210" i="13"/>
  <c r="H210" i="13" s="1"/>
  <c r="S211" i="13"/>
  <c r="AN201" i="13"/>
  <c r="W203" i="13"/>
  <c r="J203" i="13" s="1"/>
  <c r="V204" i="13"/>
  <c r="A156" i="13" l="1"/>
  <c r="I195" i="13"/>
  <c r="AC196" i="13"/>
  <c r="AF157" i="13"/>
  <c r="AI157" i="13"/>
  <c r="AJ157" i="13" s="1"/>
  <c r="N156" i="13"/>
  <c r="AH156" i="13" a="1"/>
  <c r="AH156" i="13" s="1"/>
  <c r="M156" i="13" s="1"/>
  <c r="L156" i="13"/>
  <c r="AL157" i="13"/>
  <c r="AM157" i="13"/>
  <c r="G194" i="13"/>
  <c r="AO195" i="13"/>
  <c r="AK160" i="13"/>
  <c r="AB203" i="13"/>
  <c r="S212" i="13"/>
  <c r="T211" i="13"/>
  <c r="H211" i="13" s="1"/>
  <c r="V205" i="13"/>
  <c r="W204" i="13"/>
  <c r="J204" i="13" s="1"/>
  <c r="AN202" i="13"/>
  <c r="Y206" i="13"/>
  <c r="Z205" i="13"/>
  <c r="K205" i="13" s="1"/>
  <c r="AE160" i="13"/>
  <c r="AH157" i="13" l="1" a="1"/>
  <c r="AH157" i="13" s="1"/>
  <c r="M157" i="13" s="1"/>
  <c r="AI158" i="13"/>
  <c r="AJ158" i="13" s="1"/>
  <c r="N157" i="13"/>
  <c r="AF158" i="13"/>
  <c r="I196" i="13"/>
  <c r="AC197" i="13"/>
  <c r="AM158" i="13"/>
  <c r="AL158" i="13"/>
  <c r="G195" i="13"/>
  <c r="AO196" i="13"/>
  <c r="A157" i="13"/>
  <c r="L157" i="13"/>
  <c r="AN203" i="13"/>
  <c r="T212" i="13"/>
  <c r="H212" i="13" s="1"/>
  <c r="S213" i="13"/>
  <c r="Z206" i="13"/>
  <c r="K206" i="13" s="1"/>
  <c r="Y207" i="13"/>
  <c r="AE161" i="13"/>
  <c r="W205" i="13"/>
  <c r="J205" i="13" s="1"/>
  <c r="V206" i="13"/>
  <c r="AB204" i="13"/>
  <c r="AK161" i="13"/>
  <c r="AH158" i="13" l="1" a="1"/>
  <c r="AH158" i="13" s="1"/>
  <c r="M158" i="13" s="1"/>
  <c r="L158" i="13"/>
  <c r="I197" i="13"/>
  <c r="AC198" i="13"/>
  <c r="AF159" i="13"/>
  <c r="N158" i="13"/>
  <c r="AI159" i="13"/>
  <c r="AJ159" i="13" s="1"/>
  <c r="AL159" i="13"/>
  <c r="AM159" i="13"/>
  <c r="G196" i="13"/>
  <c r="AO197" i="13"/>
  <c r="A158" i="13"/>
  <c r="T213" i="13"/>
  <c r="H213" i="13" s="1"/>
  <c r="S214" i="13"/>
  <c r="AB205" i="13"/>
  <c r="W206" i="13"/>
  <c r="J206" i="13" s="1"/>
  <c r="V207" i="13"/>
  <c r="AK162" i="13"/>
  <c r="Z207" i="13"/>
  <c r="K207" i="13" s="1"/>
  <c r="Y208" i="13"/>
  <c r="AE162" i="13"/>
  <c r="AN204" i="13"/>
  <c r="A159" i="13" l="1"/>
  <c r="L159" i="13"/>
  <c r="AM160" i="13"/>
  <c r="AL160" i="13"/>
  <c r="AH159" i="13" a="1"/>
  <c r="AH159" i="13" s="1"/>
  <c r="M159" i="13" s="1"/>
  <c r="N159" i="13"/>
  <c r="AI160" i="13"/>
  <c r="AJ160" i="13" s="1"/>
  <c r="AF160" i="13"/>
  <c r="I198" i="13"/>
  <c r="AC199" i="13"/>
  <c r="G197" i="13"/>
  <c r="AO198" i="13"/>
  <c r="V208" i="13"/>
  <c r="W207" i="13"/>
  <c r="J207" i="13" s="1"/>
  <c r="AN205" i="13"/>
  <c r="AB206" i="13"/>
  <c r="Y209" i="13"/>
  <c r="Z208" i="13"/>
  <c r="K208" i="13" s="1"/>
  <c r="S215" i="13"/>
  <c r="T214" i="13"/>
  <c r="H214" i="13" s="1"/>
  <c r="AE163" i="13"/>
  <c r="AK163" i="13"/>
  <c r="A160" i="13" l="1"/>
  <c r="AI161" i="13"/>
  <c r="AJ161" i="13" s="1"/>
  <c r="AF161" i="13"/>
  <c r="N160" i="13"/>
  <c r="I199" i="13"/>
  <c r="AC200" i="13"/>
  <c r="AH160" i="13" a="1"/>
  <c r="AH160" i="13" s="1"/>
  <c r="M160" i="13" s="1"/>
  <c r="G198" i="13"/>
  <c r="AO199" i="13"/>
  <c r="AM161" i="13"/>
  <c r="AL161" i="13"/>
  <c r="L160" i="13"/>
  <c r="AB207" i="13"/>
  <c r="T215" i="13"/>
  <c r="H215" i="13" s="1"/>
  <c r="S216" i="13"/>
  <c r="AN206" i="13"/>
  <c r="AK164" i="13"/>
  <c r="Z209" i="13"/>
  <c r="K209" i="13" s="1"/>
  <c r="Y210" i="13"/>
  <c r="AE164" i="13"/>
  <c r="W208" i="13"/>
  <c r="J208" i="13" s="1"/>
  <c r="V209" i="13"/>
  <c r="I200" i="13" l="1"/>
  <c r="AC201" i="13"/>
  <c r="AH161" i="13" a="1"/>
  <c r="AH161" i="13" s="1"/>
  <c r="M161" i="13" s="1"/>
  <c r="G199" i="13"/>
  <c r="AO200" i="13"/>
  <c r="AM162" i="13"/>
  <c r="AL162" i="13"/>
  <c r="N161" i="13"/>
  <c r="AI162" i="13"/>
  <c r="AJ162" i="13" s="1"/>
  <c r="AF162" i="13"/>
  <c r="L161" i="13"/>
  <c r="A161" i="13"/>
  <c r="S217" i="13"/>
  <c r="T216" i="13"/>
  <c r="H216" i="13" s="1"/>
  <c r="Y211" i="13"/>
  <c r="Z210" i="13"/>
  <c r="K210" i="13" s="1"/>
  <c r="V210" i="13"/>
  <c r="W209" i="13"/>
  <c r="J209" i="13" s="1"/>
  <c r="AK165" i="13"/>
  <c r="AB208" i="13"/>
  <c r="AE165" i="13"/>
  <c r="AN207" i="13"/>
  <c r="AH162" i="13" l="1" a="1"/>
  <c r="AH162" i="13" s="1"/>
  <c r="M162" i="13" s="1"/>
  <c r="L162" i="13"/>
  <c r="G200" i="13"/>
  <c r="AO201" i="13"/>
  <c r="AF163" i="13"/>
  <c r="N162" i="13"/>
  <c r="AI163" i="13"/>
  <c r="AJ163" i="13" s="1"/>
  <c r="I201" i="13"/>
  <c r="AC202" i="13"/>
  <c r="AM163" i="13"/>
  <c r="AL163" i="13"/>
  <c r="A162" i="13"/>
  <c r="Y212" i="13"/>
  <c r="Z211" i="13"/>
  <c r="K211" i="13" s="1"/>
  <c r="S218" i="13"/>
  <c r="T217" i="13"/>
  <c r="H217" i="13" s="1"/>
  <c r="V211" i="13"/>
  <c r="W210" i="13"/>
  <c r="J210" i="13" s="1"/>
  <c r="AN208" i="13"/>
  <c r="AE166" i="13"/>
  <c r="AK166" i="13"/>
  <c r="AB209" i="13"/>
  <c r="A163" i="13" l="1"/>
  <c r="AH163" i="13" a="1"/>
  <c r="AH163" i="13" s="1"/>
  <c r="M163" i="13" s="1"/>
  <c r="N163" i="13"/>
  <c r="AI164" i="13"/>
  <c r="AJ164" i="13" s="1"/>
  <c r="AF164" i="13"/>
  <c r="I202" i="13"/>
  <c r="AC203" i="13"/>
  <c r="G201" i="13"/>
  <c r="AO202" i="13"/>
  <c r="AL164" i="13"/>
  <c r="AM164" i="13"/>
  <c r="L163" i="13"/>
  <c r="W211" i="13"/>
  <c r="J211" i="13" s="1"/>
  <c r="V212" i="13"/>
  <c r="AE167" i="13"/>
  <c r="T218" i="13"/>
  <c r="H218" i="13" s="1"/>
  <c r="S219" i="13"/>
  <c r="AK167" i="13"/>
  <c r="AB210" i="13"/>
  <c r="AN209" i="13"/>
  <c r="Z212" i="13"/>
  <c r="K212" i="13" s="1"/>
  <c r="Y213" i="13"/>
  <c r="AH164" i="13" l="1" a="1"/>
  <c r="AH164" i="13" s="1"/>
  <c r="M164" i="13" s="1"/>
  <c r="A164" i="13"/>
  <c r="AF165" i="13"/>
  <c r="N164" i="13"/>
  <c r="AI165" i="13"/>
  <c r="AJ165" i="13" s="1"/>
  <c r="AM165" i="13"/>
  <c r="AL165" i="13"/>
  <c r="G202" i="13"/>
  <c r="AO203" i="13"/>
  <c r="I203" i="13"/>
  <c r="AC204" i="13"/>
  <c r="L164" i="13"/>
  <c r="T219" i="13"/>
  <c r="H219" i="13" s="1"/>
  <c r="S220" i="13"/>
  <c r="Y214" i="13"/>
  <c r="Z213" i="13"/>
  <c r="K213" i="13" s="1"/>
  <c r="AE168" i="13"/>
  <c r="AB211" i="13"/>
  <c r="AK168" i="13"/>
  <c r="AN210" i="13"/>
  <c r="V213" i="13"/>
  <c r="W212" i="13"/>
  <c r="J212" i="13" s="1"/>
  <c r="AH165" i="13" l="1" a="1"/>
  <c r="AH165" i="13" s="1"/>
  <c r="M165" i="13" s="1"/>
  <c r="L165" i="13"/>
  <c r="A165" i="13"/>
  <c r="AM166" i="13"/>
  <c r="AL166" i="13"/>
  <c r="G203" i="13"/>
  <c r="AO204" i="13"/>
  <c r="I204" i="13"/>
  <c r="AC205" i="13"/>
  <c r="N165" i="13"/>
  <c r="AI166" i="13"/>
  <c r="AJ166" i="13" s="1"/>
  <c r="AF166" i="13"/>
  <c r="AB212" i="13"/>
  <c r="Z214" i="13"/>
  <c r="K214" i="13" s="1"/>
  <c r="Y215" i="13"/>
  <c r="W213" i="13"/>
  <c r="J213" i="13" s="1"/>
  <c r="V214" i="13"/>
  <c r="AE169" i="13"/>
  <c r="S221" i="13"/>
  <c r="T220" i="13"/>
  <c r="H220" i="13" s="1"/>
  <c r="AK169" i="13"/>
  <c r="AN211" i="13"/>
  <c r="A166" i="13" l="1"/>
  <c r="I205" i="13"/>
  <c r="AC206" i="13"/>
  <c r="G204" i="13"/>
  <c r="AO205" i="13"/>
  <c r="AH166" i="13" a="1"/>
  <c r="AH166" i="13" s="1"/>
  <c r="M166" i="13" s="1"/>
  <c r="AM167" i="13"/>
  <c r="AL167" i="13"/>
  <c r="N166" i="13"/>
  <c r="AI167" i="13"/>
  <c r="AJ167" i="13" s="1"/>
  <c r="AF167" i="13"/>
  <c r="L166" i="13"/>
  <c r="W214" i="13"/>
  <c r="J214" i="13" s="1"/>
  <c r="V215" i="13"/>
  <c r="AB213" i="13"/>
  <c r="S222" i="13"/>
  <c r="T221" i="13"/>
  <c r="H221" i="13" s="1"/>
  <c r="AE170" i="13"/>
  <c r="AN212" i="13"/>
  <c r="Z215" i="13"/>
  <c r="K215" i="13" s="1"/>
  <c r="Y216" i="13"/>
  <c r="AK170" i="13"/>
  <c r="AM168" i="13" l="1"/>
  <c r="AL168" i="13"/>
  <c r="L167" i="13"/>
  <c r="G205" i="13"/>
  <c r="AO206" i="13"/>
  <c r="N167" i="13"/>
  <c r="AI168" i="13"/>
  <c r="AJ168" i="13" s="1"/>
  <c r="AF168" i="13"/>
  <c r="AH167" i="13" a="1"/>
  <c r="AH167" i="13" s="1"/>
  <c r="M167" i="13" s="1"/>
  <c r="I206" i="13"/>
  <c r="AC207" i="13"/>
  <c r="A167" i="13"/>
  <c r="AB214" i="13"/>
  <c r="V216" i="13"/>
  <c r="W215" i="13"/>
  <c r="J215" i="13" s="1"/>
  <c r="AE171" i="13"/>
  <c r="AK171" i="13"/>
  <c r="AN213" i="13"/>
  <c r="Y217" i="13"/>
  <c r="Z216" i="13"/>
  <c r="K216" i="13" s="1"/>
  <c r="S223" i="13"/>
  <c r="T222" i="13"/>
  <c r="H222" i="13" s="1"/>
  <c r="AH168" i="13" l="1" a="1"/>
  <c r="AH168" i="13" s="1"/>
  <c r="M168" i="13" s="1"/>
  <c r="A168" i="13"/>
  <c r="G206" i="13"/>
  <c r="AO207" i="13"/>
  <c r="I207" i="13"/>
  <c r="AC208" i="13"/>
  <c r="AL169" i="13"/>
  <c r="AM169" i="13"/>
  <c r="AF169" i="13"/>
  <c r="N168" i="13"/>
  <c r="AI169" i="13"/>
  <c r="AJ169" i="13" s="1"/>
  <c r="L168" i="13"/>
  <c r="S224" i="13"/>
  <c r="T223" i="13"/>
  <c r="H223" i="13" s="1"/>
  <c r="AN214" i="13"/>
  <c r="AE172" i="13"/>
  <c r="W216" i="13"/>
  <c r="J216" i="13" s="1"/>
  <c r="V217" i="13"/>
  <c r="Z217" i="13"/>
  <c r="K217" i="13" s="1"/>
  <c r="Y218" i="13"/>
  <c r="AK172" i="13"/>
  <c r="AB215" i="13"/>
  <c r="L169" i="13" l="1"/>
  <c r="AF170" i="13"/>
  <c r="N169" i="13"/>
  <c r="AI170" i="13"/>
  <c r="AJ170" i="13" s="1"/>
  <c r="I208" i="13"/>
  <c r="AC209" i="13"/>
  <c r="AM170" i="13"/>
  <c r="AL170" i="13"/>
  <c r="A169" i="13"/>
  <c r="G207" i="13"/>
  <c r="AO208" i="13"/>
  <c r="AH169" i="13" a="1"/>
  <c r="AH169" i="13" s="1"/>
  <c r="M169" i="13" s="1"/>
  <c r="Y219" i="13"/>
  <c r="Z218" i="13"/>
  <c r="K218" i="13" s="1"/>
  <c r="AN215" i="13"/>
  <c r="AB216" i="13"/>
  <c r="V218" i="13"/>
  <c r="W217" i="13"/>
  <c r="J217" i="13" s="1"/>
  <c r="T224" i="13"/>
  <c r="H224" i="13" s="1"/>
  <c r="S225" i="13"/>
  <c r="AE173" i="13"/>
  <c r="AK173" i="13"/>
  <c r="L170" i="13" l="1"/>
  <c r="I209" i="13"/>
  <c r="AC210" i="13"/>
  <c r="AM171" i="13"/>
  <c r="AL171" i="13"/>
  <c r="A170" i="13"/>
  <c r="AH170" i="13" a="1"/>
  <c r="AH170" i="13" s="1"/>
  <c r="M170" i="13" s="1"/>
  <c r="G208" i="13"/>
  <c r="AO209" i="13"/>
  <c r="AF171" i="13"/>
  <c r="AI171" i="13"/>
  <c r="AJ171" i="13" s="1"/>
  <c r="N170" i="13"/>
  <c r="AN216" i="13"/>
  <c r="V219" i="13"/>
  <c r="W218" i="13"/>
  <c r="J218" i="13" s="1"/>
  <c r="AE174" i="13"/>
  <c r="AB217" i="13"/>
  <c r="S226" i="13"/>
  <c r="T225" i="13"/>
  <c r="H225" i="13" s="1"/>
  <c r="AK174" i="13"/>
  <c r="Y220" i="13"/>
  <c r="Z219" i="13"/>
  <c r="K219" i="13" s="1"/>
  <c r="A171" i="13" l="1"/>
  <c r="AM172" i="13"/>
  <c r="AL172" i="13"/>
  <c r="L171" i="13"/>
  <c r="I210" i="13"/>
  <c r="AC211" i="13"/>
  <c r="AF172" i="13"/>
  <c r="N171" i="13"/>
  <c r="AI172" i="13"/>
  <c r="AJ172" i="13" s="1"/>
  <c r="AH171" i="13" a="1"/>
  <c r="AH171" i="13" s="1"/>
  <c r="M171" i="13" s="1"/>
  <c r="G209" i="13"/>
  <c r="AO210" i="13"/>
  <c r="AE175" i="13"/>
  <c r="S227" i="13"/>
  <c r="T226" i="13"/>
  <c r="H226" i="13" s="1"/>
  <c r="W219" i="13"/>
  <c r="J219" i="13" s="1"/>
  <c r="V220" i="13"/>
  <c r="Y221" i="13"/>
  <c r="Z220" i="13"/>
  <c r="K220" i="13" s="1"/>
  <c r="AN217" i="13"/>
  <c r="AK175" i="13"/>
  <c r="AB218" i="13"/>
  <c r="AH172" i="13" l="1" a="1"/>
  <c r="AH172" i="13" s="1"/>
  <c r="M172" i="13" s="1"/>
  <c r="A172" i="13"/>
  <c r="N172" i="13"/>
  <c r="AI173" i="13"/>
  <c r="AJ173" i="13" s="1"/>
  <c r="AF173" i="13"/>
  <c r="I211" i="13"/>
  <c r="AC212" i="13"/>
  <c r="G210" i="13"/>
  <c r="AO211" i="13"/>
  <c r="AM173" i="13"/>
  <c r="AL173" i="13"/>
  <c r="L172" i="13"/>
  <c r="T227" i="13"/>
  <c r="H227" i="13" s="1"/>
  <c r="S228" i="13"/>
  <c r="AN218" i="13"/>
  <c r="AE176" i="13"/>
  <c r="AB219" i="13"/>
  <c r="Z221" i="13"/>
  <c r="K221" i="13" s="1"/>
  <c r="Y222" i="13"/>
  <c r="W220" i="13"/>
  <c r="J220" i="13" s="1"/>
  <c r="V221" i="13"/>
  <c r="AK176" i="13"/>
  <c r="A173" i="13" l="1"/>
  <c r="AH173" i="13" a="1"/>
  <c r="AH173" i="13" s="1"/>
  <c r="M173" i="13" s="1"/>
  <c r="G211" i="13"/>
  <c r="AO212" i="13"/>
  <c r="I212" i="13"/>
  <c r="AC213" i="13"/>
  <c r="AF174" i="13"/>
  <c r="N173" i="13"/>
  <c r="AI174" i="13"/>
  <c r="AJ174" i="13" s="1"/>
  <c r="AM174" i="13"/>
  <c r="AL174" i="13"/>
  <c r="L173" i="13"/>
  <c r="AE177" i="13"/>
  <c r="AK177" i="13"/>
  <c r="AN219" i="13"/>
  <c r="V222" i="13"/>
  <c r="W221" i="13"/>
  <c r="J221" i="13" s="1"/>
  <c r="AB220" i="13"/>
  <c r="Y223" i="13"/>
  <c r="Z222" i="13"/>
  <c r="K222" i="13" s="1"/>
  <c r="T228" i="13"/>
  <c r="H228" i="13" s="1"/>
  <c r="S229" i="13"/>
  <c r="AH174" i="13" l="1" a="1"/>
  <c r="AH174" i="13" s="1"/>
  <c r="M174" i="13" s="1"/>
  <c r="L174" i="13"/>
  <c r="N174" i="13"/>
  <c r="AI175" i="13"/>
  <c r="AJ175" i="13" s="1"/>
  <c r="AF175" i="13"/>
  <c r="I213" i="13"/>
  <c r="AC214" i="13"/>
  <c r="G212" i="13"/>
  <c r="AO213" i="13"/>
  <c r="A174" i="13"/>
  <c r="AM175" i="13"/>
  <c r="AL175" i="13"/>
  <c r="Y224" i="13"/>
  <c r="Z223" i="13"/>
  <c r="K223" i="13" s="1"/>
  <c r="AN220" i="13"/>
  <c r="AB221" i="13"/>
  <c r="AK178" i="13"/>
  <c r="T229" i="13"/>
  <c r="H229" i="13" s="1"/>
  <c r="S230" i="13"/>
  <c r="V223" i="13"/>
  <c r="W222" i="13"/>
  <c r="J222" i="13" s="1"/>
  <c r="AE178" i="13"/>
  <c r="A175" i="13" l="1"/>
  <c r="I214" i="13"/>
  <c r="AC215" i="13"/>
  <c r="G213" i="13"/>
  <c r="AO214" i="13"/>
  <c r="N175" i="13"/>
  <c r="AI176" i="13"/>
  <c r="AJ176" i="13" s="1"/>
  <c r="AF176" i="13"/>
  <c r="AM176" i="13"/>
  <c r="AL176" i="13"/>
  <c r="AH175" i="13" a="1"/>
  <c r="AH175" i="13" s="1"/>
  <c r="M175" i="13" s="1"/>
  <c r="L175" i="13"/>
  <c r="AE179" i="13"/>
  <c r="Y225" i="13"/>
  <c r="Z224" i="13"/>
  <c r="K224" i="13" s="1"/>
  <c r="AN221" i="13"/>
  <c r="AK179" i="13"/>
  <c r="AB222" i="13"/>
  <c r="V224" i="13"/>
  <c r="W223" i="13"/>
  <c r="J223" i="13" s="1"/>
  <c r="S231" i="13"/>
  <c r="T230" i="13"/>
  <c r="H230" i="13" s="1"/>
  <c r="L176" i="13" l="1"/>
  <c r="N176" i="13"/>
  <c r="AI177" i="13"/>
  <c r="AJ177" i="13" s="1"/>
  <c r="AF177" i="13"/>
  <c r="A176" i="13"/>
  <c r="AH176" i="13" a="1"/>
  <c r="AH176" i="13" s="1"/>
  <c r="M176" i="13" s="1"/>
  <c r="G214" i="13"/>
  <c r="AO215" i="13"/>
  <c r="I215" i="13"/>
  <c r="AC216" i="13"/>
  <c r="AM177" i="13"/>
  <c r="AL177" i="13"/>
  <c r="Y226" i="13"/>
  <c r="Z225" i="13"/>
  <c r="K225" i="13" s="1"/>
  <c r="AK180" i="13"/>
  <c r="AE180" i="13"/>
  <c r="S232" i="13"/>
  <c r="T231" i="13"/>
  <c r="H231" i="13" s="1"/>
  <c r="AN222" i="13"/>
  <c r="AB223" i="13"/>
  <c r="V225" i="13"/>
  <c r="W224" i="13"/>
  <c r="J224" i="13" s="1"/>
  <c r="G215" i="13" l="1"/>
  <c r="AO216" i="13"/>
  <c r="AH177" i="13" a="1"/>
  <c r="AH177" i="13" s="1"/>
  <c r="M177" i="13" s="1"/>
  <c r="N177" i="13"/>
  <c r="AF178" i="13"/>
  <c r="AI178" i="13"/>
  <c r="L177" i="13"/>
  <c r="AM178" i="13"/>
  <c r="AL178" i="13"/>
  <c r="A177" i="13"/>
  <c r="I216" i="13"/>
  <c r="AC217" i="13"/>
  <c r="AN223" i="13"/>
  <c r="S233" i="13"/>
  <c r="T232" i="13"/>
  <c r="H232" i="13" s="1"/>
  <c r="V226" i="13"/>
  <c r="W225" i="13"/>
  <c r="J225" i="13" s="1"/>
  <c r="AK181" i="13"/>
  <c r="Y227" i="13"/>
  <c r="Z226" i="13"/>
  <c r="K226" i="13" s="1"/>
  <c r="AB224" i="13"/>
  <c r="AE181" i="13"/>
  <c r="L178" i="13" l="1"/>
  <c r="AJ178" i="13"/>
  <c r="AH178" i="13" s="1" a="1"/>
  <c r="AH178" i="13" s="1"/>
  <c r="M178" i="13" s="1"/>
  <c r="N178" i="13"/>
  <c r="AF179" i="13"/>
  <c r="AI179" i="13"/>
  <c r="AJ179" i="13" s="1"/>
  <c r="G216" i="13"/>
  <c r="AO217" i="13"/>
  <c r="I217" i="13"/>
  <c r="AC218" i="13"/>
  <c r="AM179" i="13"/>
  <c r="AL179" i="13"/>
  <c r="S234" i="13"/>
  <c r="T233" i="13"/>
  <c r="H233" i="13" s="1"/>
  <c r="V227" i="13"/>
  <c r="W226" i="13"/>
  <c r="J226" i="13" s="1"/>
  <c r="AN224" i="13"/>
  <c r="Y228" i="13"/>
  <c r="Z227" i="13"/>
  <c r="K227" i="13" s="1"/>
  <c r="AK182" i="13"/>
  <c r="AE182" i="13"/>
  <c r="AB225" i="13"/>
  <c r="A179" i="13" l="1"/>
  <c r="A178" i="13"/>
  <c r="G217" i="13"/>
  <c r="AO218" i="13"/>
  <c r="AI180" i="13"/>
  <c r="AJ180" i="13" s="1"/>
  <c r="N179" i="13"/>
  <c r="AF180" i="13"/>
  <c r="AH179" i="13" a="1"/>
  <c r="AH179" i="13" s="1"/>
  <c r="M179" i="13" s="1"/>
  <c r="AM180" i="13"/>
  <c r="AL180" i="13"/>
  <c r="L179" i="13"/>
  <c r="I218" i="13"/>
  <c r="AC219" i="13"/>
  <c r="AK183" i="13"/>
  <c r="Z228" i="13"/>
  <c r="K228" i="13" s="1"/>
  <c r="Y229" i="13"/>
  <c r="W227" i="13"/>
  <c r="J227" i="13" s="1"/>
  <c r="V228" i="13"/>
  <c r="AB226" i="13"/>
  <c r="AE183" i="13"/>
  <c r="AN225" i="13"/>
  <c r="T234" i="13"/>
  <c r="H234" i="13" s="1"/>
  <c r="S235" i="13"/>
  <c r="AM181" i="13" l="1"/>
  <c r="AL181" i="13"/>
  <c r="AF181" i="13"/>
  <c r="N180" i="13"/>
  <c r="AI181" i="13"/>
  <c r="AJ181" i="13" s="1"/>
  <c r="L180" i="13"/>
  <c r="A180" i="13"/>
  <c r="AH180" i="13" a="1"/>
  <c r="AH180" i="13" s="1"/>
  <c r="M180" i="13" s="1"/>
  <c r="I219" i="13"/>
  <c r="AC220" i="13"/>
  <c r="G218" i="13"/>
  <c r="AO219" i="13"/>
  <c r="AE184" i="13"/>
  <c r="AB227" i="13"/>
  <c r="S236" i="13"/>
  <c r="T235" i="13"/>
  <c r="H235" i="13" s="1"/>
  <c r="W228" i="13"/>
  <c r="J228" i="13" s="1"/>
  <c r="V229" i="13"/>
  <c r="AN226" i="13"/>
  <c r="Z229" i="13"/>
  <c r="K229" i="13" s="1"/>
  <c r="Y230" i="13"/>
  <c r="AK184" i="13"/>
  <c r="A181" i="13" l="1"/>
  <c r="G219" i="13"/>
  <c r="AO220" i="13"/>
  <c r="N181" i="13"/>
  <c r="AF182" i="13"/>
  <c r="AI182" i="13"/>
  <c r="AJ182" i="13" s="1"/>
  <c r="AM182" i="13"/>
  <c r="AL182" i="13"/>
  <c r="AH181" i="13" a="1"/>
  <c r="AH181" i="13" s="1"/>
  <c r="M181" i="13" s="1"/>
  <c r="I220" i="13"/>
  <c r="AC221" i="13"/>
  <c r="L181" i="13"/>
  <c r="AN227" i="13"/>
  <c r="AB228" i="13"/>
  <c r="W229" i="13"/>
  <c r="J229" i="13" s="1"/>
  <c r="V230" i="13"/>
  <c r="AE185" i="13"/>
  <c r="AK185" i="13"/>
  <c r="Z230" i="13"/>
  <c r="K230" i="13" s="1"/>
  <c r="Y231" i="13"/>
  <c r="S237" i="13"/>
  <c r="T236" i="13"/>
  <c r="H236" i="13" s="1"/>
  <c r="AH182" i="13" l="1" a="1"/>
  <c r="AH182" i="13" s="1"/>
  <c r="M182" i="13" s="1"/>
  <c r="A182" i="13"/>
  <c r="AF183" i="13"/>
  <c r="N182" i="13"/>
  <c r="AI183" i="13"/>
  <c r="AJ183" i="13" s="1"/>
  <c r="AL183" i="13"/>
  <c r="AM183" i="13"/>
  <c r="I221" i="13"/>
  <c r="AC222" i="13"/>
  <c r="G220" i="13"/>
  <c r="AO221" i="13"/>
  <c r="L182" i="13"/>
  <c r="AK186" i="13"/>
  <c r="T237" i="13"/>
  <c r="H237" i="13" s="1"/>
  <c r="S238" i="13"/>
  <c r="AB229" i="13"/>
  <c r="Z231" i="13"/>
  <c r="K231" i="13" s="1"/>
  <c r="Y232" i="13"/>
  <c r="AE186" i="13"/>
  <c r="AN228" i="13"/>
  <c r="W230" i="13"/>
  <c r="J230" i="13" s="1"/>
  <c r="V231" i="13"/>
  <c r="AH183" i="13" l="1" a="1"/>
  <c r="AH183" i="13" s="1"/>
  <c r="M183" i="13" s="1"/>
  <c r="L183" i="13"/>
  <c r="AL184" i="13"/>
  <c r="AM184" i="13"/>
  <c r="I222" i="13"/>
  <c r="AC223" i="13"/>
  <c r="A183" i="13"/>
  <c r="G221" i="13"/>
  <c r="AO222" i="13"/>
  <c r="N183" i="13"/>
  <c r="AI184" i="13"/>
  <c r="AJ184" i="13" s="1"/>
  <c r="AF184" i="13"/>
  <c r="Y233" i="13"/>
  <c r="Z232" i="13"/>
  <c r="K232" i="13" s="1"/>
  <c r="V232" i="13"/>
  <c r="W231" i="13"/>
  <c r="J231" i="13" s="1"/>
  <c r="S239" i="13"/>
  <c r="T238" i="13"/>
  <c r="H238" i="13" s="1"/>
  <c r="AB230" i="13"/>
  <c r="AK187" i="13"/>
  <c r="AN229" i="13"/>
  <c r="AE187" i="13"/>
  <c r="L184" i="13" l="1"/>
  <c r="AH184" i="13" a="1"/>
  <c r="AH184" i="13" s="1"/>
  <c r="M184" i="13" s="1"/>
  <c r="A184" i="13"/>
  <c r="G222" i="13"/>
  <c r="AO223" i="13"/>
  <c r="I223" i="13"/>
  <c r="AC224" i="13"/>
  <c r="AF185" i="13"/>
  <c r="N184" i="13"/>
  <c r="AI185" i="13"/>
  <c r="AJ185" i="13" s="1"/>
  <c r="AM185" i="13"/>
  <c r="AL185" i="13"/>
  <c r="AB231" i="13"/>
  <c r="AN230" i="13"/>
  <c r="V233" i="13"/>
  <c r="W232" i="13"/>
  <c r="J232" i="13" s="1"/>
  <c r="AE188" i="13"/>
  <c r="T239" i="13"/>
  <c r="H239" i="13" s="1"/>
  <c r="S240" i="13"/>
  <c r="AK188" i="13"/>
  <c r="Y234" i="13"/>
  <c r="Z233" i="13"/>
  <c r="K233" i="13" s="1"/>
  <c r="A185" i="13" l="1"/>
  <c r="L185" i="13"/>
  <c r="N185" i="13"/>
  <c r="AF186" i="13"/>
  <c r="AI186" i="13"/>
  <c r="AJ186" i="13" s="1"/>
  <c r="I224" i="13"/>
  <c r="AC225" i="13"/>
  <c r="AH185" i="13" a="1"/>
  <c r="AH185" i="13" s="1"/>
  <c r="M185" i="13" s="1"/>
  <c r="G223" i="13"/>
  <c r="AO224" i="13"/>
  <c r="AM186" i="13"/>
  <c r="AL186" i="13"/>
  <c r="V234" i="13"/>
  <c r="W233" i="13"/>
  <c r="J233" i="13" s="1"/>
  <c r="AN231" i="13"/>
  <c r="AE189" i="13"/>
  <c r="AK189" i="13"/>
  <c r="Y235" i="13"/>
  <c r="Z234" i="13"/>
  <c r="K234" i="13" s="1"/>
  <c r="T240" i="13"/>
  <c r="H240" i="13" s="1"/>
  <c r="S241" i="13"/>
  <c r="AB232" i="13"/>
  <c r="G224" i="13" l="1"/>
  <c r="AO225" i="13"/>
  <c r="AH186" i="13" a="1"/>
  <c r="AH186" i="13" s="1"/>
  <c r="M186" i="13" s="1"/>
  <c r="I225" i="13"/>
  <c r="AC226" i="13"/>
  <c r="AM187" i="13"/>
  <c r="AL187" i="13"/>
  <c r="N186" i="13"/>
  <c r="AF187" i="13"/>
  <c r="AI187" i="13"/>
  <c r="AJ187" i="13" s="1"/>
  <c r="A186" i="13"/>
  <c r="L186" i="13"/>
  <c r="AK190" i="13"/>
  <c r="S242" i="13"/>
  <c r="T241" i="13"/>
  <c r="H241" i="13" s="1"/>
  <c r="AE190" i="13"/>
  <c r="AB233" i="13"/>
  <c r="AN232" i="13"/>
  <c r="Y236" i="13"/>
  <c r="Z235" i="13"/>
  <c r="K235" i="13" s="1"/>
  <c r="V235" i="13"/>
  <c r="W234" i="13"/>
  <c r="J234" i="13" s="1"/>
  <c r="AM188" i="13" l="1"/>
  <c r="AL188" i="13"/>
  <c r="L187" i="13"/>
  <c r="I226" i="13"/>
  <c r="AC227" i="13"/>
  <c r="A187" i="13"/>
  <c r="G225" i="13"/>
  <c r="AO226" i="13"/>
  <c r="AH187" i="13" a="1"/>
  <c r="AH187" i="13" s="1"/>
  <c r="M187" i="13" s="1"/>
  <c r="AF188" i="13"/>
  <c r="N187" i="13"/>
  <c r="AI188" i="13"/>
  <c r="AJ188" i="13" s="1"/>
  <c r="AB234" i="13"/>
  <c r="AK191" i="13"/>
  <c r="AE191" i="13"/>
  <c r="T242" i="13"/>
  <c r="H242" i="13" s="1"/>
  <c r="S243" i="13"/>
  <c r="W235" i="13"/>
  <c r="J235" i="13" s="1"/>
  <c r="V236" i="13"/>
  <c r="Z236" i="13"/>
  <c r="K236" i="13" s="1"/>
  <c r="Y237" i="13"/>
  <c r="AN233" i="13"/>
  <c r="A188" i="13" l="1"/>
  <c r="AH188" i="13" a="1"/>
  <c r="AH188" i="13" s="1"/>
  <c r="M188" i="13" s="1"/>
  <c r="G226" i="13"/>
  <c r="AO227" i="13"/>
  <c r="I227" i="13"/>
  <c r="AC228" i="13"/>
  <c r="AF189" i="13"/>
  <c r="N188" i="13"/>
  <c r="AI189" i="13"/>
  <c r="AJ189" i="13" s="1"/>
  <c r="AL189" i="13"/>
  <c r="AM189" i="13"/>
  <c r="L188" i="13"/>
  <c r="S244" i="13"/>
  <c r="T243" i="13"/>
  <c r="H243" i="13" s="1"/>
  <c r="AB235" i="13"/>
  <c r="V237" i="13"/>
  <c r="W236" i="13"/>
  <c r="J236" i="13" s="1"/>
  <c r="AN234" i="13"/>
  <c r="AE192" i="13"/>
  <c r="Y238" i="13"/>
  <c r="Z237" i="13"/>
  <c r="K237" i="13" s="1"/>
  <c r="AK192" i="13"/>
  <c r="AH189" i="13" l="1" a="1"/>
  <c r="AH189" i="13" s="1"/>
  <c r="M189" i="13" s="1"/>
  <c r="AM190" i="13"/>
  <c r="AL190" i="13"/>
  <c r="AF190" i="13"/>
  <c r="AI190" i="13"/>
  <c r="AJ190" i="13" s="1"/>
  <c r="N189" i="13"/>
  <c r="I228" i="13"/>
  <c r="AC229" i="13"/>
  <c r="G227" i="13"/>
  <c r="AO228" i="13"/>
  <c r="A189" i="13"/>
  <c r="L189" i="13"/>
  <c r="Y239" i="13"/>
  <c r="Z238" i="13"/>
  <c r="K238" i="13" s="1"/>
  <c r="V238" i="13"/>
  <c r="W237" i="13"/>
  <c r="J237" i="13" s="1"/>
  <c r="AE193" i="13"/>
  <c r="AK193" i="13"/>
  <c r="AN235" i="13"/>
  <c r="AB236" i="13"/>
  <c r="S245" i="13"/>
  <c r="T244" i="13"/>
  <c r="H244" i="13" s="1"/>
  <c r="A190" i="13" l="1"/>
  <c r="AI191" i="13"/>
  <c r="AJ191" i="13" s="1"/>
  <c r="N190" i="13"/>
  <c r="AF191" i="13"/>
  <c r="AH190" i="13" a="1"/>
  <c r="AH190" i="13" s="1"/>
  <c r="M190" i="13" s="1"/>
  <c r="L190" i="13"/>
  <c r="AM191" i="13"/>
  <c r="AL191" i="13"/>
  <c r="I229" i="13"/>
  <c r="AC230" i="13"/>
  <c r="G228" i="13"/>
  <c r="AO229" i="13"/>
  <c r="AB237" i="13"/>
  <c r="AN236" i="13"/>
  <c r="W238" i="13"/>
  <c r="J238" i="13" s="1"/>
  <c r="V239" i="13"/>
  <c r="T245" i="13"/>
  <c r="H245" i="13" s="1"/>
  <c r="S246" i="13"/>
  <c r="AK194" i="13"/>
  <c r="AE194" i="13"/>
  <c r="Z239" i="13"/>
  <c r="K239" i="13" s="1"/>
  <c r="Y240" i="13"/>
  <c r="AH191" i="13" l="1" a="1"/>
  <c r="AH191" i="13" s="1"/>
  <c r="M191" i="13" s="1"/>
  <c r="L191" i="13"/>
  <c r="AF192" i="13"/>
  <c r="N191" i="13"/>
  <c r="AI192" i="13"/>
  <c r="AJ192" i="13" s="1"/>
  <c r="G229" i="13"/>
  <c r="AO230" i="13"/>
  <c r="AM192" i="13"/>
  <c r="AL192" i="13"/>
  <c r="I230" i="13"/>
  <c r="AC231" i="13"/>
  <c r="A191" i="13"/>
  <c r="V240" i="13"/>
  <c r="W239" i="13"/>
  <c r="J239" i="13" s="1"/>
  <c r="Y241" i="13"/>
  <c r="Z240" i="13"/>
  <c r="K240" i="13" s="1"/>
  <c r="AK195" i="13"/>
  <c r="AN237" i="13"/>
  <c r="S247" i="13"/>
  <c r="T246" i="13"/>
  <c r="H246" i="13" s="1"/>
  <c r="AE195" i="13"/>
  <c r="AB238" i="13"/>
  <c r="L192" i="13" l="1"/>
  <c r="AH192" i="13" a="1"/>
  <c r="AH192" i="13" s="1"/>
  <c r="M192" i="13" s="1"/>
  <c r="A192" i="13"/>
  <c r="N192" i="13"/>
  <c r="AF193" i="13"/>
  <c r="AI193" i="13"/>
  <c r="AJ193" i="13" s="1"/>
  <c r="G230" i="13"/>
  <c r="AO231" i="13"/>
  <c r="I231" i="13"/>
  <c r="AC232" i="13"/>
  <c r="AL193" i="13"/>
  <c r="AM193" i="13"/>
  <c r="AB239" i="13"/>
  <c r="AN238" i="13"/>
  <c r="W240" i="13"/>
  <c r="J240" i="13" s="1"/>
  <c r="V241" i="13"/>
  <c r="T247" i="13"/>
  <c r="H247" i="13" s="1"/>
  <c r="S248" i="13"/>
  <c r="Z241" i="13"/>
  <c r="K241" i="13" s="1"/>
  <c r="Y242" i="13"/>
  <c r="AE196" i="13"/>
  <c r="AK196" i="13"/>
  <c r="A193" i="13" l="1"/>
  <c r="L193" i="13"/>
  <c r="G231" i="13"/>
  <c r="AO232" i="13"/>
  <c r="I232" i="13"/>
  <c r="AC233" i="13"/>
  <c r="N193" i="13"/>
  <c r="AI194" i="13"/>
  <c r="AF194" i="13"/>
  <c r="AH193" i="13" a="1"/>
  <c r="AH193" i="13" s="1"/>
  <c r="M193" i="13" s="1"/>
  <c r="AM194" i="13"/>
  <c r="AL194" i="13"/>
  <c r="W241" i="13"/>
  <c r="J241" i="13" s="1"/>
  <c r="V242" i="13"/>
  <c r="T248" i="13"/>
  <c r="H248" i="13" s="1"/>
  <c r="S249" i="13"/>
  <c r="AK197" i="13"/>
  <c r="AN239" i="13"/>
  <c r="Z242" i="13"/>
  <c r="K242" i="13" s="1"/>
  <c r="Y243" i="13"/>
  <c r="AE197" i="13"/>
  <c r="AB240" i="13"/>
  <c r="AJ194" i="13" l="1"/>
  <c r="A194" i="13" s="1"/>
  <c r="I233" i="13"/>
  <c r="AC234" i="13"/>
  <c r="N194" i="13"/>
  <c r="AI195" i="13"/>
  <c r="AJ195" i="13" s="1"/>
  <c r="AF195" i="13"/>
  <c r="L194" i="13"/>
  <c r="AM195" i="13"/>
  <c r="AL195" i="13"/>
  <c r="G232" i="13"/>
  <c r="AO233" i="13"/>
  <c r="S250" i="13"/>
  <c r="T249" i="13"/>
  <c r="H249" i="13" s="1"/>
  <c r="AK198" i="13"/>
  <c r="AB241" i="13"/>
  <c r="V243" i="13"/>
  <c r="W242" i="13"/>
  <c r="J242" i="13" s="1"/>
  <c r="AE198" i="13"/>
  <c r="AN240" i="13"/>
  <c r="Y244" i="13"/>
  <c r="Z243" i="13"/>
  <c r="K243" i="13" s="1"/>
  <c r="AH194" i="13" l="1" a="1"/>
  <c r="AH194" i="13" s="1"/>
  <c r="M194" i="13" s="1"/>
  <c r="G233" i="13"/>
  <c r="AO234" i="13"/>
  <c r="N195" i="13"/>
  <c r="AI196" i="13"/>
  <c r="AJ196" i="13" s="1"/>
  <c r="AF196" i="13"/>
  <c r="I234" i="13"/>
  <c r="AC235" i="13"/>
  <c r="A195" i="13"/>
  <c r="AL196" i="13"/>
  <c r="AM196" i="13"/>
  <c r="L195" i="13"/>
  <c r="W243" i="13"/>
  <c r="J243" i="13" s="1"/>
  <c r="V244" i="13"/>
  <c r="AE199" i="13"/>
  <c r="AB242" i="13"/>
  <c r="AK199" i="13"/>
  <c r="AN241" i="13"/>
  <c r="Z244" i="13"/>
  <c r="K244" i="13" s="1"/>
  <c r="Y245" i="13"/>
  <c r="T250" i="13"/>
  <c r="H250" i="13" s="1"/>
  <c r="S251" i="13"/>
  <c r="AH195" i="13" l="1" a="1"/>
  <c r="AH195" i="13" s="1"/>
  <c r="M195" i="13" s="1"/>
  <c r="L196" i="13"/>
  <c r="I235" i="13"/>
  <c r="AC236" i="13"/>
  <c r="N196" i="13"/>
  <c r="AI197" i="13"/>
  <c r="AJ197" i="13" s="1"/>
  <c r="AF197" i="13"/>
  <c r="A196" i="13"/>
  <c r="G234" i="13"/>
  <c r="AO235" i="13"/>
  <c r="AL197" i="13"/>
  <c r="AM197" i="13"/>
  <c r="AB243" i="13"/>
  <c r="S252" i="13"/>
  <c r="T251" i="13"/>
  <c r="H251" i="13" s="1"/>
  <c r="AE200" i="13"/>
  <c r="Y246" i="13"/>
  <c r="Z245" i="13"/>
  <c r="K245" i="13" s="1"/>
  <c r="AN242" i="13"/>
  <c r="AK200" i="13"/>
  <c r="V245" i="13"/>
  <c r="W244" i="13"/>
  <c r="J244" i="13" s="1"/>
  <c r="AH196" i="13" l="1" a="1"/>
  <c r="AH196" i="13" s="1"/>
  <c r="M196" i="13" s="1"/>
  <c r="L197" i="13"/>
  <c r="A197" i="13"/>
  <c r="G235" i="13"/>
  <c r="AO236" i="13"/>
  <c r="N197" i="13"/>
  <c r="AI198" i="13"/>
  <c r="AJ198" i="13" s="1"/>
  <c r="AF198" i="13"/>
  <c r="I236" i="13"/>
  <c r="AC237" i="13"/>
  <c r="AM198" i="13"/>
  <c r="AL198" i="13"/>
  <c r="AN243" i="13"/>
  <c r="S253" i="13"/>
  <c r="T252" i="13"/>
  <c r="H252" i="13" s="1"/>
  <c r="V246" i="13"/>
  <c r="W245" i="13"/>
  <c r="J245" i="13" s="1"/>
  <c r="Y247" i="13"/>
  <c r="Z246" i="13"/>
  <c r="K246" i="13" s="1"/>
  <c r="AK201" i="13"/>
  <c r="AE201" i="13"/>
  <c r="AB244" i="13"/>
  <c r="AH197" i="13" l="1" a="1"/>
  <c r="AH197" i="13" s="1"/>
  <c r="M197" i="13" s="1"/>
  <c r="A198" i="13"/>
  <c r="I237" i="13"/>
  <c r="AC238" i="13"/>
  <c r="AI199" i="13"/>
  <c r="AJ199" i="13" s="1"/>
  <c r="N198" i="13"/>
  <c r="AF199" i="13"/>
  <c r="G236" i="13"/>
  <c r="AO237" i="13"/>
  <c r="AM199" i="13"/>
  <c r="AL199" i="13"/>
  <c r="L198" i="13"/>
  <c r="AE202" i="13"/>
  <c r="W246" i="13"/>
  <c r="J246" i="13" s="1"/>
  <c r="V247" i="13"/>
  <c r="Z247" i="13"/>
  <c r="K247" i="13" s="1"/>
  <c r="Y248" i="13"/>
  <c r="AK202" i="13"/>
  <c r="AB245" i="13"/>
  <c r="S254" i="13"/>
  <c r="T253" i="13"/>
  <c r="H253" i="13" s="1"/>
  <c r="AN244" i="13"/>
  <c r="AH198" i="13" l="1" a="1"/>
  <c r="AH198" i="13" s="1"/>
  <c r="M198" i="13" s="1"/>
  <c r="A199" i="13"/>
  <c r="G237" i="13"/>
  <c r="AO238" i="13"/>
  <c r="AF200" i="13"/>
  <c r="AI200" i="13"/>
  <c r="AJ200" i="13" s="1"/>
  <c r="N199" i="13"/>
  <c r="I238" i="13"/>
  <c r="AC239" i="13"/>
  <c r="L199" i="13"/>
  <c r="AM200" i="13"/>
  <c r="AL200" i="13"/>
  <c r="S255" i="13"/>
  <c r="T254" i="13"/>
  <c r="H254" i="13" s="1"/>
  <c r="AN245" i="13"/>
  <c r="AB246" i="13"/>
  <c r="V248" i="13"/>
  <c r="W247" i="13"/>
  <c r="J247" i="13" s="1"/>
  <c r="AK203" i="13"/>
  <c r="Y249" i="13"/>
  <c r="Z248" i="13"/>
  <c r="K248" i="13" s="1"/>
  <c r="AE203" i="13"/>
  <c r="AH199" i="13" l="1" a="1"/>
  <c r="AH199" i="13" s="1"/>
  <c r="M199" i="13" s="1"/>
  <c r="A200" i="13"/>
  <c r="AF201" i="13"/>
  <c r="N200" i="13"/>
  <c r="AI201" i="13"/>
  <c r="AJ201" i="13" s="1"/>
  <c r="I239" i="13"/>
  <c r="AC240" i="13"/>
  <c r="AL201" i="13"/>
  <c r="AM201" i="13"/>
  <c r="G238" i="13"/>
  <c r="AO239" i="13"/>
  <c r="L200" i="13"/>
  <c r="AB247" i="13"/>
  <c r="AE204" i="13"/>
  <c r="AN246" i="13"/>
  <c r="AK204" i="13"/>
  <c r="Z249" i="13"/>
  <c r="K249" i="13" s="1"/>
  <c r="Y250" i="13"/>
  <c r="W248" i="13"/>
  <c r="J248" i="13" s="1"/>
  <c r="V249" i="13"/>
  <c r="T255" i="13"/>
  <c r="H255" i="13" s="1"/>
  <c r="S256" i="13"/>
  <c r="AH200" i="13" l="1" a="1"/>
  <c r="AH200" i="13" s="1"/>
  <c r="M200" i="13" s="1"/>
  <c r="L201" i="13"/>
  <c r="AM202" i="13"/>
  <c r="AL202" i="13"/>
  <c r="I240" i="13"/>
  <c r="AC241" i="13"/>
  <c r="A201" i="13"/>
  <c r="G239" i="13"/>
  <c r="AO240" i="13"/>
  <c r="AI202" i="13"/>
  <c r="AJ202" i="13" s="1"/>
  <c r="AF202" i="13"/>
  <c r="N201" i="13"/>
  <c r="Z250" i="13"/>
  <c r="K250" i="13" s="1"/>
  <c r="Y251" i="13"/>
  <c r="T256" i="13"/>
  <c r="H256" i="13" s="1"/>
  <c r="S257" i="13"/>
  <c r="AK205" i="13"/>
  <c r="AN247" i="13"/>
  <c r="AB248" i="13"/>
  <c r="W249" i="13"/>
  <c r="J249" i="13" s="1"/>
  <c r="V250" i="13"/>
  <c r="AE205" i="13"/>
  <c r="AH201" i="13" l="1" a="1"/>
  <c r="AH201" i="13" s="1"/>
  <c r="M201" i="13" s="1"/>
  <c r="A202" i="13"/>
  <c r="G240" i="13"/>
  <c r="AO241" i="13"/>
  <c r="I241" i="13"/>
  <c r="AC242" i="13"/>
  <c r="L202" i="13"/>
  <c r="AM203" i="13"/>
  <c r="AL203" i="13"/>
  <c r="AF203" i="13"/>
  <c r="N202" i="13"/>
  <c r="AI203" i="13"/>
  <c r="AJ203" i="13" s="1"/>
  <c r="AB249" i="13"/>
  <c r="AE206" i="13"/>
  <c r="T257" i="13"/>
  <c r="H257" i="13" s="1"/>
  <c r="S258" i="13"/>
  <c r="AK206" i="13"/>
  <c r="AN248" i="13"/>
  <c r="Y252" i="13"/>
  <c r="Z251" i="13"/>
  <c r="K251" i="13" s="1"/>
  <c r="V251" i="13"/>
  <c r="W250" i="13"/>
  <c r="J250" i="13" s="1"/>
  <c r="AH202" i="13" l="1" a="1"/>
  <c r="AH202" i="13" s="1"/>
  <c r="M202" i="13" s="1"/>
  <c r="AL204" i="13"/>
  <c r="AM204" i="13"/>
  <c r="I242" i="13"/>
  <c r="AC243" i="13"/>
  <c r="L203" i="13"/>
  <c r="G241" i="13"/>
  <c r="AO242" i="13"/>
  <c r="A203" i="13"/>
  <c r="N203" i="13"/>
  <c r="AI204" i="13"/>
  <c r="AJ204" i="13" s="1"/>
  <c r="AF204" i="13"/>
  <c r="AN249" i="13"/>
  <c r="AE207" i="13"/>
  <c r="W251" i="13"/>
  <c r="J251" i="13" s="1"/>
  <c r="V252" i="13"/>
  <c r="AK207" i="13"/>
  <c r="Z252" i="13"/>
  <c r="K252" i="13" s="1"/>
  <c r="Y253" i="13"/>
  <c r="T258" i="13"/>
  <c r="H258" i="13" s="1"/>
  <c r="S259" i="13"/>
  <c r="AB250" i="13"/>
  <c r="AH203" i="13" l="1" a="1"/>
  <c r="AH203" i="13" s="1"/>
  <c r="M203" i="13" s="1"/>
  <c r="L204" i="13"/>
  <c r="G242" i="13"/>
  <c r="AO243" i="13"/>
  <c r="AF205" i="13"/>
  <c r="N204" i="13"/>
  <c r="AI205" i="13"/>
  <c r="AJ205" i="13" s="1"/>
  <c r="I243" i="13"/>
  <c r="AC244" i="13"/>
  <c r="A204" i="13"/>
  <c r="AM205" i="13"/>
  <c r="AL205" i="13"/>
  <c r="V253" i="13"/>
  <c r="W252" i="13"/>
  <c r="J252" i="13" s="1"/>
  <c r="AE208" i="13"/>
  <c r="AB251" i="13"/>
  <c r="AK208" i="13"/>
  <c r="S260" i="13"/>
  <c r="T259" i="13"/>
  <c r="H259" i="13" s="1"/>
  <c r="Y254" i="13"/>
  <c r="Z253" i="13"/>
  <c r="K253" i="13" s="1"/>
  <c r="AN250" i="13"/>
  <c r="AH204" i="13" l="1" a="1"/>
  <c r="AH204" i="13" s="1"/>
  <c r="M204" i="13" s="1"/>
  <c r="A205" i="13"/>
  <c r="N205" i="13"/>
  <c r="AI206" i="13"/>
  <c r="AJ206" i="13" s="1"/>
  <c r="AF206" i="13"/>
  <c r="L205" i="13"/>
  <c r="G243" i="13"/>
  <c r="AO244" i="13"/>
  <c r="I244" i="13"/>
  <c r="AC245" i="13"/>
  <c r="AL206" i="13"/>
  <c r="AM206" i="13"/>
  <c r="AN251" i="13"/>
  <c r="AK209" i="13"/>
  <c r="S261" i="13"/>
  <c r="T260" i="13"/>
  <c r="H260" i="13" s="1"/>
  <c r="AE209" i="13"/>
  <c r="AB252" i="13"/>
  <c r="Y255" i="13"/>
  <c r="Z254" i="13"/>
  <c r="K254" i="13" s="1"/>
  <c r="V254" i="13"/>
  <c r="W253" i="13"/>
  <c r="J253" i="13" s="1"/>
  <c r="AH205" i="13" l="1" a="1"/>
  <c r="AH205" i="13" s="1"/>
  <c r="M205" i="13" s="1"/>
  <c r="L206" i="13"/>
  <c r="AF207" i="13"/>
  <c r="N206" i="13"/>
  <c r="AI207" i="13"/>
  <c r="AJ207" i="13" s="1"/>
  <c r="AM207" i="13"/>
  <c r="AL207" i="13"/>
  <c r="A206" i="13"/>
  <c r="G244" i="13"/>
  <c r="AO245" i="13"/>
  <c r="I245" i="13"/>
  <c r="AC246" i="13"/>
  <c r="S262" i="13"/>
  <c r="T261" i="13"/>
  <c r="H261" i="13" s="1"/>
  <c r="AK210" i="13"/>
  <c r="Y256" i="13"/>
  <c r="Z255" i="13"/>
  <c r="K255" i="13" s="1"/>
  <c r="AB253" i="13"/>
  <c r="V255" i="13"/>
  <c r="W254" i="13"/>
  <c r="J254" i="13" s="1"/>
  <c r="AE210" i="13"/>
  <c r="AN252" i="13"/>
  <c r="AH206" i="13" l="1" a="1"/>
  <c r="AH206" i="13" s="1"/>
  <c r="M206" i="13" s="1"/>
  <c r="A207" i="13"/>
  <c r="L207" i="13"/>
  <c r="AL208" i="13"/>
  <c r="AM208" i="13"/>
  <c r="I246" i="13"/>
  <c r="AC247" i="13"/>
  <c r="G245" i="13"/>
  <c r="AO246" i="13"/>
  <c r="AI208" i="13"/>
  <c r="AJ208" i="13" s="1"/>
  <c r="AF208" i="13"/>
  <c r="N207" i="13"/>
  <c r="AN253" i="13"/>
  <c r="V256" i="13"/>
  <c r="W255" i="13"/>
  <c r="J255" i="13" s="1"/>
  <c r="AK211" i="13"/>
  <c r="Y257" i="13"/>
  <c r="Z256" i="13"/>
  <c r="K256" i="13" s="1"/>
  <c r="AE211" i="13"/>
  <c r="AB254" i="13"/>
  <c r="S263" i="13"/>
  <c r="T262" i="13"/>
  <c r="H262" i="13" s="1"/>
  <c r="AH207" i="13" l="1" a="1"/>
  <c r="AH207" i="13" s="1"/>
  <c r="M207" i="13" s="1"/>
  <c r="L208" i="13"/>
  <c r="I247" i="13"/>
  <c r="AC248" i="13"/>
  <c r="G246" i="13"/>
  <c r="AO247" i="13"/>
  <c r="N208" i="13"/>
  <c r="AI209" i="13"/>
  <c r="AJ209" i="13" s="1"/>
  <c r="AF209" i="13"/>
  <c r="AM209" i="13"/>
  <c r="AL209" i="13"/>
  <c r="A208" i="13"/>
  <c r="AE212" i="13"/>
  <c r="AK212" i="13"/>
  <c r="T263" i="13"/>
  <c r="H263" i="13" s="1"/>
  <c r="S264" i="13"/>
  <c r="AN254" i="13"/>
  <c r="AB255" i="13"/>
  <c r="W256" i="13"/>
  <c r="J256" i="13" s="1"/>
  <c r="V257" i="13"/>
  <c r="Z257" i="13"/>
  <c r="K257" i="13" s="1"/>
  <c r="Y258" i="13"/>
  <c r="AH208" i="13" l="1" a="1"/>
  <c r="AH208" i="13" s="1"/>
  <c r="M208" i="13" s="1"/>
  <c r="A209" i="13"/>
  <c r="AF210" i="13"/>
  <c r="AI210" i="13"/>
  <c r="AJ210" i="13" s="1"/>
  <c r="N209" i="13"/>
  <c r="G247" i="13"/>
  <c r="AO248" i="13"/>
  <c r="I248" i="13"/>
  <c r="AC249" i="13"/>
  <c r="AM210" i="13"/>
  <c r="AL210" i="13"/>
  <c r="L209" i="13"/>
  <c r="AN255" i="13"/>
  <c r="W257" i="13"/>
  <c r="J257" i="13" s="1"/>
  <c r="V258" i="13"/>
  <c r="AK213" i="13"/>
  <c r="T264" i="13"/>
  <c r="H264" i="13" s="1"/>
  <c r="S265" i="13"/>
  <c r="Y259" i="13"/>
  <c r="Z258" i="13"/>
  <c r="K258" i="13" s="1"/>
  <c r="AB256" i="13"/>
  <c r="AE213" i="13"/>
  <c r="AH209" i="13" l="1" a="1"/>
  <c r="AH209" i="13" s="1"/>
  <c r="M209" i="13" s="1"/>
  <c r="A210" i="13"/>
  <c r="G248" i="13"/>
  <c r="AO249" i="13"/>
  <c r="I249" i="13"/>
  <c r="AC250" i="13"/>
  <c r="AL211" i="13"/>
  <c r="AM211" i="13"/>
  <c r="L210" i="13"/>
  <c r="N210" i="13"/>
  <c r="AI211" i="13"/>
  <c r="AJ211" i="13" s="1"/>
  <c r="AF211" i="13"/>
  <c r="W258" i="13"/>
  <c r="J258" i="13" s="1"/>
  <c r="V259" i="13"/>
  <c r="AE214" i="13"/>
  <c r="T265" i="13"/>
  <c r="H265" i="13" s="1"/>
  <c r="S266" i="13"/>
  <c r="AN256" i="13"/>
  <c r="Z259" i="13"/>
  <c r="K259" i="13" s="1"/>
  <c r="Y260" i="13"/>
  <c r="AB257" i="13"/>
  <c r="AK214" i="13"/>
  <c r="AH210" i="13" l="1" a="1"/>
  <c r="AH210" i="13" s="1"/>
  <c r="M210" i="13" s="1"/>
  <c r="L211" i="13"/>
  <c r="AM212" i="13"/>
  <c r="AL212" i="13"/>
  <c r="A211" i="13"/>
  <c r="N211" i="13"/>
  <c r="AI212" i="13"/>
  <c r="AJ212" i="13" s="1"/>
  <c r="AF212" i="13"/>
  <c r="I250" i="13"/>
  <c r="AC251" i="13"/>
  <c r="G249" i="13"/>
  <c r="AO250" i="13"/>
  <c r="AN257" i="13"/>
  <c r="W259" i="13"/>
  <c r="J259" i="13" s="1"/>
  <c r="V260" i="13"/>
  <c r="Z260" i="13"/>
  <c r="K260" i="13" s="1"/>
  <c r="Y261" i="13"/>
  <c r="AK215" i="13"/>
  <c r="T266" i="13"/>
  <c r="H266" i="13" s="1"/>
  <c r="S267" i="13"/>
  <c r="AE215" i="13"/>
  <c r="AB258" i="13"/>
  <c r="AH211" i="13" l="1" a="1"/>
  <c r="AH211" i="13" s="1"/>
  <c r="M211" i="13" s="1"/>
  <c r="I251" i="13"/>
  <c r="AC252" i="13"/>
  <c r="AF213" i="13"/>
  <c r="N212" i="13"/>
  <c r="AI213" i="13"/>
  <c r="AJ213" i="13" s="1"/>
  <c r="A212" i="13"/>
  <c r="G250" i="13"/>
  <c r="AO251" i="13"/>
  <c r="AM213" i="13"/>
  <c r="AL213" i="13"/>
  <c r="L212" i="13"/>
  <c r="AE216" i="13"/>
  <c r="Y262" i="13"/>
  <c r="Z261" i="13"/>
  <c r="K261" i="13" s="1"/>
  <c r="S268" i="13"/>
  <c r="T267" i="13"/>
  <c r="H267" i="13" s="1"/>
  <c r="V261" i="13"/>
  <c r="W260" i="13"/>
  <c r="J260" i="13" s="1"/>
  <c r="AB259" i="13"/>
  <c r="AK216" i="13"/>
  <c r="AN258" i="13"/>
  <c r="AH212" i="13" l="1" a="1"/>
  <c r="AH212" i="13" s="1"/>
  <c r="M212" i="13" s="1"/>
  <c r="A213" i="13"/>
  <c r="AM214" i="13"/>
  <c r="AL214" i="13"/>
  <c r="AI214" i="13"/>
  <c r="AJ214" i="13" s="1"/>
  <c r="AF214" i="13"/>
  <c r="N213" i="13"/>
  <c r="L213" i="13"/>
  <c r="I252" i="13"/>
  <c r="AC253" i="13"/>
  <c r="G251" i="13"/>
  <c r="AO252" i="13"/>
  <c r="T268" i="13"/>
  <c r="H268" i="13" s="1"/>
  <c r="S269" i="13"/>
  <c r="AB260" i="13"/>
  <c r="Y263" i="13"/>
  <c r="Z262" i="13"/>
  <c r="K262" i="13" s="1"/>
  <c r="AN259" i="13"/>
  <c r="AE217" i="13"/>
  <c r="V262" i="13"/>
  <c r="W261" i="13"/>
  <c r="J261" i="13" s="1"/>
  <c r="AK217" i="13"/>
  <c r="AH213" i="13" l="1" a="1"/>
  <c r="AH213" i="13" s="1"/>
  <c r="M213" i="13" s="1"/>
  <c r="A214" i="13"/>
  <c r="AI215" i="13"/>
  <c r="AJ215" i="13" s="1"/>
  <c r="AF215" i="13"/>
  <c r="N214" i="13"/>
  <c r="AM215" i="13"/>
  <c r="AL215" i="13"/>
  <c r="L214" i="13"/>
  <c r="G252" i="13"/>
  <c r="AO253" i="13"/>
  <c r="I253" i="13"/>
  <c r="AC254" i="13"/>
  <c r="AB261" i="13"/>
  <c r="AN260" i="13"/>
  <c r="Y264" i="13"/>
  <c r="Z263" i="13"/>
  <c r="K263" i="13" s="1"/>
  <c r="AK218" i="13"/>
  <c r="AE218" i="13"/>
  <c r="S270" i="13"/>
  <c r="T269" i="13"/>
  <c r="H269" i="13" s="1"/>
  <c r="V263" i="13"/>
  <c r="W262" i="13"/>
  <c r="J262" i="13" s="1"/>
  <c r="AH214" i="13" l="1" a="1"/>
  <c r="AH214" i="13" s="1"/>
  <c r="M214" i="13" s="1"/>
  <c r="L215" i="13"/>
  <c r="AM216" i="13"/>
  <c r="AL216" i="13"/>
  <c r="I254" i="13"/>
  <c r="AC255" i="13"/>
  <c r="AF216" i="13"/>
  <c r="N215" i="13"/>
  <c r="AI216" i="13"/>
  <c r="AJ216" i="13" s="1"/>
  <c r="G253" i="13"/>
  <c r="AO254" i="13"/>
  <c r="A215" i="13"/>
  <c r="Y265" i="13"/>
  <c r="Z264" i="13"/>
  <c r="K264" i="13" s="1"/>
  <c r="AB262" i="13"/>
  <c r="AN261" i="13"/>
  <c r="AE219" i="13"/>
  <c r="V264" i="13"/>
  <c r="W263" i="13"/>
  <c r="J263" i="13" s="1"/>
  <c r="AK219" i="13"/>
  <c r="S271" i="13"/>
  <c r="T270" i="13"/>
  <c r="H270" i="13" s="1"/>
  <c r="AH215" i="13" l="1" a="1"/>
  <c r="AH215" i="13" s="1"/>
  <c r="M215" i="13" s="1"/>
  <c r="I255" i="13"/>
  <c r="AC256" i="13"/>
  <c r="AF217" i="13"/>
  <c r="N216" i="13"/>
  <c r="AI217" i="13"/>
  <c r="AJ217" i="13" s="1"/>
  <c r="AM217" i="13"/>
  <c r="AL217" i="13"/>
  <c r="A216" i="13"/>
  <c r="G254" i="13"/>
  <c r="AO255" i="13"/>
  <c r="L216" i="13"/>
  <c r="AE220" i="13"/>
  <c r="AB263" i="13"/>
  <c r="AN262" i="13"/>
  <c r="T271" i="13"/>
  <c r="H271" i="13" s="1"/>
  <c r="S272" i="13"/>
  <c r="AK220" i="13"/>
  <c r="W264" i="13"/>
  <c r="J264" i="13" s="1"/>
  <c r="V265" i="13"/>
  <c r="Z265" i="13"/>
  <c r="K265" i="13" s="1"/>
  <c r="Y266" i="13"/>
  <c r="AH216" i="13" l="1" a="1"/>
  <c r="AH216" i="13" s="1"/>
  <c r="M216" i="13" s="1"/>
  <c r="A217" i="13"/>
  <c r="AM218" i="13"/>
  <c r="AL218" i="13"/>
  <c r="G255" i="13"/>
  <c r="AO256" i="13"/>
  <c r="AF218" i="13"/>
  <c r="N217" i="13"/>
  <c r="AI218" i="13"/>
  <c r="AJ218" i="13" s="1"/>
  <c r="I256" i="13"/>
  <c r="AC257" i="13"/>
  <c r="L217" i="13"/>
  <c r="AK221" i="13"/>
  <c r="Y267" i="13"/>
  <c r="Z266" i="13"/>
  <c r="K266" i="13" s="1"/>
  <c r="AE221" i="13"/>
  <c r="S273" i="13"/>
  <c r="T272" i="13"/>
  <c r="H272" i="13" s="1"/>
  <c r="V266" i="13"/>
  <c r="W265" i="13"/>
  <c r="J265" i="13" s="1"/>
  <c r="AN263" i="13"/>
  <c r="AB264" i="13"/>
  <c r="AH217" i="13" l="1" a="1"/>
  <c r="AH217" i="13" s="1"/>
  <c r="M217" i="13" s="1"/>
  <c r="A218" i="13"/>
  <c r="AF219" i="13"/>
  <c r="AI219" i="13"/>
  <c r="AJ219" i="13" s="1"/>
  <c r="N218" i="13"/>
  <c r="G256" i="13"/>
  <c r="AO257" i="13"/>
  <c r="AM219" i="13"/>
  <c r="AL219" i="13"/>
  <c r="I257" i="13"/>
  <c r="AC258" i="13"/>
  <c r="L218" i="13"/>
  <c r="W266" i="13"/>
  <c r="J266" i="13" s="1"/>
  <c r="V267" i="13"/>
  <c r="AB265" i="13"/>
  <c r="T273" i="13"/>
  <c r="H273" i="13" s="1"/>
  <c r="S274" i="13"/>
  <c r="Z267" i="13"/>
  <c r="K267" i="13" s="1"/>
  <c r="Y268" i="13"/>
  <c r="AN264" i="13"/>
  <c r="AK222" i="13"/>
  <c r="AE222" i="13"/>
  <c r="AH218" i="13" l="1" a="1"/>
  <c r="AH218" i="13" s="1"/>
  <c r="M218" i="13" s="1"/>
  <c r="G257" i="13"/>
  <c r="AO258" i="13"/>
  <c r="L219" i="13"/>
  <c r="A219" i="13"/>
  <c r="I258" i="13"/>
  <c r="AC259" i="13"/>
  <c r="N219" i="13"/>
  <c r="AF220" i="13"/>
  <c r="AI220" i="13"/>
  <c r="AJ220" i="13" s="1"/>
  <c r="AM220" i="13"/>
  <c r="AL220" i="13"/>
  <c r="AB266" i="13"/>
  <c r="AN265" i="13"/>
  <c r="W267" i="13"/>
  <c r="J267" i="13" s="1"/>
  <c r="V268" i="13"/>
  <c r="AE223" i="13"/>
  <c r="Z268" i="13"/>
  <c r="K268" i="13" s="1"/>
  <c r="Y269" i="13"/>
  <c r="AK223" i="13"/>
  <c r="T274" i="13"/>
  <c r="H274" i="13" s="1"/>
  <c r="S275" i="13"/>
  <c r="AH219" i="13" l="1" a="1"/>
  <c r="AH219" i="13" s="1"/>
  <c r="M219" i="13" s="1"/>
  <c r="N220" i="13"/>
  <c r="AI221" i="13"/>
  <c r="AJ221" i="13" s="1"/>
  <c r="AF221" i="13"/>
  <c r="I259" i="13"/>
  <c r="AC260" i="13"/>
  <c r="L220" i="13"/>
  <c r="G258" i="13"/>
  <c r="AO259" i="13"/>
  <c r="AM221" i="13"/>
  <c r="AL221" i="13"/>
  <c r="A220" i="13"/>
  <c r="AK224" i="13"/>
  <c r="AN266" i="13"/>
  <c r="S276" i="13"/>
  <c r="T275" i="13"/>
  <c r="H275" i="13" s="1"/>
  <c r="Y270" i="13"/>
  <c r="Z269" i="13"/>
  <c r="K269" i="13" s="1"/>
  <c r="AE224" i="13"/>
  <c r="V269" i="13"/>
  <c r="W268" i="13"/>
  <c r="J268" i="13" s="1"/>
  <c r="AB267" i="13"/>
  <c r="AH220" i="13" l="1" a="1"/>
  <c r="AH220" i="13" s="1"/>
  <c r="M220" i="13" s="1"/>
  <c r="AI222" i="13"/>
  <c r="AJ222" i="13" s="1"/>
  <c r="N221" i="13"/>
  <c r="AF222" i="13"/>
  <c r="I260" i="13"/>
  <c r="AC261" i="13"/>
  <c r="A221" i="13"/>
  <c r="AM222" i="13"/>
  <c r="AL222" i="13"/>
  <c r="L221" i="13"/>
  <c r="G259" i="13"/>
  <c r="AO260" i="13"/>
  <c r="Z270" i="13"/>
  <c r="K270" i="13" s="1"/>
  <c r="Y271" i="13"/>
  <c r="AB268" i="13"/>
  <c r="AN267" i="13"/>
  <c r="W269" i="13"/>
  <c r="J269" i="13" s="1"/>
  <c r="V270" i="13"/>
  <c r="AK225" i="13"/>
  <c r="AE225" i="13"/>
  <c r="S277" i="13"/>
  <c r="T276" i="13"/>
  <c r="H276" i="13" s="1"/>
  <c r="AH221" i="13" l="1" a="1"/>
  <c r="AH221" i="13" s="1"/>
  <c r="M221" i="13" s="1"/>
  <c r="L222" i="13"/>
  <c r="AI223" i="13"/>
  <c r="AJ223" i="13" s="1"/>
  <c r="AF223" i="13"/>
  <c r="N222" i="13"/>
  <c r="I261" i="13"/>
  <c r="AC262" i="13"/>
  <c r="G260" i="13"/>
  <c r="AO261" i="13"/>
  <c r="A222" i="13"/>
  <c r="AM223" i="13"/>
  <c r="AL223" i="13"/>
  <c r="AN268" i="13"/>
  <c r="S278" i="13"/>
  <c r="T277" i="13"/>
  <c r="H277" i="13" s="1"/>
  <c r="AK226" i="13"/>
  <c r="AB269" i="13"/>
  <c r="V271" i="13"/>
  <c r="W270" i="13"/>
  <c r="J270" i="13" s="1"/>
  <c r="Y272" i="13"/>
  <c r="Z271" i="13"/>
  <c r="K271" i="13" s="1"/>
  <c r="AE226" i="13"/>
  <c r="AH222" i="13" l="1" a="1"/>
  <c r="AH222" i="13" s="1"/>
  <c r="M222" i="13" s="1"/>
  <c r="I262" i="13"/>
  <c r="AC263" i="13"/>
  <c r="G261" i="13"/>
  <c r="AO262" i="13"/>
  <c r="AL224" i="13"/>
  <c r="AM224" i="13"/>
  <c r="AI224" i="13"/>
  <c r="AJ224" i="13" s="1"/>
  <c r="N223" i="13"/>
  <c r="AF224" i="13"/>
  <c r="L223" i="13"/>
  <c r="A223" i="13"/>
  <c r="Y273" i="13"/>
  <c r="Z272" i="13"/>
  <c r="K272" i="13" s="1"/>
  <c r="AB270" i="13"/>
  <c r="V272" i="13"/>
  <c r="W271" i="13"/>
  <c r="J271" i="13" s="1"/>
  <c r="AK227" i="13"/>
  <c r="AE227" i="13"/>
  <c r="S279" i="13"/>
  <c r="T278" i="13"/>
  <c r="H278" i="13" s="1"/>
  <c r="AN269" i="13"/>
  <c r="AH223" i="13" l="1" a="1"/>
  <c r="AH223" i="13" s="1"/>
  <c r="M223" i="13" s="1"/>
  <c r="A224" i="13"/>
  <c r="AM225" i="13"/>
  <c r="AL225" i="13"/>
  <c r="G262" i="13"/>
  <c r="AO263" i="13"/>
  <c r="I263" i="13"/>
  <c r="AC264" i="13"/>
  <c r="L224" i="13"/>
  <c r="N224" i="13"/>
  <c r="AI225" i="13"/>
  <c r="AJ225" i="13" s="1"/>
  <c r="AF225" i="13"/>
  <c r="W272" i="13"/>
  <c r="J272" i="13" s="1"/>
  <c r="V273" i="13"/>
  <c r="AE228" i="13"/>
  <c r="S280" i="13"/>
  <c r="T279" i="13"/>
  <c r="H279" i="13" s="1"/>
  <c r="Y274" i="13"/>
  <c r="Z273" i="13"/>
  <c r="K273" i="13" s="1"/>
  <c r="AN270" i="13"/>
  <c r="AK228" i="13"/>
  <c r="AB271" i="13"/>
  <c r="A225" i="13" l="1"/>
  <c r="AH224" i="13" a="1"/>
  <c r="AH224" i="13" s="1"/>
  <c r="M224" i="13" s="1"/>
  <c r="G263" i="13"/>
  <c r="AO264" i="13"/>
  <c r="AM226" i="13"/>
  <c r="AL226" i="13"/>
  <c r="N225" i="13"/>
  <c r="AI226" i="13"/>
  <c r="AJ226" i="13" s="1"/>
  <c r="A226" i="13" s="1"/>
  <c r="AF226" i="13"/>
  <c r="L225" i="13"/>
  <c r="I264" i="13"/>
  <c r="AC265" i="13"/>
  <c r="AE229" i="13"/>
  <c r="AB272" i="13"/>
  <c r="AK229" i="13"/>
  <c r="Y275" i="13"/>
  <c r="Z274" i="13"/>
  <c r="K274" i="13" s="1"/>
  <c r="V274" i="13"/>
  <c r="W273" i="13"/>
  <c r="J273" i="13" s="1"/>
  <c r="T280" i="13"/>
  <c r="H280" i="13" s="1"/>
  <c r="S281" i="13"/>
  <c r="AN271" i="13"/>
  <c r="AH225" i="13" l="1" a="1"/>
  <c r="AH225" i="13" s="1"/>
  <c r="M225" i="13" s="1"/>
  <c r="AF227" i="13"/>
  <c r="N226" i="13"/>
  <c r="AI227" i="13"/>
  <c r="AJ227" i="13" s="1"/>
  <c r="I265" i="13"/>
  <c r="AC266" i="13"/>
  <c r="AM227" i="13"/>
  <c r="AL227" i="13"/>
  <c r="G264" i="13"/>
  <c r="AO265" i="13"/>
  <c r="L226" i="13"/>
  <c r="Y276" i="13"/>
  <c r="Z275" i="13"/>
  <c r="K275" i="13" s="1"/>
  <c r="V275" i="13"/>
  <c r="W274" i="13"/>
  <c r="J274" i="13" s="1"/>
  <c r="AN272" i="13"/>
  <c r="AK230" i="13"/>
  <c r="S282" i="13"/>
  <c r="T281" i="13"/>
  <c r="H281" i="13" s="1"/>
  <c r="AB273" i="13"/>
  <c r="AE230" i="13"/>
  <c r="A227" i="13" l="1"/>
  <c r="AH226" i="13" a="1"/>
  <c r="AH226" i="13" s="1"/>
  <c r="M226" i="13" s="1"/>
  <c r="AM228" i="13"/>
  <c r="AL228" i="13"/>
  <c r="I266" i="13"/>
  <c r="AC267" i="13"/>
  <c r="G265" i="13"/>
  <c r="AO266" i="13"/>
  <c r="L227" i="13"/>
  <c r="AI228" i="13"/>
  <c r="AJ228" i="13" s="1"/>
  <c r="AF228" i="13"/>
  <c r="N227" i="13"/>
  <c r="AN273" i="13"/>
  <c r="W275" i="13"/>
  <c r="J275" i="13" s="1"/>
  <c r="V276" i="13"/>
  <c r="T282" i="13"/>
  <c r="H282" i="13" s="1"/>
  <c r="S283" i="13"/>
  <c r="AE231" i="13"/>
  <c r="AK231" i="13"/>
  <c r="AB274" i="13"/>
  <c r="Z276" i="13"/>
  <c r="K276" i="13" s="1"/>
  <c r="Y277" i="13"/>
  <c r="AH227" i="13" l="1" a="1"/>
  <c r="AH227" i="13" s="1"/>
  <c r="M227" i="13" s="1"/>
  <c r="A228" i="13"/>
  <c r="I267" i="13"/>
  <c r="AC268" i="13"/>
  <c r="G266" i="13"/>
  <c r="AO267" i="13"/>
  <c r="N228" i="13"/>
  <c r="AI229" i="13"/>
  <c r="AJ229" i="13" s="1"/>
  <c r="AF229" i="13"/>
  <c r="AM229" i="13"/>
  <c r="AL229" i="13"/>
  <c r="L228" i="13"/>
  <c r="Y278" i="13"/>
  <c r="Z277" i="13"/>
  <c r="K277" i="13" s="1"/>
  <c r="AK232" i="13"/>
  <c r="W276" i="13"/>
  <c r="J276" i="13" s="1"/>
  <c r="V277" i="13"/>
  <c r="AE232" i="13"/>
  <c r="AB275" i="13"/>
  <c r="S284" i="13"/>
  <c r="T283" i="13"/>
  <c r="H283" i="13" s="1"/>
  <c r="AN274" i="13"/>
  <c r="AH228" i="13" l="1" a="1"/>
  <c r="AH228" i="13" s="1"/>
  <c r="M228" i="13" s="1"/>
  <c r="N229" i="13"/>
  <c r="AF230" i="13"/>
  <c r="AI230" i="13"/>
  <c r="AJ230" i="13" s="1"/>
  <c r="G267" i="13"/>
  <c r="AO268" i="13"/>
  <c r="I268" i="13"/>
  <c r="AC269" i="13"/>
  <c r="A229" i="13"/>
  <c r="AM230" i="13"/>
  <c r="AL230" i="13"/>
  <c r="L229" i="13"/>
  <c r="AB276" i="13"/>
  <c r="AK233" i="13"/>
  <c r="AE233" i="13"/>
  <c r="AN275" i="13"/>
  <c r="Y279" i="13"/>
  <c r="Z278" i="13"/>
  <c r="K278" i="13" s="1"/>
  <c r="T284" i="13"/>
  <c r="H284" i="13" s="1"/>
  <c r="S285" i="13"/>
  <c r="W277" i="13"/>
  <c r="J277" i="13" s="1"/>
  <c r="V278" i="13"/>
  <c r="AH229" i="13" l="1" a="1"/>
  <c r="AH229" i="13" s="1"/>
  <c r="M229" i="13" s="1"/>
  <c r="A230" i="13"/>
  <c r="I269" i="13"/>
  <c r="AC270" i="13"/>
  <c r="G268" i="13"/>
  <c r="AO269" i="13"/>
  <c r="AF231" i="13"/>
  <c r="N230" i="13"/>
  <c r="AI231" i="13"/>
  <c r="AJ231" i="13" s="1"/>
  <c r="L230" i="13"/>
  <c r="AM231" i="13"/>
  <c r="AL231" i="13"/>
  <c r="Z279" i="13"/>
  <c r="K279" i="13" s="1"/>
  <c r="Y280" i="13"/>
  <c r="V279" i="13"/>
  <c r="W278" i="13"/>
  <c r="J278" i="13" s="1"/>
  <c r="AK234" i="13"/>
  <c r="AN276" i="13"/>
  <c r="T285" i="13"/>
  <c r="H285" i="13" s="1"/>
  <c r="S286" i="13"/>
  <c r="AE234" i="13"/>
  <c r="AB277" i="13"/>
  <c r="AH230" i="13" l="1" a="1"/>
  <c r="AH230" i="13" s="1"/>
  <c r="M230" i="13" s="1"/>
  <c r="N231" i="13"/>
  <c r="AI232" i="13"/>
  <c r="AJ232" i="13" s="1"/>
  <c r="AF232" i="13"/>
  <c r="G269" i="13"/>
  <c r="AO270" i="13"/>
  <c r="AM232" i="13"/>
  <c r="AL232" i="13"/>
  <c r="I270" i="13"/>
  <c r="AC271" i="13"/>
  <c r="A231" i="13"/>
  <c r="L231" i="13"/>
  <c r="AB278" i="13"/>
  <c r="V280" i="13"/>
  <c r="W279" i="13"/>
  <c r="J279" i="13" s="1"/>
  <c r="S287" i="13"/>
  <c r="T286" i="13"/>
  <c r="H286" i="13" s="1"/>
  <c r="AN277" i="13"/>
  <c r="AE235" i="13"/>
  <c r="Y281" i="13"/>
  <c r="Z280" i="13"/>
  <c r="K280" i="13" s="1"/>
  <c r="AK235" i="13"/>
  <c r="AH231" i="13" l="1" a="1"/>
  <c r="AH231" i="13" s="1"/>
  <c r="M231" i="13" s="1"/>
  <c r="AM233" i="13"/>
  <c r="AL233" i="13"/>
  <c r="L232" i="13"/>
  <c r="AI233" i="13"/>
  <c r="AJ233" i="13" s="1"/>
  <c r="N232" i="13"/>
  <c r="AF233" i="13"/>
  <c r="G270" i="13"/>
  <c r="AO271" i="13"/>
  <c r="A232" i="13"/>
  <c r="I271" i="13"/>
  <c r="AC272" i="13"/>
  <c r="T287" i="13"/>
  <c r="H287" i="13" s="1"/>
  <c r="S288" i="13"/>
  <c r="AE236" i="13"/>
  <c r="AK236" i="13"/>
  <c r="AN278" i="13"/>
  <c r="V281" i="13"/>
  <c r="W280" i="13"/>
  <c r="J280" i="13" s="1"/>
  <c r="Y282" i="13"/>
  <c r="Z281" i="13"/>
  <c r="K281" i="13" s="1"/>
  <c r="AB279" i="13"/>
  <c r="AH232" i="13" l="1" a="1"/>
  <c r="AH232" i="13" s="1"/>
  <c r="M232" i="13" s="1"/>
  <c r="A233" i="13"/>
  <c r="AF234" i="13"/>
  <c r="AI234" i="13"/>
  <c r="AJ234" i="13" s="1"/>
  <c r="N233" i="13"/>
  <c r="I272" i="13"/>
  <c r="AC273" i="13"/>
  <c r="L233" i="13"/>
  <c r="AM234" i="13"/>
  <c r="AL234" i="13"/>
  <c r="G271" i="13"/>
  <c r="AO272" i="13"/>
  <c r="AK237" i="13"/>
  <c r="AE237" i="13"/>
  <c r="W281" i="13"/>
  <c r="J281" i="13" s="1"/>
  <c r="V282" i="13"/>
  <c r="S289" i="13"/>
  <c r="T288" i="13"/>
  <c r="H288" i="13" s="1"/>
  <c r="AB280" i="13"/>
  <c r="AN279" i="13"/>
  <c r="Z282" i="13"/>
  <c r="K282" i="13" s="1"/>
  <c r="Y283" i="13"/>
  <c r="AH233" i="13" l="1" a="1"/>
  <c r="AH233" i="13" s="1"/>
  <c r="M233" i="13" s="1"/>
  <c r="L234" i="13"/>
  <c r="G272" i="13"/>
  <c r="AO273" i="13"/>
  <c r="A234" i="13"/>
  <c r="I273" i="13"/>
  <c r="AC274" i="13"/>
  <c r="AL235" i="13"/>
  <c r="AM235" i="13"/>
  <c r="AF235" i="13"/>
  <c r="N234" i="13"/>
  <c r="AI235" i="13"/>
  <c r="AJ235" i="13" s="1"/>
  <c r="S290" i="13"/>
  <c r="T289" i="13"/>
  <c r="H289" i="13" s="1"/>
  <c r="V283" i="13"/>
  <c r="W282" i="13"/>
  <c r="J282" i="13" s="1"/>
  <c r="Y284" i="13"/>
  <c r="Z283" i="13"/>
  <c r="K283" i="13" s="1"/>
  <c r="AB281" i="13"/>
  <c r="AN280" i="13"/>
  <c r="AE238" i="13"/>
  <c r="AK238" i="13"/>
  <c r="AH234" i="13" l="1" a="1"/>
  <c r="AH234" i="13" s="1"/>
  <c r="M234" i="13" s="1"/>
  <c r="I274" i="13"/>
  <c r="AC275" i="13"/>
  <c r="AM236" i="13"/>
  <c r="AL236" i="13"/>
  <c r="G273" i="13"/>
  <c r="AO274" i="13"/>
  <c r="A235" i="13"/>
  <c r="L235" i="13"/>
  <c r="AF236" i="13"/>
  <c r="N235" i="13"/>
  <c r="AI236" i="13"/>
  <c r="AJ236" i="13" s="1"/>
  <c r="Z284" i="13"/>
  <c r="K284" i="13" s="1"/>
  <c r="Y285" i="13"/>
  <c r="W283" i="13"/>
  <c r="J283" i="13" s="1"/>
  <c r="V284" i="13"/>
  <c r="AB282" i="13"/>
  <c r="AE239" i="13"/>
  <c r="AN281" i="13"/>
  <c r="AK239" i="13"/>
  <c r="T290" i="13"/>
  <c r="H290" i="13" s="1"/>
  <c r="S291" i="13"/>
  <c r="AH235" i="13" l="1" a="1"/>
  <c r="AH235" i="13" s="1"/>
  <c r="M235" i="13" s="1"/>
  <c r="A236" i="13"/>
  <c r="L236" i="13"/>
  <c r="G274" i="13"/>
  <c r="AO275" i="13"/>
  <c r="AM237" i="13"/>
  <c r="AL237" i="13"/>
  <c r="I275" i="13"/>
  <c r="AC276" i="13"/>
  <c r="N236" i="13"/>
  <c r="AI237" i="13"/>
  <c r="AJ237" i="13" s="1"/>
  <c r="AF237" i="13"/>
  <c r="V285" i="13"/>
  <c r="W284" i="13"/>
  <c r="J284" i="13" s="1"/>
  <c r="AN282" i="13"/>
  <c r="AE240" i="13"/>
  <c r="S292" i="13"/>
  <c r="T291" i="13"/>
  <c r="H291" i="13" s="1"/>
  <c r="AK240" i="13"/>
  <c r="Y286" i="13"/>
  <c r="Z285" i="13"/>
  <c r="K285" i="13" s="1"/>
  <c r="AB283" i="13"/>
  <c r="AH236" i="13" l="1" a="1"/>
  <c r="AH236" i="13" s="1"/>
  <c r="M236" i="13" s="1"/>
  <c r="L237" i="13"/>
  <c r="A237" i="13"/>
  <c r="I276" i="13"/>
  <c r="AC277" i="13"/>
  <c r="AL238" i="13"/>
  <c r="AM238" i="13"/>
  <c r="G275" i="13"/>
  <c r="AO276" i="13"/>
  <c r="AF238" i="13"/>
  <c r="AI238" i="13"/>
  <c r="AJ238" i="13" s="1"/>
  <c r="N237" i="13"/>
  <c r="AK241" i="13"/>
  <c r="T292" i="13"/>
  <c r="H292" i="13" s="1"/>
  <c r="S293" i="13"/>
  <c r="AB284" i="13"/>
  <c r="AN283" i="13"/>
  <c r="Z286" i="13"/>
  <c r="K286" i="13" s="1"/>
  <c r="Y287" i="13"/>
  <c r="AE241" i="13"/>
  <c r="W285" i="13"/>
  <c r="J285" i="13" s="1"/>
  <c r="V286" i="13"/>
  <c r="AH237" i="13" l="1" a="1"/>
  <c r="AH237" i="13" s="1"/>
  <c r="M237" i="13" s="1"/>
  <c r="L238" i="13"/>
  <c r="G276" i="13"/>
  <c r="AO277" i="13"/>
  <c r="AM239" i="13"/>
  <c r="AL239" i="13"/>
  <c r="I277" i="13"/>
  <c r="AC278" i="13"/>
  <c r="AF239" i="13"/>
  <c r="AI239" i="13"/>
  <c r="AJ239" i="13" s="1"/>
  <c r="N238" i="13"/>
  <c r="A238" i="13"/>
  <c r="Z287" i="13"/>
  <c r="K287" i="13" s="1"/>
  <c r="Y288" i="13"/>
  <c r="AN284" i="13"/>
  <c r="T293" i="13"/>
  <c r="H293" i="13" s="1"/>
  <c r="S294" i="13"/>
  <c r="W286" i="13"/>
  <c r="J286" i="13" s="1"/>
  <c r="V287" i="13"/>
  <c r="AB285" i="13"/>
  <c r="AE242" i="13"/>
  <c r="AK242" i="13"/>
  <c r="AH238" i="13" l="1" a="1"/>
  <c r="AH238" i="13" s="1"/>
  <c r="M238" i="13" s="1"/>
  <c r="A239" i="13"/>
  <c r="I278" i="13"/>
  <c r="AC279" i="13"/>
  <c r="L239" i="13"/>
  <c r="AM240" i="13"/>
  <c r="AL240" i="13"/>
  <c r="G277" i="13"/>
  <c r="AO278" i="13"/>
  <c r="AI240" i="13"/>
  <c r="AJ240" i="13" s="1"/>
  <c r="N239" i="13"/>
  <c r="AF240" i="13"/>
  <c r="AH239" i="13" a="1"/>
  <c r="AH239" i="13" s="1"/>
  <c r="M239" i="13" s="1"/>
  <c r="AB286" i="13"/>
  <c r="S295" i="13"/>
  <c r="T294" i="13"/>
  <c r="H294" i="13" s="1"/>
  <c r="AK243" i="13"/>
  <c r="V288" i="13"/>
  <c r="W287" i="13"/>
  <c r="J287" i="13" s="1"/>
  <c r="AN285" i="13"/>
  <c r="AE243" i="13"/>
  <c r="Y289" i="13"/>
  <c r="Z288" i="13"/>
  <c r="K288" i="13" s="1"/>
  <c r="A240" i="13" l="1"/>
  <c r="G278" i="13"/>
  <c r="AO279" i="13"/>
  <c r="AM241" i="13"/>
  <c r="AL241" i="13"/>
  <c r="L240" i="13"/>
  <c r="I279" i="13"/>
  <c r="AC280" i="13"/>
  <c r="AH240" i="13" a="1"/>
  <c r="AH240" i="13" s="1"/>
  <c r="M240" i="13" s="1"/>
  <c r="AF241" i="13"/>
  <c r="N240" i="13"/>
  <c r="AI241" i="13"/>
  <c r="AJ241" i="13" s="1"/>
  <c r="AN286" i="13"/>
  <c r="AK244" i="13"/>
  <c r="T295" i="13"/>
  <c r="H295" i="13" s="1"/>
  <c r="S296" i="13"/>
  <c r="Z289" i="13"/>
  <c r="K289" i="13" s="1"/>
  <c r="Y290" i="13"/>
  <c r="AE244" i="13"/>
  <c r="W288" i="13"/>
  <c r="J288" i="13" s="1"/>
  <c r="V289" i="13"/>
  <c r="AB287" i="13"/>
  <c r="I280" i="13" l="1"/>
  <c r="AC281" i="13"/>
  <c r="AH241" i="13" a="1"/>
  <c r="AH241" i="13" s="1"/>
  <c r="M241" i="13" s="1"/>
  <c r="L241" i="13"/>
  <c r="AM242" i="13"/>
  <c r="AL242" i="13"/>
  <c r="G279" i="13"/>
  <c r="AO280" i="13"/>
  <c r="A241" i="13"/>
  <c r="AF242" i="13"/>
  <c r="N241" i="13"/>
  <c r="AI242" i="13"/>
  <c r="AJ242" i="13" s="1"/>
  <c r="S297" i="13"/>
  <c r="T296" i="13"/>
  <c r="H296" i="13" s="1"/>
  <c r="AB288" i="13"/>
  <c r="V290" i="13"/>
  <c r="W289" i="13"/>
  <c r="J289" i="13" s="1"/>
  <c r="AK245" i="13"/>
  <c r="Y291" i="13"/>
  <c r="Z290" i="13"/>
  <c r="K290" i="13" s="1"/>
  <c r="AE245" i="13"/>
  <c r="AN287" i="13"/>
  <c r="A242" i="13" l="1"/>
  <c r="L242" i="13"/>
  <c r="AM243" i="13"/>
  <c r="AL243" i="13"/>
  <c r="AI243" i="13"/>
  <c r="AF243" i="13"/>
  <c r="N242" i="13"/>
  <c r="I281" i="13"/>
  <c r="AC282" i="13"/>
  <c r="G280" i="13"/>
  <c r="AO281" i="13"/>
  <c r="AH242" i="13" a="1"/>
  <c r="AH242" i="13" s="1"/>
  <c r="M242" i="13" s="1"/>
  <c r="V291" i="13"/>
  <c r="W290" i="13"/>
  <c r="J290" i="13" s="1"/>
  <c r="AN288" i="13"/>
  <c r="Y292" i="13"/>
  <c r="Z291" i="13"/>
  <c r="K291" i="13" s="1"/>
  <c r="AE246" i="13"/>
  <c r="AB289" i="13"/>
  <c r="AK246" i="13"/>
  <c r="S298" i="13"/>
  <c r="T297" i="13"/>
  <c r="H297" i="13" s="1"/>
  <c r="I282" i="13" l="1"/>
  <c r="AC283" i="13"/>
  <c r="N243" i="13"/>
  <c r="AI244" i="13"/>
  <c r="AJ244" i="13" s="1"/>
  <c r="AF244" i="13"/>
  <c r="AM244" i="13"/>
  <c r="AL244" i="13"/>
  <c r="AJ243" i="13"/>
  <c r="AH243" i="13" s="1" a="1"/>
  <c r="AH243" i="13" s="1"/>
  <c r="M243" i="13" s="1"/>
  <c r="L243" i="13"/>
  <c r="G281" i="13"/>
  <c r="AO282" i="13"/>
  <c r="AN289" i="13"/>
  <c r="Z292" i="13"/>
  <c r="K292" i="13" s="1"/>
  <c r="Y293" i="13"/>
  <c r="AB290" i="13"/>
  <c r="S299" i="13"/>
  <c r="T298" i="13"/>
  <c r="H298" i="13" s="1"/>
  <c r="AE247" i="13"/>
  <c r="AK247" i="13"/>
  <c r="W291" i="13"/>
  <c r="J291" i="13" s="1"/>
  <c r="V292" i="13"/>
  <c r="A244" i="13" l="1"/>
  <c r="A243" i="13"/>
  <c r="AH244" i="13" a="1"/>
  <c r="AH244" i="13" s="1"/>
  <c r="M244" i="13" s="1"/>
  <c r="L244" i="13"/>
  <c r="G282" i="13"/>
  <c r="AO283" i="13"/>
  <c r="N244" i="13"/>
  <c r="AF245" i="13"/>
  <c r="AI245" i="13"/>
  <c r="AJ245" i="13" s="1"/>
  <c r="I283" i="13"/>
  <c r="AC284" i="13"/>
  <c r="AM245" i="13"/>
  <c r="AL245" i="13"/>
  <c r="AB291" i="13"/>
  <c r="V293" i="13"/>
  <c r="W292" i="13"/>
  <c r="J292" i="13" s="1"/>
  <c r="AK248" i="13"/>
  <c r="Y294" i="13"/>
  <c r="Z293" i="13"/>
  <c r="K293" i="13" s="1"/>
  <c r="S300" i="13"/>
  <c r="T299" i="13"/>
  <c r="H299" i="13" s="1"/>
  <c r="AE248" i="13"/>
  <c r="AN290" i="13"/>
  <c r="A245" i="13" l="1"/>
  <c r="AH245" i="13" a="1"/>
  <c r="AH245" i="13" s="1"/>
  <c r="M245" i="13" s="1"/>
  <c r="G283" i="13"/>
  <c r="AO284" i="13"/>
  <c r="I284" i="13"/>
  <c r="AC285" i="13"/>
  <c r="AM246" i="13"/>
  <c r="AL246" i="13"/>
  <c r="N245" i="13"/>
  <c r="AI246" i="13"/>
  <c r="AJ246" i="13" s="1"/>
  <c r="AF246" i="13"/>
  <c r="L245" i="13"/>
  <c r="T300" i="13"/>
  <c r="H300" i="13" s="1"/>
  <c r="S301" i="13"/>
  <c r="AN291" i="13"/>
  <c r="W293" i="13"/>
  <c r="J293" i="13" s="1"/>
  <c r="V294" i="13"/>
  <c r="AE249" i="13"/>
  <c r="Z294" i="13"/>
  <c r="K294" i="13" s="1"/>
  <c r="Y295" i="13"/>
  <c r="AB292" i="13"/>
  <c r="AK249" i="13"/>
  <c r="AH246" i="13" l="1" a="1"/>
  <c r="AH246" i="13" s="1"/>
  <c r="M246" i="13" s="1"/>
  <c r="AM247" i="13"/>
  <c r="AL247" i="13"/>
  <c r="A246" i="13"/>
  <c r="L246" i="13"/>
  <c r="I285" i="13"/>
  <c r="AC286" i="13"/>
  <c r="G284" i="13"/>
  <c r="AO285" i="13"/>
  <c r="N246" i="13"/>
  <c r="AI247" i="13"/>
  <c r="AJ247" i="13" s="1"/>
  <c r="AF247" i="13"/>
  <c r="W294" i="13"/>
  <c r="J294" i="13" s="1"/>
  <c r="V295" i="13"/>
  <c r="Z295" i="13"/>
  <c r="K295" i="13" s="1"/>
  <c r="Y296" i="13"/>
  <c r="AN292" i="13"/>
  <c r="AK250" i="13"/>
  <c r="AE250" i="13"/>
  <c r="S302" i="13"/>
  <c r="T301" i="13"/>
  <c r="H301" i="13" s="1"/>
  <c r="AB293" i="13"/>
  <c r="A247" i="13" l="1"/>
  <c r="AH247" i="13" a="1"/>
  <c r="AH247" i="13" s="1"/>
  <c r="M247" i="13" s="1"/>
  <c r="I286" i="13"/>
  <c r="AC287" i="13"/>
  <c r="AM248" i="13"/>
  <c r="AL248" i="13"/>
  <c r="G285" i="13"/>
  <c r="AO286" i="13"/>
  <c r="N247" i="13"/>
  <c r="AI248" i="13"/>
  <c r="AJ248" i="13" s="1"/>
  <c r="AF248" i="13"/>
  <c r="L247" i="13"/>
  <c r="T302" i="13"/>
  <c r="H302" i="13" s="1"/>
  <c r="S303" i="13"/>
  <c r="Y297" i="13"/>
  <c r="Z296" i="13"/>
  <c r="K296" i="13" s="1"/>
  <c r="AB294" i="13"/>
  <c r="AK251" i="13"/>
  <c r="V296" i="13"/>
  <c r="W295" i="13"/>
  <c r="J295" i="13" s="1"/>
  <c r="AE251" i="13"/>
  <c r="AN293" i="13"/>
  <c r="A248" i="13" l="1"/>
  <c r="G286" i="13"/>
  <c r="AO287" i="13"/>
  <c r="AH248" i="13" a="1"/>
  <c r="AH248" i="13" s="1"/>
  <c r="M248" i="13" s="1"/>
  <c r="I287" i="13"/>
  <c r="AC288" i="13"/>
  <c r="AM249" i="13"/>
  <c r="AL249" i="13"/>
  <c r="L248" i="13"/>
  <c r="N248" i="13"/>
  <c r="AF249" i="13"/>
  <c r="AI249" i="13"/>
  <c r="AJ249" i="13" s="1"/>
  <c r="T303" i="13"/>
  <c r="H303" i="13" s="1"/>
  <c r="S304" i="13"/>
  <c r="Y298" i="13"/>
  <c r="Z297" i="13"/>
  <c r="K297" i="13" s="1"/>
  <c r="AN294" i="13"/>
  <c r="V297" i="13"/>
  <c r="W296" i="13"/>
  <c r="J296" i="13" s="1"/>
  <c r="AB295" i="13"/>
  <c r="AK252" i="13"/>
  <c r="AE252" i="13"/>
  <c r="AM250" i="13" l="1"/>
  <c r="AL250" i="13"/>
  <c r="AH249" i="13" a="1"/>
  <c r="AH249" i="13" s="1"/>
  <c r="M249" i="13" s="1"/>
  <c r="L249" i="13"/>
  <c r="I288" i="13"/>
  <c r="AC289" i="13"/>
  <c r="G287" i="13"/>
  <c r="AO288" i="13"/>
  <c r="A249" i="13"/>
  <c r="AF250" i="13"/>
  <c r="N249" i="13"/>
  <c r="AI250" i="13"/>
  <c r="AN295" i="13"/>
  <c r="Z298" i="13"/>
  <c r="K298" i="13" s="1"/>
  <c r="Y299" i="13"/>
  <c r="W297" i="13"/>
  <c r="J297" i="13" s="1"/>
  <c r="V298" i="13"/>
  <c r="AB296" i="13"/>
  <c r="AK253" i="13"/>
  <c r="S305" i="13"/>
  <c r="T304" i="13"/>
  <c r="H304" i="13" s="1"/>
  <c r="AE253" i="13"/>
  <c r="I289" i="13" l="1"/>
  <c r="AC290" i="13"/>
  <c r="G288" i="13"/>
  <c r="AO289" i="13"/>
  <c r="AJ250" i="13"/>
  <c r="AH250" i="13" s="1" a="1"/>
  <c r="AH250" i="13" s="1"/>
  <c r="M250" i="13" s="1"/>
  <c r="N250" i="13"/>
  <c r="AI251" i="13"/>
  <c r="AF251" i="13"/>
  <c r="AL251" i="13"/>
  <c r="AM251" i="13"/>
  <c r="L250" i="13"/>
  <c r="AK254" i="13"/>
  <c r="AN296" i="13"/>
  <c r="T305" i="13"/>
  <c r="H305" i="13" s="1"/>
  <c r="S306" i="13"/>
  <c r="Z299" i="13"/>
  <c r="K299" i="13" s="1"/>
  <c r="Y300" i="13"/>
  <c r="AB297" i="13"/>
  <c r="AE254" i="13"/>
  <c r="V299" i="13"/>
  <c r="W298" i="13"/>
  <c r="J298" i="13" s="1"/>
  <c r="L251" i="13" l="1"/>
  <c r="A250" i="13"/>
  <c r="AJ251" i="13"/>
  <c r="AH251" i="13" s="1" a="1"/>
  <c r="AH251" i="13" s="1"/>
  <c r="M251" i="13" s="1"/>
  <c r="G289" i="13"/>
  <c r="AO290" i="13"/>
  <c r="AL252" i="13"/>
  <c r="AM252" i="13"/>
  <c r="I290" i="13"/>
  <c r="AC291" i="13"/>
  <c r="AF252" i="13"/>
  <c r="AI252" i="13"/>
  <c r="N251" i="13"/>
  <c r="AN297" i="13"/>
  <c r="AK255" i="13"/>
  <c r="AB298" i="13"/>
  <c r="V300" i="13"/>
  <c r="W299" i="13"/>
  <c r="J299" i="13" s="1"/>
  <c r="Y301" i="13"/>
  <c r="Z300" i="13"/>
  <c r="K300" i="13" s="1"/>
  <c r="AE255" i="13"/>
  <c r="S307" i="13"/>
  <c r="T306" i="13"/>
  <c r="H306" i="13" s="1"/>
  <c r="A251" i="13" l="1"/>
  <c r="L252" i="13"/>
  <c r="AM253" i="13"/>
  <c r="AL253" i="13"/>
  <c r="G290" i="13"/>
  <c r="AO291" i="13"/>
  <c r="AJ252" i="13"/>
  <c r="AH252" i="13" s="1" a="1"/>
  <c r="AH252" i="13" s="1"/>
  <c r="M252" i="13" s="1"/>
  <c r="N252" i="13"/>
  <c r="AI253" i="13"/>
  <c r="AJ253" i="13" s="1"/>
  <c r="AF253" i="13"/>
  <c r="I291" i="13"/>
  <c r="AC292" i="13"/>
  <c r="AK256" i="13"/>
  <c r="W300" i="13"/>
  <c r="J300" i="13" s="1"/>
  <c r="V301" i="13"/>
  <c r="T307" i="13"/>
  <c r="H307" i="13" s="1"/>
  <c r="S308" i="13"/>
  <c r="Y302" i="13"/>
  <c r="Z301" i="13"/>
  <c r="K301" i="13" s="1"/>
  <c r="AB299" i="13"/>
  <c r="AE256" i="13"/>
  <c r="AN298" i="13"/>
  <c r="A252" i="13" l="1"/>
  <c r="A253" i="13"/>
  <c r="AH253" i="13" a="1"/>
  <c r="AH253" i="13" s="1"/>
  <c r="M253" i="13" s="1"/>
  <c r="I292" i="13"/>
  <c r="AC293" i="13"/>
  <c r="AM254" i="13"/>
  <c r="AL254" i="13"/>
  <c r="G291" i="13"/>
  <c r="AO292" i="13"/>
  <c r="N253" i="13"/>
  <c r="AI254" i="13"/>
  <c r="AJ254" i="13" s="1"/>
  <c r="AF254" i="13"/>
  <c r="L253" i="13"/>
  <c r="T308" i="13"/>
  <c r="H308" i="13" s="1"/>
  <c r="S309" i="13"/>
  <c r="V302" i="13"/>
  <c r="W301" i="13"/>
  <c r="J301" i="13" s="1"/>
  <c r="AN299" i="13"/>
  <c r="AB300" i="13"/>
  <c r="AK257" i="13"/>
  <c r="AE257" i="13"/>
  <c r="Y303" i="13"/>
  <c r="Z302" i="13"/>
  <c r="K302" i="13" s="1"/>
  <c r="A254" i="13" l="1"/>
  <c r="AM255" i="13"/>
  <c r="AL255" i="13"/>
  <c r="L254" i="13"/>
  <c r="G292" i="13"/>
  <c r="AO293" i="13"/>
  <c r="I293" i="13"/>
  <c r="AC294" i="13"/>
  <c r="AH254" i="13" a="1"/>
  <c r="AH254" i="13" s="1"/>
  <c r="M254" i="13" s="1"/>
  <c r="N254" i="13"/>
  <c r="AI255" i="13"/>
  <c r="AJ255" i="13" s="1"/>
  <c r="AF255" i="13"/>
  <c r="AB301" i="13"/>
  <c r="AK258" i="13"/>
  <c r="Y304" i="13"/>
  <c r="Z303" i="13"/>
  <c r="K303" i="13" s="1"/>
  <c r="V303" i="13"/>
  <c r="W302" i="13"/>
  <c r="J302" i="13" s="1"/>
  <c r="S310" i="13"/>
  <c r="T309" i="13"/>
  <c r="H309" i="13" s="1"/>
  <c r="AE258" i="13"/>
  <c r="AN300" i="13"/>
  <c r="A255" i="13" l="1"/>
  <c r="I294" i="13"/>
  <c r="AC295" i="13"/>
  <c r="G293" i="13"/>
  <c r="AO294" i="13"/>
  <c r="AM256" i="13"/>
  <c r="AL256" i="13"/>
  <c r="AH255" i="13" a="1"/>
  <c r="AH255" i="13" s="1"/>
  <c r="M255" i="13" s="1"/>
  <c r="AF256" i="13"/>
  <c r="N255" i="13"/>
  <c r="AI256" i="13"/>
  <c r="AJ256" i="13" s="1"/>
  <c r="L255" i="13"/>
  <c r="T310" i="13"/>
  <c r="H310" i="13" s="1"/>
  <c r="S311" i="13"/>
  <c r="AK259" i="13"/>
  <c r="Z304" i="13"/>
  <c r="K304" i="13" s="1"/>
  <c r="Y305" i="13"/>
  <c r="AN301" i="13"/>
  <c r="W303" i="13"/>
  <c r="J303" i="13" s="1"/>
  <c r="V304" i="13"/>
  <c r="AE259" i="13"/>
  <c r="AB302" i="13"/>
  <c r="N256" i="13" l="1"/>
  <c r="AI257" i="13"/>
  <c r="AJ257" i="13" s="1"/>
  <c r="AF257" i="13"/>
  <c r="AM257" i="13"/>
  <c r="AL257" i="13"/>
  <c r="L256" i="13"/>
  <c r="AH256" i="13" a="1"/>
  <c r="AH256" i="13" s="1"/>
  <c r="M256" i="13" s="1"/>
  <c r="I295" i="13"/>
  <c r="AC296" i="13"/>
  <c r="G294" i="13"/>
  <c r="AO295" i="13"/>
  <c r="A256" i="13"/>
  <c r="AB303" i="13"/>
  <c r="AK260" i="13"/>
  <c r="S312" i="13"/>
  <c r="T311" i="13"/>
  <c r="H311" i="13" s="1"/>
  <c r="AE260" i="13"/>
  <c r="AN302" i="13"/>
  <c r="W304" i="13"/>
  <c r="J304" i="13" s="1"/>
  <c r="V305" i="13"/>
  <c r="Y306" i="13"/>
  <c r="Z305" i="13"/>
  <c r="K305" i="13" s="1"/>
  <c r="AM258" i="13" l="1"/>
  <c r="AL258" i="13"/>
  <c r="AF258" i="13"/>
  <c r="N257" i="13"/>
  <c r="AI258" i="13"/>
  <c r="AJ258" i="13" s="1"/>
  <c r="L257" i="13"/>
  <c r="A257" i="13"/>
  <c r="AH257" i="13" a="1"/>
  <c r="AH257" i="13" s="1"/>
  <c r="M257" i="13" s="1"/>
  <c r="G295" i="13"/>
  <c r="AO296" i="13"/>
  <c r="I296" i="13"/>
  <c r="AC297" i="13"/>
  <c r="AN303" i="13"/>
  <c r="AK261" i="13"/>
  <c r="Y307" i="13"/>
  <c r="Z306" i="13"/>
  <c r="K306" i="13" s="1"/>
  <c r="AB304" i="13"/>
  <c r="V306" i="13"/>
  <c r="W305" i="13"/>
  <c r="J305" i="13" s="1"/>
  <c r="S313" i="13"/>
  <c r="T312" i="13"/>
  <c r="H312" i="13" s="1"/>
  <c r="AE261" i="13"/>
  <c r="A258" i="13" l="1"/>
  <c r="N258" i="13"/>
  <c r="AI259" i="13"/>
  <c r="AJ259" i="13" s="1"/>
  <c r="AF259" i="13"/>
  <c r="I297" i="13"/>
  <c r="AC298" i="13"/>
  <c r="G296" i="13"/>
  <c r="AO297" i="13"/>
  <c r="AM259" i="13"/>
  <c r="AL259" i="13"/>
  <c r="AH258" i="13" a="1"/>
  <c r="AH258" i="13" s="1"/>
  <c r="M258" i="13" s="1"/>
  <c r="L258" i="13"/>
  <c r="AB305" i="13"/>
  <c r="W306" i="13"/>
  <c r="J306" i="13" s="1"/>
  <c r="V307" i="13"/>
  <c r="Z307" i="13"/>
  <c r="K307" i="13" s="1"/>
  <c r="Y308" i="13"/>
  <c r="AN304" i="13"/>
  <c r="T313" i="13"/>
  <c r="H313" i="13" s="1"/>
  <c r="S314" i="13"/>
  <c r="AK262" i="13"/>
  <c r="AE262" i="13"/>
  <c r="L259" i="13" l="1"/>
  <c r="AH259" i="13" a="1"/>
  <c r="AH259" i="13" s="1"/>
  <c r="M259" i="13" s="1"/>
  <c r="A259" i="13"/>
  <c r="I298" i="13"/>
  <c r="AC299" i="13"/>
  <c r="G297" i="13"/>
  <c r="AO298" i="13"/>
  <c r="AI260" i="13"/>
  <c r="AJ260" i="13" s="1"/>
  <c r="AF260" i="13"/>
  <c r="N259" i="13"/>
  <c r="AM260" i="13"/>
  <c r="AL260" i="13"/>
  <c r="AE263" i="13"/>
  <c r="V308" i="13"/>
  <c r="W307" i="13"/>
  <c r="J307" i="13" s="1"/>
  <c r="AN305" i="13"/>
  <c r="Y309" i="13"/>
  <c r="Z308" i="13"/>
  <c r="K308" i="13" s="1"/>
  <c r="S315" i="13"/>
  <c r="T314" i="13"/>
  <c r="H314" i="13" s="1"/>
  <c r="AK263" i="13"/>
  <c r="AB306" i="13"/>
  <c r="A260" i="13" l="1"/>
  <c r="G298" i="13"/>
  <c r="AO299" i="13"/>
  <c r="AH260" i="13" a="1"/>
  <c r="AH260" i="13" s="1"/>
  <c r="M260" i="13" s="1"/>
  <c r="N260" i="13"/>
  <c r="AI261" i="13"/>
  <c r="AJ261" i="13" s="1"/>
  <c r="AF261" i="13"/>
  <c r="I299" i="13"/>
  <c r="AC300" i="13"/>
  <c r="AM261" i="13"/>
  <c r="AL261" i="13"/>
  <c r="L260" i="13"/>
  <c r="AE264" i="13"/>
  <c r="Z309" i="13"/>
  <c r="K309" i="13" s="1"/>
  <c r="Y310" i="13"/>
  <c r="AB307" i="13"/>
  <c r="AN306" i="13"/>
  <c r="T315" i="13"/>
  <c r="H315" i="13" s="1"/>
  <c r="S316" i="13"/>
  <c r="W308" i="13"/>
  <c r="J308" i="13" s="1"/>
  <c r="V309" i="13"/>
  <c r="AK264" i="13"/>
  <c r="A261" i="13" l="1"/>
  <c r="I300" i="13"/>
  <c r="AC301" i="13"/>
  <c r="AF262" i="13"/>
  <c r="N261" i="13"/>
  <c r="AH261" i="13" a="1"/>
  <c r="AH261" i="13" s="1"/>
  <c r="M261" i="13" s="1"/>
  <c r="AI262" i="13"/>
  <c r="AJ262" i="13" s="1"/>
  <c r="AL262" i="13"/>
  <c r="AM262" i="13"/>
  <c r="G299" i="13"/>
  <c r="AO300" i="13"/>
  <c r="L261" i="13"/>
  <c r="T316" i="13"/>
  <c r="H316" i="13" s="1"/>
  <c r="S317" i="13"/>
  <c r="AE265" i="13"/>
  <c r="AN307" i="13"/>
  <c r="AK265" i="13"/>
  <c r="AB308" i="13"/>
  <c r="W309" i="13"/>
  <c r="J309" i="13" s="1"/>
  <c r="V310" i="13"/>
  <c r="Z310" i="13"/>
  <c r="K310" i="13" s="1"/>
  <c r="Y311" i="13"/>
  <c r="AH262" i="13" l="1" a="1"/>
  <c r="AH262" i="13" s="1"/>
  <c r="M262" i="13" s="1"/>
  <c r="L262" i="13"/>
  <c r="AF263" i="13"/>
  <c r="AI263" i="13"/>
  <c r="AJ263" i="13" s="1"/>
  <c r="N262" i="13"/>
  <c r="I301" i="13"/>
  <c r="AC302" i="13"/>
  <c r="AM263" i="13"/>
  <c r="AL263" i="13"/>
  <c r="A262" i="13"/>
  <c r="G300" i="13"/>
  <c r="AO301" i="13"/>
  <c r="AE266" i="13"/>
  <c r="AK266" i="13"/>
  <c r="V311" i="13"/>
  <c r="W310" i="13"/>
  <c r="J310" i="13" s="1"/>
  <c r="AN308" i="13"/>
  <c r="Y312" i="13"/>
  <c r="Z311" i="13"/>
  <c r="K311" i="13" s="1"/>
  <c r="S318" i="13"/>
  <c r="T317" i="13"/>
  <c r="H317" i="13" s="1"/>
  <c r="AB309" i="13"/>
  <c r="AH263" i="13" l="1" a="1"/>
  <c r="AH263" i="13" s="1"/>
  <c r="M263" i="13" s="1"/>
  <c r="L263" i="13"/>
  <c r="A263" i="13"/>
  <c r="AF264" i="13"/>
  <c r="AI264" i="13"/>
  <c r="AJ264" i="13" s="1"/>
  <c r="N263" i="13"/>
  <c r="I302" i="13"/>
  <c r="AC303" i="13"/>
  <c r="G301" i="13"/>
  <c r="AO302" i="13"/>
  <c r="AM264" i="13"/>
  <c r="AL264" i="13"/>
  <c r="W311" i="13"/>
  <c r="J311" i="13" s="1"/>
  <c r="V312" i="13"/>
  <c r="AB310" i="13"/>
  <c r="AK267" i="13"/>
  <c r="Z312" i="13"/>
  <c r="K312" i="13" s="1"/>
  <c r="Y313" i="13"/>
  <c r="S319" i="13"/>
  <c r="T318" i="13"/>
  <c r="H318" i="13" s="1"/>
  <c r="AE267" i="13"/>
  <c r="AN309" i="13"/>
  <c r="AH264" i="13" l="1" a="1"/>
  <c r="AH264" i="13" s="1"/>
  <c r="M264" i="13" s="1"/>
  <c r="L264" i="13"/>
  <c r="G302" i="13"/>
  <c r="AO303" i="13"/>
  <c r="I303" i="13"/>
  <c r="AC304" i="13"/>
  <c r="A264" i="13"/>
  <c r="AM265" i="13"/>
  <c r="AL265" i="13"/>
  <c r="AI265" i="13"/>
  <c r="AJ265" i="13" s="1"/>
  <c r="AF265" i="13"/>
  <c r="N264" i="13"/>
  <c r="T319" i="13"/>
  <c r="H319" i="13" s="1"/>
  <c r="S320" i="13"/>
  <c r="AE268" i="13"/>
  <c r="AB311" i="13"/>
  <c r="AK268" i="13"/>
  <c r="AN310" i="13"/>
  <c r="V313" i="13"/>
  <c r="W312" i="13"/>
  <c r="J312" i="13" s="1"/>
  <c r="Y314" i="13"/>
  <c r="Z313" i="13"/>
  <c r="K313" i="13" s="1"/>
  <c r="A265" i="13" l="1"/>
  <c r="AM266" i="13"/>
  <c r="AL266" i="13"/>
  <c r="AH265" i="13" a="1"/>
  <c r="AH265" i="13" s="1"/>
  <c r="M265" i="13" s="1"/>
  <c r="I304" i="13"/>
  <c r="AC305" i="13"/>
  <c r="G303" i="13"/>
  <c r="AO304" i="13"/>
  <c r="L265" i="13"/>
  <c r="AF266" i="13"/>
  <c r="AI266" i="13"/>
  <c r="AJ266" i="13" s="1"/>
  <c r="N265" i="13"/>
  <c r="AK269" i="13"/>
  <c r="AN311" i="13"/>
  <c r="AB312" i="13"/>
  <c r="V314" i="13"/>
  <c r="W313" i="13"/>
  <c r="J313" i="13" s="1"/>
  <c r="Y315" i="13"/>
  <c r="Z314" i="13"/>
  <c r="K314" i="13" s="1"/>
  <c r="AE269" i="13"/>
  <c r="T320" i="13"/>
  <c r="H320" i="13" s="1"/>
  <c r="S321" i="13"/>
  <c r="A266" i="13" l="1"/>
  <c r="I305" i="13"/>
  <c r="AC306" i="13"/>
  <c r="G304" i="13"/>
  <c r="AO305" i="13"/>
  <c r="AH266" i="13" a="1"/>
  <c r="AH266" i="13" s="1"/>
  <c r="M266" i="13" s="1"/>
  <c r="L266" i="13"/>
  <c r="AL267" i="13"/>
  <c r="AM267" i="13"/>
  <c r="N266" i="13"/>
  <c r="AI267" i="13"/>
  <c r="AJ267" i="13" s="1"/>
  <c r="AF267" i="13"/>
  <c r="Z315" i="13"/>
  <c r="K315" i="13" s="1"/>
  <c r="Y316" i="13"/>
  <c r="AN312" i="13"/>
  <c r="AK270" i="13"/>
  <c r="AB313" i="13"/>
  <c r="S322" i="13"/>
  <c r="T321" i="13"/>
  <c r="H321" i="13" s="1"/>
  <c r="AE270" i="13"/>
  <c r="W314" i="13"/>
  <c r="J314" i="13" s="1"/>
  <c r="V315" i="13"/>
  <c r="L267" i="13" l="1"/>
  <c r="A267" i="13"/>
  <c r="AH267" i="13" a="1"/>
  <c r="AH267" i="13" s="1"/>
  <c r="M267" i="13" s="1"/>
  <c r="G305" i="13"/>
  <c r="AO306" i="13"/>
  <c r="N267" i="13"/>
  <c r="AI268" i="13"/>
  <c r="AJ268" i="13" s="1"/>
  <c r="AF268" i="13"/>
  <c r="I306" i="13"/>
  <c r="AC307" i="13"/>
  <c r="AL268" i="13"/>
  <c r="AM268" i="13"/>
  <c r="AB314" i="13"/>
  <c r="V316" i="13"/>
  <c r="W315" i="13"/>
  <c r="J315" i="13" s="1"/>
  <c r="AN313" i="13"/>
  <c r="AK271" i="13"/>
  <c r="T322" i="13"/>
  <c r="H322" i="13" s="1"/>
  <c r="S323" i="13"/>
  <c r="Y317" i="13"/>
  <c r="Z316" i="13"/>
  <c r="K316" i="13" s="1"/>
  <c r="AE271" i="13"/>
  <c r="AH268" i="13" l="1" a="1"/>
  <c r="AH268" i="13" s="1"/>
  <c r="M268" i="13" s="1"/>
  <c r="A268" i="13"/>
  <c r="I307" i="13"/>
  <c r="AC308" i="13"/>
  <c r="N268" i="13"/>
  <c r="AF269" i="13"/>
  <c r="AI269" i="13"/>
  <c r="AJ269" i="13" s="1"/>
  <c r="G306" i="13"/>
  <c r="AO307" i="13"/>
  <c r="L268" i="13"/>
  <c r="AL269" i="13"/>
  <c r="AM269" i="13"/>
  <c r="W316" i="13"/>
  <c r="J316" i="13" s="1"/>
  <c r="V317" i="13"/>
  <c r="AN314" i="13"/>
  <c r="AE272" i="13"/>
  <c r="Z317" i="13"/>
  <c r="K317" i="13" s="1"/>
  <c r="Y318" i="13"/>
  <c r="AK272" i="13"/>
  <c r="S324" i="13"/>
  <c r="T323" i="13"/>
  <c r="H323" i="13" s="1"/>
  <c r="AB315" i="13"/>
  <c r="AH269" i="13" l="1" a="1"/>
  <c r="AH269" i="13" s="1"/>
  <c r="M269" i="13" s="1"/>
  <c r="A269" i="13"/>
  <c r="L269" i="13"/>
  <c r="G307" i="13"/>
  <c r="AO308" i="13"/>
  <c r="I308" i="13"/>
  <c r="AC309" i="13"/>
  <c r="AI270" i="13"/>
  <c r="AJ270" i="13" s="1"/>
  <c r="N269" i="13"/>
  <c r="AF270" i="13"/>
  <c r="AM270" i="13"/>
  <c r="AL270" i="13"/>
  <c r="AK273" i="13"/>
  <c r="Y319" i="13"/>
  <c r="Z318" i="13"/>
  <c r="K318" i="13" s="1"/>
  <c r="AB316" i="13"/>
  <c r="AE273" i="13"/>
  <c r="AN315" i="13"/>
  <c r="S325" i="13"/>
  <c r="T324" i="13"/>
  <c r="H324" i="13" s="1"/>
  <c r="V318" i="13"/>
  <c r="W317" i="13"/>
  <c r="J317" i="13" s="1"/>
  <c r="L270" i="13" l="1"/>
  <c r="A270" i="13"/>
  <c r="I309" i="13"/>
  <c r="AC310" i="13"/>
  <c r="N270" i="13"/>
  <c r="AI271" i="13"/>
  <c r="AJ271" i="13" s="1"/>
  <c r="AF271" i="13"/>
  <c r="G308" i="13"/>
  <c r="AO309" i="13"/>
  <c r="AH270" i="13" a="1"/>
  <c r="AH270" i="13" s="1"/>
  <c r="M270" i="13" s="1"/>
  <c r="AL271" i="13"/>
  <c r="AM271" i="13"/>
  <c r="AN316" i="13"/>
  <c r="AE274" i="13"/>
  <c r="Y320" i="13"/>
  <c r="Z319" i="13"/>
  <c r="K319" i="13" s="1"/>
  <c r="AK274" i="13"/>
  <c r="W318" i="13"/>
  <c r="J318" i="13" s="1"/>
  <c r="V319" i="13"/>
  <c r="AB317" i="13"/>
  <c r="T325" i="13"/>
  <c r="H325" i="13" s="1"/>
  <c r="S326" i="13"/>
  <c r="L271" i="13" l="1"/>
  <c r="A271" i="13"/>
  <c r="AI272" i="13"/>
  <c r="AJ272" i="13" s="1"/>
  <c r="N271" i="13"/>
  <c r="AF272" i="13"/>
  <c r="G309" i="13"/>
  <c r="AO310" i="13"/>
  <c r="I310" i="13"/>
  <c r="AC311" i="13"/>
  <c r="AH271" i="13" a="1"/>
  <c r="AH271" i="13" s="1"/>
  <c r="M271" i="13" s="1"/>
  <c r="AM272" i="13"/>
  <c r="AL272" i="13"/>
  <c r="AK275" i="13"/>
  <c r="Y321" i="13"/>
  <c r="Z320" i="13"/>
  <c r="K320" i="13" s="1"/>
  <c r="AB318" i="13"/>
  <c r="AE275" i="13"/>
  <c r="V320" i="13"/>
  <c r="W319" i="13"/>
  <c r="J319" i="13" s="1"/>
  <c r="AN317" i="13"/>
  <c r="S327" i="13"/>
  <c r="T326" i="13"/>
  <c r="H326" i="13" s="1"/>
  <c r="AH272" i="13" l="1" a="1"/>
  <c r="AH272" i="13" s="1"/>
  <c r="M272" i="13" s="1"/>
  <c r="AI273" i="13"/>
  <c r="AJ273" i="13" s="1"/>
  <c r="N272" i="13"/>
  <c r="AF273" i="13"/>
  <c r="G310" i="13"/>
  <c r="AO311" i="13"/>
  <c r="L272" i="13"/>
  <c r="AL273" i="13"/>
  <c r="AM273" i="13"/>
  <c r="I311" i="13"/>
  <c r="AC312" i="13"/>
  <c r="A272" i="13"/>
  <c r="V321" i="13"/>
  <c r="W320" i="13"/>
  <c r="J320" i="13" s="1"/>
  <c r="Z321" i="13"/>
  <c r="K321" i="13" s="1"/>
  <c r="Y322" i="13"/>
  <c r="AE276" i="13"/>
  <c r="T327" i="13"/>
  <c r="H327" i="13" s="1"/>
  <c r="S328" i="13"/>
  <c r="AB319" i="13"/>
  <c r="AK276" i="13"/>
  <c r="AN318" i="13"/>
  <c r="A273" i="13" l="1"/>
  <c r="AH273" i="13" a="1"/>
  <c r="AH273" i="13" s="1"/>
  <c r="M273" i="13" s="1"/>
  <c r="G311" i="13"/>
  <c r="AO312" i="13"/>
  <c r="AM274" i="13"/>
  <c r="AL274" i="13"/>
  <c r="N273" i="13"/>
  <c r="AI274" i="13"/>
  <c r="AJ274" i="13" s="1"/>
  <c r="AF274" i="13"/>
  <c r="I312" i="13"/>
  <c r="AC313" i="13"/>
  <c r="L273" i="13"/>
  <c r="AE277" i="13"/>
  <c r="AN319" i="13"/>
  <c r="AB320" i="13"/>
  <c r="Z322" i="13"/>
  <c r="K322" i="13" s="1"/>
  <c r="Y323" i="13"/>
  <c r="S329" i="13"/>
  <c r="T328" i="13"/>
  <c r="H328" i="13" s="1"/>
  <c r="AK277" i="13"/>
  <c r="W321" i="13"/>
  <c r="J321" i="13" s="1"/>
  <c r="V322" i="13"/>
  <c r="A274" i="13" l="1"/>
  <c r="AF275" i="13"/>
  <c r="N274" i="13"/>
  <c r="AI275" i="13"/>
  <c r="AJ275" i="13" s="1"/>
  <c r="L274" i="13"/>
  <c r="AH274" i="13" a="1"/>
  <c r="AH274" i="13" s="1"/>
  <c r="M274" i="13" s="1"/>
  <c r="G312" i="13"/>
  <c r="AO313" i="13"/>
  <c r="AM275" i="13"/>
  <c r="AL275" i="13"/>
  <c r="I313" i="13"/>
  <c r="AC314" i="13"/>
  <c r="S330" i="13"/>
  <c r="T329" i="13"/>
  <c r="H329" i="13" s="1"/>
  <c r="Y324" i="13"/>
  <c r="Z323" i="13"/>
  <c r="K323" i="13" s="1"/>
  <c r="AK278" i="13"/>
  <c r="AE278" i="13"/>
  <c r="AN320" i="13"/>
  <c r="W322" i="13"/>
  <c r="J322" i="13" s="1"/>
  <c r="V323" i="13"/>
  <c r="AB321" i="13"/>
  <c r="L275" i="13" l="1"/>
  <c r="G313" i="13"/>
  <c r="AO314" i="13"/>
  <c r="A275" i="13"/>
  <c r="I314" i="13"/>
  <c r="AC315" i="13"/>
  <c r="AH275" i="13" a="1"/>
  <c r="AH275" i="13" s="1"/>
  <c r="M275" i="13" s="1"/>
  <c r="AM276" i="13"/>
  <c r="AL276" i="13"/>
  <c r="N275" i="13"/>
  <c r="AI276" i="13"/>
  <c r="AF276" i="13"/>
  <c r="Z324" i="13"/>
  <c r="K324" i="13" s="1"/>
  <c r="Y325" i="13"/>
  <c r="AN321" i="13"/>
  <c r="AE279" i="13"/>
  <c r="AB322" i="13"/>
  <c r="AK279" i="13"/>
  <c r="W323" i="13"/>
  <c r="J323" i="13" s="1"/>
  <c r="V324" i="13"/>
  <c r="S331" i="13"/>
  <c r="T330" i="13"/>
  <c r="H330" i="13" s="1"/>
  <c r="L276" i="13" l="1"/>
  <c r="AM277" i="13"/>
  <c r="AL277" i="13"/>
  <c r="I315" i="13"/>
  <c r="AC316" i="13"/>
  <c r="AF277" i="13"/>
  <c r="N276" i="13"/>
  <c r="AI277" i="13"/>
  <c r="G314" i="13"/>
  <c r="AO315" i="13"/>
  <c r="AJ276" i="13"/>
  <c r="A276" i="13" s="1"/>
  <c r="Y326" i="13"/>
  <c r="Z325" i="13"/>
  <c r="K325" i="13" s="1"/>
  <c r="AK280" i="13"/>
  <c r="S332" i="13"/>
  <c r="T331" i="13"/>
  <c r="H331" i="13" s="1"/>
  <c r="AB323" i="13"/>
  <c r="AN322" i="13"/>
  <c r="V325" i="13"/>
  <c r="W324" i="13"/>
  <c r="J324" i="13" s="1"/>
  <c r="AE280" i="13"/>
  <c r="AJ277" i="13" l="1"/>
  <c r="A277" i="13" s="1"/>
  <c r="AF278" i="13"/>
  <c r="N277" i="13"/>
  <c r="AI278" i="13"/>
  <c r="AJ278" i="13" s="1"/>
  <c r="AM278" i="13"/>
  <c r="AL278" i="13"/>
  <c r="I316" i="13"/>
  <c r="AC317" i="13"/>
  <c r="AH276" i="13" a="1"/>
  <c r="AH276" i="13" s="1"/>
  <c r="M276" i="13" s="1"/>
  <c r="L277" i="13"/>
  <c r="G315" i="13"/>
  <c r="AO316" i="13"/>
  <c r="T332" i="13"/>
  <c r="H332" i="13" s="1"/>
  <c r="S333" i="13"/>
  <c r="AN323" i="13"/>
  <c r="AK281" i="13"/>
  <c r="AE281" i="13"/>
  <c r="V326" i="13"/>
  <c r="W325" i="13"/>
  <c r="J325" i="13" s="1"/>
  <c r="Y327" i="13"/>
  <c r="Z326" i="13"/>
  <c r="K326" i="13" s="1"/>
  <c r="AB324" i="13"/>
  <c r="AH277" i="13" l="1" a="1"/>
  <c r="AH277" i="13" s="1"/>
  <c r="M277" i="13" s="1"/>
  <c r="A278" i="13"/>
  <c r="G316" i="13"/>
  <c r="AO317" i="13"/>
  <c r="L278" i="13"/>
  <c r="AF279" i="13"/>
  <c r="N278" i="13"/>
  <c r="AI279" i="13"/>
  <c r="AJ279" i="13" s="1"/>
  <c r="I317" i="13"/>
  <c r="AC318" i="13"/>
  <c r="AM279" i="13"/>
  <c r="AL279" i="13"/>
  <c r="Z327" i="13"/>
  <c r="K327" i="13" s="1"/>
  <c r="Y328" i="13"/>
  <c r="AK282" i="13"/>
  <c r="W326" i="13"/>
  <c r="J326" i="13" s="1"/>
  <c r="V327" i="13"/>
  <c r="AB325" i="13"/>
  <c r="AE282" i="13"/>
  <c r="AN324" i="13"/>
  <c r="S334" i="13"/>
  <c r="T333" i="13"/>
  <c r="H333" i="13" s="1"/>
  <c r="AH278" i="13" l="1" a="1"/>
  <c r="AH278" i="13" s="1"/>
  <c r="M278" i="13" s="1"/>
  <c r="A279" i="13"/>
  <c r="AF280" i="13"/>
  <c r="N279" i="13"/>
  <c r="AI280" i="13"/>
  <c r="AJ280" i="13" s="1"/>
  <c r="AM280" i="13"/>
  <c r="AL280" i="13"/>
  <c r="L279" i="13"/>
  <c r="G317" i="13"/>
  <c r="AO318" i="13"/>
  <c r="I318" i="13"/>
  <c r="AC319" i="13"/>
  <c r="AB326" i="13"/>
  <c r="AK283" i="13"/>
  <c r="AN325" i="13"/>
  <c r="T334" i="13"/>
  <c r="H334" i="13" s="1"/>
  <c r="S335" i="13"/>
  <c r="V328" i="13"/>
  <c r="W327" i="13"/>
  <c r="J327" i="13" s="1"/>
  <c r="AE283" i="13"/>
  <c r="Z328" i="13"/>
  <c r="K328" i="13" s="1"/>
  <c r="Y329" i="13"/>
  <c r="AH279" i="13" l="1" a="1"/>
  <c r="AH279" i="13" s="1"/>
  <c r="M279" i="13" s="1"/>
  <c r="A280" i="13"/>
  <c r="AL281" i="13"/>
  <c r="AM281" i="13"/>
  <c r="L280" i="13"/>
  <c r="I319" i="13"/>
  <c r="AC320" i="13"/>
  <c r="G318" i="13"/>
  <c r="AO319" i="13"/>
  <c r="AF281" i="13"/>
  <c r="N280" i="13"/>
  <c r="AI281" i="13"/>
  <c r="AK284" i="13"/>
  <c r="AE284" i="13"/>
  <c r="AB327" i="13"/>
  <c r="W328" i="13"/>
  <c r="J328" i="13" s="1"/>
  <c r="V329" i="13"/>
  <c r="Z329" i="13"/>
  <c r="K329" i="13" s="1"/>
  <c r="Y330" i="13"/>
  <c r="T335" i="13"/>
  <c r="H335" i="13" s="1"/>
  <c r="S336" i="13"/>
  <c r="AN326" i="13"/>
  <c r="AH280" i="13" l="1" a="1"/>
  <c r="AH280" i="13" s="1"/>
  <c r="M280" i="13" s="1"/>
  <c r="L281" i="13"/>
  <c r="I320" i="13"/>
  <c r="AC321" i="13"/>
  <c r="AJ281" i="13"/>
  <c r="G319" i="13"/>
  <c r="AO320" i="13"/>
  <c r="AF282" i="13"/>
  <c r="N281" i="13"/>
  <c r="AI282" i="13"/>
  <c r="AJ282" i="13" s="1"/>
  <c r="AM282" i="13"/>
  <c r="AL282" i="13"/>
  <c r="AB328" i="13"/>
  <c r="V330" i="13"/>
  <c r="W329" i="13"/>
  <c r="J329" i="13" s="1"/>
  <c r="S337" i="13"/>
  <c r="T336" i="13"/>
  <c r="H336" i="13" s="1"/>
  <c r="Y331" i="13"/>
  <c r="Z330" i="13"/>
  <c r="K330" i="13" s="1"/>
  <c r="AE285" i="13"/>
  <c r="AN327" i="13"/>
  <c r="AK285" i="13"/>
  <c r="AH281" i="13" l="1" a="1"/>
  <c r="AH281" i="13" s="1"/>
  <c r="M281" i="13" s="1"/>
  <c r="N282" i="13"/>
  <c r="AI283" i="13"/>
  <c r="AJ283" i="13" s="1"/>
  <c r="AF283" i="13"/>
  <c r="G320" i="13"/>
  <c r="AO321" i="13"/>
  <c r="A281" i="13"/>
  <c r="L282" i="13"/>
  <c r="I321" i="13"/>
  <c r="AC322" i="13"/>
  <c r="AM283" i="13"/>
  <c r="AL283" i="13"/>
  <c r="A282" i="13"/>
  <c r="V331" i="13"/>
  <c r="W330" i="13"/>
  <c r="J330" i="13" s="1"/>
  <c r="AE286" i="13"/>
  <c r="Z331" i="13"/>
  <c r="K331" i="13" s="1"/>
  <c r="Y332" i="13"/>
  <c r="T337" i="13"/>
  <c r="H337" i="13" s="1"/>
  <c r="S338" i="13"/>
  <c r="AB329" i="13"/>
  <c r="AK286" i="13"/>
  <c r="AN328" i="13"/>
  <c r="AH282" i="13" l="1" a="1"/>
  <c r="AH282" i="13" s="1"/>
  <c r="M282" i="13" s="1"/>
  <c r="AI284" i="13"/>
  <c r="AJ284" i="13" s="1"/>
  <c r="AF284" i="13"/>
  <c r="N283" i="13"/>
  <c r="G321" i="13"/>
  <c r="AO322" i="13"/>
  <c r="A283" i="13"/>
  <c r="AM284" i="13"/>
  <c r="AL284" i="13"/>
  <c r="L283" i="13"/>
  <c r="I322" i="13"/>
  <c r="AC323" i="13"/>
  <c r="T338" i="13"/>
  <c r="H338" i="13" s="1"/>
  <c r="S339" i="13"/>
  <c r="AE287" i="13"/>
  <c r="AN329" i="13"/>
  <c r="Y333" i="13"/>
  <c r="Z332" i="13"/>
  <c r="K332" i="13" s="1"/>
  <c r="V332" i="13"/>
  <c r="W331" i="13"/>
  <c r="J331" i="13" s="1"/>
  <c r="AB330" i="13"/>
  <c r="AK287" i="13"/>
  <c r="AH283" i="13" l="1" a="1"/>
  <c r="AH283" i="13" s="1"/>
  <c r="M283" i="13" s="1"/>
  <c r="L284" i="13"/>
  <c r="G322" i="13"/>
  <c r="AO323" i="13"/>
  <c r="I323" i="13"/>
  <c r="AC324" i="13"/>
  <c r="AI285" i="13"/>
  <c r="AJ285" i="13" s="1"/>
  <c r="N284" i="13"/>
  <c r="AF285" i="13"/>
  <c r="A284" i="13"/>
  <c r="AM285" i="13"/>
  <c r="AL285" i="13"/>
  <c r="AN330" i="13"/>
  <c r="AE288" i="13"/>
  <c r="T339" i="13"/>
  <c r="H339" i="13" s="1"/>
  <c r="S340" i="13"/>
  <c r="AB331" i="13"/>
  <c r="AK288" i="13"/>
  <c r="V333" i="13"/>
  <c r="W332" i="13"/>
  <c r="J332" i="13" s="1"/>
  <c r="Y334" i="13"/>
  <c r="Z333" i="13"/>
  <c r="K333" i="13" s="1"/>
  <c r="AH284" i="13" l="1" a="1"/>
  <c r="AH284" i="13" s="1"/>
  <c r="M284" i="13" s="1"/>
  <c r="I324" i="13"/>
  <c r="AC325" i="13"/>
  <c r="N285" i="13"/>
  <c r="AF286" i="13"/>
  <c r="AI286" i="13"/>
  <c r="AJ286" i="13" s="1"/>
  <c r="AL286" i="13"/>
  <c r="AM286" i="13"/>
  <c r="L285" i="13"/>
  <c r="G323" i="13"/>
  <c r="AO324" i="13"/>
  <c r="A285" i="13"/>
  <c r="S341" i="13"/>
  <c r="T340" i="13"/>
  <c r="H340" i="13" s="1"/>
  <c r="AK289" i="13"/>
  <c r="AN331" i="13"/>
  <c r="W333" i="13"/>
  <c r="J333" i="13" s="1"/>
  <c r="V334" i="13"/>
  <c r="AE289" i="13"/>
  <c r="Z334" i="13"/>
  <c r="K334" i="13" s="1"/>
  <c r="Y335" i="13"/>
  <c r="AB332" i="13"/>
  <c r="AH285" i="13" l="1" a="1"/>
  <c r="AH285" i="13" s="1"/>
  <c r="M285" i="13" s="1"/>
  <c r="L286" i="13"/>
  <c r="A286" i="13"/>
  <c r="G324" i="13"/>
  <c r="AO325" i="13"/>
  <c r="AF287" i="13"/>
  <c r="N286" i="13"/>
  <c r="AI287" i="13"/>
  <c r="AJ287" i="13" s="1"/>
  <c r="I325" i="13"/>
  <c r="AC326" i="13"/>
  <c r="AM287" i="13"/>
  <c r="AL287" i="13"/>
  <c r="S342" i="13"/>
  <c r="T341" i="13"/>
  <c r="H341" i="13" s="1"/>
  <c r="AN332" i="13"/>
  <c r="AK290" i="13"/>
  <c r="V335" i="13"/>
  <c r="W334" i="13"/>
  <c r="J334" i="13" s="1"/>
  <c r="AE290" i="13"/>
  <c r="AB333" i="13"/>
  <c r="Y336" i="13"/>
  <c r="Z335" i="13"/>
  <c r="K335" i="13" s="1"/>
  <c r="AH286" i="13" l="1" a="1"/>
  <c r="AH286" i="13" s="1"/>
  <c r="M286" i="13" s="1"/>
  <c r="A287" i="13"/>
  <c r="L287" i="13"/>
  <c r="I326" i="13"/>
  <c r="AC327" i="13"/>
  <c r="AI288" i="13"/>
  <c r="AJ288" i="13" s="1"/>
  <c r="AF288" i="13"/>
  <c r="N287" i="13"/>
  <c r="G325" i="13"/>
  <c r="AO326" i="13"/>
  <c r="AM288" i="13"/>
  <c r="AL288" i="13"/>
  <c r="AN333" i="13"/>
  <c r="Z336" i="13"/>
  <c r="K336" i="13" s="1"/>
  <c r="Y337" i="13"/>
  <c r="W335" i="13"/>
  <c r="J335" i="13" s="1"/>
  <c r="V336" i="13"/>
  <c r="AK291" i="13"/>
  <c r="AE291" i="13"/>
  <c r="AB334" i="13"/>
  <c r="S343" i="13"/>
  <c r="T342" i="13"/>
  <c r="H342" i="13" s="1"/>
  <c r="AH287" i="13" l="1" a="1"/>
  <c r="AH287" i="13" s="1"/>
  <c r="M287" i="13" s="1"/>
  <c r="L288" i="13"/>
  <c r="A288" i="13"/>
  <c r="AF289" i="13"/>
  <c r="AI289" i="13"/>
  <c r="AJ289" i="13" s="1"/>
  <c r="N288" i="13"/>
  <c r="I327" i="13"/>
  <c r="AC328" i="13"/>
  <c r="G326" i="13"/>
  <c r="AO327" i="13"/>
  <c r="AM289" i="13"/>
  <c r="AL289" i="13"/>
  <c r="W336" i="13"/>
  <c r="J336" i="13" s="1"/>
  <c r="V337" i="13"/>
  <c r="AE292" i="13"/>
  <c r="S344" i="13"/>
  <c r="T343" i="13"/>
  <c r="H343" i="13" s="1"/>
  <c r="AK292" i="13"/>
  <c r="Y338" i="13"/>
  <c r="Z337" i="13"/>
  <c r="K337" i="13" s="1"/>
  <c r="AB335" i="13"/>
  <c r="AN334" i="13"/>
  <c r="AH288" i="13" l="1" a="1"/>
  <c r="AH288" i="13" s="1"/>
  <c r="M288" i="13" s="1"/>
  <c r="A289" i="13"/>
  <c r="I328" i="13"/>
  <c r="AC329" i="13"/>
  <c r="AM290" i="13"/>
  <c r="AL290" i="13"/>
  <c r="L289" i="13"/>
  <c r="N289" i="13"/>
  <c r="AF290" i="13"/>
  <c r="AI290" i="13"/>
  <c r="AJ290" i="13" s="1"/>
  <c r="G327" i="13"/>
  <c r="AO328" i="13"/>
  <c r="Y339" i="13"/>
  <c r="Z338" i="13"/>
  <c r="K338" i="13" s="1"/>
  <c r="AE293" i="13"/>
  <c r="AN335" i="13"/>
  <c r="AK293" i="13"/>
  <c r="AB336" i="13"/>
  <c r="T344" i="13"/>
  <c r="H344" i="13" s="1"/>
  <c r="S345" i="13"/>
  <c r="V338" i="13"/>
  <c r="W337" i="13"/>
  <c r="J337" i="13" s="1"/>
  <c r="AH289" i="13" l="1" a="1"/>
  <c r="AH289" i="13" s="1"/>
  <c r="M289" i="13" s="1"/>
  <c r="A290" i="13"/>
  <c r="L290" i="13"/>
  <c r="AI291" i="13"/>
  <c r="AJ291" i="13" s="1"/>
  <c r="N290" i="13"/>
  <c r="AF291" i="13"/>
  <c r="AM291" i="13"/>
  <c r="AL291" i="13"/>
  <c r="I329" i="13"/>
  <c r="AC330" i="13"/>
  <c r="G328" i="13"/>
  <c r="AO329" i="13"/>
  <c r="AB337" i="13"/>
  <c r="AE294" i="13"/>
  <c r="Y340" i="13"/>
  <c r="Z339" i="13"/>
  <c r="K339" i="13" s="1"/>
  <c r="V339" i="13"/>
  <c r="W338" i="13"/>
  <c r="J338" i="13" s="1"/>
  <c r="AK294" i="13"/>
  <c r="T345" i="13"/>
  <c r="H345" i="13" s="1"/>
  <c r="S346" i="13"/>
  <c r="AN336" i="13"/>
  <c r="AH290" i="13" l="1" a="1"/>
  <c r="AH290" i="13" s="1"/>
  <c r="M290" i="13" s="1"/>
  <c r="L291" i="13"/>
  <c r="I330" i="13"/>
  <c r="AC331" i="13"/>
  <c r="AH291" i="13" a="1"/>
  <c r="AH291" i="13" s="1"/>
  <c r="M291" i="13" s="1"/>
  <c r="AI292" i="13"/>
  <c r="AJ292" i="13" s="1"/>
  <c r="AF292" i="13"/>
  <c r="N291" i="13"/>
  <c r="AM292" i="13"/>
  <c r="AL292" i="13"/>
  <c r="G329" i="13"/>
  <c r="AO330" i="13"/>
  <c r="A291" i="13"/>
  <c r="AB338" i="13"/>
  <c r="AK295" i="13"/>
  <c r="W339" i="13"/>
  <c r="J339" i="13" s="1"/>
  <c r="V340" i="13"/>
  <c r="T346" i="13"/>
  <c r="H346" i="13" s="1"/>
  <c r="S347" i="13"/>
  <c r="AE295" i="13"/>
  <c r="AN337" i="13"/>
  <c r="Z340" i="13"/>
  <c r="K340" i="13" s="1"/>
  <c r="Y341" i="13"/>
  <c r="L292" i="13" l="1"/>
  <c r="N292" i="13"/>
  <c r="AF293" i="13"/>
  <c r="AI293" i="13"/>
  <c r="AJ293" i="13" s="1"/>
  <c r="A292" i="13"/>
  <c r="I331" i="13"/>
  <c r="AC332" i="13"/>
  <c r="AH292" i="13" a="1"/>
  <c r="AH292" i="13" s="1"/>
  <c r="M292" i="13" s="1"/>
  <c r="G330" i="13"/>
  <c r="AO331" i="13"/>
  <c r="AM293" i="13"/>
  <c r="AL293" i="13"/>
  <c r="AN338" i="13"/>
  <c r="AK296" i="13"/>
  <c r="AB339" i="13"/>
  <c r="AE296" i="13"/>
  <c r="T347" i="13"/>
  <c r="H347" i="13" s="1"/>
  <c r="S348" i="13"/>
  <c r="Z341" i="13"/>
  <c r="K341" i="13" s="1"/>
  <c r="Y342" i="13"/>
  <c r="W340" i="13"/>
  <c r="J340" i="13" s="1"/>
  <c r="V341" i="13"/>
  <c r="A293" i="13" l="1"/>
  <c r="I332" i="13"/>
  <c r="AC333" i="13"/>
  <c r="AH293" i="13" a="1"/>
  <c r="AH293" i="13" s="1"/>
  <c r="M293" i="13" s="1"/>
  <c r="AM294" i="13"/>
  <c r="AL294" i="13"/>
  <c r="AF294" i="13"/>
  <c r="N293" i="13"/>
  <c r="AI294" i="13"/>
  <c r="AJ294" i="13" s="1"/>
  <c r="L293" i="13"/>
  <c r="G331" i="13"/>
  <c r="AO332" i="13"/>
  <c r="AE297" i="13"/>
  <c r="V342" i="13"/>
  <c r="W341" i="13"/>
  <c r="J341" i="13" s="1"/>
  <c r="AN339" i="13"/>
  <c r="AK297" i="13"/>
  <c r="S349" i="13"/>
  <c r="T348" i="13"/>
  <c r="H348" i="13" s="1"/>
  <c r="AB340" i="13"/>
  <c r="Y343" i="13"/>
  <c r="Z342" i="13"/>
  <c r="K342" i="13" s="1"/>
  <c r="A294" i="13" l="1"/>
  <c r="N294" i="13"/>
  <c r="AI295" i="13"/>
  <c r="AJ295" i="13" s="1"/>
  <c r="AF295" i="13"/>
  <c r="AM295" i="13"/>
  <c r="AL295" i="13"/>
  <c r="AH294" i="13" a="1"/>
  <c r="AH294" i="13" s="1"/>
  <c r="M294" i="13" s="1"/>
  <c r="G332" i="13"/>
  <c r="AO333" i="13"/>
  <c r="L294" i="13"/>
  <c r="I333" i="13"/>
  <c r="AC334" i="13"/>
  <c r="AN340" i="13"/>
  <c r="S350" i="13"/>
  <c r="T349" i="13"/>
  <c r="H349" i="13" s="1"/>
  <c r="V343" i="13"/>
  <c r="W342" i="13"/>
  <c r="J342" i="13" s="1"/>
  <c r="AB341" i="13"/>
  <c r="Y344" i="13"/>
  <c r="Z343" i="13"/>
  <c r="K343" i="13" s="1"/>
  <c r="AK298" i="13"/>
  <c r="AE298" i="13"/>
  <c r="G333" i="13" l="1"/>
  <c r="AO334" i="13"/>
  <c r="L295" i="13"/>
  <c r="AL296" i="13"/>
  <c r="AM296" i="13"/>
  <c r="AH295" i="13" a="1"/>
  <c r="AH295" i="13" s="1"/>
  <c r="M295" i="13" s="1"/>
  <c r="I334" i="13"/>
  <c r="AC335" i="13"/>
  <c r="AI296" i="13"/>
  <c r="AF296" i="13"/>
  <c r="N295" i="13"/>
  <c r="A295" i="13"/>
  <c r="V344" i="13"/>
  <c r="W343" i="13"/>
  <c r="J343" i="13" s="1"/>
  <c r="AE299" i="13"/>
  <c r="Y345" i="13"/>
  <c r="Z344" i="13"/>
  <c r="K344" i="13" s="1"/>
  <c r="AN341" i="13"/>
  <c r="S351" i="13"/>
  <c r="T350" i="13"/>
  <c r="H350" i="13" s="1"/>
  <c r="AK299" i="13"/>
  <c r="AB342" i="13"/>
  <c r="L296" i="13" l="1"/>
  <c r="I335" i="13"/>
  <c r="AC336" i="13"/>
  <c r="AM297" i="13"/>
  <c r="AL297" i="13"/>
  <c r="G334" i="13"/>
  <c r="AO335" i="13"/>
  <c r="N296" i="13"/>
  <c r="AI297" i="13"/>
  <c r="AJ297" i="13" s="1"/>
  <c r="AF297" i="13"/>
  <c r="AJ296" i="13"/>
  <c r="AH296" i="13" s="1" a="1"/>
  <c r="AH296" i="13" s="1"/>
  <c r="M296" i="13" s="1"/>
  <c r="AN342" i="13"/>
  <c r="Y346" i="13"/>
  <c r="Z345" i="13"/>
  <c r="K345" i="13" s="1"/>
  <c r="S352" i="13"/>
  <c r="T351" i="13"/>
  <c r="H351" i="13" s="1"/>
  <c r="AB343" i="13"/>
  <c r="AE300" i="13"/>
  <c r="AK300" i="13"/>
  <c r="V345" i="13"/>
  <c r="W344" i="13"/>
  <c r="J344" i="13" s="1"/>
  <c r="A297" i="13" l="1"/>
  <c r="AM298" i="13"/>
  <c r="AL298" i="13"/>
  <c r="G335" i="13"/>
  <c r="AO336" i="13"/>
  <c r="AH297" i="13" a="1"/>
  <c r="AH297" i="13" s="1"/>
  <c r="M297" i="13" s="1"/>
  <c r="I336" i="13"/>
  <c r="AC337" i="13"/>
  <c r="L297" i="13"/>
  <c r="A296" i="13"/>
  <c r="N297" i="13"/>
  <c r="AF298" i="13"/>
  <c r="AI298" i="13"/>
  <c r="AJ298" i="13" s="1"/>
  <c r="AE301" i="13"/>
  <c r="Z346" i="13"/>
  <c r="K346" i="13" s="1"/>
  <c r="Y347" i="13"/>
  <c r="W345" i="13"/>
  <c r="J345" i="13" s="1"/>
  <c r="V346" i="13"/>
  <c r="AB344" i="13"/>
  <c r="AN343" i="13"/>
  <c r="AK301" i="13"/>
  <c r="T352" i="13"/>
  <c r="H352" i="13" s="1"/>
  <c r="S353" i="13"/>
  <c r="A298" i="13" l="1"/>
  <c r="G336" i="13"/>
  <c r="AO337" i="13"/>
  <c r="AH298" i="13" a="1"/>
  <c r="AH298" i="13" s="1"/>
  <c r="M298" i="13" s="1"/>
  <c r="N298" i="13"/>
  <c r="AF299" i="13"/>
  <c r="AI299" i="13"/>
  <c r="AJ299" i="13" s="1"/>
  <c r="AM299" i="13"/>
  <c r="AL299" i="13"/>
  <c r="I337" i="13"/>
  <c r="AC338" i="13"/>
  <c r="L298" i="13"/>
  <c r="Z347" i="13"/>
  <c r="K347" i="13" s="1"/>
  <c r="Y348" i="13"/>
  <c r="AK302" i="13"/>
  <c r="W346" i="13"/>
  <c r="J346" i="13" s="1"/>
  <c r="V347" i="13"/>
  <c r="AB345" i="13"/>
  <c r="S354" i="13"/>
  <c r="T353" i="13"/>
  <c r="H353" i="13" s="1"/>
  <c r="AN344" i="13"/>
  <c r="AE302" i="13"/>
  <c r="L299" i="13" l="1"/>
  <c r="AM300" i="13"/>
  <c r="AL300" i="13"/>
  <c r="N299" i="13"/>
  <c r="AI300" i="13"/>
  <c r="AJ300" i="13" s="1"/>
  <c r="AF300" i="13"/>
  <c r="AH299" i="13" a="1"/>
  <c r="AH299" i="13" s="1"/>
  <c r="M299" i="13" s="1"/>
  <c r="A299" i="13"/>
  <c r="G337" i="13"/>
  <c r="AO338" i="13"/>
  <c r="I338" i="13"/>
  <c r="AC339" i="13"/>
  <c r="AK303" i="13"/>
  <c r="W347" i="13"/>
  <c r="J347" i="13" s="1"/>
  <c r="V348" i="13"/>
  <c r="AE303" i="13"/>
  <c r="AB346" i="13"/>
  <c r="Z348" i="13"/>
  <c r="K348" i="13" s="1"/>
  <c r="Y349" i="13"/>
  <c r="AN345" i="13"/>
  <c r="S355" i="13"/>
  <c r="T354" i="13"/>
  <c r="H354" i="13" s="1"/>
  <c r="A300" i="13" l="1"/>
  <c r="AH300" i="13" a="1"/>
  <c r="AH300" i="13" s="1"/>
  <c r="M300" i="13" s="1"/>
  <c r="AM301" i="13"/>
  <c r="AL301" i="13"/>
  <c r="N300" i="13"/>
  <c r="AF301" i="13"/>
  <c r="AI301" i="13"/>
  <c r="AJ301" i="13" s="1"/>
  <c r="I339" i="13"/>
  <c r="AC340" i="13"/>
  <c r="L300" i="13"/>
  <c r="G338" i="13"/>
  <c r="AO339" i="13"/>
  <c r="T355" i="13"/>
  <c r="H355" i="13" s="1"/>
  <c r="S356" i="13"/>
  <c r="AE304" i="13"/>
  <c r="AK304" i="13"/>
  <c r="AB347" i="13"/>
  <c r="W348" i="13"/>
  <c r="J348" i="13" s="1"/>
  <c r="V349" i="13"/>
  <c r="AN346" i="13"/>
  <c r="Z349" i="13"/>
  <c r="K349" i="13" s="1"/>
  <c r="Y350" i="13"/>
  <c r="A301" i="13" l="1"/>
  <c r="I340" i="13"/>
  <c r="AC341" i="13"/>
  <c r="L301" i="13"/>
  <c r="AL302" i="13"/>
  <c r="AM302" i="13"/>
  <c r="N301" i="13"/>
  <c r="AI302" i="13"/>
  <c r="AJ302" i="13" s="1"/>
  <c r="AF302" i="13"/>
  <c r="AH301" i="13" a="1"/>
  <c r="AH301" i="13" s="1"/>
  <c r="M301" i="13" s="1"/>
  <c r="G339" i="13"/>
  <c r="AO340" i="13"/>
  <c r="AE305" i="13"/>
  <c r="V350" i="13"/>
  <c r="W349" i="13"/>
  <c r="J349" i="13" s="1"/>
  <c r="AB348" i="13"/>
  <c r="Y351" i="13"/>
  <c r="Z350" i="13"/>
  <c r="K350" i="13" s="1"/>
  <c r="S357" i="13"/>
  <c r="T356" i="13"/>
  <c r="H356" i="13" s="1"/>
  <c r="AK305" i="13"/>
  <c r="AN347" i="13"/>
  <c r="A302" i="13" l="1"/>
  <c r="L302" i="13"/>
  <c r="N302" i="13"/>
  <c r="AI303" i="13"/>
  <c r="AJ303" i="13" s="1"/>
  <c r="AF303" i="13"/>
  <c r="AM303" i="13"/>
  <c r="AL303" i="13"/>
  <c r="G340" i="13"/>
  <c r="AO341" i="13"/>
  <c r="I341" i="13"/>
  <c r="AC342" i="13"/>
  <c r="AH302" i="13" a="1"/>
  <c r="AH302" i="13" s="1"/>
  <c r="M302" i="13" s="1"/>
  <c r="V351" i="13"/>
  <c r="W350" i="13"/>
  <c r="J350" i="13" s="1"/>
  <c r="Y352" i="13"/>
  <c r="Z351" i="13"/>
  <c r="K351" i="13" s="1"/>
  <c r="T357" i="13"/>
  <c r="H357" i="13" s="1"/>
  <c r="S358" i="13"/>
  <c r="AN348" i="13"/>
  <c r="AK306" i="13"/>
  <c r="AB349" i="13"/>
  <c r="AE306" i="13"/>
  <c r="AM304" i="13" l="1"/>
  <c r="AL304" i="13"/>
  <c r="G341" i="13"/>
  <c r="AO342" i="13"/>
  <c r="L303" i="13"/>
  <c r="N303" i="13"/>
  <c r="AI304" i="13"/>
  <c r="AJ304" i="13" s="1"/>
  <c r="AF304" i="13"/>
  <c r="AH303" i="13" a="1"/>
  <c r="AH303" i="13" s="1"/>
  <c r="M303" i="13" s="1"/>
  <c r="A303" i="13"/>
  <c r="I342" i="13"/>
  <c r="AC343" i="13"/>
  <c r="AN349" i="13"/>
  <c r="AB350" i="13"/>
  <c r="AK307" i="13"/>
  <c r="Z352" i="13"/>
  <c r="K352" i="13" s="1"/>
  <c r="Y353" i="13"/>
  <c r="AE307" i="13"/>
  <c r="T358" i="13"/>
  <c r="H358" i="13" s="1"/>
  <c r="S359" i="13"/>
  <c r="V352" i="13"/>
  <c r="W351" i="13"/>
  <c r="J351" i="13" s="1"/>
  <c r="A304" i="13" l="1"/>
  <c r="AF305" i="13"/>
  <c r="N304" i="13"/>
  <c r="AI305" i="13"/>
  <c r="AJ305" i="13" s="1"/>
  <c r="AH304" i="13" a="1"/>
  <c r="AH304" i="13" s="1"/>
  <c r="M304" i="13" s="1"/>
  <c r="G342" i="13"/>
  <c r="AO343" i="13"/>
  <c r="I343" i="13"/>
  <c r="AC344" i="13"/>
  <c r="L304" i="13"/>
  <c r="AM305" i="13"/>
  <c r="AL305" i="13"/>
  <c r="AK308" i="13"/>
  <c r="S360" i="13"/>
  <c r="T359" i="13"/>
  <c r="H359" i="13" s="1"/>
  <c r="V353" i="13"/>
  <c r="W352" i="13"/>
  <c r="J352" i="13" s="1"/>
  <c r="AE308" i="13"/>
  <c r="Y354" i="13"/>
  <c r="Z353" i="13"/>
  <c r="K353" i="13" s="1"/>
  <c r="AB351" i="13"/>
  <c r="AN350" i="13"/>
  <c r="A305" i="13" l="1"/>
  <c r="G343" i="13"/>
  <c r="AO344" i="13"/>
  <c r="I344" i="13"/>
  <c r="AC345" i="13"/>
  <c r="AM306" i="13"/>
  <c r="AL306" i="13"/>
  <c r="L305" i="13"/>
  <c r="AH305" i="13" a="1"/>
  <c r="AH305" i="13" s="1"/>
  <c r="M305" i="13" s="1"/>
  <c r="N305" i="13"/>
  <c r="AF306" i="13"/>
  <c r="AI306" i="13"/>
  <c r="AJ306" i="13" s="1"/>
  <c r="AN351" i="13"/>
  <c r="T360" i="13"/>
  <c r="H360" i="13" s="1"/>
  <c r="S361" i="13"/>
  <c r="Z354" i="13"/>
  <c r="K354" i="13" s="1"/>
  <c r="Y355" i="13"/>
  <c r="AE309" i="13"/>
  <c r="AK309" i="13"/>
  <c r="AB352" i="13"/>
  <c r="W353" i="13"/>
  <c r="J353" i="13" s="1"/>
  <c r="V354" i="13"/>
  <c r="A306" i="13" l="1"/>
  <c r="I345" i="13"/>
  <c r="AC346" i="13"/>
  <c r="AM307" i="13"/>
  <c r="AL307" i="13"/>
  <c r="L306" i="13"/>
  <c r="AH306" i="13" a="1"/>
  <c r="AH306" i="13" s="1"/>
  <c r="M306" i="13" s="1"/>
  <c r="G344" i="13"/>
  <c r="AO345" i="13"/>
  <c r="N306" i="13"/>
  <c r="AI307" i="13"/>
  <c r="AJ307" i="13" s="1"/>
  <c r="AF307" i="13"/>
  <c r="AB353" i="13"/>
  <c r="T361" i="13"/>
  <c r="H361" i="13" s="1"/>
  <c r="S362" i="13"/>
  <c r="AE310" i="13"/>
  <c r="AN352" i="13"/>
  <c r="AK310" i="13"/>
  <c r="V355" i="13"/>
  <c r="W354" i="13"/>
  <c r="J354" i="13" s="1"/>
  <c r="Y356" i="13"/>
  <c r="Z355" i="13"/>
  <c r="K355" i="13" s="1"/>
  <c r="AH307" i="13" l="1" a="1"/>
  <c r="AH307" i="13" s="1"/>
  <c r="M307" i="13" s="1"/>
  <c r="A307" i="13"/>
  <c r="AM308" i="13"/>
  <c r="AL308" i="13"/>
  <c r="L307" i="13"/>
  <c r="N307" i="13"/>
  <c r="AF308" i="13"/>
  <c r="AI308" i="13"/>
  <c r="AJ308" i="13" s="1"/>
  <c r="A308" i="13" s="1"/>
  <c r="I346" i="13"/>
  <c r="AC347" i="13"/>
  <c r="G345" i="13"/>
  <c r="AO346" i="13"/>
  <c r="AK311" i="13"/>
  <c r="Y357" i="13"/>
  <c r="Z356" i="13"/>
  <c r="K356" i="13" s="1"/>
  <c r="AN353" i="13"/>
  <c r="V356" i="13"/>
  <c r="W355" i="13"/>
  <c r="J355" i="13" s="1"/>
  <c r="AE311" i="13"/>
  <c r="S363" i="13"/>
  <c r="T362" i="13"/>
  <c r="H362" i="13" s="1"/>
  <c r="AB354" i="13"/>
  <c r="I347" i="13" l="1"/>
  <c r="AC348" i="13"/>
  <c r="AF309" i="13"/>
  <c r="N308" i="13"/>
  <c r="AI309" i="13"/>
  <c r="AJ309" i="13" s="1"/>
  <c r="G346" i="13"/>
  <c r="AO347" i="13"/>
  <c r="AM309" i="13"/>
  <c r="AL309" i="13"/>
  <c r="AH308" i="13" a="1"/>
  <c r="AH308" i="13" s="1"/>
  <c r="M308" i="13" s="1"/>
  <c r="L308" i="13"/>
  <c r="AE312" i="13"/>
  <c r="AN354" i="13"/>
  <c r="Z357" i="13"/>
  <c r="K357" i="13" s="1"/>
  <c r="Y358" i="13"/>
  <c r="W356" i="13"/>
  <c r="J356" i="13" s="1"/>
  <c r="V357" i="13"/>
  <c r="AB355" i="13"/>
  <c r="T363" i="13"/>
  <c r="H363" i="13" s="1"/>
  <c r="S364" i="13"/>
  <c r="AK312" i="13"/>
  <c r="L309" i="13" l="1"/>
  <c r="G347" i="13"/>
  <c r="AO348" i="13"/>
  <c r="A309" i="13"/>
  <c r="AH309" i="13" a="1"/>
  <c r="AH309" i="13" s="1"/>
  <c r="M309" i="13" s="1"/>
  <c r="N309" i="13"/>
  <c r="AF310" i="13"/>
  <c r="AI310" i="13"/>
  <c r="AJ310" i="13" s="1"/>
  <c r="I348" i="13"/>
  <c r="AC349" i="13"/>
  <c r="AL310" i="13"/>
  <c r="AM310" i="13"/>
  <c r="T364" i="13"/>
  <c r="H364" i="13" s="1"/>
  <c r="S365" i="13"/>
  <c r="Y359" i="13"/>
  <c r="Z358" i="13"/>
  <c r="K358" i="13" s="1"/>
  <c r="AB356" i="13"/>
  <c r="AN355" i="13"/>
  <c r="V358" i="13"/>
  <c r="W357" i="13"/>
  <c r="J357" i="13" s="1"/>
  <c r="AK313" i="13"/>
  <c r="AE313" i="13"/>
  <c r="A310" i="13" l="1"/>
  <c r="L310" i="13"/>
  <c r="AH310" i="13" a="1"/>
  <c r="AH310" i="13" s="1"/>
  <c r="M310" i="13" s="1"/>
  <c r="G348" i="13"/>
  <c r="AO349" i="13"/>
  <c r="N310" i="13"/>
  <c r="AI311" i="13"/>
  <c r="AJ311" i="13" s="1"/>
  <c r="AF311" i="13"/>
  <c r="AM311" i="13"/>
  <c r="AL311" i="13"/>
  <c r="I349" i="13"/>
  <c r="AC350" i="13"/>
  <c r="AK314" i="13"/>
  <c r="AE314" i="13"/>
  <c r="Y360" i="13"/>
  <c r="Z359" i="13"/>
  <c r="K359" i="13" s="1"/>
  <c r="AB357" i="13"/>
  <c r="W358" i="13"/>
  <c r="J358" i="13" s="1"/>
  <c r="V359" i="13"/>
  <c r="AN356" i="13"/>
  <c r="S366" i="13"/>
  <c r="T365" i="13"/>
  <c r="H365" i="13" s="1"/>
  <c r="AH311" i="13" l="1" a="1"/>
  <c r="AH311" i="13" s="1"/>
  <c r="M311" i="13" s="1"/>
  <c r="L311" i="13"/>
  <c r="A311" i="13"/>
  <c r="AL312" i="13"/>
  <c r="AM312" i="13"/>
  <c r="G349" i="13"/>
  <c r="AO350" i="13"/>
  <c r="AF312" i="13"/>
  <c r="N311" i="13"/>
  <c r="AI312" i="13"/>
  <c r="AJ312" i="13" s="1"/>
  <c r="I350" i="13"/>
  <c r="AC351" i="13"/>
  <c r="Y361" i="13"/>
  <c r="Z360" i="13"/>
  <c r="K360" i="13" s="1"/>
  <c r="AE315" i="13"/>
  <c r="T366" i="13"/>
  <c r="H366" i="13" s="1"/>
  <c r="S367" i="13"/>
  <c r="AK315" i="13"/>
  <c r="V360" i="13"/>
  <c r="W359" i="13"/>
  <c r="J359" i="13" s="1"/>
  <c r="AN357" i="13"/>
  <c r="AB358" i="13"/>
  <c r="A312" i="13" l="1"/>
  <c r="N312" i="13"/>
  <c r="AI313" i="13"/>
  <c r="AJ313" i="13" s="1"/>
  <c r="AF313" i="13"/>
  <c r="AH312" i="13" a="1"/>
  <c r="AH312" i="13" s="1"/>
  <c r="M312" i="13" s="1"/>
  <c r="G350" i="13"/>
  <c r="AO351" i="13"/>
  <c r="I351" i="13"/>
  <c r="AC352" i="13"/>
  <c r="L312" i="13"/>
  <c r="AM313" i="13"/>
  <c r="AL313" i="13"/>
  <c r="AE316" i="13"/>
  <c r="V361" i="13"/>
  <c r="W360" i="13"/>
  <c r="J360" i="13" s="1"/>
  <c r="AB359" i="13"/>
  <c r="AK316" i="13"/>
  <c r="AN358" i="13"/>
  <c r="T367" i="13"/>
  <c r="H367" i="13" s="1"/>
  <c r="S368" i="13"/>
  <c r="Z361" i="13"/>
  <c r="K361" i="13" s="1"/>
  <c r="Y362" i="13"/>
  <c r="AH313" i="13" l="1" a="1"/>
  <c r="AH313" i="13" s="1"/>
  <c r="M313" i="13" s="1"/>
  <c r="I352" i="13"/>
  <c r="AC353" i="13"/>
  <c r="N313" i="13"/>
  <c r="AI314" i="13"/>
  <c r="AJ314" i="13" s="1"/>
  <c r="AF314" i="13"/>
  <c r="G351" i="13"/>
  <c r="AO352" i="13"/>
  <c r="A313" i="13"/>
  <c r="AM314" i="13"/>
  <c r="AL314" i="13"/>
  <c r="L313" i="13"/>
  <c r="W361" i="13"/>
  <c r="J361" i="13" s="1"/>
  <c r="V362" i="13"/>
  <c r="AE317" i="13"/>
  <c r="AN359" i="13"/>
  <c r="AK317" i="13"/>
  <c r="Y363" i="13"/>
  <c r="Z362" i="13"/>
  <c r="K362" i="13" s="1"/>
  <c r="AB360" i="13"/>
  <c r="S369" i="13"/>
  <c r="T368" i="13"/>
  <c r="H368" i="13" s="1"/>
  <c r="A314" i="13" l="1"/>
  <c r="N314" i="13"/>
  <c r="AI315" i="13"/>
  <c r="AJ315" i="13" s="1"/>
  <c r="AF315" i="13"/>
  <c r="G352" i="13"/>
  <c r="AO353" i="13"/>
  <c r="I353" i="13"/>
  <c r="AC354" i="13"/>
  <c r="AH314" i="13" a="1"/>
  <c r="AH314" i="13" s="1"/>
  <c r="M314" i="13" s="1"/>
  <c r="AL315" i="13"/>
  <c r="AM315" i="13"/>
  <c r="L314" i="13"/>
  <c r="T369" i="13"/>
  <c r="H369" i="13" s="1"/>
  <c r="S370" i="13"/>
  <c r="AN360" i="13"/>
  <c r="AE318" i="13"/>
  <c r="Z363" i="13"/>
  <c r="K363" i="13" s="1"/>
  <c r="Y364" i="13"/>
  <c r="W362" i="13"/>
  <c r="J362" i="13" s="1"/>
  <c r="V363" i="13"/>
  <c r="AB361" i="13"/>
  <c r="AK318" i="13"/>
  <c r="L315" i="13" l="1"/>
  <c r="G353" i="13"/>
  <c r="AO354" i="13"/>
  <c r="AI316" i="13"/>
  <c r="AJ316" i="13" s="1"/>
  <c r="AF316" i="13"/>
  <c r="N315" i="13"/>
  <c r="AH315" i="13" a="1"/>
  <c r="AH315" i="13" s="1"/>
  <c r="M315" i="13" s="1"/>
  <c r="A315" i="13"/>
  <c r="I354" i="13"/>
  <c r="AC355" i="13"/>
  <c r="AM316" i="13"/>
  <c r="AL316" i="13"/>
  <c r="AE319" i="13"/>
  <c r="AB362" i="13"/>
  <c r="Y365" i="13"/>
  <c r="Z364" i="13"/>
  <c r="K364" i="13" s="1"/>
  <c r="AN361" i="13"/>
  <c r="AK319" i="13"/>
  <c r="S371" i="13"/>
  <c r="T370" i="13"/>
  <c r="H370" i="13" s="1"/>
  <c r="V364" i="13"/>
  <c r="W363" i="13"/>
  <c r="J363" i="13" s="1"/>
  <c r="A316" i="13" l="1"/>
  <c r="AH316" i="13" a="1"/>
  <c r="AH316" i="13" s="1"/>
  <c r="M316" i="13" s="1"/>
  <c r="N316" i="13"/>
  <c r="AI317" i="13"/>
  <c r="AJ317" i="13" s="1"/>
  <c r="AF317" i="13"/>
  <c r="G354" i="13"/>
  <c r="AO355" i="13"/>
  <c r="L316" i="13"/>
  <c r="AM317" i="13"/>
  <c r="AL317" i="13"/>
  <c r="I355" i="13"/>
  <c r="AC356" i="13"/>
  <c r="Z365" i="13"/>
  <c r="K365" i="13" s="1"/>
  <c r="Y366" i="13"/>
  <c r="S372" i="13"/>
  <c r="T371" i="13"/>
  <c r="H371" i="13" s="1"/>
  <c r="AB363" i="13"/>
  <c r="V365" i="13"/>
  <c r="W364" i="13"/>
  <c r="J364" i="13" s="1"/>
  <c r="AK320" i="13"/>
  <c r="AN362" i="13"/>
  <c r="AE320" i="13"/>
  <c r="L317" i="13" l="1"/>
  <c r="AH317" i="13" a="1"/>
  <c r="AH317" i="13" s="1"/>
  <c r="M317" i="13" s="1"/>
  <c r="G355" i="13"/>
  <c r="AO356" i="13"/>
  <c r="A317" i="13"/>
  <c r="N317" i="13"/>
  <c r="AI318" i="13"/>
  <c r="AJ318" i="13" s="1"/>
  <c r="AF318" i="13"/>
  <c r="I356" i="13"/>
  <c r="AC357" i="13"/>
  <c r="AL318" i="13"/>
  <c r="AM318" i="13"/>
  <c r="AB364" i="13"/>
  <c r="AK321" i="13"/>
  <c r="T372" i="13"/>
  <c r="H372" i="13" s="1"/>
  <c r="S373" i="13"/>
  <c r="Z366" i="13"/>
  <c r="K366" i="13" s="1"/>
  <c r="Y367" i="13"/>
  <c r="AE321" i="13"/>
  <c r="W365" i="13"/>
  <c r="J365" i="13" s="1"/>
  <c r="V366" i="13"/>
  <c r="AN363" i="13"/>
  <c r="L318" i="13" l="1"/>
  <c r="I357" i="13"/>
  <c r="AC358" i="13"/>
  <c r="AI319" i="13"/>
  <c r="AJ319" i="13" s="1"/>
  <c r="N318" i="13"/>
  <c r="AF319" i="13"/>
  <c r="G356" i="13"/>
  <c r="AO357" i="13"/>
  <c r="AH318" i="13" a="1"/>
  <c r="AH318" i="13" s="1"/>
  <c r="M318" i="13" s="1"/>
  <c r="A318" i="13"/>
  <c r="AM319" i="13"/>
  <c r="AL319" i="13"/>
  <c r="Y368" i="13"/>
  <c r="Z367" i="13"/>
  <c r="K367" i="13" s="1"/>
  <c r="AK322" i="13"/>
  <c r="V367" i="13"/>
  <c r="W366" i="13"/>
  <c r="J366" i="13" s="1"/>
  <c r="S374" i="13"/>
  <c r="T373" i="13"/>
  <c r="H373" i="13" s="1"/>
  <c r="AB365" i="13"/>
  <c r="AN364" i="13"/>
  <c r="AE322" i="13"/>
  <c r="A319" i="13" l="1"/>
  <c r="N319" i="13"/>
  <c r="AF320" i="13"/>
  <c r="AI320" i="13"/>
  <c r="AJ320" i="13" s="1"/>
  <c r="AH319" i="13" a="1"/>
  <c r="AH319" i="13" s="1"/>
  <c r="M319" i="13" s="1"/>
  <c r="AM320" i="13"/>
  <c r="AL320" i="13"/>
  <c r="L319" i="13"/>
  <c r="I358" i="13"/>
  <c r="AC359" i="13"/>
  <c r="G357" i="13"/>
  <c r="AO358" i="13"/>
  <c r="AB366" i="13"/>
  <c r="T374" i="13"/>
  <c r="H374" i="13" s="1"/>
  <c r="S375" i="13"/>
  <c r="AE323" i="13"/>
  <c r="W367" i="13"/>
  <c r="J367" i="13" s="1"/>
  <c r="V368" i="13"/>
  <c r="AK323" i="13"/>
  <c r="Z368" i="13"/>
  <c r="K368" i="13" s="1"/>
  <c r="Y369" i="13"/>
  <c r="AN365" i="13"/>
  <c r="AM321" i="13" l="1"/>
  <c r="AL321" i="13"/>
  <c r="L320" i="13"/>
  <c r="A320" i="13"/>
  <c r="N320" i="13"/>
  <c r="AI321" i="13"/>
  <c r="AJ321" i="13" s="1"/>
  <c r="AF321" i="13"/>
  <c r="AH320" i="13" a="1"/>
  <c r="AH320" i="13" s="1"/>
  <c r="M320" i="13" s="1"/>
  <c r="G358" i="13"/>
  <c r="AO359" i="13"/>
  <c r="I359" i="13"/>
  <c r="AC360" i="13"/>
  <c r="Z369" i="13"/>
  <c r="K369" i="13" s="1"/>
  <c r="Y370" i="13"/>
  <c r="AB367" i="13"/>
  <c r="AK324" i="13"/>
  <c r="T375" i="13"/>
  <c r="H375" i="13" s="1"/>
  <c r="S376" i="13"/>
  <c r="W368" i="13"/>
  <c r="J368" i="13" s="1"/>
  <c r="V369" i="13"/>
  <c r="AN366" i="13"/>
  <c r="AE324" i="13"/>
  <c r="A321" i="13" l="1"/>
  <c r="N321" i="13"/>
  <c r="AI322" i="13"/>
  <c r="AJ322" i="13" s="1"/>
  <c r="AF322" i="13"/>
  <c r="I360" i="13"/>
  <c r="AC361" i="13"/>
  <c r="G359" i="13"/>
  <c r="AO360" i="13"/>
  <c r="AM322" i="13"/>
  <c r="AL322" i="13"/>
  <c r="AH321" i="13" a="1"/>
  <c r="AH321" i="13" s="1"/>
  <c r="M321" i="13" s="1"/>
  <c r="L321" i="13"/>
  <c r="Y371" i="13"/>
  <c r="Z370" i="13"/>
  <c r="K370" i="13" s="1"/>
  <c r="AK325" i="13"/>
  <c r="S377" i="13"/>
  <c r="T376" i="13"/>
  <c r="H376" i="13" s="1"/>
  <c r="AN367" i="13"/>
  <c r="AE325" i="13"/>
  <c r="V370" i="13"/>
  <c r="W369" i="13"/>
  <c r="J369" i="13" s="1"/>
  <c r="AB368" i="13"/>
  <c r="L322" i="13" l="1"/>
  <c r="N322" i="13"/>
  <c r="AI323" i="13"/>
  <c r="AJ323" i="13" s="1"/>
  <c r="AF323" i="13"/>
  <c r="G360" i="13"/>
  <c r="AO361" i="13"/>
  <c r="I361" i="13"/>
  <c r="AC362" i="13"/>
  <c r="AH322" i="13" a="1"/>
  <c r="AH322" i="13" s="1"/>
  <c r="M322" i="13" s="1"/>
  <c r="A322" i="13"/>
  <c r="AM323" i="13"/>
  <c r="AL323" i="13"/>
  <c r="AK326" i="13"/>
  <c r="W370" i="13"/>
  <c r="J370" i="13" s="1"/>
  <c r="V371" i="13"/>
  <c r="AE326" i="13"/>
  <c r="AN368" i="13"/>
  <c r="AB369" i="13"/>
  <c r="T377" i="13"/>
  <c r="H377" i="13" s="1"/>
  <c r="S378" i="13"/>
  <c r="Z371" i="13"/>
  <c r="K371" i="13" s="1"/>
  <c r="Y372" i="13"/>
  <c r="L323" i="13" l="1"/>
  <c r="G361" i="13"/>
  <c r="AO362" i="13"/>
  <c r="I362" i="13"/>
  <c r="AC363" i="13"/>
  <c r="AM324" i="13"/>
  <c r="AL324" i="13"/>
  <c r="AI324" i="13"/>
  <c r="AJ324" i="13" s="1"/>
  <c r="AF324" i="13"/>
  <c r="N323" i="13"/>
  <c r="AH323" i="13" a="1"/>
  <c r="AH323" i="13" s="1"/>
  <c r="M323" i="13" s="1"/>
  <c r="A323" i="13"/>
  <c r="V372" i="13"/>
  <c r="W371" i="13"/>
  <c r="J371" i="13" s="1"/>
  <c r="Y373" i="13"/>
  <c r="Z372" i="13"/>
  <c r="K372" i="13" s="1"/>
  <c r="AN369" i="13"/>
  <c r="AB370" i="13"/>
  <c r="AE327" i="13"/>
  <c r="AK327" i="13"/>
  <c r="S379" i="13"/>
  <c r="T378" i="13"/>
  <c r="H378" i="13" s="1"/>
  <c r="A324" i="13" l="1"/>
  <c r="AM325" i="13"/>
  <c r="AL325" i="13"/>
  <c r="L324" i="13"/>
  <c r="N324" i="13"/>
  <c r="AF325" i="13"/>
  <c r="AI325" i="13"/>
  <c r="AJ325" i="13" s="1"/>
  <c r="I363" i="13"/>
  <c r="AC364" i="13"/>
  <c r="AH324" i="13" a="1"/>
  <c r="AH324" i="13" s="1"/>
  <c r="M324" i="13" s="1"/>
  <c r="G362" i="13"/>
  <c r="AO363" i="13"/>
  <c r="AB371" i="13"/>
  <c r="AE328" i="13"/>
  <c r="AN370" i="13"/>
  <c r="T379" i="13"/>
  <c r="H379" i="13" s="1"/>
  <c r="S380" i="13"/>
  <c r="Y374" i="13"/>
  <c r="Z373" i="13"/>
  <c r="K373" i="13" s="1"/>
  <c r="AK328" i="13"/>
  <c r="V373" i="13"/>
  <c r="W372" i="13"/>
  <c r="J372" i="13" s="1"/>
  <c r="A325" i="13" l="1"/>
  <c r="AH325" i="13" a="1"/>
  <c r="AH325" i="13" s="1"/>
  <c r="M325" i="13" s="1"/>
  <c r="I364" i="13"/>
  <c r="AC365" i="13"/>
  <c r="N325" i="13"/>
  <c r="AI326" i="13"/>
  <c r="AJ326" i="13" s="1"/>
  <c r="AF326" i="13"/>
  <c r="G363" i="13"/>
  <c r="AO364" i="13"/>
  <c r="AM326" i="13"/>
  <c r="AL326" i="13"/>
  <c r="L325" i="13"/>
  <c r="AN371" i="13"/>
  <c r="Z374" i="13"/>
  <c r="K374" i="13" s="1"/>
  <c r="Y375" i="13"/>
  <c r="AE329" i="13"/>
  <c r="AB372" i="13"/>
  <c r="W373" i="13"/>
  <c r="J373" i="13" s="1"/>
  <c r="V374" i="13"/>
  <c r="S381" i="13"/>
  <c r="T380" i="13"/>
  <c r="H380" i="13" s="1"/>
  <c r="AK329" i="13"/>
  <c r="L326" i="13" l="1"/>
  <c r="AF327" i="13"/>
  <c r="N326" i="13"/>
  <c r="AI327" i="13"/>
  <c r="AJ327" i="13" s="1"/>
  <c r="G364" i="13"/>
  <c r="AO365" i="13"/>
  <c r="A326" i="13"/>
  <c r="I365" i="13"/>
  <c r="AC366" i="13"/>
  <c r="AH326" i="13" a="1"/>
  <c r="AH326" i="13" s="1"/>
  <c r="M326" i="13" s="1"/>
  <c r="AM327" i="13"/>
  <c r="AL327" i="13"/>
  <c r="AB373" i="13"/>
  <c r="T381" i="13"/>
  <c r="H381" i="13" s="1"/>
  <c r="S382" i="13"/>
  <c r="V375" i="13"/>
  <c r="W374" i="13"/>
  <c r="J374" i="13" s="1"/>
  <c r="AE330" i="13"/>
  <c r="Y376" i="13"/>
  <c r="Z375" i="13"/>
  <c r="K375" i="13" s="1"/>
  <c r="AK330" i="13"/>
  <c r="AN372" i="13"/>
  <c r="A327" i="13" l="1"/>
  <c r="G365" i="13"/>
  <c r="AO366" i="13"/>
  <c r="I366" i="13"/>
  <c r="AC367" i="13"/>
  <c r="AH327" i="13" a="1"/>
  <c r="AH327" i="13" s="1"/>
  <c r="M327" i="13" s="1"/>
  <c r="L327" i="13"/>
  <c r="AM328" i="13"/>
  <c r="AL328" i="13"/>
  <c r="AF328" i="13"/>
  <c r="AI328" i="13"/>
  <c r="AJ328" i="13" s="1"/>
  <c r="N327" i="13"/>
  <c r="W375" i="13"/>
  <c r="J375" i="13" s="1"/>
  <c r="V376" i="13"/>
  <c r="AE331" i="13"/>
  <c r="Z376" i="13"/>
  <c r="K376" i="13" s="1"/>
  <c r="Y377" i="13"/>
  <c r="AN373" i="13"/>
  <c r="S383" i="13"/>
  <c r="T382" i="13"/>
  <c r="H382" i="13" s="1"/>
  <c r="AK331" i="13"/>
  <c r="AB374" i="13"/>
  <c r="AM329" i="13" l="1"/>
  <c r="AL329" i="13"/>
  <c r="AH328" i="13" a="1"/>
  <c r="AH328" i="13" s="1"/>
  <c r="M328" i="13" s="1"/>
  <c r="A328" i="13"/>
  <c r="G366" i="13"/>
  <c r="AO367" i="13"/>
  <c r="L328" i="13"/>
  <c r="I367" i="13"/>
  <c r="AC368" i="13"/>
  <c r="AF329" i="13"/>
  <c r="N328" i="13"/>
  <c r="AI329" i="13"/>
  <c r="AJ329" i="13" s="1"/>
  <c r="AK332" i="13"/>
  <c r="AB375" i="13"/>
  <c r="AE332" i="13"/>
  <c r="S384" i="13"/>
  <c r="T383" i="13"/>
  <c r="H383" i="13" s="1"/>
  <c r="W376" i="13"/>
  <c r="J376" i="13" s="1"/>
  <c r="V377" i="13"/>
  <c r="AN374" i="13"/>
  <c r="Z377" i="13"/>
  <c r="K377" i="13" s="1"/>
  <c r="Y378" i="13"/>
  <c r="A329" i="13" l="1"/>
  <c r="G367" i="13"/>
  <c r="AO368" i="13"/>
  <c r="AF330" i="13"/>
  <c r="N329" i="13"/>
  <c r="AI330" i="13"/>
  <c r="AJ330" i="13" s="1"/>
  <c r="AL330" i="13"/>
  <c r="AM330" i="13"/>
  <c r="AH329" i="13" a="1"/>
  <c r="AH329" i="13" s="1"/>
  <c r="M329" i="13" s="1"/>
  <c r="I368" i="13"/>
  <c r="AC369" i="13"/>
  <c r="L329" i="13"/>
  <c r="V378" i="13"/>
  <c r="W377" i="13"/>
  <c r="J377" i="13" s="1"/>
  <c r="AK333" i="13"/>
  <c r="AE333" i="13"/>
  <c r="AB376" i="13"/>
  <c r="Z378" i="13"/>
  <c r="K378" i="13" s="1"/>
  <c r="Y379" i="13"/>
  <c r="T384" i="13"/>
  <c r="H384" i="13" s="1"/>
  <c r="S385" i="13"/>
  <c r="AN375" i="13"/>
  <c r="A330" i="13" l="1"/>
  <c r="L330" i="13"/>
  <c r="AH330" i="13" a="1"/>
  <c r="AH330" i="13" s="1"/>
  <c r="M330" i="13" s="1"/>
  <c r="AI331" i="13"/>
  <c r="AJ331" i="13" s="1"/>
  <c r="N330" i="13"/>
  <c r="AF331" i="13"/>
  <c r="I369" i="13"/>
  <c r="AC370" i="13"/>
  <c r="G368" i="13"/>
  <c r="AO369" i="13"/>
  <c r="AM331" i="13"/>
  <c r="AL331" i="13"/>
  <c r="W378" i="13"/>
  <c r="J378" i="13" s="1"/>
  <c r="V379" i="13"/>
  <c r="Y380" i="13"/>
  <c r="Z379" i="13"/>
  <c r="K379" i="13" s="1"/>
  <c r="AE334" i="13"/>
  <c r="S386" i="13"/>
  <c r="T385" i="13"/>
  <c r="H385" i="13" s="1"/>
  <c r="AB377" i="13"/>
  <c r="AK334" i="13"/>
  <c r="AN376" i="13"/>
  <c r="A331" i="13" l="1"/>
  <c r="G369" i="13"/>
  <c r="AO370" i="13"/>
  <c r="AF332" i="13"/>
  <c r="AI332" i="13"/>
  <c r="AJ332" i="13" s="1"/>
  <c r="N331" i="13"/>
  <c r="AH331" i="13" a="1"/>
  <c r="AH331" i="13" s="1"/>
  <c r="M331" i="13" s="1"/>
  <c r="I370" i="13"/>
  <c r="AC371" i="13"/>
  <c r="L331" i="13"/>
  <c r="AL332" i="13"/>
  <c r="AM332" i="13"/>
  <c r="AE335" i="13"/>
  <c r="Z380" i="13"/>
  <c r="K380" i="13" s="1"/>
  <c r="Y381" i="13"/>
  <c r="W379" i="13"/>
  <c r="J379" i="13" s="1"/>
  <c r="V380" i="13"/>
  <c r="AB378" i="13"/>
  <c r="AN377" i="13"/>
  <c r="T386" i="13"/>
  <c r="H386" i="13" s="1"/>
  <c r="S387" i="13"/>
  <c r="AK335" i="13"/>
  <c r="A332" i="13" l="1"/>
  <c r="I371" i="13"/>
  <c r="AC372" i="13"/>
  <c r="AH332" i="13" a="1"/>
  <c r="AH332" i="13" s="1"/>
  <c r="M332" i="13" s="1"/>
  <c r="AF333" i="13"/>
  <c r="N332" i="13"/>
  <c r="AI333" i="13"/>
  <c r="AJ333" i="13" s="1"/>
  <c r="L332" i="13"/>
  <c r="G370" i="13"/>
  <c r="AO371" i="13"/>
  <c r="AM333" i="13"/>
  <c r="AL333" i="13"/>
  <c r="AB379" i="13"/>
  <c r="S388" i="13"/>
  <c r="T387" i="13"/>
  <c r="H387" i="13" s="1"/>
  <c r="V381" i="13"/>
  <c r="W380" i="13"/>
  <c r="J380" i="13" s="1"/>
  <c r="Z381" i="13"/>
  <c r="K381" i="13" s="1"/>
  <c r="Y382" i="13"/>
  <c r="AN378" i="13"/>
  <c r="AK336" i="13"/>
  <c r="AE336" i="13"/>
  <c r="A333" i="13" l="1"/>
  <c r="AH333" i="13" a="1"/>
  <c r="AH333" i="13" s="1"/>
  <c r="M333" i="13" s="1"/>
  <c r="AF334" i="13"/>
  <c r="AI334" i="13"/>
  <c r="AJ334" i="13" s="1"/>
  <c r="N333" i="13"/>
  <c r="I372" i="13"/>
  <c r="AC373" i="13"/>
  <c r="AM334" i="13"/>
  <c r="AL334" i="13"/>
  <c r="L333" i="13"/>
  <c r="G371" i="13"/>
  <c r="AO372" i="13"/>
  <c r="AK337" i="13"/>
  <c r="AB380" i="13"/>
  <c r="Y383" i="13"/>
  <c r="Z382" i="13"/>
  <c r="K382" i="13" s="1"/>
  <c r="V382" i="13"/>
  <c r="W381" i="13"/>
  <c r="J381" i="13" s="1"/>
  <c r="AE337" i="13"/>
  <c r="AN379" i="13"/>
  <c r="S389" i="13"/>
  <c r="T388" i="13"/>
  <c r="H388" i="13" s="1"/>
  <c r="AH334" i="13" l="1" a="1"/>
  <c r="AH334" i="13" s="1"/>
  <c r="M334" i="13" s="1"/>
  <c r="L334" i="13"/>
  <c r="AM335" i="13"/>
  <c r="AL335" i="13"/>
  <c r="I373" i="13"/>
  <c r="AC374" i="13"/>
  <c r="A334" i="13"/>
  <c r="G372" i="13"/>
  <c r="AO373" i="13"/>
  <c r="N334" i="13"/>
  <c r="AF335" i="13"/>
  <c r="AI335" i="13"/>
  <c r="AJ335" i="13" s="1"/>
  <c r="AE338" i="13"/>
  <c r="Z383" i="13"/>
  <c r="K383" i="13" s="1"/>
  <c r="Y384" i="13"/>
  <c r="AB381" i="13"/>
  <c r="T389" i="13"/>
  <c r="H389" i="13" s="1"/>
  <c r="S390" i="13"/>
  <c r="AN380" i="13"/>
  <c r="W382" i="13"/>
  <c r="J382" i="13" s="1"/>
  <c r="V383" i="13"/>
  <c r="AK338" i="13"/>
  <c r="A335" i="13" l="1"/>
  <c r="AH335" i="13" a="1"/>
  <c r="AH335" i="13" s="1"/>
  <c r="M335" i="13" s="1"/>
  <c r="I374" i="13"/>
  <c r="AC375" i="13"/>
  <c r="G373" i="13"/>
  <c r="AO374" i="13"/>
  <c r="AL336" i="13"/>
  <c r="AM336" i="13"/>
  <c r="L335" i="13"/>
  <c r="AI336" i="13"/>
  <c r="AJ336" i="13" s="1"/>
  <c r="AF336" i="13"/>
  <c r="N335" i="13"/>
  <c r="AN381" i="13"/>
  <c r="Y385" i="13"/>
  <c r="Z384" i="13"/>
  <c r="K384" i="13" s="1"/>
  <c r="S391" i="13"/>
  <c r="T390" i="13"/>
  <c r="H390" i="13" s="1"/>
  <c r="AK339" i="13"/>
  <c r="V384" i="13"/>
  <c r="W383" i="13"/>
  <c r="J383" i="13" s="1"/>
  <c r="AB382" i="13"/>
  <c r="AE339" i="13"/>
  <c r="A336" i="13" l="1"/>
  <c r="AM337" i="13"/>
  <c r="AL337" i="13"/>
  <c r="G374" i="13"/>
  <c r="AO375" i="13"/>
  <c r="AH336" i="13" a="1"/>
  <c r="AH336" i="13" s="1"/>
  <c r="M336" i="13" s="1"/>
  <c r="I375" i="13"/>
  <c r="AC376" i="13"/>
  <c r="L336" i="13"/>
  <c r="AI337" i="13"/>
  <c r="AJ337" i="13" s="1"/>
  <c r="AF337" i="13"/>
  <c r="N336" i="13"/>
  <c r="AE340" i="13"/>
  <c r="T391" i="13"/>
  <c r="H391" i="13" s="1"/>
  <c r="S392" i="13"/>
  <c r="V385" i="13"/>
  <c r="W384" i="13"/>
  <c r="J384" i="13" s="1"/>
  <c r="AB383" i="13"/>
  <c r="Z385" i="13"/>
  <c r="K385" i="13" s="1"/>
  <c r="Y386" i="13"/>
  <c r="AK340" i="13"/>
  <c r="AN382" i="13"/>
  <c r="A337" i="13" l="1"/>
  <c r="AH337" i="13" a="1"/>
  <c r="AH337" i="13" s="1"/>
  <c r="M337" i="13" s="1"/>
  <c r="G375" i="13"/>
  <c r="AO376" i="13"/>
  <c r="AI338" i="13"/>
  <c r="AJ338" i="13" s="1"/>
  <c r="N337" i="13"/>
  <c r="AF338" i="13"/>
  <c r="AL338" i="13"/>
  <c r="AM338" i="13"/>
  <c r="I376" i="13"/>
  <c r="AC377" i="13"/>
  <c r="L337" i="13"/>
  <c r="AN383" i="13"/>
  <c r="Z386" i="13"/>
  <c r="K386" i="13" s="1"/>
  <c r="Y387" i="13"/>
  <c r="T392" i="13"/>
  <c r="H392" i="13" s="1"/>
  <c r="S393" i="13"/>
  <c r="W385" i="13"/>
  <c r="J385" i="13" s="1"/>
  <c r="V386" i="13"/>
  <c r="AK341" i="13"/>
  <c r="AB384" i="13"/>
  <c r="AE341" i="13"/>
  <c r="AH338" i="13" l="1" a="1"/>
  <c r="AH338" i="13" s="1"/>
  <c r="M338" i="13" s="1"/>
  <c r="A338" i="13"/>
  <c r="L338" i="13"/>
  <c r="AL339" i="13"/>
  <c r="AM339" i="13"/>
  <c r="G376" i="13"/>
  <c r="AO377" i="13"/>
  <c r="I377" i="13"/>
  <c r="AC378" i="13"/>
  <c r="N338" i="13"/>
  <c r="AI339" i="13"/>
  <c r="AJ339" i="13" s="1"/>
  <c r="AF339" i="13"/>
  <c r="Y388" i="13"/>
  <c r="Z387" i="13"/>
  <c r="K387" i="13" s="1"/>
  <c r="V387" i="13"/>
  <c r="W386" i="13"/>
  <c r="J386" i="13" s="1"/>
  <c r="AB385" i="13"/>
  <c r="AN384" i="13"/>
  <c r="S394" i="13"/>
  <c r="T393" i="13"/>
  <c r="H393" i="13" s="1"/>
  <c r="AK342" i="13"/>
  <c r="AE342" i="13"/>
  <c r="AH339" i="13" l="1" a="1"/>
  <c r="AH339" i="13" s="1"/>
  <c r="M339" i="13" s="1"/>
  <c r="L339" i="13"/>
  <c r="G377" i="13"/>
  <c r="AO378" i="13"/>
  <c r="AM340" i="13"/>
  <c r="AL340" i="13"/>
  <c r="I378" i="13"/>
  <c r="AC379" i="13"/>
  <c r="A339" i="13"/>
  <c r="N339" i="13"/>
  <c r="AI340" i="13"/>
  <c r="AJ340" i="13" s="1"/>
  <c r="AF340" i="13"/>
  <c r="W387" i="13"/>
  <c r="J387" i="13" s="1"/>
  <c r="V388" i="13"/>
  <c r="AE343" i="13"/>
  <c r="AB386" i="13"/>
  <c r="AK343" i="13"/>
  <c r="T394" i="13"/>
  <c r="H394" i="13" s="1"/>
  <c r="S395" i="13"/>
  <c r="AN385" i="13"/>
  <c r="Z388" i="13"/>
  <c r="K388" i="13" s="1"/>
  <c r="Y389" i="13"/>
  <c r="AH340" i="13" l="1" a="1"/>
  <c r="AH340" i="13" s="1"/>
  <c r="M340" i="13" s="1"/>
  <c r="A340" i="13"/>
  <c r="I379" i="13"/>
  <c r="AC380" i="13"/>
  <c r="AM341" i="13"/>
  <c r="AL341" i="13"/>
  <c r="L340" i="13"/>
  <c r="G378" i="13"/>
  <c r="AO379" i="13"/>
  <c r="AF341" i="13"/>
  <c r="N340" i="13"/>
  <c r="AI341" i="13"/>
  <c r="AJ341" i="13" s="1"/>
  <c r="AK344" i="13"/>
  <c r="AB387" i="13"/>
  <c r="AN386" i="13"/>
  <c r="S396" i="13"/>
  <c r="T395" i="13"/>
  <c r="H395" i="13" s="1"/>
  <c r="Y390" i="13"/>
  <c r="Z389" i="13"/>
  <c r="K389" i="13" s="1"/>
  <c r="AE344" i="13"/>
  <c r="V389" i="13"/>
  <c r="W388" i="13"/>
  <c r="J388" i="13" s="1"/>
  <c r="AH341" i="13" l="1" a="1"/>
  <c r="AH341" i="13" s="1"/>
  <c r="M341" i="13" s="1"/>
  <c r="A341" i="13"/>
  <c r="G379" i="13"/>
  <c r="AO380" i="13"/>
  <c r="AM342" i="13"/>
  <c r="AL342" i="13"/>
  <c r="L341" i="13"/>
  <c r="I380" i="13"/>
  <c r="AC381" i="13"/>
  <c r="AF342" i="13"/>
  <c r="N341" i="13"/>
  <c r="AI342" i="13"/>
  <c r="AJ342" i="13" s="1"/>
  <c r="AN387" i="13"/>
  <c r="Y391" i="13"/>
  <c r="Z390" i="13"/>
  <c r="K390" i="13" s="1"/>
  <c r="AB388" i="13"/>
  <c r="AK345" i="13"/>
  <c r="S397" i="13"/>
  <c r="T396" i="13"/>
  <c r="H396" i="13" s="1"/>
  <c r="V390" i="13"/>
  <c r="W389" i="13"/>
  <c r="J389" i="13" s="1"/>
  <c r="AE345" i="13"/>
  <c r="A342" i="13" l="1"/>
  <c r="AL343" i="13"/>
  <c r="AM343" i="13"/>
  <c r="L342" i="13"/>
  <c r="I381" i="13"/>
  <c r="AC382" i="13"/>
  <c r="G380" i="13"/>
  <c r="AO381" i="13"/>
  <c r="AF343" i="13"/>
  <c r="N342" i="13"/>
  <c r="AI343" i="13"/>
  <c r="AJ343" i="13" s="1"/>
  <c r="AH342" i="13" a="1"/>
  <c r="AH342" i="13" s="1"/>
  <c r="M342" i="13" s="1"/>
  <c r="W390" i="13"/>
  <c r="J390" i="13" s="1"/>
  <c r="V391" i="13"/>
  <c r="T397" i="13"/>
  <c r="H397" i="13" s="1"/>
  <c r="S398" i="13"/>
  <c r="AB389" i="13"/>
  <c r="AE346" i="13"/>
  <c r="Z391" i="13"/>
  <c r="K391" i="13" s="1"/>
  <c r="Y392" i="13"/>
  <c r="AK346" i="13"/>
  <c r="AN388" i="13"/>
  <c r="L343" i="13" l="1"/>
  <c r="A343" i="13"/>
  <c r="N343" i="13"/>
  <c r="AF344" i="13"/>
  <c r="AI344" i="13"/>
  <c r="AJ344" i="13" s="1"/>
  <c r="I382" i="13"/>
  <c r="AC383" i="13"/>
  <c r="G381" i="13"/>
  <c r="AO382" i="13"/>
  <c r="AH343" i="13" a="1"/>
  <c r="AH343" i="13" s="1"/>
  <c r="M343" i="13" s="1"/>
  <c r="AM344" i="13"/>
  <c r="AL344" i="13"/>
  <c r="Y393" i="13"/>
  <c r="Z392" i="13"/>
  <c r="K392" i="13" s="1"/>
  <c r="V392" i="13"/>
  <c r="W391" i="13"/>
  <c r="J391" i="13" s="1"/>
  <c r="AK347" i="13"/>
  <c r="S399" i="13"/>
  <c r="T398" i="13"/>
  <c r="H398" i="13" s="1"/>
  <c r="AB390" i="13"/>
  <c r="AE347" i="13"/>
  <c r="AN389" i="13"/>
  <c r="A344" i="13" l="1"/>
  <c r="I383" i="13"/>
  <c r="AC384" i="13"/>
  <c r="AH344" i="13" a="1"/>
  <c r="AH344" i="13" s="1"/>
  <c r="M344" i="13" s="1"/>
  <c r="AF345" i="13"/>
  <c r="AI345" i="13"/>
  <c r="AJ345" i="13" s="1"/>
  <c r="N344" i="13"/>
  <c r="G382" i="13"/>
  <c r="AO383" i="13"/>
  <c r="AM345" i="13"/>
  <c r="AL345" i="13"/>
  <c r="L344" i="13"/>
  <c r="AE348" i="13"/>
  <c r="T399" i="13"/>
  <c r="H399" i="13" s="1"/>
  <c r="S400" i="13"/>
  <c r="AB391" i="13"/>
  <c r="AK348" i="13"/>
  <c r="AN390" i="13"/>
  <c r="W392" i="13"/>
  <c r="J392" i="13" s="1"/>
  <c r="V393" i="13"/>
  <c r="Z393" i="13"/>
  <c r="K393" i="13" s="1"/>
  <c r="Y394" i="13"/>
  <c r="A345" i="13" l="1"/>
  <c r="G383" i="13"/>
  <c r="AO384" i="13"/>
  <c r="AF346" i="13"/>
  <c r="AI346" i="13"/>
  <c r="AJ346" i="13" s="1"/>
  <c r="N345" i="13"/>
  <c r="AH345" i="13" a="1"/>
  <c r="AH345" i="13" s="1"/>
  <c r="M345" i="13" s="1"/>
  <c r="I384" i="13"/>
  <c r="AC385" i="13"/>
  <c r="AM346" i="13"/>
  <c r="AL346" i="13"/>
  <c r="L345" i="13"/>
  <c r="W393" i="13"/>
  <c r="J393" i="13" s="1"/>
  <c r="V394" i="13"/>
  <c r="Z394" i="13"/>
  <c r="K394" i="13" s="1"/>
  <c r="Y395" i="13"/>
  <c r="AB392" i="13"/>
  <c r="AN391" i="13"/>
  <c r="AK349" i="13"/>
  <c r="T400" i="13"/>
  <c r="H400" i="13" s="1"/>
  <c r="S401" i="13"/>
  <c r="AE349" i="13"/>
  <c r="A346" i="13" l="1"/>
  <c r="I385" i="13"/>
  <c r="AC386" i="13"/>
  <c r="AF347" i="13"/>
  <c r="N346" i="13"/>
  <c r="AI347" i="13"/>
  <c r="AJ347" i="13" s="1"/>
  <c r="G384" i="13"/>
  <c r="AO385" i="13"/>
  <c r="AH346" i="13" a="1"/>
  <c r="AH346" i="13" s="1"/>
  <c r="M346" i="13" s="1"/>
  <c r="AM347" i="13"/>
  <c r="AL347" i="13"/>
  <c r="L346" i="13"/>
  <c r="AN392" i="13"/>
  <c r="AB393" i="13"/>
  <c r="AE350" i="13"/>
  <c r="AK350" i="13"/>
  <c r="S402" i="13"/>
  <c r="T401" i="13"/>
  <c r="H401" i="13" s="1"/>
  <c r="Y396" i="13"/>
  <c r="Z395" i="13"/>
  <c r="K395" i="13" s="1"/>
  <c r="V395" i="13"/>
  <c r="W394" i="13"/>
  <c r="J394" i="13" s="1"/>
  <c r="A347" i="13" l="1"/>
  <c r="G385" i="13"/>
  <c r="AO386" i="13"/>
  <c r="AH347" i="13" a="1"/>
  <c r="AH347" i="13" s="1"/>
  <c r="M347" i="13" s="1"/>
  <c r="N347" i="13"/>
  <c r="AI348" i="13"/>
  <c r="AJ348" i="13" s="1"/>
  <c r="AF348" i="13"/>
  <c r="I386" i="13"/>
  <c r="AC387" i="13"/>
  <c r="AM348" i="13"/>
  <c r="AL348" i="13"/>
  <c r="L347" i="13"/>
  <c r="Z396" i="13"/>
  <c r="K396" i="13" s="1"/>
  <c r="Y397" i="13"/>
  <c r="AE351" i="13"/>
  <c r="T402" i="13"/>
  <c r="H402" i="13" s="1"/>
  <c r="S403" i="13"/>
  <c r="AK351" i="13"/>
  <c r="AB394" i="13"/>
  <c r="W395" i="13"/>
  <c r="J395" i="13" s="1"/>
  <c r="V396" i="13"/>
  <c r="AN393" i="13"/>
  <c r="A348" i="13" l="1"/>
  <c r="AH348" i="13" a="1"/>
  <c r="AH348" i="13" s="1"/>
  <c r="M348" i="13" s="1"/>
  <c r="N348" i="13"/>
  <c r="AI349" i="13"/>
  <c r="AJ349" i="13" s="1"/>
  <c r="AF349" i="13"/>
  <c r="G386" i="13"/>
  <c r="AO387" i="13"/>
  <c r="I387" i="13"/>
  <c r="AC388" i="13"/>
  <c r="AM349" i="13"/>
  <c r="AL349" i="13"/>
  <c r="L348" i="13"/>
  <c r="S404" i="13"/>
  <c r="T403" i="13"/>
  <c r="H403" i="13" s="1"/>
  <c r="AB395" i="13"/>
  <c r="AN394" i="13"/>
  <c r="V397" i="13"/>
  <c r="W396" i="13"/>
  <c r="J396" i="13" s="1"/>
  <c r="AE352" i="13"/>
  <c r="AK352" i="13"/>
  <c r="Y398" i="13"/>
  <c r="Z397" i="13"/>
  <c r="K397" i="13" s="1"/>
  <c r="L349" i="13" l="1"/>
  <c r="AH349" i="13" a="1"/>
  <c r="AH349" i="13" s="1"/>
  <c r="M349" i="13" s="1"/>
  <c r="G387" i="13"/>
  <c r="AO388" i="13"/>
  <c r="A349" i="13"/>
  <c r="N349" i="13"/>
  <c r="AI350" i="13"/>
  <c r="AJ350" i="13" s="1"/>
  <c r="AF350" i="13"/>
  <c r="I388" i="13"/>
  <c r="AC389" i="13"/>
  <c r="AM350" i="13"/>
  <c r="AL350" i="13"/>
  <c r="AN395" i="13"/>
  <c r="AK353" i="13"/>
  <c r="AE353" i="13"/>
  <c r="V398" i="13"/>
  <c r="W397" i="13"/>
  <c r="J397" i="13" s="1"/>
  <c r="AB396" i="13"/>
  <c r="Y399" i="13"/>
  <c r="Z398" i="13"/>
  <c r="K398" i="13" s="1"/>
  <c r="S405" i="13"/>
  <c r="T404" i="13"/>
  <c r="H404" i="13" s="1"/>
  <c r="AH350" i="13" l="1" a="1"/>
  <c r="AH350" i="13" s="1"/>
  <c r="M350" i="13" s="1"/>
  <c r="A350" i="13"/>
  <c r="I389" i="13"/>
  <c r="AC390" i="13"/>
  <c r="L350" i="13"/>
  <c r="AL351" i="13"/>
  <c r="AM351" i="13"/>
  <c r="G388" i="13"/>
  <c r="AO389" i="13"/>
  <c r="AF351" i="13"/>
  <c r="N350" i="13"/>
  <c r="AI351" i="13"/>
  <c r="AJ351" i="13" s="1"/>
  <c r="AN396" i="13"/>
  <c r="AK354" i="13"/>
  <c r="S406" i="13"/>
  <c r="T405" i="13"/>
  <c r="H405" i="13" s="1"/>
  <c r="Z399" i="13"/>
  <c r="K399" i="13" s="1"/>
  <c r="Y400" i="13"/>
  <c r="AE354" i="13"/>
  <c r="AB397" i="13"/>
  <c r="W398" i="13"/>
  <c r="J398" i="13" s="1"/>
  <c r="V399" i="13"/>
  <c r="L351" i="13" l="1"/>
  <c r="AL352" i="13"/>
  <c r="AM352" i="13"/>
  <c r="AF352" i="13"/>
  <c r="N351" i="13"/>
  <c r="AI352" i="13"/>
  <c r="AJ352" i="13" s="1"/>
  <c r="AH351" i="13" a="1"/>
  <c r="AH351" i="13" s="1"/>
  <c r="M351" i="13" s="1"/>
  <c r="A351" i="13"/>
  <c r="I390" i="13"/>
  <c r="AC391" i="13"/>
  <c r="G389" i="13"/>
  <c r="AO390" i="13"/>
  <c r="AN397" i="13"/>
  <c r="AB398" i="13"/>
  <c r="S407" i="13"/>
  <c r="T406" i="13"/>
  <c r="H406" i="13" s="1"/>
  <c r="AK355" i="13"/>
  <c r="AE355" i="13"/>
  <c r="V400" i="13"/>
  <c r="W399" i="13"/>
  <c r="J399" i="13" s="1"/>
  <c r="Y401" i="13"/>
  <c r="Z400" i="13"/>
  <c r="K400" i="13" s="1"/>
  <c r="L352" i="13" l="1"/>
  <c r="A352" i="13"/>
  <c r="N352" i="13"/>
  <c r="AF353" i="13"/>
  <c r="AI353" i="13"/>
  <c r="AJ353" i="13" s="1"/>
  <c r="AH352" i="13" a="1"/>
  <c r="AH352" i="13" s="1"/>
  <c r="M352" i="13" s="1"/>
  <c r="AM353" i="13"/>
  <c r="AL353" i="13"/>
  <c r="G390" i="13"/>
  <c r="AO391" i="13"/>
  <c r="I391" i="13"/>
  <c r="AC392" i="13"/>
  <c r="W400" i="13"/>
  <c r="J400" i="13" s="1"/>
  <c r="V401" i="13"/>
  <c r="AE356" i="13"/>
  <c r="S408" i="13"/>
  <c r="T407" i="13"/>
  <c r="H407" i="13" s="1"/>
  <c r="AK356" i="13"/>
  <c r="AB399" i="13"/>
  <c r="Z401" i="13"/>
  <c r="K401" i="13" s="1"/>
  <c r="Y402" i="13"/>
  <c r="AN398" i="13"/>
  <c r="A353" i="13" l="1"/>
  <c r="G391" i="13"/>
  <c r="AO392" i="13"/>
  <c r="L353" i="13"/>
  <c r="AM354" i="13"/>
  <c r="AL354" i="13"/>
  <c r="I392" i="13"/>
  <c r="AC393" i="13"/>
  <c r="AH353" i="13" a="1"/>
  <c r="AH353" i="13" s="1"/>
  <c r="M353" i="13" s="1"/>
  <c r="AI354" i="13"/>
  <c r="AJ354" i="13" s="1"/>
  <c r="AF354" i="13"/>
  <c r="N353" i="13"/>
  <c r="T408" i="13"/>
  <c r="H408" i="13" s="1"/>
  <c r="S409" i="13"/>
  <c r="AB400" i="13"/>
  <c r="W401" i="13"/>
  <c r="J401" i="13" s="1"/>
  <c r="V402" i="13"/>
  <c r="AE357" i="13"/>
  <c r="Z402" i="13"/>
  <c r="K402" i="13" s="1"/>
  <c r="Y403" i="13"/>
  <c r="AN399" i="13"/>
  <c r="AK357" i="13"/>
  <c r="A354" i="13" l="1"/>
  <c r="AM355" i="13"/>
  <c r="AL355" i="13"/>
  <c r="L354" i="13"/>
  <c r="I393" i="13"/>
  <c r="AC394" i="13"/>
  <c r="G392" i="13"/>
  <c r="AO393" i="13"/>
  <c r="AF355" i="13"/>
  <c r="N354" i="13"/>
  <c r="AI355" i="13"/>
  <c r="AJ355" i="13" s="1"/>
  <c r="AH354" i="13" a="1"/>
  <c r="AH354" i="13" s="1"/>
  <c r="M354" i="13" s="1"/>
  <c r="AN400" i="13"/>
  <c r="Y404" i="13"/>
  <c r="Z403" i="13"/>
  <c r="K403" i="13" s="1"/>
  <c r="AK358" i="13"/>
  <c r="AB401" i="13"/>
  <c r="AE358" i="13"/>
  <c r="S410" i="13"/>
  <c r="T409" i="13"/>
  <c r="H409" i="13" s="1"/>
  <c r="V403" i="13"/>
  <c r="W402" i="13"/>
  <c r="J402" i="13" s="1"/>
  <c r="A355" i="13" l="1"/>
  <c r="AI356" i="13"/>
  <c r="AJ356" i="13" s="1"/>
  <c r="N355" i="13"/>
  <c r="AF356" i="13"/>
  <c r="I394" i="13"/>
  <c r="AC395" i="13"/>
  <c r="G393" i="13"/>
  <c r="AO394" i="13"/>
  <c r="AH355" i="13" a="1"/>
  <c r="AH355" i="13" s="1"/>
  <c r="M355" i="13" s="1"/>
  <c r="AL356" i="13"/>
  <c r="AM356" i="13"/>
  <c r="L355" i="13"/>
  <c r="AE359" i="13"/>
  <c r="AK359" i="13"/>
  <c r="AB402" i="13"/>
  <c r="Z404" i="13"/>
  <c r="K404" i="13" s="1"/>
  <c r="Y405" i="13"/>
  <c r="AN401" i="13"/>
  <c r="W403" i="13"/>
  <c r="J403" i="13" s="1"/>
  <c r="V404" i="13"/>
  <c r="T410" i="13"/>
  <c r="H410" i="13" s="1"/>
  <c r="S411" i="13"/>
  <c r="AH356" i="13" l="1" a="1"/>
  <c r="AH356" i="13" s="1"/>
  <c r="M356" i="13" s="1"/>
  <c r="I395" i="13"/>
  <c r="AC396" i="13"/>
  <c r="AF357" i="13"/>
  <c r="AI357" i="13"/>
  <c r="AJ357" i="13" s="1"/>
  <c r="N356" i="13"/>
  <c r="L356" i="13"/>
  <c r="G394" i="13"/>
  <c r="AO395" i="13"/>
  <c r="AM357" i="13"/>
  <c r="AL357" i="13"/>
  <c r="A356" i="13"/>
  <c r="AB403" i="13"/>
  <c r="AN402" i="13"/>
  <c r="AK360" i="13"/>
  <c r="Z405" i="13"/>
  <c r="K405" i="13" s="1"/>
  <c r="Y406" i="13"/>
  <c r="S412" i="13"/>
  <c r="T411" i="13"/>
  <c r="H411" i="13" s="1"/>
  <c r="AE360" i="13"/>
  <c r="V405" i="13"/>
  <c r="W404" i="13"/>
  <c r="J404" i="13" s="1"/>
  <c r="A357" i="13" l="1"/>
  <c r="AH357" i="13" a="1"/>
  <c r="AH357" i="13" s="1"/>
  <c r="M357" i="13" s="1"/>
  <c r="AF358" i="13"/>
  <c r="AI358" i="13"/>
  <c r="AJ358" i="13" s="1"/>
  <c r="N357" i="13"/>
  <c r="AL358" i="13"/>
  <c r="AM358" i="13"/>
  <c r="I396" i="13"/>
  <c r="AC397" i="13"/>
  <c r="L357" i="13"/>
  <c r="G395" i="13"/>
  <c r="AO396" i="13"/>
  <c r="AB404" i="13"/>
  <c r="Y407" i="13"/>
  <c r="Z406" i="13"/>
  <c r="K406" i="13" s="1"/>
  <c r="V406" i="13"/>
  <c r="W405" i="13"/>
  <c r="J405" i="13" s="1"/>
  <c r="AE361" i="13"/>
  <c r="S413" i="13"/>
  <c r="T412" i="13"/>
  <c r="H412" i="13" s="1"/>
  <c r="AK361" i="13"/>
  <c r="AN403" i="13"/>
  <c r="AH358" i="13" l="1" a="1"/>
  <c r="AH358" i="13" s="1"/>
  <c r="M358" i="13" s="1"/>
  <c r="L358" i="13"/>
  <c r="AL359" i="13"/>
  <c r="AM359" i="13"/>
  <c r="A358" i="13"/>
  <c r="I397" i="13"/>
  <c r="AC398" i="13"/>
  <c r="G396" i="13"/>
  <c r="AO397" i="13"/>
  <c r="AI359" i="13"/>
  <c r="AJ359" i="13" s="1"/>
  <c r="AF359" i="13"/>
  <c r="N358" i="13"/>
  <c r="W406" i="13"/>
  <c r="J406" i="13" s="1"/>
  <c r="V407" i="13"/>
  <c r="AK362" i="13"/>
  <c r="Z407" i="13"/>
  <c r="K407" i="13" s="1"/>
  <c r="Y408" i="13"/>
  <c r="T413" i="13"/>
  <c r="H413" i="13" s="1"/>
  <c r="S414" i="13"/>
  <c r="AN404" i="13"/>
  <c r="AE362" i="13"/>
  <c r="AB405" i="13"/>
  <c r="L359" i="13" l="1"/>
  <c r="AH359" i="13" a="1"/>
  <c r="AH359" i="13" s="1"/>
  <c r="M359" i="13" s="1"/>
  <c r="A359" i="13"/>
  <c r="I398" i="13"/>
  <c r="AC399" i="13"/>
  <c r="AI360" i="13"/>
  <c r="AJ360" i="13" s="1"/>
  <c r="N359" i="13"/>
  <c r="AF360" i="13"/>
  <c r="AL360" i="13"/>
  <c r="AM360" i="13"/>
  <c r="G397" i="13"/>
  <c r="AO398" i="13"/>
  <c r="AE363" i="13"/>
  <c r="Y409" i="13"/>
  <c r="Z408" i="13"/>
  <c r="K408" i="13" s="1"/>
  <c r="AB406" i="13"/>
  <c r="AN405" i="13"/>
  <c r="AK363" i="13"/>
  <c r="V408" i="13"/>
  <c r="W407" i="13"/>
  <c r="J407" i="13" s="1"/>
  <c r="S415" i="13"/>
  <c r="T414" i="13"/>
  <c r="H414" i="13" s="1"/>
  <c r="L360" i="13" l="1"/>
  <c r="AI361" i="13"/>
  <c r="AJ361" i="13" s="1"/>
  <c r="AF361" i="13"/>
  <c r="N360" i="13"/>
  <c r="A360" i="13"/>
  <c r="AL361" i="13"/>
  <c r="AM361" i="13"/>
  <c r="I399" i="13"/>
  <c r="AC400" i="13"/>
  <c r="AH360" i="13" a="1"/>
  <c r="AH360" i="13" s="1"/>
  <c r="M360" i="13" s="1"/>
  <c r="G398" i="13"/>
  <c r="AO399" i="13"/>
  <c r="AK364" i="13"/>
  <c r="Z409" i="13"/>
  <c r="K409" i="13" s="1"/>
  <c r="Y410" i="13"/>
  <c r="V409" i="13"/>
  <c r="W408" i="13"/>
  <c r="J408" i="13" s="1"/>
  <c r="AN406" i="13"/>
  <c r="AE364" i="13"/>
  <c r="S416" i="13"/>
  <c r="T415" i="13"/>
  <c r="H415" i="13" s="1"/>
  <c r="AB407" i="13"/>
  <c r="L361" i="13" l="1"/>
  <c r="AH361" i="13" a="1"/>
  <c r="AH361" i="13" s="1"/>
  <c r="M361" i="13" s="1"/>
  <c r="AM362" i="13"/>
  <c r="AL362" i="13"/>
  <c r="G399" i="13"/>
  <c r="AO400" i="13"/>
  <c r="A361" i="13"/>
  <c r="N361" i="13"/>
  <c r="AF362" i="13"/>
  <c r="AI362" i="13"/>
  <c r="AJ362" i="13" s="1"/>
  <c r="I400" i="13"/>
  <c r="AC401" i="13"/>
  <c r="AN407" i="13"/>
  <c r="T416" i="13"/>
  <c r="H416" i="13" s="1"/>
  <c r="S417" i="13"/>
  <c r="AE365" i="13"/>
  <c r="W409" i="13"/>
  <c r="J409" i="13" s="1"/>
  <c r="V410" i="13"/>
  <c r="Z410" i="13"/>
  <c r="K410" i="13" s="1"/>
  <c r="Y411" i="13"/>
  <c r="AB408" i="13"/>
  <c r="AK365" i="13"/>
  <c r="AF363" i="13" l="1"/>
  <c r="AI363" i="13"/>
  <c r="AJ363" i="13" s="1"/>
  <c r="N362" i="13"/>
  <c r="G400" i="13"/>
  <c r="AO401" i="13"/>
  <c r="A362" i="13"/>
  <c r="AH362" i="13" a="1"/>
  <c r="AH362" i="13" s="1"/>
  <c r="M362" i="13" s="1"/>
  <c r="AM363" i="13"/>
  <c r="AL363" i="13"/>
  <c r="I401" i="13"/>
  <c r="AC402" i="13"/>
  <c r="L362" i="13"/>
  <c r="AB409" i="13"/>
  <c r="AE366" i="13"/>
  <c r="Y412" i="13"/>
  <c r="Z411" i="13"/>
  <c r="K411" i="13" s="1"/>
  <c r="AK366" i="13"/>
  <c r="V411" i="13"/>
  <c r="W410" i="13"/>
  <c r="J410" i="13" s="1"/>
  <c r="S418" i="13"/>
  <c r="T417" i="13"/>
  <c r="H417" i="13" s="1"/>
  <c r="AN408" i="13"/>
  <c r="L363" i="13" l="1"/>
  <c r="AH363" i="13" a="1"/>
  <c r="AH363" i="13" s="1"/>
  <c r="M363" i="13" s="1"/>
  <c r="G401" i="13"/>
  <c r="AO402" i="13"/>
  <c r="A363" i="13"/>
  <c r="I402" i="13"/>
  <c r="AC403" i="13"/>
  <c r="AM364" i="13"/>
  <c r="AL364" i="13"/>
  <c r="N363" i="13"/>
  <c r="AI364" i="13"/>
  <c r="AJ364" i="13" s="1"/>
  <c r="AF364" i="13"/>
  <c r="AN409" i="13"/>
  <c r="AB410" i="13"/>
  <c r="Z412" i="13"/>
  <c r="K412" i="13" s="1"/>
  <c r="Y413" i="13"/>
  <c r="S419" i="13"/>
  <c r="T418" i="13"/>
  <c r="H418" i="13" s="1"/>
  <c r="W411" i="13"/>
  <c r="J411" i="13" s="1"/>
  <c r="V412" i="13"/>
  <c r="AE367" i="13"/>
  <c r="AK367" i="13"/>
  <c r="A364" i="13" l="1"/>
  <c r="AH364" i="13" a="1"/>
  <c r="AH364" i="13" s="1"/>
  <c r="M364" i="13" s="1"/>
  <c r="AI365" i="13"/>
  <c r="AJ365" i="13" s="1"/>
  <c r="AF365" i="13"/>
  <c r="N364" i="13"/>
  <c r="G402" i="13"/>
  <c r="AO403" i="13"/>
  <c r="AL365" i="13"/>
  <c r="AM365" i="13"/>
  <c r="I403" i="13"/>
  <c r="AC404" i="13"/>
  <c r="L364" i="13"/>
  <c r="T419" i="13"/>
  <c r="H419" i="13" s="1"/>
  <c r="S420" i="13"/>
  <c r="AK368" i="13"/>
  <c r="Z413" i="13"/>
  <c r="K413" i="13" s="1"/>
  <c r="Y414" i="13"/>
  <c r="AB411" i="13"/>
  <c r="AN410" i="13"/>
  <c r="AE368" i="13"/>
  <c r="W412" i="13"/>
  <c r="J412" i="13" s="1"/>
  <c r="V413" i="13"/>
  <c r="AH365" i="13" l="1" a="1"/>
  <c r="AH365" i="13" s="1"/>
  <c r="M365" i="13" s="1"/>
  <c r="L365" i="13"/>
  <c r="A365" i="13"/>
  <c r="G403" i="13"/>
  <c r="AO404" i="13"/>
  <c r="N365" i="13"/>
  <c r="AF366" i="13"/>
  <c r="AI366" i="13"/>
  <c r="AJ366" i="13" s="1"/>
  <c r="AM366" i="13"/>
  <c r="AL366" i="13"/>
  <c r="I404" i="13"/>
  <c r="AC405" i="13"/>
  <c r="AE369" i="13"/>
  <c r="AN411" i="13"/>
  <c r="AK369" i="13"/>
  <c r="Y415" i="13"/>
  <c r="Z414" i="13"/>
  <c r="K414" i="13" s="1"/>
  <c r="S421" i="13"/>
  <c r="T420" i="13"/>
  <c r="H420" i="13" s="1"/>
  <c r="V414" i="13"/>
  <c r="W413" i="13"/>
  <c r="J413" i="13" s="1"/>
  <c r="AB412" i="13"/>
  <c r="AF367" i="13" l="1"/>
  <c r="N366" i="13"/>
  <c r="AI367" i="13"/>
  <c r="AJ367" i="13" s="1"/>
  <c r="L366" i="13"/>
  <c r="AL367" i="13"/>
  <c r="AM367" i="13"/>
  <c r="A366" i="13"/>
  <c r="AH366" i="13" a="1"/>
  <c r="AH366" i="13" s="1"/>
  <c r="M366" i="13" s="1"/>
  <c r="G404" i="13"/>
  <c r="AO405" i="13"/>
  <c r="I405" i="13"/>
  <c r="AC406" i="13"/>
  <c r="AK370" i="13"/>
  <c r="AB413" i="13"/>
  <c r="W414" i="13"/>
  <c r="J414" i="13" s="1"/>
  <c r="V415" i="13"/>
  <c r="AN412" i="13"/>
  <c r="Z415" i="13"/>
  <c r="K415" i="13" s="1"/>
  <c r="Y416" i="13"/>
  <c r="T421" i="13"/>
  <c r="H421" i="13" s="1"/>
  <c r="S422" i="13"/>
  <c r="AE370" i="13"/>
  <c r="A367" i="13" l="1"/>
  <c r="AM368" i="13"/>
  <c r="AL368" i="13"/>
  <c r="I406" i="13"/>
  <c r="AC407" i="13"/>
  <c r="AH367" i="13" a="1"/>
  <c r="AH367" i="13" s="1"/>
  <c r="M367" i="13" s="1"/>
  <c r="G405" i="13"/>
  <c r="AO406" i="13"/>
  <c r="L367" i="13"/>
  <c r="N367" i="13"/>
  <c r="AI368" i="13"/>
  <c r="AJ368" i="13" s="1"/>
  <c r="AF368" i="13"/>
  <c r="Y417" i="13"/>
  <c r="Z416" i="13"/>
  <c r="K416" i="13" s="1"/>
  <c r="AN413" i="13"/>
  <c r="V416" i="13"/>
  <c r="W415" i="13"/>
  <c r="J415" i="13" s="1"/>
  <c r="AE371" i="13"/>
  <c r="T422" i="13"/>
  <c r="H422" i="13" s="1"/>
  <c r="S423" i="13"/>
  <c r="AK371" i="13"/>
  <c r="AB414" i="13"/>
  <c r="A368" i="13" l="1"/>
  <c r="I407" i="13"/>
  <c r="AC408" i="13"/>
  <c r="G406" i="13"/>
  <c r="AO407" i="13"/>
  <c r="AI369" i="13"/>
  <c r="AJ369" i="13" s="1"/>
  <c r="AF369" i="13"/>
  <c r="N368" i="13"/>
  <c r="AH368" i="13" a="1"/>
  <c r="AH368" i="13" s="1"/>
  <c r="M368" i="13" s="1"/>
  <c r="AM369" i="13"/>
  <c r="AL369" i="13"/>
  <c r="L368" i="13"/>
  <c r="Y418" i="13"/>
  <c r="Z417" i="13"/>
  <c r="K417" i="13" s="1"/>
  <c r="AK372" i="13"/>
  <c r="S424" i="13"/>
  <c r="T423" i="13"/>
  <c r="H423" i="13" s="1"/>
  <c r="AN414" i="13"/>
  <c r="V417" i="13"/>
  <c r="W416" i="13"/>
  <c r="J416" i="13" s="1"/>
  <c r="AB415" i="13"/>
  <c r="AE372" i="13"/>
  <c r="A369" i="13" l="1"/>
  <c r="G407" i="13"/>
  <c r="AO408" i="13"/>
  <c r="N369" i="13"/>
  <c r="AI370" i="13"/>
  <c r="AJ370" i="13" s="1"/>
  <c r="AF370" i="13"/>
  <c r="AL370" i="13"/>
  <c r="AM370" i="13"/>
  <c r="I408" i="13"/>
  <c r="AC409" i="13"/>
  <c r="AH369" i="13" a="1"/>
  <c r="AH369" i="13" s="1"/>
  <c r="M369" i="13" s="1"/>
  <c r="L369" i="13"/>
  <c r="W417" i="13"/>
  <c r="J417" i="13" s="1"/>
  <c r="V418" i="13"/>
  <c r="AK373" i="13"/>
  <c r="AN415" i="13"/>
  <c r="Z418" i="13"/>
  <c r="K418" i="13" s="1"/>
  <c r="Y419" i="13"/>
  <c r="AB416" i="13"/>
  <c r="AE373" i="13"/>
  <c r="S425" i="13"/>
  <c r="T424" i="13"/>
  <c r="H424" i="13" s="1"/>
  <c r="L370" i="13" l="1"/>
  <c r="AM371" i="13"/>
  <c r="AL371" i="13"/>
  <c r="AH370" i="13" a="1"/>
  <c r="AH370" i="13" s="1"/>
  <c r="M370" i="13" s="1"/>
  <c r="AI371" i="13"/>
  <c r="AJ371" i="13" s="1"/>
  <c r="AF371" i="13"/>
  <c r="N370" i="13"/>
  <c r="A370" i="13"/>
  <c r="G408" i="13"/>
  <c r="AO409" i="13"/>
  <c r="I409" i="13"/>
  <c r="AC410" i="13"/>
  <c r="AK374" i="13"/>
  <c r="AB417" i="13"/>
  <c r="S426" i="13"/>
  <c r="T425" i="13"/>
  <c r="H425" i="13" s="1"/>
  <c r="Y420" i="13"/>
  <c r="Z419" i="13"/>
  <c r="K419" i="13" s="1"/>
  <c r="AE374" i="13"/>
  <c r="AN416" i="13"/>
  <c r="V419" i="13"/>
  <c r="W418" i="13"/>
  <c r="J418" i="13" s="1"/>
  <c r="A371" i="13" l="1"/>
  <c r="AH371" i="13" a="1"/>
  <c r="AH371" i="13" s="1"/>
  <c r="M371" i="13" s="1"/>
  <c r="AF372" i="13"/>
  <c r="N371" i="13"/>
  <c r="AI372" i="13"/>
  <c r="AJ372" i="13" s="1"/>
  <c r="I410" i="13"/>
  <c r="AC411" i="13"/>
  <c r="AM372" i="13"/>
  <c r="AL372" i="13"/>
  <c r="G409" i="13"/>
  <c r="AO410" i="13"/>
  <c r="L371" i="13"/>
  <c r="AK375" i="13"/>
  <c r="AN417" i="13"/>
  <c r="AB418" i="13"/>
  <c r="AE375" i="13"/>
  <c r="T426" i="13"/>
  <c r="H426" i="13" s="1"/>
  <c r="S427" i="13"/>
  <c r="W419" i="13"/>
  <c r="J419" i="13" s="1"/>
  <c r="V420" i="13"/>
  <c r="Z420" i="13"/>
  <c r="K420" i="13" s="1"/>
  <c r="Y421" i="13"/>
  <c r="AH372" i="13" l="1" a="1"/>
  <c r="AH372" i="13" s="1"/>
  <c r="M372" i="13" s="1"/>
  <c r="AM373" i="13"/>
  <c r="AL373" i="13"/>
  <c r="L372" i="13"/>
  <c r="I411" i="13"/>
  <c r="AC412" i="13"/>
  <c r="A372" i="13"/>
  <c r="G410" i="13"/>
  <c r="AO411" i="13"/>
  <c r="AI373" i="13"/>
  <c r="AJ373" i="13" s="1"/>
  <c r="A373" i="13" s="1"/>
  <c r="AF373" i="13"/>
  <c r="N372" i="13"/>
  <c r="S428" i="13"/>
  <c r="T427" i="13"/>
  <c r="H427" i="13" s="1"/>
  <c r="AK376" i="13"/>
  <c r="AE376" i="13"/>
  <c r="AB419" i="13"/>
  <c r="Z421" i="13"/>
  <c r="K421" i="13" s="1"/>
  <c r="Y422" i="13"/>
  <c r="W420" i="13"/>
  <c r="J420" i="13" s="1"/>
  <c r="V421" i="13"/>
  <c r="AN418" i="13"/>
  <c r="AH373" i="13" l="1" a="1"/>
  <c r="AH373" i="13" s="1"/>
  <c r="M373" i="13" s="1"/>
  <c r="I412" i="13"/>
  <c r="AC413" i="13"/>
  <c r="G411" i="13"/>
  <c r="AO412" i="13"/>
  <c r="AF374" i="13"/>
  <c r="N373" i="13"/>
  <c r="AI374" i="13"/>
  <c r="AJ374" i="13" s="1"/>
  <c r="AL374" i="13"/>
  <c r="AM374" i="13"/>
  <c r="L373" i="13"/>
  <c r="Z422" i="13"/>
  <c r="K422" i="13" s="1"/>
  <c r="Y423" i="13"/>
  <c r="T428" i="13"/>
  <c r="H428" i="13" s="1"/>
  <c r="S429" i="13"/>
  <c r="AK377" i="13"/>
  <c r="AB420" i="13"/>
  <c r="AN419" i="13"/>
  <c r="W421" i="13"/>
  <c r="J421" i="13" s="1"/>
  <c r="V422" i="13"/>
  <c r="AE377" i="13"/>
  <c r="A374" i="13" l="1"/>
  <c r="AF375" i="13"/>
  <c r="AI375" i="13"/>
  <c r="AJ375" i="13" s="1"/>
  <c r="N374" i="13"/>
  <c r="G412" i="13"/>
  <c r="AO413" i="13"/>
  <c r="AH374" i="13" a="1"/>
  <c r="AH374" i="13" s="1"/>
  <c r="M374" i="13" s="1"/>
  <c r="I413" i="13"/>
  <c r="AC414" i="13"/>
  <c r="AM375" i="13"/>
  <c r="AL375" i="13"/>
  <c r="L374" i="13"/>
  <c r="S430" i="13"/>
  <c r="T429" i="13"/>
  <c r="H429" i="13" s="1"/>
  <c r="AK378" i="13"/>
  <c r="W422" i="13"/>
  <c r="J422" i="13" s="1"/>
  <c r="V423" i="13"/>
  <c r="AN420" i="13"/>
  <c r="AE378" i="13"/>
  <c r="Z423" i="13"/>
  <c r="K423" i="13" s="1"/>
  <c r="Y424" i="13"/>
  <c r="AB421" i="13"/>
  <c r="A375" i="13" l="1"/>
  <c r="G413" i="13"/>
  <c r="AO414" i="13"/>
  <c r="I414" i="13"/>
  <c r="AC415" i="13"/>
  <c r="AH375" i="13" a="1"/>
  <c r="AH375" i="13" s="1"/>
  <c r="M375" i="13" s="1"/>
  <c r="AM376" i="13"/>
  <c r="AL376" i="13"/>
  <c r="L375" i="13"/>
  <c r="AI376" i="13"/>
  <c r="AJ376" i="13" s="1"/>
  <c r="AF376" i="13"/>
  <c r="N375" i="13"/>
  <c r="S431" i="13"/>
  <c r="T430" i="13"/>
  <c r="H430" i="13" s="1"/>
  <c r="Y425" i="13"/>
  <c r="Z424" i="13"/>
  <c r="K424" i="13" s="1"/>
  <c r="AE379" i="13"/>
  <c r="AN421" i="13"/>
  <c r="AK379" i="13"/>
  <c r="AB422" i="13"/>
  <c r="V424" i="13"/>
  <c r="W423" i="13"/>
  <c r="J423" i="13" s="1"/>
  <c r="A376" i="13" l="1"/>
  <c r="L376" i="13"/>
  <c r="AM377" i="13"/>
  <c r="AL377" i="13"/>
  <c r="AH376" i="13" a="1"/>
  <c r="AH376" i="13" s="1"/>
  <c r="M376" i="13" s="1"/>
  <c r="I415" i="13"/>
  <c r="AC416" i="13"/>
  <c r="AI377" i="13"/>
  <c r="N376" i="13"/>
  <c r="AF377" i="13"/>
  <c r="G414" i="13"/>
  <c r="AO415" i="13"/>
  <c r="AK380" i="13"/>
  <c r="AE380" i="13"/>
  <c r="W424" i="13"/>
  <c r="J424" i="13" s="1"/>
  <c r="V425" i="13"/>
  <c r="Z425" i="13"/>
  <c r="K425" i="13" s="1"/>
  <c r="Y426" i="13"/>
  <c r="AB423" i="13"/>
  <c r="AN422" i="13"/>
  <c r="T431" i="13"/>
  <c r="H431" i="13" s="1"/>
  <c r="S432" i="13"/>
  <c r="I416" i="13" l="1"/>
  <c r="AC417" i="13"/>
  <c r="AM378" i="13"/>
  <c r="AL378" i="13"/>
  <c r="L377" i="13"/>
  <c r="AJ377" i="13"/>
  <c r="AH377" i="13" s="1" a="1"/>
  <c r="AH377" i="13" s="1"/>
  <c r="M377" i="13" s="1"/>
  <c r="G415" i="13"/>
  <c r="AO416" i="13"/>
  <c r="N377" i="13"/>
  <c r="AI378" i="13"/>
  <c r="AJ378" i="13" s="1"/>
  <c r="AF378" i="13"/>
  <c r="V426" i="13"/>
  <c r="W425" i="13"/>
  <c r="J425" i="13" s="1"/>
  <c r="AN423" i="13"/>
  <c r="S433" i="13"/>
  <c r="T432" i="13"/>
  <c r="H432" i="13" s="1"/>
  <c r="AE381" i="13"/>
  <c r="AB424" i="13"/>
  <c r="Y427" i="13"/>
  <c r="Z426" i="13"/>
  <c r="K426" i="13" s="1"/>
  <c r="AK381" i="13"/>
  <c r="AH378" i="13" l="1" a="1"/>
  <c r="AH378" i="13" s="1"/>
  <c r="M378" i="13" s="1"/>
  <c r="A378" i="13"/>
  <c r="A377" i="13"/>
  <c r="AI379" i="13"/>
  <c r="AJ379" i="13" s="1"/>
  <c r="AF379" i="13"/>
  <c r="N378" i="13"/>
  <c r="L378" i="13"/>
  <c r="AM379" i="13"/>
  <c r="AL379" i="13"/>
  <c r="I417" i="13"/>
  <c r="AC418" i="13"/>
  <c r="G416" i="13"/>
  <c r="AO417" i="13"/>
  <c r="AE382" i="13"/>
  <c r="AB425" i="13"/>
  <c r="T433" i="13"/>
  <c r="H433" i="13" s="1"/>
  <c r="S434" i="13"/>
  <c r="AK382" i="13"/>
  <c r="AN424" i="13"/>
  <c r="Y428" i="13"/>
  <c r="Z427" i="13"/>
  <c r="K427" i="13" s="1"/>
  <c r="V427" i="13"/>
  <c r="W426" i="13"/>
  <c r="J426" i="13" s="1"/>
  <c r="A379" i="13" l="1"/>
  <c r="L379" i="13"/>
  <c r="G417" i="13"/>
  <c r="AO418" i="13"/>
  <c r="N379" i="13"/>
  <c r="AI380" i="13"/>
  <c r="AJ380" i="13" s="1"/>
  <c r="AF380" i="13"/>
  <c r="AH379" i="13" a="1"/>
  <c r="AH379" i="13" s="1"/>
  <c r="M379" i="13" s="1"/>
  <c r="AM380" i="13"/>
  <c r="AL380" i="13"/>
  <c r="I418" i="13"/>
  <c r="AC419" i="13"/>
  <c r="AN425" i="13"/>
  <c r="AB426" i="13"/>
  <c r="W427" i="13"/>
  <c r="J427" i="13" s="1"/>
  <c r="V428" i="13"/>
  <c r="AE383" i="13"/>
  <c r="AK383" i="13"/>
  <c r="Z428" i="13"/>
  <c r="K428" i="13" s="1"/>
  <c r="Y429" i="13"/>
  <c r="T434" i="13"/>
  <c r="H434" i="13" s="1"/>
  <c r="S435" i="13"/>
  <c r="L380" i="13" l="1"/>
  <c r="A380" i="13"/>
  <c r="AH380" i="13" a="1"/>
  <c r="AH380" i="13" s="1"/>
  <c r="M380" i="13" s="1"/>
  <c r="I419" i="13"/>
  <c r="AC420" i="13"/>
  <c r="G418" i="13"/>
  <c r="AO419" i="13"/>
  <c r="AF381" i="13"/>
  <c r="AI381" i="13"/>
  <c r="AJ381" i="13" s="1"/>
  <c r="N380" i="13"/>
  <c r="AL381" i="13"/>
  <c r="AM381" i="13"/>
  <c r="AK384" i="13"/>
  <c r="Y430" i="13"/>
  <c r="Z429" i="13"/>
  <c r="K429" i="13" s="1"/>
  <c r="AB427" i="13"/>
  <c r="S436" i="13"/>
  <c r="T435" i="13"/>
  <c r="H435" i="13" s="1"/>
  <c r="AE384" i="13"/>
  <c r="V429" i="13"/>
  <c r="W428" i="13"/>
  <c r="J428" i="13" s="1"/>
  <c r="AN426" i="13"/>
  <c r="A381" i="13" l="1"/>
  <c r="N381" i="13"/>
  <c r="AI382" i="13"/>
  <c r="AJ382" i="13" s="1"/>
  <c r="AF382" i="13"/>
  <c r="G419" i="13"/>
  <c r="AO420" i="13"/>
  <c r="AH381" i="13" a="1"/>
  <c r="AH381" i="13" s="1"/>
  <c r="M381" i="13" s="1"/>
  <c r="I420" i="13"/>
  <c r="AC421" i="13"/>
  <c r="L381" i="13"/>
  <c r="AM382" i="13"/>
  <c r="AL382" i="13"/>
  <c r="AB428" i="13"/>
  <c r="W429" i="13"/>
  <c r="J429" i="13" s="1"/>
  <c r="V430" i="13"/>
  <c r="Z430" i="13"/>
  <c r="K430" i="13" s="1"/>
  <c r="Y431" i="13"/>
  <c r="AE385" i="13"/>
  <c r="T436" i="13"/>
  <c r="H436" i="13" s="1"/>
  <c r="S437" i="13"/>
  <c r="AN427" i="13"/>
  <c r="AK385" i="13"/>
  <c r="I421" i="13" l="1"/>
  <c r="AC422" i="13"/>
  <c r="AH382" i="13" a="1"/>
  <c r="AH382" i="13" s="1"/>
  <c r="M382" i="13" s="1"/>
  <c r="G420" i="13"/>
  <c r="AO421" i="13"/>
  <c r="N382" i="13"/>
  <c r="AF383" i="13"/>
  <c r="AI383" i="13"/>
  <c r="AJ383" i="13" s="1"/>
  <c r="A382" i="13"/>
  <c r="AM383" i="13"/>
  <c r="AL383" i="13"/>
  <c r="L382" i="13"/>
  <c r="AE386" i="13"/>
  <c r="S438" i="13"/>
  <c r="T437" i="13"/>
  <c r="H437" i="13" s="1"/>
  <c r="V431" i="13"/>
  <c r="W430" i="13"/>
  <c r="J430" i="13" s="1"/>
  <c r="AK386" i="13"/>
  <c r="AN428" i="13"/>
  <c r="Y432" i="13"/>
  <c r="Z431" i="13"/>
  <c r="K431" i="13" s="1"/>
  <c r="AB429" i="13"/>
  <c r="A383" i="13" l="1"/>
  <c r="AH383" i="13" a="1"/>
  <c r="AH383" i="13" s="1"/>
  <c r="M383" i="13" s="1"/>
  <c r="G421" i="13"/>
  <c r="AO422" i="13"/>
  <c r="AI384" i="13"/>
  <c r="AJ384" i="13" s="1"/>
  <c r="AF384" i="13"/>
  <c r="N383" i="13"/>
  <c r="L383" i="13"/>
  <c r="I422" i="13"/>
  <c r="AC423" i="13"/>
  <c r="AL384" i="13"/>
  <c r="AM384" i="13"/>
  <c r="AE387" i="13"/>
  <c r="AK387" i="13"/>
  <c r="V432" i="13"/>
  <c r="W431" i="13"/>
  <c r="J431" i="13" s="1"/>
  <c r="AN429" i="13"/>
  <c r="AB430" i="13"/>
  <c r="Y433" i="13"/>
  <c r="Z432" i="13"/>
  <c r="K432" i="13" s="1"/>
  <c r="S439" i="13"/>
  <c r="T438" i="13"/>
  <c r="H438" i="13" s="1"/>
  <c r="A384" i="13" l="1"/>
  <c r="AH384" i="13" a="1"/>
  <c r="AH384" i="13" s="1"/>
  <c r="M384" i="13" s="1"/>
  <c r="I423" i="13"/>
  <c r="AC424" i="13"/>
  <c r="AI385" i="13"/>
  <c r="AJ385" i="13" s="1"/>
  <c r="AF385" i="13"/>
  <c r="N384" i="13"/>
  <c r="L384" i="13"/>
  <c r="G422" i="13"/>
  <c r="AO423" i="13"/>
  <c r="AM385" i="13"/>
  <c r="AL385" i="13"/>
  <c r="S440" i="13"/>
  <c r="T439" i="13"/>
  <c r="H439" i="13" s="1"/>
  <c r="AE388" i="13"/>
  <c r="AB431" i="13"/>
  <c r="AN430" i="13"/>
  <c r="Y434" i="13"/>
  <c r="Z433" i="13"/>
  <c r="K433" i="13" s="1"/>
  <c r="V433" i="13"/>
  <c r="W432" i="13"/>
  <c r="J432" i="13" s="1"/>
  <c r="AK388" i="13"/>
  <c r="A385" i="13" l="1"/>
  <c r="G423" i="13"/>
  <c r="AO424" i="13"/>
  <c r="AF386" i="13"/>
  <c r="N385" i="13"/>
  <c r="AI386" i="13"/>
  <c r="AJ386" i="13" s="1"/>
  <c r="AM386" i="13"/>
  <c r="AL386" i="13"/>
  <c r="I424" i="13"/>
  <c r="AC425" i="13"/>
  <c r="AH385" i="13" a="1"/>
  <c r="AH385" i="13" s="1"/>
  <c r="M385" i="13" s="1"/>
  <c r="L385" i="13"/>
  <c r="S441" i="13"/>
  <c r="T440" i="13"/>
  <c r="H440" i="13" s="1"/>
  <c r="AB432" i="13"/>
  <c r="AE389" i="13"/>
  <c r="AK389" i="13"/>
  <c r="Y435" i="13"/>
  <c r="Z434" i="13"/>
  <c r="K434" i="13" s="1"/>
  <c r="AN431" i="13"/>
  <c r="W433" i="13"/>
  <c r="J433" i="13" s="1"/>
  <c r="V434" i="13"/>
  <c r="AM387" i="13" l="1"/>
  <c r="AL387" i="13"/>
  <c r="L386" i="13"/>
  <c r="A386" i="13"/>
  <c r="AF387" i="13"/>
  <c r="N386" i="13"/>
  <c r="AI387" i="13"/>
  <c r="AJ387" i="13" s="1"/>
  <c r="G424" i="13"/>
  <c r="AO425" i="13"/>
  <c r="AH386" i="13" a="1"/>
  <c r="AH386" i="13" s="1"/>
  <c r="M386" i="13" s="1"/>
  <c r="I425" i="13"/>
  <c r="AC426" i="13"/>
  <c r="AE390" i="13"/>
  <c r="AN432" i="13"/>
  <c r="AB433" i="13"/>
  <c r="Z435" i="13"/>
  <c r="K435" i="13" s="1"/>
  <c r="Y436" i="13"/>
  <c r="W434" i="13"/>
  <c r="J434" i="13" s="1"/>
  <c r="V435" i="13"/>
  <c r="T441" i="13"/>
  <c r="H441" i="13" s="1"/>
  <c r="S442" i="13"/>
  <c r="AK390" i="13"/>
  <c r="A387" i="13" l="1"/>
  <c r="AH387" i="13" a="1"/>
  <c r="AH387" i="13" s="1"/>
  <c r="M387" i="13" s="1"/>
  <c r="AI388" i="13"/>
  <c r="AJ388" i="13" s="1"/>
  <c r="AF388" i="13"/>
  <c r="N387" i="13"/>
  <c r="I426" i="13"/>
  <c r="AC427" i="13"/>
  <c r="AL388" i="13"/>
  <c r="AM388" i="13"/>
  <c r="G425" i="13"/>
  <c r="AO426" i="13"/>
  <c r="L387" i="13"/>
  <c r="AN433" i="13"/>
  <c r="AB434" i="13"/>
  <c r="Z436" i="13"/>
  <c r="K436" i="13" s="1"/>
  <c r="Y437" i="13"/>
  <c r="W435" i="13"/>
  <c r="J435" i="13" s="1"/>
  <c r="V436" i="13"/>
  <c r="AK391" i="13"/>
  <c r="S443" i="13"/>
  <c r="T442" i="13"/>
  <c r="H442" i="13" s="1"/>
  <c r="AE391" i="13"/>
  <c r="AH388" i="13" l="1" a="1"/>
  <c r="AH388" i="13" s="1"/>
  <c r="M388" i="13" s="1"/>
  <c r="L388" i="13"/>
  <c r="I427" i="13"/>
  <c r="AC428" i="13"/>
  <c r="A388" i="13"/>
  <c r="AI389" i="13"/>
  <c r="AJ389" i="13" s="1"/>
  <c r="AF389" i="13"/>
  <c r="N388" i="13"/>
  <c r="G426" i="13"/>
  <c r="AO427" i="13"/>
  <c r="AM389" i="13"/>
  <c r="AL389" i="13"/>
  <c r="AN434" i="13"/>
  <c r="AE392" i="13"/>
  <c r="T443" i="13"/>
  <c r="H443" i="13" s="1"/>
  <c r="S444" i="13"/>
  <c r="V437" i="13"/>
  <c r="W436" i="13"/>
  <c r="J436" i="13" s="1"/>
  <c r="Z437" i="13"/>
  <c r="K437" i="13" s="1"/>
  <c r="Y438" i="13"/>
  <c r="AK392" i="13"/>
  <c r="AB435" i="13"/>
  <c r="A389" i="13" l="1"/>
  <c r="N389" i="13"/>
  <c r="AI390" i="13"/>
  <c r="AJ390" i="13" s="1"/>
  <c r="AF390" i="13"/>
  <c r="AH389" i="13" a="1"/>
  <c r="AH389" i="13" s="1"/>
  <c r="M389" i="13" s="1"/>
  <c r="G427" i="13"/>
  <c r="AO428" i="13"/>
  <c r="AL390" i="13"/>
  <c r="AM390" i="13"/>
  <c r="I428" i="13"/>
  <c r="AC429" i="13"/>
  <c r="L389" i="13"/>
  <c r="AK393" i="13"/>
  <c r="AE393" i="13"/>
  <c r="AB436" i="13"/>
  <c r="AN435" i="13"/>
  <c r="S445" i="13"/>
  <c r="T444" i="13"/>
  <c r="H444" i="13" s="1"/>
  <c r="Y439" i="13"/>
  <c r="Z438" i="13"/>
  <c r="K438" i="13" s="1"/>
  <c r="V438" i="13"/>
  <c r="W437" i="13"/>
  <c r="J437" i="13" s="1"/>
  <c r="L390" i="13" l="1"/>
  <c r="AL391" i="13"/>
  <c r="AM391" i="13"/>
  <c r="G428" i="13"/>
  <c r="AO429" i="13"/>
  <c r="N390" i="13"/>
  <c r="AI391" i="13"/>
  <c r="AF391" i="13"/>
  <c r="A390" i="13"/>
  <c r="AH390" i="13" a="1"/>
  <c r="AH390" i="13" s="1"/>
  <c r="M390" i="13" s="1"/>
  <c r="I429" i="13"/>
  <c r="AC430" i="13"/>
  <c r="S446" i="13"/>
  <c r="T445" i="13"/>
  <c r="H445" i="13" s="1"/>
  <c r="AN436" i="13"/>
  <c r="AE394" i="13"/>
  <c r="Y440" i="13"/>
  <c r="Z439" i="13"/>
  <c r="K439" i="13" s="1"/>
  <c r="AB437" i="13"/>
  <c r="V439" i="13"/>
  <c r="W438" i="13"/>
  <c r="J438" i="13" s="1"/>
  <c r="AK394" i="13"/>
  <c r="AJ391" i="13" l="1"/>
  <c r="AH391" i="13" s="1" a="1"/>
  <c r="AH391" i="13" s="1"/>
  <c r="M391" i="13" s="1"/>
  <c r="G429" i="13"/>
  <c r="AO430" i="13"/>
  <c r="I430" i="13"/>
  <c r="AC431" i="13"/>
  <c r="L391" i="13"/>
  <c r="AM392" i="13"/>
  <c r="AL392" i="13"/>
  <c r="AF392" i="13"/>
  <c r="N391" i="13"/>
  <c r="AI392" i="13"/>
  <c r="AE395" i="13"/>
  <c r="Y441" i="13"/>
  <c r="Z440" i="13"/>
  <c r="K440" i="13" s="1"/>
  <c r="AN437" i="13"/>
  <c r="V440" i="13"/>
  <c r="W439" i="13"/>
  <c r="J439" i="13" s="1"/>
  <c r="AB438" i="13"/>
  <c r="AK395" i="13"/>
  <c r="T446" i="13"/>
  <c r="H446" i="13" s="1"/>
  <c r="S447" i="13"/>
  <c r="A391" i="13" l="1"/>
  <c r="I431" i="13"/>
  <c r="AC432" i="13"/>
  <c r="AJ392" i="13"/>
  <c r="AH392" i="13" s="1" a="1"/>
  <c r="AH392" i="13" s="1"/>
  <c r="G430" i="13"/>
  <c r="AO431" i="13"/>
  <c r="AI393" i="13"/>
  <c r="AJ393" i="13" s="1"/>
  <c r="AF393" i="13"/>
  <c r="N392" i="13"/>
  <c r="AM393" i="13"/>
  <c r="AL393" i="13"/>
  <c r="L392" i="13"/>
  <c r="AK396" i="13"/>
  <c r="S448" i="13"/>
  <c r="T447" i="13"/>
  <c r="H447" i="13" s="1"/>
  <c r="AB439" i="13"/>
  <c r="Z441" i="13"/>
  <c r="K441" i="13" s="1"/>
  <c r="Y442" i="13"/>
  <c r="W440" i="13"/>
  <c r="J440" i="13" s="1"/>
  <c r="V441" i="13"/>
  <c r="AN438" i="13"/>
  <c r="AE396" i="13"/>
  <c r="A393" i="13" l="1"/>
  <c r="M392" i="13"/>
  <c r="AH393" i="13" a="1"/>
  <c r="AH393" i="13" s="1"/>
  <c r="M393" i="13" s="1"/>
  <c r="G431" i="13"/>
  <c r="AO432" i="13"/>
  <c r="A392" i="13"/>
  <c r="I432" i="13"/>
  <c r="AC433" i="13"/>
  <c r="L393" i="13"/>
  <c r="AM394" i="13"/>
  <c r="AL394" i="13"/>
  <c r="AF394" i="13"/>
  <c r="N393" i="13"/>
  <c r="AI394" i="13"/>
  <c r="AJ394" i="13" s="1"/>
  <c r="AB440" i="13"/>
  <c r="Z442" i="13"/>
  <c r="K442" i="13" s="1"/>
  <c r="Y443" i="13"/>
  <c r="S449" i="13"/>
  <c r="T448" i="13"/>
  <c r="H448" i="13" s="1"/>
  <c r="AE397" i="13"/>
  <c r="AN439" i="13"/>
  <c r="V442" i="13"/>
  <c r="W441" i="13"/>
  <c r="J441" i="13" s="1"/>
  <c r="AK397" i="13"/>
  <c r="A394" i="13" l="1"/>
  <c r="AH394" i="13" a="1"/>
  <c r="AH394" i="13" s="1"/>
  <c r="M394" i="13" s="1"/>
  <c r="I433" i="13"/>
  <c r="AC434" i="13"/>
  <c r="G432" i="13"/>
  <c r="AO433" i="13"/>
  <c r="N394" i="13"/>
  <c r="AF395" i="13"/>
  <c r="AI395" i="13"/>
  <c r="AJ395" i="13" s="1"/>
  <c r="AL395" i="13"/>
  <c r="AM395" i="13"/>
  <c r="L394" i="13"/>
  <c r="AE398" i="13"/>
  <c r="T449" i="13"/>
  <c r="H449" i="13" s="1"/>
  <c r="S450" i="13"/>
  <c r="AN440" i="13"/>
  <c r="Z443" i="13"/>
  <c r="K443" i="13" s="1"/>
  <c r="Y444" i="13"/>
  <c r="AK398" i="13"/>
  <c r="W442" i="13"/>
  <c r="J442" i="13" s="1"/>
  <c r="V443" i="13"/>
  <c r="AB441" i="13"/>
  <c r="A395" i="13" l="1"/>
  <c r="L395" i="13"/>
  <c r="AL396" i="13"/>
  <c r="AM396" i="13"/>
  <c r="AF396" i="13"/>
  <c r="N395" i="13"/>
  <c r="AI396" i="13"/>
  <c r="AJ396" i="13" s="1"/>
  <c r="G433" i="13"/>
  <c r="AO434" i="13"/>
  <c r="AH395" i="13" a="1"/>
  <c r="AH395" i="13" s="1"/>
  <c r="M395" i="13" s="1"/>
  <c r="I434" i="13"/>
  <c r="AC435" i="13"/>
  <c r="Z444" i="13"/>
  <c r="K444" i="13" s="1"/>
  <c r="Y445" i="13"/>
  <c r="AB442" i="13"/>
  <c r="AK399" i="13"/>
  <c r="AE399" i="13"/>
  <c r="V444" i="13"/>
  <c r="W443" i="13"/>
  <c r="J443" i="13" s="1"/>
  <c r="AN441" i="13"/>
  <c r="S451" i="13"/>
  <c r="T450" i="13"/>
  <c r="H450" i="13" s="1"/>
  <c r="A396" i="13" l="1"/>
  <c r="L396" i="13"/>
  <c r="G434" i="13"/>
  <c r="AO435" i="13"/>
  <c r="AH396" i="13" a="1"/>
  <c r="AH396" i="13" s="1"/>
  <c r="M396" i="13" s="1"/>
  <c r="AF397" i="13"/>
  <c r="AI397" i="13"/>
  <c r="AJ397" i="13" s="1"/>
  <c r="N396" i="13"/>
  <c r="I435" i="13"/>
  <c r="AC436" i="13"/>
  <c r="AL397" i="13"/>
  <c r="AM397" i="13"/>
  <c r="Z445" i="13"/>
  <c r="K445" i="13" s="1"/>
  <c r="Y446" i="13"/>
  <c r="AK400" i="13"/>
  <c r="T451" i="13"/>
  <c r="H451" i="13" s="1"/>
  <c r="S452" i="13"/>
  <c r="AN442" i="13"/>
  <c r="W444" i="13"/>
  <c r="J444" i="13" s="1"/>
  <c r="V445" i="13"/>
  <c r="AB443" i="13"/>
  <c r="AE400" i="13"/>
  <c r="A397" i="13" l="1"/>
  <c r="I436" i="13"/>
  <c r="AC437" i="13"/>
  <c r="AF398" i="13"/>
  <c r="N397" i="13"/>
  <c r="AI398" i="13"/>
  <c r="AJ398" i="13" s="1"/>
  <c r="AH397" i="13" a="1"/>
  <c r="AH397" i="13" s="1"/>
  <c r="M397" i="13" s="1"/>
  <c r="G435" i="13"/>
  <c r="AO436" i="13"/>
  <c r="L397" i="13"/>
  <c r="AM398" i="13"/>
  <c r="AL398" i="13"/>
  <c r="AK401" i="13"/>
  <c r="W445" i="13"/>
  <c r="J445" i="13" s="1"/>
  <c r="V446" i="13"/>
  <c r="AN443" i="13"/>
  <c r="Z446" i="13"/>
  <c r="K446" i="13" s="1"/>
  <c r="Y447" i="13"/>
  <c r="AB444" i="13"/>
  <c r="T452" i="13"/>
  <c r="H452" i="13" s="1"/>
  <c r="S453" i="13"/>
  <c r="AE401" i="13"/>
  <c r="A398" i="13" l="1"/>
  <c r="AH398" i="13" a="1"/>
  <c r="AH398" i="13" s="1"/>
  <c r="M398" i="13" s="1"/>
  <c r="G436" i="13"/>
  <c r="AO437" i="13"/>
  <c r="I437" i="13"/>
  <c r="AC438" i="13"/>
  <c r="AL399" i="13"/>
  <c r="AM399" i="13"/>
  <c r="AI399" i="13"/>
  <c r="AJ399" i="13" s="1"/>
  <c r="N398" i="13"/>
  <c r="AF399" i="13"/>
  <c r="L398" i="13"/>
  <c r="Y448" i="13"/>
  <c r="Z447" i="13"/>
  <c r="K447" i="13" s="1"/>
  <c r="S454" i="13"/>
  <c r="T453" i="13"/>
  <c r="H453" i="13" s="1"/>
  <c r="V447" i="13"/>
  <c r="W446" i="13"/>
  <c r="J446" i="13" s="1"/>
  <c r="AN444" i="13"/>
  <c r="AE402" i="13"/>
  <c r="AB445" i="13"/>
  <c r="AK402" i="13"/>
  <c r="A399" i="13" l="1"/>
  <c r="L399" i="13"/>
  <c r="AM400" i="13"/>
  <c r="AL400" i="13"/>
  <c r="I438" i="13"/>
  <c r="AC439" i="13"/>
  <c r="G437" i="13"/>
  <c r="AO438" i="13"/>
  <c r="AH399" i="13" a="1"/>
  <c r="AH399" i="13" s="1"/>
  <c r="M399" i="13" s="1"/>
  <c r="AI400" i="13"/>
  <c r="AJ400" i="13" s="1"/>
  <c r="N399" i="13"/>
  <c r="AF400" i="13"/>
  <c r="W447" i="13"/>
  <c r="J447" i="13" s="1"/>
  <c r="V448" i="13"/>
  <c r="AK403" i="13"/>
  <c r="AE403" i="13"/>
  <c r="AN445" i="13"/>
  <c r="T454" i="13"/>
  <c r="H454" i="13" s="1"/>
  <c r="S455" i="13"/>
  <c r="AB446" i="13"/>
  <c r="Y449" i="13"/>
  <c r="Z448" i="13"/>
  <c r="K448" i="13" s="1"/>
  <c r="A400" i="13" l="1"/>
  <c r="I439" i="13"/>
  <c r="AC440" i="13"/>
  <c r="AM401" i="13"/>
  <c r="AL401" i="13"/>
  <c r="AH400" i="13" a="1"/>
  <c r="AH400" i="13" s="1"/>
  <c r="M400" i="13" s="1"/>
  <c r="L400" i="13"/>
  <c r="G438" i="13"/>
  <c r="AO439" i="13"/>
  <c r="N400" i="13"/>
  <c r="AF401" i="13"/>
  <c r="AI401" i="13"/>
  <c r="AJ401" i="13" s="1"/>
  <c r="AB447" i="13"/>
  <c r="AK404" i="13"/>
  <c r="AN446" i="13"/>
  <c r="V449" i="13"/>
  <c r="W448" i="13"/>
  <c r="J448" i="13" s="1"/>
  <c r="AE404" i="13"/>
  <c r="S456" i="13"/>
  <c r="T455" i="13"/>
  <c r="H455" i="13" s="1"/>
  <c r="Y450" i="13"/>
  <c r="Z449" i="13"/>
  <c r="K449" i="13" s="1"/>
  <c r="A401" i="13" l="1"/>
  <c r="AM402" i="13"/>
  <c r="AL402" i="13"/>
  <c r="I440" i="13"/>
  <c r="AC441" i="13"/>
  <c r="G439" i="13"/>
  <c r="AO440" i="13"/>
  <c r="AH401" i="13" a="1"/>
  <c r="AH401" i="13" s="1"/>
  <c r="M401" i="13" s="1"/>
  <c r="L401" i="13"/>
  <c r="AF402" i="13"/>
  <c r="N401" i="13"/>
  <c r="AI402" i="13"/>
  <c r="AJ402" i="13" s="1"/>
  <c r="S457" i="13"/>
  <c r="T456" i="13"/>
  <c r="H456" i="13" s="1"/>
  <c r="AK405" i="13"/>
  <c r="V450" i="13"/>
  <c r="W449" i="13"/>
  <c r="J449" i="13" s="1"/>
  <c r="AN447" i="13"/>
  <c r="Y451" i="13"/>
  <c r="Z450" i="13"/>
  <c r="K450" i="13" s="1"/>
  <c r="AE405" i="13"/>
  <c r="AB448" i="13"/>
  <c r="A402" i="13" l="1"/>
  <c r="G440" i="13"/>
  <c r="AO441" i="13"/>
  <c r="I441" i="13"/>
  <c r="AC442" i="13"/>
  <c r="AH402" i="13" a="1"/>
  <c r="AH402" i="13" s="1"/>
  <c r="M402" i="13" s="1"/>
  <c r="L402" i="13"/>
  <c r="AL403" i="13"/>
  <c r="AM403" i="13"/>
  <c r="N402" i="13"/>
  <c r="AI403" i="13"/>
  <c r="AJ403" i="13" s="1"/>
  <c r="AF403" i="13"/>
  <c r="AK406" i="13"/>
  <c r="Z451" i="13"/>
  <c r="K451" i="13" s="1"/>
  <c r="Y452" i="13"/>
  <c r="AB449" i="13"/>
  <c r="AN448" i="13"/>
  <c r="T457" i="13"/>
  <c r="H457" i="13" s="1"/>
  <c r="S458" i="13"/>
  <c r="AE406" i="13"/>
  <c r="W450" i="13"/>
  <c r="J450" i="13" s="1"/>
  <c r="V451" i="13"/>
  <c r="L403" i="13" l="1"/>
  <c r="A403" i="13"/>
  <c r="AL404" i="13"/>
  <c r="AM404" i="13"/>
  <c r="I442" i="13"/>
  <c r="AC443" i="13"/>
  <c r="N403" i="13"/>
  <c r="AI404" i="13"/>
  <c r="AJ404" i="13" s="1"/>
  <c r="AF404" i="13"/>
  <c r="G441" i="13"/>
  <c r="AO442" i="13"/>
  <c r="AH403" i="13" a="1"/>
  <c r="AH403" i="13" s="1"/>
  <c r="M403" i="13" s="1"/>
  <c r="AE407" i="13"/>
  <c r="T458" i="13"/>
  <c r="H458" i="13" s="1"/>
  <c r="S459" i="13"/>
  <c r="W451" i="13"/>
  <c r="J451" i="13" s="1"/>
  <c r="V452" i="13"/>
  <c r="Z452" i="13"/>
  <c r="K452" i="13" s="1"/>
  <c r="Y453" i="13"/>
  <c r="AN449" i="13"/>
  <c r="AB450" i="13"/>
  <c r="AK407" i="13"/>
  <c r="A404" i="13" l="1"/>
  <c r="L404" i="13"/>
  <c r="I443" i="13"/>
  <c r="AC444" i="13"/>
  <c r="AH404" i="13" a="1"/>
  <c r="AH404" i="13" s="1"/>
  <c r="M404" i="13" s="1"/>
  <c r="AM405" i="13"/>
  <c r="AL405" i="13"/>
  <c r="G442" i="13"/>
  <c r="AO443" i="13"/>
  <c r="N404" i="13"/>
  <c r="AF405" i="13"/>
  <c r="AI405" i="13"/>
  <c r="AJ405" i="13" s="1"/>
  <c r="AE408" i="13"/>
  <c r="Z453" i="13"/>
  <c r="K453" i="13" s="1"/>
  <c r="Y454" i="13"/>
  <c r="AK408" i="13"/>
  <c r="AB451" i="13"/>
  <c r="AN450" i="13"/>
  <c r="W452" i="13"/>
  <c r="J452" i="13" s="1"/>
  <c r="V453" i="13"/>
  <c r="T459" i="13"/>
  <c r="H459" i="13" s="1"/>
  <c r="S460" i="13"/>
  <c r="L405" i="13" l="1"/>
  <c r="AL406" i="13"/>
  <c r="AM406" i="13"/>
  <c r="G443" i="13"/>
  <c r="AO444" i="13"/>
  <c r="AH405" i="13" a="1"/>
  <c r="AH405" i="13" s="1"/>
  <c r="M405" i="13" s="1"/>
  <c r="I444" i="13"/>
  <c r="AC445" i="13"/>
  <c r="A405" i="13"/>
  <c r="AF406" i="13"/>
  <c r="N405" i="13"/>
  <c r="AI406" i="13"/>
  <c r="AJ406" i="13" s="1"/>
  <c r="AN451" i="13"/>
  <c r="Z454" i="13"/>
  <c r="K454" i="13" s="1"/>
  <c r="Y455" i="13"/>
  <c r="AE409" i="13"/>
  <c r="AB452" i="13"/>
  <c r="S461" i="13"/>
  <c r="T460" i="13"/>
  <c r="H460" i="13" s="1"/>
  <c r="AK409" i="13"/>
  <c r="W453" i="13"/>
  <c r="J453" i="13" s="1"/>
  <c r="V454" i="13"/>
  <c r="L406" i="13" l="1"/>
  <c r="I445" i="13"/>
  <c r="AC446" i="13"/>
  <c r="AH406" i="13" a="1"/>
  <c r="AH406" i="13" s="1"/>
  <c r="M406" i="13" s="1"/>
  <c r="G444" i="13"/>
  <c r="AO445" i="13"/>
  <c r="N406" i="13"/>
  <c r="AI407" i="13"/>
  <c r="AJ407" i="13" s="1"/>
  <c r="AF407" i="13"/>
  <c r="AM407" i="13"/>
  <c r="AL407" i="13"/>
  <c r="A406" i="13"/>
  <c r="AK410" i="13"/>
  <c r="AE410" i="13"/>
  <c r="AB453" i="13"/>
  <c r="Y456" i="13"/>
  <c r="Z455" i="13"/>
  <c r="K455" i="13" s="1"/>
  <c r="V455" i="13"/>
  <c r="W454" i="13"/>
  <c r="J454" i="13" s="1"/>
  <c r="S462" i="13"/>
  <c r="T461" i="13"/>
  <c r="H461" i="13" s="1"/>
  <c r="AN452" i="13"/>
  <c r="AI408" i="13" l="1"/>
  <c r="AJ408" i="13" s="1"/>
  <c r="N407" i="13"/>
  <c r="AF408" i="13"/>
  <c r="AH407" i="13" a="1"/>
  <c r="AH407" i="13" s="1"/>
  <c r="M407" i="13" s="1"/>
  <c r="A407" i="13"/>
  <c r="G445" i="13"/>
  <c r="AO446" i="13"/>
  <c r="AM408" i="13"/>
  <c r="AL408" i="13"/>
  <c r="I446" i="13"/>
  <c r="AC447" i="13"/>
  <c r="L407" i="13"/>
  <c r="AB454" i="13"/>
  <c r="Y457" i="13"/>
  <c r="Z456" i="13"/>
  <c r="K456" i="13" s="1"/>
  <c r="AE411" i="13"/>
  <c r="AK411" i="13"/>
  <c r="AN453" i="13"/>
  <c r="W455" i="13"/>
  <c r="J455" i="13" s="1"/>
  <c r="V456" i="13"/>
  <c r="S463" i="13"/>
  <c r="T462" i="13"/>
  <c r="H462" i="13" s="1"/>
  <c r="L408" i="13" l="1"/>
  <c r="G446" i="13"/>
  <c r="AO447" i="13"/>
  <c r="AH408" i="13" a="1"/>
  <c r="AH408" i="13" s="1"/>
  <c r="M408" i="13" s="1"/>
  <c r="AF409" i="13"/>
  <c r="N408" i="13"/>
  <c r="AI409" i="13"/>
  <c r="AJ409" i="13" s="1"/>
  <c r="I447" i="13"/>
  <c r="AC448" i="13"/>
  <c r="AL409" i="13"/>
  <c r="AM409" i="13"/>
  <c r="A408" i="13"/>
  <c r="V457" i="13"/>
  <c r="W456" i="13"/>
  <c r="J456" i="13" s="1"/>
  <c r="AE412" i="13"/>
  <c r="Y458" i="13"/>
  <c r="Z457" i="13"/>
  <c r="K457" i="13" s="1"/>
  <c r="S464" i="13"/>
  <c r="T463" i="13"/>
  <c r="H463" i="13" s="1"/>
  <c r="AN454" i="13"/>
  <c r="AK412" i="13"/>
  <c r="AB455" i="13"/>
  <c r="L409" i="13" l="1"/>
  <c r="A409" i="13"/>
  <c r="I448" i="13"/>
  <c r="AC449" i="13"/>
  <c r="N409" i="13"/>
  <c r="AF410" i="13"/>
  <c r="AI410" i="13"/>
  <c r="G447" i="13"/>
  <c r="AO448" i="13"/>
  <c r="AH409" i="13" a="1"/>
  <c r="AH409" i="13" s="1"/>
  <c r="M409" i="13" s="1"/>
  <c r="AM410" i="13"/>
  <c r="AL410" i="13"/>
  <c r="Y459" i="13"/>
  <c r="Z458" i="13"/>
  <c r="K458" i="13" s="1"/>
  <c r="AN455" i="13"/>
  <c r="AE413" i="13"/>
  <c r="AB456" i="13"/>
  <c r="V458" i="13"/>
  <c r="W457" i="13"/>
  <c r="J457" i="13" s="1"/>
  <c r="AK413" i="13"/>
  <c r="T464" i="13"/>
  <c r="H464" i="13" s="1"/>
  <c r="S465" i="13"/>
  <c r="AJ410" i="13" l="1"/>
  <c r="A410" i="13" s="1"/>
  <c r="AF411" i="13"/>
  <c r="N410" i="13"/>
  <c r="AI411" i="13"/>
  <c r="AJ411" i="13" s="1"/>
  <c r="AM411" i="13"/>
  <c r="AL411" i="13"/>
  <c r="I449" i="13"/>
  <c r="AC450" i="13"/>
  <c r="G448" i="13"/>
  <c r="AO449" i="13"/>
  <c r="L410" i="13"/>
  <c r="AE414" i="13"/>
  <c r="AN456" i="13"/>
  <c r="AK414" i="13"/>
  <c r="W458" i="13"/>
  <c r="J458" i="13" s="1"/>
  <c r="V459" i="13"/>
  <c r="S466" i="13"/>
  <c r="T465" i="13"/>
  <c r="H465" i="13" s="1"/>
  <c r="AB457" i="13"/>
  <c r="Z459" i="13"/>
  <c r="K459" i="13" s="1"/>
  <c r="Y460" i="13"/>
  <c r="AH410" i="13" l="1" a="1"/>
  <c r="AH410" i="13" s="1"/>
  <c r="M410" i="13" s="1"/>
  <c r="A411" i="13"/>
  <c r="AF412" i="13"/>
  <c r="AI412" i="13"/>
  <c r="AJ412" i="13" s="1"/>
  <c r="N411" i="13"/>
  <c r="AM412" i="13"/>
  <c r="AL412" i="13"/>
  <c r="L411" i="13"/>
  <c r="G449" i="13"/>
  <c r="AO450" i="13"/>
  <c r="I450" i="13"/>
  <c r="AC451" i="13"/>
  <c r="AB458" i="13"/>
  <c r="AK415" i="13"/>
  <c r="T466" i="13"/>
  <c r="H466" i="13" s="1"/>
  <c r="S467" i="13"/>
  <c r="Y461" i="13"/>
  <c r="Z460" i="13"/>
  <c r="K460" i="13" s="1"/>
  <c r="V460" i="13"/>
  <c r="W459" i="13"/>
  <c r="J459" i="13" s="1"/>
  <c r="AN457" i="13"/>
  <c r="AE415" i="13"/>
  <c r="AH411" i="13" l="1" a="1"/>
  <c r="AH411" i="13" s="1"/>
  <c r="M411" i="13" s="1"/>
  <c r="L412" i="13"/>
  <c r="AL413" i="13"/>
  <c r="AM413" i="13"/>
  <c r="A412" i="13"/>
  <c r="I451" i="13"/>
  <c r="AC452" i="13"/>
  <c r="AI413" i="13"/>
  <c r="AF413" i="13"/>
  <c r="N412" i="13"/>
  <c r="G450" i="13"/>
  <c r="AO451" i="13"/>
  <c r="T467" i="13"/>
  <c r="H467" i="13" s="1"/>
  <c r="S468" i="13"/>
  <c r="AE416" i="13"/>
  <c r="AK416" i="13"/>
  <c r="W460" i="13"/>
  <c r="J460" i="13" s="1"/>
  <c r="V461" i="13"/>
  <c r="Z461" i="13"/>
  <c r="K461" i="13" s="1"/>
  <c r="Y462" i="13"/>
  <c r="AN458" i="13"/>
  <c r="AB459" i="13"/>
  <c r="AH412" i="13" l="1" a="1"/>
  <c r="AH412" i="13" s="1"/>
  <c r="M412" i="13" s="1"/>
  <c r="L413" i="13"/>
  <c r="AJ413" i="13"/>
  <c r="I452" i="13"/>
  <c r="AC453" i="13"/>
  <c r="AF414" i="13"/>
  <c r="N413" i="13"/>
  <c r="AI414" i="13"/>
  <c r="G451" i="13"/>
  <c r="AO452" i="13"/>
  <c r="AM414" i="13"/>
  <c r="AL414" i="13"/>
  <c r="AE417" i="13"/>
  <c r="Y463" i="13"/>
  <c r="Z462" i="13"/>
  <c r="K462" i="13" s="1"/>
  <c r="S469" i="13"/>
  <c r="T468" i="13"/>
  <c r="H468" i="13" s="1"/>
  <c r="AK417" i="13"/>
  <c r="AB460" i="13"/>
  <c r="AN459" i="13"/>
  <c r="V462" i="13"/>
  <c r="W461" i="13"/>
  <c r="J461" i="13" s="1"/>
  <c r="AH413" i="13" l="1" a="1"/>
  <c r="AH413" i="13" s="1"/>
  <c r="M413" i="13" s="1"/>
  <c r="AI415" i="13"/>
  <c r="AJ415" i="13" s="1"/>
  <c r="N414" i="13"/>
  <c r="AF415" i="13"/>
  <c r="I453" i="13"/>
  <c r="AC454" i="13"/>
  <c r="AJ414" i="13"/>
  <c r="AM415" i="13"/>
  <c r="AL415" i="13"/>
  <c r="L414" i="13"/>
  <c r="A413" i="13"/>
  <c r="G452" i="13"/>
  <c r="AO453" i="13"/>
  <c r="AK418" i="13"/>
  <c r="AN460" i="13"/>
  <c r="S470" i="13"/>
  <c r="T469" i="13"/>
  <c r="H469" i="13" s="1"/>
  <c r="Y464" i="13"/>
  <c r="Z463" i="13"/>
  <c r="K463" i="13" s="1"/>
  <c r="AB461" i="13"/>
  <c r="AE418" i="13"/>
  <c r="V463" i="13"/>
  <c r="W462" i="13"/>
  <c r="J462" i="13" s="1"/>
  <c r="AH414" i="13" l="1" a="1"/>
  <c r="AH414" i="13" s="1"/>
  <c r="AH415" i="13" s="1" a="1"/>
  <c r="AH415" i="13" s="1"/>
  <c r="M415" i="13" s="1"/>
  <c r="L415" i="13"/>
  <c r="A414" i="13"/>
  <c r="G453" i="13"/>
  <c r="AO454" i="13"/>
  <c r="I454" i="13"/>
  <c r="AC455" i="13"/>
  <c r="A415" i="13"/>
  <c r="AI416" i="13"/>
  <c r="AF416" i="13"/>
  <c r="N415" i="13"/>
  <c r="AL416" i="13"/>
  <c r="AM416" i="13"/>
  <c r="AK419" i="13"/>
  <c r="AB462" i="13"/>
  <c r="V464" i="13"/>
  <c r="W463" i="13"/>
  <c r="J463" i="13" s="1"/>
  <c r="S471" i="13"/>
  <c r="T470" i="13"/>
  <c r="H470" i="13" s="1"/>
  <c r="AN461" i="13"/>
  <c r="Y465" i="13"/>
  <c r="Z464" i="13"/>
  <c r="K464" i="13" s="1"/>
  <c r="AE419" i="13"/>
  <c r="L416" i="13" l="1"/>
  <c r="M414" i="13"/>
  <c r="G454" i="13"/>
  <c r="AO455" i="13"/>
  <c r="AJ416" i="13"/>
  <c r="AH416" i="13" s="1" a="1"/>
  <c r="AH416" i="13" s="1"/>
  <c r="M416" i="13" s="1"/>
  <c r="I455" i="13"/>
  <c r="AC456" i="13"/>
  <c r="AM417" i="13"/>
  <c r="AL417" i="13"/>
  <c r="N416" i="13"/>
  <c r="AI417" i="13"/>
  <c r="AF417" i="13"/>
  <c r="V465" i="13"/>
  <c r="W464" i="13"/>
  <c r="J464" i="13" s="1"/>
  <c r="AN462" i="13"/>
  <c r="Y466" i="13"/>
  <c r="Z465" i="13"/>
  <c r="K465" i="13" s="1"/>
  <c r="AK420" i="13"/>
  <c r="AE420" i="13"/>
  <c r="AB463" i="13"/>
  <c r="T471" i="13"/>
  <c r="H471" i="13" s="1"/>
  <c r="S472" i="13"/>
  <c r="A416" i="13" l="1"/>
  <c r="L417" i="13"/>
  <c r="I456" i="13"/>
  <c r="AC457" i="13"/>
  <c r="AI418" i="13"/>
  <c r="AJ418" i="13" s="1"/>
  <c r="AF418" i="13"/>
  <c r="N417" i="13"/>
  <c r="G455" i="13"/>
  <c r="AO456" i="13"/>
  <c r="AM418" i="13"/>
  <c r="AL418" i="13"/>
  <c r="AJ417" i="13"/>
  <c r="AH417" i="13" s="1" a="1"/>
  <c r="AH417" i="13" s="1"/>
  <c r="M417" i="13" s="1"/>
  <c r="AB464" i="13"/>
  <c r="AE421" i="13"/>
  <c r="Z466" i="13"/>
  <c r="K466" i="13" s="1"/>
  <c r="Y467" i="13"/>
  <c r="T472" i="13"/>
  <c r="H472" i="13" s="1"/>
  <c r="S473" i="13"/>
  <c r="AN463" i="13"/>
  <c r="AK421" i="13"/>
  <c r="W465" i="13"/>
  <c r="J465" i="13" s="1"/>
  <c r="V466" i="13"/>
  <c r="A418" i="13" l="1"/>
  <c r="A417" i="13"/>
  <c r="AF419" i="13"/>
  <c r="N418" i="13"/>
  <c r="AI419" i="13"/>
  <c r="AJ419" i="13" s="1"/>
  <c r="AH418" i="13" a="1"/>
  <c r="AH418" i="13" s="1"/>
  <c r="M418" i="13" s="1"/>
  <c r="G456" i="13"/>
  <c r="AO457" i="13"/>
  <c r="I457" i="13"/>
  <c r="AC458" i="13"/>
  <c r="AM419" i="13"/>
  <c r="AL419" i="13"/>
  <c r="L418" i="13"/>
  <c r="AE422" i="13"/>
  <c r="AK422" i="13"/>
  <c r="V467" i="13"/>
  <c r="W466" i="13"/>
  <c r="J466" i="13" s="1"/>
  <c r="AN464" i="13"/>
  <c r="T473" i="13"/>
  <c r="H473" i="13" s="1"/>
  <c r="S474" i="13"/>
  <c r="Y468" i="13"/>
  <c r="Z467" i="13"/>
  <c r="K467" i="13" s="1"/>
  <c r="AB465" i="13"/>
  <c r="A419" i="13" l="1"/>
  <c r="I458" i="13"/>
  <c r="AC459" i="13"/>
  <c r="G457" i="13"/>
  <c r="AO458" i="13"/>
  <c r="AH419" i="13" a="1"/>
  <c r="AH419" i="13" s="1"/>
  <c r="M419" i="13" s="1"/>
  <c r="AM420" i="13"/>
  <c r="AL420" i="13"/>
  <c r="L419" i="13"/>
  <c r="AF420" i="13"/>
  <c r="N419" i="13"/>
  <c r="AI420" i="13"/>
  <c r="AJ420" i="13" s="1"/>
  <c r="AB466" i="13"/>
  <c r="AE423" i="13"/>
  <c r="Z468" i="13"/>
  <c r="K468" i="13" s="1"/>
  <c r="Y469" i="13"/>
  <c r="W467" i="13"/>
  <c r="J467" i="13" s="1"/>
  <c r="V468" i="13"/>
  <c r="AK423" i="13"/>
  <c r="AN465" i="13"/>
  <c r="S475" i="13"/>
  <c r="T474" i="13"/>
  <c r="H474" i="13" s="1"/>
  <c r="A420" i="13" l="1"/>
  <c r="L420" i="13"/>
  <c r="AH420" i="13" a="1"/>
  <c r="AH420" i="13" s="1"/>
  <c r="M420" i="13" s="1"/>
  <c r="G458" i="13"/>
  <c r="AO459" i="13"/>
  <c r="I459" i="13"/>
  <c r="AC460" i="13"/>
  <c r="AM421" i="13"/>
  <c r="AL421" i="13"/>
  <c r="AF421" i="13"/>
  <c r="N420" i="13"/>
  <c r="AI421" i="13"/>
  <c r="AJ421" i="13" s="1"/>
  <c r="AE424" i="13"/>
  <c r="AK424" i="13"/>
  <c r="AN466" i="13"/>
  <c r="Y470" i="13"/>
  <c r="Z469" i="13"/>
  <c r="K469" i="13" s="1"/>
  <c r="T475" i="13"/>
  <c r="H475" i="13" s="1"/>
  <c r="S476" i="13"/>
  <c r="V469" i="13"/>
  <c r="W468" i="13"/>
  <c r="J468" i="13" s="1"/>
  <c r="AB467" i="13"/>
  <c r="AH421" i="13" l="1" a="1"/>
  <c r="AH421" i="13" s="1"/>
  <c r="M421" i="13" s="1"/>
  <c r="I460" i="13"/>
  <c r="AC461" i="13"/>
  <c r="L421" i="13"/>
  <c r="AM422" i="13"/>
  <c r="AL422" i="13"/>
  <c r="G459" i="13"/>
  <c r="AO460" i="13"/>
  <c r="A421" i="13"/>
  <c r="AF422" i="13"/>
  <c r="N421" i="13"/>
  <c r="AI422" i="13"/>
  <c r="AJ422" i="13" s="1"/>
  <c r="T476" i="13"/>
  <c r="H476" i="13" s="1"/>
  <c r="S477" i="13"/>
  <c r="AE425" i="13"/>
  <c r="Z470" i="13"/>
  <c r="K470" i="13" s="1"/>
  <c r="Y471" i="13"/>
  <c r="AB468" i="13"/>
  <c r="AN467" i="13"/>
  <c r="V470" i="13"/>
  <c r="W469" i="13"/>
  <c r="J469" i="13" s="1"/>
  <c r="AK425" i="13"/>
  <c r="AH422" i="13" l="1" a="1"/>
  <c r="AH422" i="13" s="1"/>
  <c r="M422" i="13" s="1"/>
  <c r="AM423" i="13"/>
  <c r="AL423" i="13"/>
  <c r="L422" i="13"/>
  <c r="I461" i="13"/>
  <c r="AC462" i="13"/>
  <c r="G460" i="13"/>
  <c r="AO461" i="13"/>
  <c r="A422" i="13"/>
  <c r="AF423" i="13"/>
  <c r="N422" i="13"/>
  <c r="AI423" i="13"/>
  <c r="AJ423" i="13" s="1"/>
  <c r="AN468" i="13"/>
  <c r="AB469" i="13"/>
  <c r="V471" i="13"/>
  <c r="W470" i="13"/>
  <c r="J470" i="13" s="1"/>
  <c r="S478" i="13"/>
  <c r="T477" i="13"/>
  <c r="H477" i="13" s="1"/>
  <c r="AK426" i="13"/>
  <c r="Y472" i="13"/>
  <c r="Z471" i="13"/>
  <c r="K471" i="13" s="1"/>
  <c r="AE426" i="13"/>
  <c r="A423" i="13" l="1"/>
  <c r="AH423" i="13" a="1"/>
  <c r="AH423" i="13" s="1"/>
  <c r="M423" i="13" s="1"/>
  <c r="I462" i="13"/>
  <c r="AC463" i="13"/>
  <c r="G461" i="13"/>
  <c r="AO462" i="13"/>
  <c r="AL424" i="13"/>
  <c r="AM424" i="13"/>
  <c r="N423" i="13"/>
  <c r="AI424" i="13"/>
  <c r="AJ424" i="13" s="1"/>
  <c r="AF424" i="13"/>
  <c r="L423" i="13"/>
  <c r="W471" i="13"/>
  <c r="J471" i="13" s="1"/>
  <c r="V472" i="13"/>
  <c r="AK427" i="13"/>
  <c r="AB470" i="13"/>
  <c r="T478" i="13"/>
  <c r="H478" i="13" s="1"/>
  <c r="S479" i="13"/>
  <c r="AE427" i="13"/>
  <c r="Z472" i="13"/>
  <c r="K472" i="13" s="1"/>
  <c r="Y473" i="13"/>
  <c r="AN469" i="13"/>
  <c r="A424" i="13" l="1"/>
  <c r="L424" i="13"/>
  <c r="AM425" i="13"/>
  <c r="AL425" i="13"/>
  <c r="G462" i="13"/>
  <c r="AO463" i="13"/>
  <c r="I463" i="13"/>
  <c r="AC464" i="13"/>
  <c r="AH424" i="13" a="1"/>
  <c r="AH424" i="13" s="1"/>
  <c r="M424" i="13" s="1"/>
  <c r="N424" i="13"/>
  <c r="AI425" i="13"/>
  <c r="AJ425" i="13" s="1"/>
  <c r="AF425" i="13"/>
  <c r="Z473" i="13"/>
  <c r="K473" i="13" s="1"/>
  <c r="Y474" i="13"/>
  <c r="AE428" i="13"/>
  <c r="S480" i="13"/>
  <c r="T479" i="13"/>
  <c r="H479" i="13" s="1"/>
  <c r="AN470" i="13"/>
  <c r="AB471" i="13"/>
  <c r="W472" i="13"/>
  <c r="J472" i="13" s="1"/>
  <c r="V473" i="13"/>
  <c r="AK428" i="13"/>
  <c r="A425" i="13" l="1"/>
  <c r="AH425" i="13" a="1"/>
  <c r="AH425" i="13" s="1"/>
  <c r="M425" i="13" s="1"/>
  <c r="I464" i="13"/>
  <c r="AC465" i="13"/>
  <c r="G463" i="13"/>
  <c r="AO464" i="13"/>
  <c r="N425" i="13"/>
  <c r="AF426" i="13"/>
  <c r="AI426" i="13"/>
  <c r="AJ426" i="13" s="1"/>
  <c r="AM426" i="13"/>
  <c r="AL426" i="13"/>
  <c r="L425" i="13"/>
  <c r="W473" i="13"/>
  <c r="J473" i="13" s="1"/>
  <c r="V474" i="13"/>
  <c r="T480" i="13"/>
  <c r="H480" i="13" s="1"/>
  <c r="S481" i="13"/>
  <c r="AB472" i="13"/>
  <c r="AE429" i="13"/>
  <c r="AK429" i="13"/>
  <c r="AN471" i="13"/>
  <c r="Z474" i="13"/>
  <c r="K474" i="13" s="1"/>
  <c r="Y475" i="13"/>
  <c r="L426" i="13" l="1"/>
  <c r="A426" i="13"/>
  <c r="G464" i="13"/>
  <c r="AO465" i="13"/>
  <c r="AI427" i="13"/>
  <c r="AJ427" i="13" s="1"/>
  <c r="N426" i="13"/>
  <c r="AF427" i="13"/>
  <c r="I465" i="13"/>
  <c r="AC466" i="13"/>
  <c r="AH426" i="13" a="1"/>
  <c r="AH426" i="13" s="1"/>
  <c r="M426" i="13" s="1"/>
  <c r="AM427" i="13"/>
  <c r="AL427" i="13"/>
  <c r="AE430" i="13"/>
  <c r="AN472" i="13"/>
  <c r="AB473" i="13"/>
  <c r="W474" i="13"/>
  <c r="J474" i="13" s="1"/>
  <c r="V475" i="13"/>
  <c r="AK430" i="13"/>
  <c r="Z475" i="13"/>
  <c r="K475" i="13" s="1"/>
  <c r="Y476" i="13"/>
  <c r="T481" i="13"/>
  <c r="H481" i="13" s="1"/>
  <c r="S482" i="13"/>
  <c r="A427" i="13" l="1"/>
  <c r="AH427" i="13" a="1"/>
  <c r="AH427" i="13" s="1"/>
  <c r="M427" i="13" s="1"/>
  <c r="AF428" i="13"/>
  <c r="N427" i="13"/>
  <c r="AI428" i="13"/>
  <c r="AJ428" i="13" s="1"/>
  <c r="I466" i="13"/>
  <c r="AC467" i="13"/>
  <c r="G465" i="13"/>
  <c r="AO466" i="13"/>
  <c r="AL428" i="13"/>
  <c r="AM428" i="13"/>
  <c r="L427" i="13"/>
  <c r="AK431" i="13"/>
  <c r="T482" i="13"/>
  <c r="H482" i="13" s="1"/>
  <c r="S483" i="13"/>
  <c r="AB474" i="13"/>
  <c r="Y477" i="13"/>
  <c r="Z476" i="13"/>
  <c r="K476" i="13" s="1"/>
  <c r="AE431" i="13"/>
  <c r="AN473" i="13"/>
  <c r="V476" i="13"/>
  <c r="W475" i="13"/>
  <c r="J475" i="13" s="1"/>
  <c r="A428" i="13" l="1"/>
  <c r="G466" i="13"/>
  <c r="AO467" i="13"/>
  <c r="I467" i="13"/>
  <c r="AC468" i="13"/>
  <c r="AH428" i="13" a="1"/>
  <c r="AH428" i="13" s="1"/>
  <c r="M428" i="13" s="1"/>
  <c r="AM429" i="13"/>
  <c r="AL429" i="13"/>
  <c r="L428" i="13"/>
  <c r="AF429" i="13"/>
  <c r="N428" i="13"/>
  <c r="AI429" i="13"/>
  <c r="V477" i="13"/>
  <c r="W476" i="13"/>
  <c r="J476" i="13" s="1"/>
  <c r="T483" i="13"/>
  <c r="H483" i="13" s="1"/>
  <c r="S484" i="13"/>
  <c r="AN474" i="13"/>
  <c r="AE432" i="13"/>
  <c r="AB475" i="13"/>
  <c r="Z477" i="13"/>
  <c r="K477" i="13" s="1"/>
  <c r="Y478" i="13"/>
  <c r="AK432" i="13"/>
  <c r="L429" i="13" l="1"/>
  <c r="AM430" i="13"/>
  <c r="AL430" i="13"/>
  <c r="I468" i="13"/>
  <c r="AC469" i="13"/>
  <c r="G467" i="13"/>
  <c r="AO468" i="13"/>
  <c r="AJ429" i="13"/>
  <c r="AH429" i="13" s="1" a="1"/>
  <c r="AH429" i="13" s="1"/>
  <c r="M429" i="13" s="1"/>
  <c r="AI430" i="13"/>
  <c r="AJ430" i="13" s="1"/>
  <c r="A430" i="13" s="1"/>
  <c r="N429" i="13"/>
  <c r="AF430" i="13"/>
  <c r="AB476" i="13"/>
  <c r="AE433" i="13"/>
  <c r="AN475" i="13"/>
  <c r="AK433" i="13"/>
  <c r="Y479" i="13"/>
  <c r="Z478" i="13"/>
  <c r="K478" i="13" s="1"/>
  <c r="S485" i="13"/>
  <c r="T484" i="13"/>
  <c r="H484" i="13" s="1"/>
  <c r="V478" i="13"/>
  <c r="W477" i="13"/>
  <c r="J477" i="13" s="1"/>
  <c r="A429" i="13" l="1"/>
  <c r="AH430" i="13" a="1"/>
  <c r="AH430" i="13" s="1"/>
  <c r="M430" i="13" s="1"/>
  <c r="I469" i="13"/>
  <c r="AC470" i="13"/>
  <c r="N430" i="13"/>
  <c r="AI431" i="13"/>
  <c r="AF431" i="13"/>
  <c r="AM431" i="13"/>
  <c r="AL431" i="13"/>
  <c r="G468" i="13"/>
  <c r="AO469" i="13"/>
  <c r="L430" i="13"/>
  <c r="Y480" i="13"/>
  <c r="Z479" i="13"/>
  <c r="K479" i="13" s="1"/>
  <c r="AB477" i="13"/>
  <c r="AK434" i="13"/>
  <c r="AN476" i="13"/>
  <c r="W478" i="13"/>
  <c r="J478" i="13" s="1"/>
  <c r="V479" i="13"/>
  <c r="S486" i="13"/>
  <c r="T485" i="13"/>
  <c r="H485" i="13" s="1"/>
  <c r="AE434" i="13"/>
  <c r="L431" i="13" l="1"/>
  <c r="AF432" i="13"/>
  <c r="AI432" i="13"/>
  <c r="AJ432" i="13" s="1"/>
  <c r="N431" i="13"/>
  <c r="AJ431" i="13"/>
  <c r="AH431" i="13" s="1" a="1"/>
  <c r="AH431" i="13" s="1"/>
  <c r="M431" i="13" s="1"/>
  <c r="I470" i="13"/>
  <c r="AC471" i="13"/>
  <c r="AM432" i="13"/>
  <c r="A432" i="13" s="1"/>
  <c r="AL432" i="13"/>
  <c r="G469" i="13"/>
  <c r="AO470" i="13"/>
  <c r="S487" i="13"/>
  <c r="T486" i="13"/>
  <c r="H486" i="13" s="1"/>
  <c r="W479" i="13"/>
  <c r="J479" i="13" s="1"/>
  <c r="V480" i="13"/>
  <c r="AK435" i="13"/>
  <c r="AB478" i="13"/>
  <c r="AE435" i="13"/>
  <c r="AN477" i="13"/>
  <c r="Y481" i="13"/>
  <c r="Z480" i="13"/>
  <c r="K480" i="13" s="1"/>
  <c r="A431" i="13" l="1"/>
  <c r="G470" i="13"/>
  <c r="AO471" i="13"/>
  <c r="AH432" i="13" a="1"/>
  <c r="AH432" i="13" s="1"/>
  <c r="M432" i="13" s="1"/>
  <c r="AM433" i="13"/>
  <c r="AL433" i="13"/>
  <c r="N432" i="13"/>
  <c r="AF433" i="13"/>
  <c r="AI433" i="13"/>
  <c r="AJ433" i="13" s="1"/>
  <c r="L432" i="13"/>
  <c r="I471" i="13"/>
  <c r="AC472" i="13"/>
  <c r="AN478" i="13"/>
  <c r="AB479" i="13"/>
  <c r="AE436" i="13"/>
  <c r="AK436" i="13"/>
  <c r="V481" i="13"/>
  <c r="W480" i="13"/>
  <c r="J480" i="13" s="1"/>
  <c r="Y482" i="13"/>
  <c r="Z481" i="13"/>
  <c r="K481" i="13" s="1"/>
  <c r="S488" i="13"/>
  <c r="T487" i="13"/>
  <c r="H487" i="13" s="1"/>
  <c r="A433" i="13" l="1"/>
  <c r="AF434" i="13"/>
  <c r="N433" i="13"/>
  <c r="AI434" i="13"/>
  <c r="AJ434" i="13" s="1"/>
  <c r="AM434" i="13"/>
  <c r="AL434" i="13"/>
  <c r="L433" i="13"/>
  <c r="G471" i="13"/>
  <c r="AO472" i="13"/>
  <c r="I472" i="13"/>
  <c r="AC473" i="13"/>
  <c r="AH433" i="13" a="1"/>
  <c r="AH433" i="13" s="1"/>
  <c r="M433" i="13" s="1"/>
  <c r="T488" i="13"/>
  <c r="H488" i="13" s="1"/>
  <c r="S489" i="13"/>
  <c r="Z482" i="13"/>
  <c r="K482" i="13" s="1"/>
  <c r="Y483" i="13"/>
  <c r="AE437" i="13"/>
  <c r="AK437" i="13"/>
  <c r="V482" i="13"/>
  <c r="W481" i="13"/>
  <c r="J481" i="13" s="1"/>
  <c r="AB480" i="13"/>
  <c r="AN479" i="13"/>
  <c r="A434" i="13" l="1"/>
  <c r="AM435" i="13"/>
  <c r="AL435" i="13"/>
  <c r="L434" i="13"/>
  <c r="I473" i="13"/>
  <c r="AC474" i="13"/>
  <c r="G472" i="13"/>
  <c r="AO473" i="13"/>
  <c r="AH434" i="13" a="1"/>
  <c r="AH434" i="13" s="1"/>
  <c r="M434" i="13" s="1"/>
  <c r="AF435" i="13"/>
  <c r="N434" i="13"/>
  <c r="AI435" i="13"/>
  <c r="AJ435" i="13" s="1"/>
  <c r="AE438" i="13"/>
  <c r="AK438" i="13"/>
  <c r="W482" i="13"/>
  <c r="J482" i="13" s="1"/>
  <c r="V483" i="13"/>
  <c r="Z483" i="13"/>
  <c r="K483" i="13" s="1"/>
  <c r="Y484" i="13"/>
  <c r="AN480" i="13"/>
  <c r="T489" i="13"/>
  <c r="H489" i="13" s="1"/>
  <c r="S490" i="13"/>
  <c r="AB481" i="13"/>
  <c r="A435" i="13" l="1"/>
  <c r="G473" i="13"/>
  <c r="AO474" i="13"/>
  <c r="AH435" i="13" a="1"/>
  <c r="AH435" i="13" s="1"/>
  <c r="M435" i="13" s="1"/>
  <c r="I474" i="13"/>
  <c r="AC475" i="13"/>
  <c r="AM436" i="13"/>
  <c r="AL436" i="13"/>
  <c r="AF436" i="13"/>
  <c r="N435" i="13"/>
  <c r="AI436" i="13"/>
  <c r="AJ436" i="13" s="1"/>
  <c r="L435" i="13"/>
  <c r="T490" i="13"/>
  <c r="H490" i="13" s="1"/>
  <c r="S491" i="13"/>
  <c r="Z484" i="13"/>
  <c r="K484" i="13" s="1"/>
  <c r="Y485" i="13"/>
  <c r="AK439" i="13"/>
  <c r="W483" i="13"/>
  <c r="J483" i="13" s="1"/>
  <c r="V484" i="13"/>
  <c r="AN481" i="13"/>
  <c r="AB482" i="13"/>
  <c r="AE439" i="13"/>
  <c r="AH436" i="13" l="1" a="1"/>
  <c r="AH436" i="13" s="1"/>
  <c r="M436" i="13" s="1"/>
  <c r="I475" i="13"/>
  <c r="AC476" i="13"/>
  <c r="L436" i="13"/>
  <c r="AM437" i="13"/>
  <c r="AL437" i="13"/>
  <c r="G474" i="13"/>
  <c r="AO475" i="13"/>
  <c r="N436" i="13"/>
  <c r="AI437" i="13"/>
  <c r="AJ437" i="13" s="1"/>
  <c r="AF437" i="13"/>
  <c r="A436" i="13"/>
  <c r="AN482" i="13"/>
  <c r="AK440" i="13"/>
  <c r="Z485" i="13"/>
  <c r="K485" i="13" s="1"/>
  <c r="Y486" i="13"/>
  <c r="AE440" i="13"/>
  <c r="T491" i="13"/>
  <c r="H491" i="13" s="1"/>
  <c r="S492" i="13"/>
  <c r="W484" i="13"/>
  <c r="J484" i="13" s="1"/>
  <c r="V485" i="13"/>
  <c r="AB483" i="13"/>
  <c r="A437" i="13" l="1"/>
  <c r="AM438" i="13"/>
  <c r="AL438" i="13"/>
  <c r="G475" i="13"/>
  <c r="AO476" i="13"/>
  <c r="I476" i="13"/>
  <c r="AC477" i="13"/>
  <c r="L437" i="13"/>
  <c r="AI438" i="13"/>
  <c r="AJ438" i="13" s="1"/>
  <c r="N437" i="13"/>
  <c r="AF438" i="13"/>
  <c r="AH437" i="13" a="1"/>
  <c r="AH437" i="13" s="1"/>
  <c r="M437" i="13" s="1"/>
  <c r="Y487" i="13"/>
  <c r="Z486" i="13"/>
  <c r="K486" i="13" s="1"/>
  <c r="S493" i="13"/>
  <c r="T492" i="13"/>
  <c r="H492" i="13" s="1"/>
  <c r="AK441" i="13"/>
  <c r="AB484" i="13"/>
  <c r="AE441" i="13"/>
  <c r="V486" i="13"/>
  <c r="W485" i="13"/>
  <c r="J485" i="13" s="1"/>
  <c r="AN483" i="13"/>
  <c r="AH438" i="13" l="1" a="1"/>
  <c r="AH438" i="13" s="1"/>
  <c r="M438" i="13" s="1"/>
  <c r="G476" i="13"/>
  <c r="AO477" i="13"/>
  <c r="I477" i="13"/>
  <c r="AC478" i="13"/>
  <c r="N438" i="13"/>
  <c r="AF439" i="13"/>
  <c r="AI439" i="13"/>
  <c r="AJ439" i="13" s="1"/>
  <c r="L438" i="13"/>
  <c r="AM439" i="13"/>
  <c r="AL439" i="13"/>
  <c r="A438" i="13"/>
  <c r="AE442" i="13"/>
  <c r="AN484" i="13"/>
  <c r="AB485" i="13"/>
  <c r="S494" i="13"/>
  <c r="T493" i="13"/>
  <c r="H493" i="13" s="1"/>
  <c r="W486" i="13"/>
  <c r="J486" i="13" s="1"/>
  <c r="V487" i="13"/>
  <c r="AK442" i="13"/>
  <c r="Y488" i="13"/>
  <c r="Z487" i="13"/>
  <c r="K487" i="13" s="1"/>
  <c r="A439" i="13" l="1"/>
  <c r="AH439" i="13" a="1"/>
  <c r="AH439" i="13" s="1"/>
  <c r="M439" i="13" s="1"/>
  <c r="AF440" i="13"/>
  <c r="N439" i="13"/>
  <c r="AI440" i="13"/>
  <c r="AJ440" i="13" s="1"/>
  <c r="I478" i="13"/>
  <c r="AC479" i="13"/>
  <c r="AM440" i="13"/>
  <c r="AL440" i="13"/>
  <c r="G477" i="13"/>
  <c r="AO478" i="13"/>
  <c r="L439" i="13"/>
  <c r="AN485" i="13"/>
  <c r="AB486" i="13"/>
  <c r="Y489" i="13"/>
  <c r="Z488" i="13"/>
  <c r="K488" i="13" s="1"/>
  <c r="T494" i="13"/>
  <c r="H494" i="13" s="1"/>
  <c r="S495" i="13"/>
  <c r="AK443" i="13"/>
  <c r="V488" i="13"/>
  <c r="W487" i="13"/>
  <c r="J487" i="13" s="1"/>
  <c r="AE443" i="13"/>
  <c r="AH440" i="13" l="1" a="1"/>
  <c r="AH440" i="13" s="1"/>
  <c r="M440" i="13" s="1"/>
  <c r="AM441" i="13"/>
  <c r="AL441" i="13"/>
  <c r="L440" i="13"/>
  <c r="A440" i="13"/>
  <c r="I479" i="13"/>
  <c r="AC480" i="13"/>
  <c r="G478" i="13"/>
  <c r="AO479" i="13"/>
  <c r="AF441" i="13"/>
  <c r="N440" i="13"/>
  <c r="AI441" i="13"/>
  <c r="AJ441" i="13" s="1"/>
  <c r="AK444" i="13"/>
  <c r="AB487" i="13"/>
  <c r="S496" i="13"/>
  <c r="T495" i="13"/>
  <c r="H495" i="13" s="1"/>
  <c r="AN486" i="13"/>
  <c r="AE444" i="13"/>
  <c r="Y490" i="13"/>
  <c r="Z489" i="13"/>
  <c r="K489" i="13" s="1"/>
  <c r="V489" i="13"/>
  <c r="W488" i="13"/>
  <c r="J488" i="13" s="1"/>
  <c r="A441" i="13" l="1"/>
  <c r="G479" i="13"/>
  <c r="AO480" i="13"/>
  <c r="I480" i="13"/>
  <c r="AC481" i="13"/>
  <c r="L441" i="13"/>
  <c r="AL442" i="13"/>
  <c r="AM442" i="13"/>
  <c r="AH441" i="13" a="1"/>
  <c r="AH441" i="13" s="1"/>
  <c r="M441" i="13" s="1"/>
  <c r="N441" i="13"/>
  <c r="AI442" i="13"/>
  <c r="AJ442" i="13" s="1"/>
  <c r="AF442" i="13"/>
  <c r="AE445" i="13"/>
  <c r="AB488" i="13"/>
  <c r="T496" i="13"/>
  <c r="H496" i="13" s="1"/>
  <c r="S497" i="13"/>
  <c r="AK445" i="13"/>
  <c r="W489" i="13"/>
  <c r="J489" i="13" s="1"/>
  <c r="V490" i="13"/>
  <c r="AN487" i="13"/>
  <c r="Z490" i="13"/>
  <c r="K490" i="13" s="1"/>
  <c r="Y491" i="13"/>
  <c r="L442" i="13" l="1"/>
  <c r="AH442" i="13" a="1"/>
  <c r="AH442" i="13" s="1"/>
  <c r="M442" i="13" s="1"/>
  <c r="I481" i="13"/>
  <c r="AC482" i="13"/>
  <c r="AM443" i="13"/>
  <c r="AL443" i="13"/>
  <c r="AF443" i="13"/>
  <c r="AI443" i="13"/>
  <c r="AJ443" i="13" s="1"/>
  <c r="N442" i="13"/>
  <c r="A442" i="13"/>
  <c r="G480" i="13"/>
  <c r="AO481" i="13"/>
  <c r="AB489" i="13"/>
  <c r="Z491" i="13"/>
  <c r="K491" i="13" s="1"/>
  <c r="Y492" i="13"/>
  <c r="AE446" i="13"/>
  <c r="AK446" i="13"/>
  <c r="AN488" i="13"/>
  <c r="T497" i="13"/>
  <c r="H497" i="13" s="1"/>
  <c r="S498" i="13"/>
  <c r="W490" i="13"/>
  <c r="J490" i="13" s="1"/>
  <c r="V491" i="13"/>
  <c r="A443" i="13" l="1"/>
  <c r="AH443" i="13" a="1"/>
  <c r="AH443" i="13" s="1"/>
  <c r="M443" i="13" s="1"/>
  <c r="AM444" i="13"/>
  <c r="AL444" i="13"/>
  <c r="I482" i="13"/>
  <c r="AC483" i="13"/>
  <c r="AF444" i="13"/>
  <c r="N443" i="13"/>
  <c r="AI444" i="13"/>
  <c r="AJ444" i="13" s="1"/>
  <c r="L443" i="13"/>
  <c r="G481" i="13"/>
  <c r="AO482" i="13"/>
  <c r="AE447" i="13"/>
  <c r="W491" i="13"/>
  <c r="J491" i="13" s="1"/>
  <c r="V492" i="13"/>
  <c r="AN489" i="13"/>
  <c r="Z492" i="13"/>
  <c r="K492" i="13" s="1"/>
  <c r="Y493" i="13"/>
  <c r="AK447" i="13"/>
  <c r="AB490" i="13"/>
  <c r="T498" i="13"/>
  <c r="H498" i="13" s="1"/>
  <c r="S499" i="13"/>
  <c r="AF445" i="13" l="1"/>
  <c r="AI445" i="13"/>
  <c r="AJ445" i="13" s="1"/>
  <c r="N444" i="13"/>
  <c r="I483" i="13"/>
  <c r="AC484" i="13"/>
  <c r="G482" i="13"/>
  <c r="AO483" i="13"/>
  <c r="AM445" i="13"/>
  <c r="AL445" i="13"/>
  <c r="AH444" i="13" a="1"/>
  <c r="AH444" i="13" s="1"/>
  <c r="M444" i="13" s="1"/>
  <c r="A444" i="13"/>
  <c r="L444" i="13"/>
  <c r="AN490" i="13"/>
  <c r="V493" i="13"/>
  <c r="W492" i="13"/>
  <c r="J492" i="13" s="1"/>
  <c r="AK448" i="13"/>
  <c r="AB491" i="13"/>
  <c r="T499" i="13"/>
  <c r="H499" i="13" s="1"/>
  <c r="S500" i="13"/>
  <c r="Y494" i="13"/>
  <c r="Z493" i="13"/>
  <c r="K493" i="13" s="1"/>
  <c r="AE448" i="13"/>
  <c r="L445" i="13" l="1"/>
  <c r="I484" i="13"/>
  <c r="AC485" i="13"/>
  <c r="G483" i="13"/>
  <c r="AO484" i="13"/>
  <c r="AH445" i="13" a="1"/>
  <c r="AH445" i="13" s="1"/>
  <c r="M445" i="13" s="1"/>
  <c r="A445" i="13"/>
  <c r="AM446" i="13"/>
  <c r="AL446" i="13"/>
  <c r="AI446" i="13"/>
  <c r="AF446" i="13"/>
  <c r="N445" i="13"/>
  <c r="V494" i="13"/>
  <c r="W493" i="13"/>
  <c r="J493" i="13" s="1"/>
  <c r="AE449" i="13"/>
  <c r="AN491" i="13"/>
  <c r="AB492" i="13"/>
  <c r="Y495" i="13"/>
  <c r="Z494" i="13"/>
  <c r="K494" i="13" s="1"/>
  <c r="T500" i="13"/>
  <c r="H500" i="13" s="1"/>
  <c r="S501" i="13"/>
  <c r="AK449" i="13"/>
  <c r="AL447" i="13" l="1"/>
  <c r="AM447" i="13"/>
  <c r="L446" i="13"/>
  <c r="G484" i="13"/>
  <c r="AO485" i="13"/>
  <c r="I485" i="13"/>
  <c r="AC486" i="13"/>
  <c r="AI447" i="13"/>
  <c r="AJ447" i="13" s="1"/>
  <c r="AF447" i="13"/>
  <c r="N446" i="13"/>
  <c r="AJ446" i="13"/>
  <c r="AH446" i="13" s="1" a="1"/>
  <c r="AH446" i="13" s="1"/>
  <c r="M446" i="13" s="1"/>
  <c r="AE450" i="13"/>
  <c r="W494" i="13"/>
  <c r="J494" i="13" s="1"/>
  <c r="V495" i="13"/>
  <c r="Y496" i="13"/>
  <c r="Z495" i="13"/>
  <c r="K495" i="13" s="1"/>
  <c r="AB493" i="13"/>
  <c r="AK450" i="13"/>
  <c r="AN492" i="13"/>
  <c r="T501" i="13"/>
  <c r="H501" i="13" s="1"/>
  <c r="S502" i="13"/>
  <c r="L447" i="13" l="1"/>
  <c r="A446" i="13"/>
  <c r="AH447" i="13" a="1"/>
  <c r="AH447" i="13" s="1"/>
  <c r="M447" i="13" s="1"/>
  <c r="A447" i="13"/>
  <c r="I486" i="13"/>
  <c r="AC487" i="13"/>
  <c r="G485" i="13"/>
  <c r="AO486" i="13"/>
  <c r="AF448" i="13"/>
  <c r="AI448" i="13"/>
  <c r="AJ448" i="13" s="1"/>
  <c r="N447" i="13"/>
  <c r="AM448" i="13"/>
  <c r="AL448" i="13"/>
  <c r="Y497" i="13"/>
  <c r="Z496" i="13"/>
  <c r="K496" i="13" s="1"/>
  <c r="V496" i="13"/>
  <c r="W495" i="13"/>
  <c r="J495" i="13" s="1"/>
  <c r="AN493" i="13"/>
  <c r="AB494" i="13"/>
  <c r="AK451" i="13"/>
  <c r="S503" i="13"/>
  <c r="T502" i="13"/>
  <c r="H502" i="13" s="1"/>
  <c r="AE451" i="13"/>
  <c r="AH448" i="13" l="1" a="1"/>
  <c r="AH448" i="13" s="1"/>
  <c r="M448" i="13" s="1"/>
  <c r="L448" i="13"/>
  <c r="AI449" i="13"/>
  <c r="AJ449" i="13" s="1"/>
  <c r="N448" i="13"/>
  <c r="AF449" i="13"/>
  <c r="I487" i="13"/>
  <c r="AC488" i="13"/>
  <c r="G486" i="13"/>
  <c r="AO487" i="13"/>
  <c r="A448" i="13"/>
  <c r="AL449" i="13"/>
  <c r="AM449" i="13"/>
  <c r="V497" i="13"/>
  <c r="W496" i="13"/>
  <c r="J496" i="13" s="1"/>
  <c r="AN494" i="13"/>
  <c r="Y498" i="13"/>
  <c r="Z497" i="13"/>
  <c r="K497" i="13" s="1"/>
  <c r="AE452" i="13"/>
  <c r="AK452" i="13"/>
  <c r="S504" i="13"/>
  <c r="T503" i="13"/>
  <c r="H503" i="13" s="1"/>
  <c r="AB495" i="13"/>
  <c r="AF450" i="13" l="1"/>
  <c r="N449" i="13"/>
  <c r="AI450" i="13"/>
  <c r="AJ450" i="13" s="1"/>
  <c r="AH449" i="13" a="1"/>
  <c r="AH449" i="13" s="1"/>
  <c r="M449" i="13" s="1"/>
  <c r="G487" i="13"/>
  <c r="AO488" i="13"/>
  <c r="I488" i="13"/>
  <c r="AC489" i="13"/>
  <c r="L449" i="13"/>
  <c r="AM450" i="13"/>
  <c r="AL450" i="13"/>
  <c r="A449" i="13"/>
  <c r="AE453" i="13"/>
  <c r="AN495" i="13"/>
  <c r="AK453" i="13"/>
  <c r="AB496" i="13"/>
  <c r="S505" i="13"/>
  <c r="T504" i="13"/>
  <c r="H504" i="13" s="1"/>
  <c r="Y499" i="13"/>
  <c r="Z498" i="13"/>
  <c r="K498" i="13" s="1"/>
  <c r="V498" i="13"/>
  <c r="W497" i="13"/>
  <c r="J497" i="13" s="1"/>
  <c r="A450" i="13" l="1"/>
  <c r="I489" i="13"/>
  <c r="AC490" i="13"/>
  <c r="L450" i="13"/>
  <c r="G488" i="13"/>
  <c r="AO489" i="13"/>
  <c r="AM451" i="13"/>
  <c r="AL451" i="13"/>
  <c r="AH450" i="13" a="1"/>
  <c r="AH450" i="13" s="1"/>
  <c r="M450" i="13" s="1"/>
  <c r="AI451" i="13"/>
  <c r="AJ451" i="13" s="1"/>
  <c r="AF451" i="13"/>
  <c r="N450" i="13"/>
  <c r="Y500" i="13"/>
  <c r="Z499" i="13"/>
  <c r="K499" i="13" s="1"/>
  <c r="AE454" i="13"/>
  <c r="S506" i="13"/>
  <c r="T505" i="13"/>
  <c r="H505" i="13" s="1"/>
  <c r="W498" i="13"/>
  <c r="J498" i="13" s="1"/>
  <c r="V499" i="13"/>
  <c r="AN496" i="13"/>
  <c r="AB497" i="13"/>
  <c r="AK454" i="13"/>
  <c r="AH451" i="13" l="1" a="1"/>
  <c r="AH451" i="13" s="1"/>
  <c r="M451" i="13" s="1"/>
  <c r="G489" i="13"/>
  <c r="AO490" i="13"/>
  <c r="AM452" i="13"/>
  <c r="AL452" i="13"/>
  <c r="L451" i="13"/>
  <c r="AF452" i="13"/>
  <c r="AI452" i="13"/>
  <c r="AJ452" i="13" s="1"/>
  <c r="N451" i="13"/>
  <c r="I490" i="13"/>
  <c r="AC491" i="13"/>
  <c r="A451" i="13"/>
  <c r="W499" i="13"/>
  <c r="J499" i="13" s="1"/>
  <c r="V500" i="13"/>
  <c r="S507" i="13"/>
  <c r="T506" i="13"/>
  <c r="H506" i="13" s="1"/>
  <c r="AK455" i="13"/>
  <c r="AN497" i="13"/>
  <c r="AE455" i="13"/>
  <c r="AB498" i="13"/>
  <c r="Y501" i="13"/>
  <c r="Z500" i="13"/>
  <c r="K500" i="13" s="1"/>
  <c r="A452" i="13" l="1"/>
  <c r="N452" i="13"/>
  <c r="AI453" i="13"/>
  <c r="AJ453" i="13" s="1"/>
  <c r="AF453" i="13"/>
  <c r="AL453" i="13"/>
  <c r="AM453" i="13"/>
  <c r="L452" i="13"/>
  <c r="I491" i="13"/>
  <c r="AC492" i="13"/>
  <c r="G490" i="13"/>
  <c r="AO491" i="13"/>
  <c r="AH452" i="13" a="1"/>
  <c r="AH452" i="13" s="1"/>
  <c r="M452" i="13" s="1"/>
  <c r="T507" i="13"/>
  <c r="H507" i="13" s="1"/>
  <c r="S508" i="13"/>
  <c r="Z501" i="13"/>
  <c r="K501" i="13" s="1"/>
  <c r="Y502" i="13"/>
  <c r="W500" i="13"/>
  <c r="J500" i="13" s="1"/>
  <c r="V501" i="13"/>
  <c r="AB499" i="13"/>
  <c r="AE456" i="13"/>
  <c r="AN498" i="13"/>
  <c r="AK456" i="13"/>
  <c r="AH453" i="13" l="1" a="1"/>
  <c r="AH453" i="13" s="1"/>
  <c r="M453" i="13" s="1"/>
  <c r="L453" i="13"/>
  <c r="I492" i="13"/>
  <c r="AC493" i="13"/>
  <c r="AF454" i="13"/>
  <c r="N453" i="13"/>
  <c r="AI454" i="13"/>
  <c r="AJ454" i="13" s="1"/>
  <c r="AM454" i="13"/>
  <c r="AL454" i="13"/>
  <c r="A453" i="13"/>
  <c r="G491" i="13"/>
  <c r="AO492" i="13"/>
  <c r="AB500" i="13"/>
  <c r="S509" i="13"/>
  <c r="T508" i="13"/>
  <c r="H508" i="13" s="1"/>
  <c r="AK457" i="13"/>
  <c r="AN499" i="13"/>
  <c r="AE457" i="13"/>
  <c r="W501" i="13"/>
  <c r="J501" i="13" s="1"/>
  <c r="V502" i="13"/>
  <c r="Y503" i="13"/>
  <c r="Z502" i="13"/>
  <c r="K502" i="13" s="1"/>
  <c r="A454" i="13" l="1"/>
  <c r="AF455" i="13"/>
  <c r="N454" i="13"/>
  <c r="AI455" i="13"/>
  <c r="AJ455" i="13" s="1"/>
  <c r="AM455" i="13"/>
  <c r="AL455" i="13"/>
  <c r="L454" i="13"/>
  <c r="I493" i="13"/>
  <c r="AC494" i="13"/>
  <c r="AH454" i="13" a="1"/>
  <c r="AH454" i="13" s="1"/>
  <c r="M454" i="13" s="1"/>
  <c r="G492" i="13"/>
  <c r="AO493" i="13"/>
  <c r="AK458" i="13"/>
  <c r="S510" i="13"/>
  <c r="T509" i="13"/>
  <c r="H509" i="13" s="1"/>
  <c r="Y504" i="13"/>
  <c r="Z503" i="13"/>
  <c r="K503" i="13" s="1"/>
  <c r="AB501" i="13"/>
  <c r="V503" i="13"/>
  <c r="W502" i="13"/>
  <c r="J502" i="13" s="1"/>
  <c r="AE458" i="13"/>
  <c r="AN500" i="13"/>
  <c r="A455" i="13" l="1"/>
  <c r="AH455" i="13" a="1"/>
  <c r="AH455" i="13" s="1"/>
  <c r="M455" i="13" s="1"/>
  <c r="AM456" i="13"/>
  <c r="AL456" i="13"/>
  <c r="I494" i="13"/>
  <c r="AC495" i="13"/>
  <c r="L455" i="13"/>
  <c r="G493" i="13"/>
  <c r="AO494" i="13"/>
  <c r="N455" i="13"/>
  <c r="AI456" i="13"/>
  <c r="AJ456" i="13" s="1"/>
  <c r="AF456" i="13"/>
  <c r="Y505" i="13"/>
  <c r="Z504" i="13"/>
  <c r="K504" i="13" s="1"/>
  <c r="AE459" i="13"/>
  <c r="W503" i="13"/>
  <c r="J503" i="13" s="1"/>
  <c r="V504" i="13"/>
  <c r="AN501" i="13"/>
  <c r="T510" i="13"/>
  <c r="H510" i="13" s="1"/>
  <c r="S511" i="13"/>
  <c r="AB502" i="13"/>
  <c r="AK459" i="13"/>
  <c r="A456" i="13" l="1"/>
  <c r="AH456" i="13" a="1"/>
  <c r="AH456" i="13" s="1"/>
  <c r="M456" i="13" s="1"/>
  <c r="G494" i="13"/>
  <c r="AO495" i="13"/>
  <c r="I495" i="13"/>
  <c r="AC496" i="13"/>
  <c r="N456" i="13"/>
  <c r="AI457" i="13"/>
  <c r="AJ457" i="13" s="1"/>
  <c r="AF457" i="13"/>
  <c r="AL457" i="13"/>
  <c r="AM457" i="13"/>
  <c r="L456" i="13"/>
  <c r="S512" i="13"/>
  <c r="T511" i="13"/>
  <c r="H511" i="13" s="1"/>
  <c r="AB503" i="13"/>
  <c r="AK460" i="13"/>
  <c r="AE460" i="13"/>
  <c r="AN502" i="13"/>
  <c r="V505" i="13"/>
  <c r="W504" i="13"/>
  <c r="J504" i="13" s="1"/>
  <c r="Y506" i="13"/>
  <c r="Z505" i="13"/>
  <c r="K505" i="13" s="1"/>
  <c r="A457" i="13" l="1"/>
  <c r="AH457" i="13" a="1"/>
  <c r="AH457" i="13" s="1"/>
  <c r="M457" i="13" s="1"/>
  <c r="AM458" i="13"/>
  <c r="AL458" i="13"/>
  <c r="G495" i="13"/>
  <c r="AO496" i="13"/>
  <c r="N457" i="13"/>
  <c r="AF458" i="13"/>
  <c r="AI458" i="13"/>
  <c r="I496" i="13"/>
  <c r="AC497" i="13"/>
  <c r="L457" i="13"/>
  <c r="AB504" i="13"/>
  <c r="AK461" i="13"/>
  <c r="Y507" i="13"/>
  <c r="Z506" i="13"/>
  <c r="K506" i="13" s="1"/>
  <c r="AN503" i="13"/>
  <c r="V506" i="13"/>
  <c r="W505" i="13"/>
  <c r="J505" i="13" s="1"/>
  <c r="AE461" i="13"/>
  <c r="T512" i="13"/>
  <c r="H512" i="13" s="1"/>
  <c r="S513" i="13"/>
  <c r="AF459" i="13" l="1"/>
  <c r="N458" i="13"/>
  <c r="AI459" i="13"/>
  <c r="AJ459" i="13" s="1"/>
  <c r="AJ458" i="13"/>
  <c r="AH458" i="13" s="1" a="1"/>
  <c r="AH458" i="13" s="1"/>
  <c r="M458" i="13" s="1"/>
  <c r="AM459" i="13"/>
  <c r="AL459" i="13"/>
  <c r="G496" i="13"/>
  <c r="AO497" i="13"/>
  <c r="I497" i="13"/>
  <c r="AC498" i="13"/>
  <c r="L458" i="13"/>
  <c r="V507" i="13"/>
  <c r="W506" i="13"/>
  <c r="J506" i="13" s="1"/>
  <c r="AK462" i="13"/>
  <c r="AN504" i="13"/>
  <c r="AE462" i="13"/>
  <c r="T513" i="13"/>
  <c r="H513" i="13" s="1"/>
  <c r="Y508" i="13"/>
  <c r="Z507" i="13"/>
  <c r="K507" i="13" s="1"/>
  <c r="AB505" i="13"/>
  <c r="AM460" i="13" l="1"/>
  <c r="AL460" i="13"/>
  <c r="L459" i="13"/>
  <c r="A459" i="13"/>
  <c r="A458" i="13"/>
  <c r="I498" i="13"/>
  <c r="AC499" i="13"/>
  <c r="AH459" i="13" a="1"/>
  <c r="AH459" i="13" s="1"/>
  <c r="M459" i="13" s="1"/>
  <c r="G497" i="13"/>
  <c r="AO498" i="13"/>
  <c r="AF460" i="13"/>
  <c r="N459" i="13"/>
  <c r="AI460" i="13"/>
  <c r="AJ460" i="13" s="1"/>
  <c r="AE463" i="13"/>
  <c r="AK463" i="13"/>
  <c r="AN505" i="13"/>
  <c r="Y509" i="13"/>
  <c r="Z508" i="13"/>
  <c r="K508" i="13" s="1"/>
  <c r="AB506" i="13"/>
  <c r="BT29" i="13"/>
  <c r="FA29" i="13" s="1"/>
  <c r="BU28" i="13"/>
  <c r="BU31" i="13"/>
  <c r="FD31" i="13" s="1"/>
  <c r="BT28" i="13"/>
  <c r="FA28" i="13" s="1"/>
  <c r="BU29" i="13"/>
  <c r="FD29" i="13" s="1"/>
  <c r="BT31" i="13"/>
  <c r="FA31" i="13" s="1"/>
  <c r="BT30" i="13"/>
  <c r="FA30" i="13" s="1"/>
  <c r="BU30" i="13"/>
  <c r="FD30" i="13" s="1"/>
  <c r="V508" i="13"/>
  <c r="W507" i="13"/>
  <c r="J507" i="13" s="1"/>
  <c r="AH460" i="13" l="1" a="1"/>
  <c r="AH460" i="13" s="1"/>
  <c r="M460" i="13" s="1"/>
  <c r="A460" i="13"/>
  <c r="I499" i="13"/>
  <c r="AC500" i="13"/>
  <c r="AF461" i="13"/>
  <c r="AI461" i="13"/>
  <c r="AJ461" i="13" s="1"/>
  <c r="N460" i="13"/>
  <c r="G498" i="13"/>
  <c r="AO499" i="13"/>
  <c r="AM461" i="13"/>
  <c r="AL461" i="13"/>
  <c r="L460" i="13"/>
  <c r="AK464" i="13"/>
  <c r="Z509" i="13"/>
  <c r="K509" i="13" s="1"/>
  <c r="Y510" i="13"/>
  <c r="AE464" i="13"/>
  <c r="FD28" i="13"/>
  <c r="BO19" i="13"/>
  <c r="AN506" i="13"/>
  <c r="W508" i="13"/>
  <c r="J508" i="13" s="1"/>
  <c r="V509" i="13"/>
  <c r="AB507" i="13"/>
  <c r="L461" i="13" l="1"/>
  <c r="G499" i="13"/>
  <c r="AO500" i="13"/>
  <c r="AF462" i="13"/>
  <c r="N461" i="13"/>
  <c r="AI462" i="13"/>
  <c r="AJ462" i="13" s="1"/>
  <c r="A461" i="13"/>
  <c r="I500" i="13"/>
  <c r="AC501" i="13"/>
  <c r="AH461" i="13" a="1"/>
  <c r="AH461" i="13" s="1"/>
  <c r="M461" i="13" s="1"/>
  <c r="AM462" i="13"/>
  <c r="AL462" i="13"/>
  <c r="AE465" i="13"/>
  <c r="AN507" i="13"/>
  <c r="Y511" i="13"/>
  <c r="Z510" i="13"/>
  <c r="K510" i="13" s="1"/>
  <c r="AB508" i="13"/>
  <c r="V510" i="13"/>
  <c r="W509" i="13"/>
  <c r="J509" i="13" s="1"/>
  <c r="AK465" i="13"/>
  <c r="A462" i="13" l="1"/>
  <c r="I501" i="13"/>
  <c r="AC502" i="13"/>
  <c r="N462" i="13"/>
  <c r="AF463" i="13"/>
  <c r="AI463" i="13"/>
  <c r="AJ463" i="13" s="1"/>
  <c r="L462" i="13"/>
  <c r="AL463" i="13"/>
  <c r="AM463" i="13"/>
  <c r="AH462" i="13" a="1"/>
  <c r="AH462" i="13" s="1"/>
  <c r="M462" i="13" s="1"/>
  <c r="G500" i="13"/>
  <c r="AO501" i="13"/>
  <c r="AN508" i="13"/>
  <c r="Y512" i="13"/>
  <c r="Z511" i="13"/>
  <c r="K511" i="13" s="1"/>
  <c r="AB509" i="13"/>
  <c r="V511" i="13"/>
  <c r="W510" i="13"/>
  <c r="J510" i="13" s="1"/>
  <c r="AK466" i="13"/>
  <c r="AE466" i="13"/>
  <c r="L463" i="13" l="1"/>
  <c r="A463" i="13"/>
  <c r="N463" i="13"/>
  <c r="AI464" i="13"/>
  <c r="AJ464" i="13" s="1"/>
  <c r="AF464" i="13"/>
  <c r="AH463" i="13" a="1"/>
  <c r="AH463" i="13" s="1"/>
  <c r="M463" i="13" s="1"/>
  <c r="G501" i="13"/>
  <c r="AO502" i="13"/>
  <c r="AM464" i="13"/>
  <c r="AL464" i="13"/>
  <c r="I502" i="13"/>
  <c r="AC503" i="13"/>
  <c r="AK467" i="13"/>
  <c r="AB510" i="13"/>
  <c r="Z512" i="13"/>
  <c r="K512" i="13" s="1"/>
  <c r="Y513" i="13"/>
  <c r="W511" i="13"/>
  <c r="J511" i="13" s="1"/>
  <c r="V512" i="13"/>
  <c r="AE467" i="13"/>
  <c r="AN509" i="13"/>
  <c r="L464" i="13" l="1"/>
  <c r="N464" i="13"/>
  <c r="AI465" i="13"/>
  <c r="AJ465" i="13" s="1"/>
  <c r="AF465" i="13"/>
  <c r="A464" i="13"/>
  <c r="AH464" i="13" a="1"/>
  <c r="AH464" i="13" s="1"/>
  <c r="M464" i="13" s="1"/>
  <c r="I503" i="13"/>
  <c r="AC504" i="13"/>
  <c r="G502" i="13"/>
  <c r="AO503" i="13"/>
  <c r="AL465" i="13"/>
  <c r="AM465" i="13"/>
  <c r="AB511" i="13"/>
  <c r="AN510" i="13"/>
  <c r="AE468" i="13"/>
  <c r="V513" i="13"/>
  <c r="W512" i="13"/>
  <c r="J512" i="13" s="1"/>
  <c r="AK468" i="13"/>
  <c r="Z513" i="13"/>
  <c r="K513" i="13" s="1"/>
  <c r="A465" i="13" l="1"/>
  <c r="L465" i="13"/>
  <c r="AH465" i="13" a="1"/>
  <c r="AH465" i="13" s="1"/>
  <c r="M465" i="13" s="1"/>
  <c r="AI466" i="13"/>
  <c r="AJ466" i="13" s="1"/>
  <c r="N465" i="13"/>
  <c r="AF466" i="13"/>
  <c r="I504" i="13"/>
  <c r="AC505" i="13"/>
  <c r="AM466" i="13"/>
  <c r="AL466" i="13"/>
  <c r="G503" i="13"/>
  <c r="AO504" i="13"/>
  <c r="BU395" i="13"/>
  <c r="FD395" i="13" s="1"/>
  <c r="BT412" i="13"/>
  <c r="FA412" i="13" s="1"/>
  <c r="BU401" i="13"/>
  <c r="FD401" i="13" s="1"/>
  <c r="BU405" i="13"/>
  <c r="FD405" i="13" s="1"/>
  <c r="BU364" i="13"/>
  <c r="FD364" i="13" s="1"/>
  <c r="BU366" i="13"/>
  <c r="FD366" i="13" s="1"/>
  <c r="BT373" i="13"/>
  <c r="FA373" i="13" s="1"/>
  <c r="BT363" i="13"/>
  <c r="FA363" i="13" s="1"/>
  <c r="BU414" i="13"/>
  <c r="FD414" i="13" s="1"/>
  <c r="BU359" i="13"/>
  <c r="FD359" i="13" s="1"/>
  <c r="BT415" i="13"/>
  <c r="FA415" i="13" s="1"/>
  <c r="BT368" i="13"/>
  <c r="FA368" i="13" s="1"/>
  <c r="BT385" i="13"/>
  <c r="FA385" i="13" s="1"/>
  <c r="BU388" i="13"/>
  <c r="FD388" i="13" s="1"/>
  <c r="BU403" i="13"/>
  <c r="FD403" i="13" s="1"/>
  <c r="BT380" i="13"/>
  <c r="FA380" i="13" s="1"/>
  <c r="BT362" i="13"/>
  <c r="FA362" i="13" s="1"/>
  <c r="BT364" i="13"/>
  <c r="FA364" i="13" s="1"/>
  <c r="BU400" i="13"/>
  <c r="FD400" i="13" s="1"/>
  <c r="BT374" i="13"/>
  <c r="FA374" i="13" s="1"/>
  <c r="BT360" i="13"/>
  <c r="FA360" i="13" s="1"/>
  <c r="BT400" i="13"/>
  <c r="FA400" i="13" s="1"/>
  <c r="BT389" i="13"/>
  <c r="FA389" i="13" s="1"/>
  <c r="BT402" i="13"/>
  <c r="FA402" i="13" s="1"/>
  <c r="BT403" i="13"/>
  <c r="FA403" i="13" s="1"/>
  <c r="BT413" i="13"/>
  <c r="FA413" i="13" s="1"/>
  <c r="BT381" i="13"/>
  <c r="FA381" i="13" s="1"/>
  <c r="BU374" i="13"/>
  <c r="FD374" i="13" s="1"/>
  <c r="BU361" i="13"/>
  <c r="FD361" i="13" s="1"/>
  <c r="BU376" i="13"/>
  <c r="FD376" i="13" s="1"/>
  <c r="BT390" i="13"/>
  <c r="FA390" i="13" s="1"/>
  <c r="BT408" i="13"/>
  <c r="FA408" i="13" s="1"/>
  <c r="BT367" i="13"/>
  <c r="FA367" i="13" s="1"/>
  <c r="BU409" i="13"/>
  <c r="FD409" i="13" s="1"/>
  <c r="BT356" i="13"/>
  <c r="FA356" i="13" s="1"/>
  <c r="BT399" i="13"/>
  <c r="FA399" i="13" s="1"/>
  <c r="BT414" i="13"/>
  <c r="FA414" i="13" s="1"/>
  <c r="BU389" i="13"/>
  <c r="FD389" i="13" s="1"/>
  <c r="BU394" i="13"/>
  <c r="FD394" i="13" s="1"/>
  <c r="BU365" i="13"/>
  <c r="FD365" i="13" s="1"/>
  <c r="BU378" i="13"/>
  <c r="FD378" i="13" s="1"/>
  <c r="BU415" i="13"/>
  <c r="FD415" i="13" s="1"/>
  <c r="BU375" i="13"/>
  <c r="FD375" i="13" s="1"/>
  <c r="BU379" i="13"/>
  <c r="FD379" i="13" s="1"/>
  <c r="BU406" i="13"/>
  <c r="FD406" i="13" s="1"/>
  <c r="BU398" i="13"/>
  <c r="FD398" i="13" s="1"/>
  <c r="BT370" i="13"/>
  <c r="FA370" i="13" s="1"/>
  <c r="BT375" i="13"/>
  <c r="FA375" i="13" s="1"/>
  <c r="BU408" i="13"/>
  <c r="FD408" i="13" s="1"/>
  <c r="BU383" i="13"/>
  <c r="FD383" i="13" s="1"/>
  <c r="BT365" i="13"/>
  <c r="FA365" i="13" s="1"/>
  <c r="BT404" i="13"/>
  <c r="FA404" i="13" s="1"/>
  <c r="BT359" i="13"/>
  <c r="FA359" i="13" s="1"/>
  <c r="BT388" i="13"/>
  <c r="FA388" i="13" s="1"/>
  <c r="BU386" i="13"/>
  <c r="FD386" i="13" s="1"/>
  <c r="BU387" i="13"/>
  <c r="FD387" i="13" s="1"/>
  <c r="BT405" i="13"/>
  <c r="FA405" i="13" s="1"/>
  <c r="BT401" i="13"/>
  <c r="FA401" i="13" s="1"/>
  <c r="BU411" i="13"/>
  <c r="FD411" i="13" s="1"/>
  <c r="BT379" i="13"/>
  <c r="FA379" i="13" s="1"/>
  <c r="BT376" i="13"/>
  <c r="FA376" i="13" s="1"/>
  <c r="BU360" i="13"/>
  <c r="FD360" i="13" s="1"/>
  <c r="BT357" i="13"/>
  <c r="FA357" i="13" s="1"/>
  <c r="BT409" i="13"/>
  <c r="FA409" i="13" s="1"/>
  <c r="BT386" i="13"/>
  <c r="FA386" i="13" s="1"/>
  <c r="BU393" i="13"/>
  <c r="FD393" i="13" s="1"/>
  <c r="BU412" i="13"/>
  <c r="FD412" i="13" s="1"/>
  <c r="BU407" i="13"/>
  <c r="FD407" i="13" s="1"/>
  <c r="BU397" i="13"/>
  <c r="FD397" i="13" s="1"/>
  <c r="BT410" i="13"/>
  <c r="FA410" i="13" s="1"/>
  <c r="BT396" i="13"/>
  <c r="FA396" i="13" s="1"/>
  <c r="BT397" i="13"/>
  <c r="FA397" i="13" s="1"/>
  <c r="BT384" i="13"/>
  <c r="FA384" i="13" s="1"/>
  <c r="BT378" i="13"/>
  <c r="FA378" i="13" s="1"/>
  <c r="BU381" i="13"/>
  <c r="FD381" i="13" s="1"/>
  <c r="BU370" i="13"/>
  <c r="FD370" i="13" s="1"/>
  <c r="BU382" i="13"/>
  <c r="FD382" i="13" s="1"/>
  <c r="BU390" i="13"/>
  <c r="FD390" i="13" s="1"/>
  <c r="BU377" i="13"/>
  <c r="FD377" i="13" s="1"/>
  <c r="BU396" i="13"/>
  <c r="FD396" i="13" s="1"/>
  <c r="BT392" i="13"/>
  <c r="FA392" i="13" s="1"/>
  <c r="BT411" i="13"/>
  <c r="FA411" i="13" s="1"/>
  <c r="BU358" i="13"/>
  <c r="FD358" i="13" s="1"/>
  <c r="BT395" i="13"/>
  <c r="FA395" i="13" s="1"/>
  <c r="BU363" i="13"/>
  <c r="FD363" i="13" s="1"/>
  <c r="BU391" i="13"/>
  <c r="FD391" i="13" s="1"/>
  <c r="BT391" i="13"/>
  <c r="FA391" i="13" s="1"/>
  <c r="BU367" i="13"/>
  <c r="FD367" i="13" s="1"/>
  <c r="BU413" i="13"/>
  <c r="FD413" i="13" s="1"/>
  <c r="BU385" i="13"/>
  <c r="FD385" i="13" s="1"/>
  <c r="BT372" i="13"/>
  <c r="FA372" i="13" s="1"/>
  <c r="BU362" i="13"/>
  <c r="FD362" i="13" s="1"/>
  <c r="BT393" i="13"/>
  <c r="FA393" i="13" s="1"/>
  <c r="BT377" i="13"/>
  <c r="FA377" i="13" s="1"/>
  <c r="BT382" i="13"/>
  <c r="FA382" i="13" s="1"/>
  <c r="BT398" i="13"/>
  <c r="FA398" i="13" s="1"/>
  <c r="BT406" i="13"/>
  <c r="FA406" i="13" s="1"/>
  <c r="BU371" i="13"/>
  <c r="FD371" i="13" s="1"/>
  <c r="BT361" i="13"/>
  <c r="FA361" i="13" s="1"/>
  <c r="BU402" i="13"/>
  <c r="FD402" i="13" s="1"/>
  <c r="BU392" i="13"/>
  <c r="FD392" i="13" s="1"/>
  <c r="BU384" i="13"/>
  <c r="FD384" i="13" s="1"/>
  <c r="BT394" i="13"/>
  <c r="FA394" i="13" s="1"/>
  <c r="BU399" i="13"/>
  <c r="FD399" i="13" s="1"/>
  <c r="BU404" i="13"/>
  <c r="FD404" i="13" s="1"/>
  <c r="BU369" i="13"/>
  <c r="FD369" i="13" s="1"/>
  <c r="BT407" i="13"/>
  <c r="FA407" i="13" s="1"/>
  <c r="BU380" i="13"/>
  <c r="FD380" i="13" s="1"/>
  <c r="BU372" i="13"/>
  <c r="FD372" i="13" s="1"/>
  <c r="BU368" i="13"/>
  <c r="FD368" i="13" s="1"/>
  <c r="BT371" i="13"/>
  <c r="FA371" i="13" s="1"/>
  <c r="BU356" i="13"/>
  <c r="FD356" i="13" s="1"/>
  <c r="BU373" i="13"/>
  <c r="FD373" i="13" s="1"/>
  <c r="BT383" i="13"/>
  <c r="FA383" i="13" s="1"/>
  <c r="BT366" i="13"/>
  <c r="FA366" i="13" s="1"/>
  <c r="BU357" i="13"/>
  <c r="FD357" i="13" s="1"/>
  <c r="BT387" i="13"/>
  <c r="FA387" i="13" s="1"/>
  <c r="BT358" i="13"/>
  <c r="FA358" i="13" s="1"/>
  <c r="BT369" i="13"/>
  <c r="FA369" i="13" s="1"/>
  <c r="BU410" i="13"/>
  <c r="FD410" i="13" s="1"/>
  <c r="AE469" i="13"/>
  <c r="AK469" i="13"/>
  <c r="AN511" i="13"/>
  <c r="W513" i="13"/>
  <c r="J513" i="13" s="1"/>
  <c r="AB512" i="13"/>
  <c r="AH466" i="13" l="1" a="1"/>
  <c r="AH466" i="13" s="1"/>
  <c r="M466" i="13" s="1"/>
  <c r="AM467" i="13"/>
  <c r="AL467" i="13"/>
  <c r="L466" i="13"/>
  <c r="I505" i="13"/>
  <c r="AC506" i="13"/>
  <c r="AF467" i="13"/>
  <c r="N466" i="13"/>
  <c r="AI467" i="13"/>
  <c r="AJ467" i="13" s="1"/>
  <c r="G504" i="13"/>
  <c r="AO505" i="13"/>
  <c r="A466" i="13"/>
  <c r="AB513" i="13"/>
  <c r="AN512" i="13"/>
  <c r="AK470" i="13"/>
  <c r="BT351" i="13"/>
  <c r="FA351" i="13" s="1"/>
  <c r="BT354" i="13"/>
  <c r="FA354" i="13" s="1"/>
  <c r="BU339" i="13"/>
  <c r="FD339" i="13" s="1"/>
  <c r="BT336" i="13"/>
  <c r="FA336" i="13" s="1"/>
  <c r="BU353" i="13"/>
  <c r="FD353" i="13" s="1"/>
  <c r="BU343" i="13"/>
  <c r="FD343" i="13" s="1"/>
  <c r="BT340" i="13"/>
  <c r="FA340" i="13" s="1"/>
  <c r="BT339" i="13"/>
  <c r="FA339" i="13" s="1"/>
  <c r="BT342" i="13"/>
  <c r="FA342" i="13" s="1"/>
  <c r="BT348" i="13"/>
  <c r="FA348" i="13" s="1"/>
  <c r="BU349" i="13"/>
  <c r="FD349" i="13" s="1"/>
  <c r="BT349" i="13"/>
  <c r="FA349" i="13" s="1"/>
  <c r="BT341" i="13"/>
  <c r="FA341" i="13" s="1"/>
  <c r="BT337" i="13"/>
  <c r="FA337" i="13" s="1"/>
  <c r="BT350" i="13"/>
  <c r="FA350" i="13" s="1"/>
  <c r="BT355" i="13"/>
  <c r="FA355" i="13" s="1"/>
  <c r="BU344" i="13"/>
  <c r="FD344" i="13" s="1"/>
  <c r="BU336" i="13"/>
  <c r="FD336" i="13" s="1"/>
  <c r="BT346" i="13"/>
  <c r="FA346" i="13" s="1"/>
  <c r="BU352" i="13"/>
  <c r="FD352" i="13" s="1"/>
  <c r="BU351" i="13"/>
  <c r="FD351" i="13" s="1"/>
  <c r="BT352" i="13"/>
  <c r="FA352" i="13" s="1"/>
  <c r="BU338" i="13"/>
  <c r="FD338" i="13" s="1"/>
  <c r="BU348" i="13"/>
  <c r="FD348" i="13" s="1"/>
  <c r="BU350" i="13"/>
  <c r="FD350" i="13" s="1"/>
  <c r="BU354" i="13"/>
  <c r="FD354" i="13" s="1"/>
  <c r="BU346" i="13"/>
  <c r="FD346" i="13" s="1"/>
  <c r="BU341" i="13"/>
  <c r="FD341" i="13" s="1"/>
  <c r="BU347" i="13"/>
  <c r="FD347" i="13" s="1"/>
  <c r="BU337" i="13"/>
  <c r="FD337" i="13" s="1"/>
  <c r="BU345" i="13"/>
  <c r="FD345" i="13" s="1"/>
  <c r="BU355" i="13"/>
  <c r="FD355" i="13" s="1"/>
  <c r="BU340" i="13"/>
  <c r="FD340" i="13" s="1"/>
  <c r="BT347" i="13"/>
  <c r="FA347" i="13" s="1"/>
  <c r="BU342" i="13"/>
  <c r="FD342" i="13" s="1"/>
  <c r="BT338" i="13"/>
  <c r="FA338" i="13" s="1"/>
  <c r="BT345" i="13"/>
  <c r="FA345" i="13" s="1"/>
  <c r="BT343" i="13"/>
  <c r="FA343" i="13" s="1"/>
  <c r="BT353" i="13"/>
  <c r="FA353" i="13" s="1"/>
  <c r="BT344" i="13"/>
  <c r="FA344" i="13" s="1"/>
  <c r="AE470" i="13"/>
  <c r="AH467" i="13" l="1" a="1"/>
  <c r="AH467" i="13" s="1"/>
  <c r="M467" i="13" s="1"/>
  <c r="A467" i="13"/>
  <c r="AF468" i="13"/>
  <c r="N467" i="13"/>
  <c r="AI468" i="13"/>
  <c r="AJ468" i="13" s="1"/>
  <c r="I506" i="13"/>
  <c r="AC507" i="13"/>
  <c r="G505" i="13"/>
  <c r="AO506" i="13"/>
  <c r="AM468" i="13"/>
  <c r="AL468" i="13"/>
  <c r="L467" i="13"/>
  <c r="AN513" i="13"/>
  <c r="AE471" i="13"/>
  <c r="AK471" i="13"/>
  <c r="G506" i="13" l="1"/>
  <c r="AO507" i="13"/>
  <c r="I507" i="13"/>
  <c r="AC508" i="13"/>
  <c r="A468" i="13"/>
  <c r="L468" i="13"/>
  <c r="AM469" i="13"/>
  <c r="AL469" i="13"/>
  <c r="AF469" i="13"/>
  <c r="AH468" i="13" a="1"/>
  <c r="AH468" i="13" s="1"/>
  <c r="M468" i="13" s="1"/>
  <c r="N468" i="13"/>
  <c r="AI469" i="13"/>
  <c r="AJ469" i="13" s="1"/>
  <c r="AE472" i="13"/>
  <c r="AK472" i="13"/>
  <c r="L469" i="13" l="1"/>
  <c r="AH469" i="13" a="1"/>
  <c r="AH469" i="13" s="1"/>
  <c r="M469" i="13" s="1"/>
  <c r="AM470" i="13"/>
  <c r="AL470" i="13"/>
  <c r="A469" i="13"/>
  <c r="I508" i="13"/>
  <c r="AC509" i="13"/>
  <c r="G507" i="13"/>
  <c r="AO508" i="13"/>
  <c r="AF470" i="13"/>
  <c r="N469" i="13"/>
  <c r="AI470" i="13"/>
  <c r="AJ470" i="13" s="1"/>
  <c r="AK473" i="13"/>
  <c r="AE473" i="13"/>
  <c r="AH470" i="13" l="1" a="1"/>
  <c r="AH470" i="13" s="1"/>
  <c r="M470" i="13" s="1"/>
  <c r="A470" i="13"/>
  <c r="L470" i="13"/>
  <c r="G508" i="13"/>
  <c r="AO509" i="13"/>
  <c r="AM471" i="13"/>
  <c r="AL471" i="13"/>
  <c r="N470" i="13"/>
  <c r="AI471" i="13"/>
  <c r="AJ471" i="13" s="1"/>
  <c r="AF471" i="13"/>
  <c r="I509" i="13"/>
  <c r="AC510" i="13"/>
  <c r="AE474" i="13"/>
  <c r="AK474" i="13"/>
  <c r="A471" i="13" l="1"/>
  <c r="N471" i="13"/>
  <c r="AI472" i="13"/>
  <c r="AJ472" i="13" s="1"/>
  <c r="AF472" i="13"/>
  <c r="AL472" i="13"/>
  <c r="AM472" i="13"/>
  <c r="G509" i="13"/>
  <c r="AO510" i="13"/>
  <c r="AH471" i="13" a="1"/>
  <c r="AH471" i="13" s="1"/>
  <c r="M471" i="13" s="1"/>
  <c r="L471" i="13"/>
  <c r="I510" i="13"/>
  <c r="AC511" i="13"/>
  <c r="AK475" i="13"/>
  <c r="AE475" i="13"/>
  <c r="AH472" i="13" l="1" a="1"/>
  <c r="AH472" i="13" s="1"/>
  <c r="M472" i="13" s="1"/>
  <c r="G510" i="13"/>
  <c r="AO511" i="13"/>
  <c r="AI473" i="13"/>
  <c r="AJ473" i="13" s="1"/>
  <c r="N472" i="13"/>
  <c r="AF473" i="13"/>
  <c r="I511" i="13"/>
  <c r="AC512" i="13"/>
  <c r="A472" i="13"/>
  <c r="L472" i="13"/>
  <c r="AL473" i="13"/>
  <c r="AM473" i="13"/>
  <c r="AK476" i="13"/>
  <c r="AE476" i="13"/>
  <c r="AH473" i="13" l="1" a="1"/>
  <c r="AH473" i="13" s="1"/>
  <c r="M473" i="13" s="1"/>
  <c r="L473" i="13"/>
  <c r="A473" i="13"/>
  <c r="G511" i="13"/>
  <c r="AO512" i="13"/>
  <c r="AL474" i="13"/>
  <c r="AM474" i="13"/>
  <c r="AI474" i="13"/>
  <c r="AJ474" i="13" s="1"/>
  <c r="AF474" i="13"/>
  <c r="N473" i="13"/>
  <c r="I512" i="13"/>
  <c r="BU222" i="13" s="1"/>
  <c r="FD222" i="13" s="1"/>
  <c r="AC513" i="13"/>
  <c r="I513" i="13" s="1"/>
  <c r="BU232" i="13" s="1"/>
  <c r="FD232" i="13" s="1"/>
  <c r="AE477" i="13"/>
  <c r="AK477" i="13"/>
  <c r="BT238" i="13" l="1"/>
  <c r="FA238" i="13" s="1"/>
  <c r="BT239" i="13"/>
  <c r="FA239" i="13" s="1"/>
  <c r="BU242" i="13"/>
  <c r="FD242" i="13" s="1"/>
  <c r="BT250" i="13"/>
  <c r="FA250" i="13" s="1"/>
  <c r="BT234" i="13"/>
  <c r="FA234" i="13" s="1"/>
  <c r="BU229" i="13"/>
  <c r="FD229" i="13" s="1"/>
  <c r="BU234" i="13"/>
  <c r="FD234" i="13" s="1"/>
  <c r="BU218" i="13"/>
  <c r="FD218" i="13" s="1"/>
  <c r="BT244" i="13"/>
  <c r="FA244" i="13" s="1"/>
  <c r="BT236" i="13"/>
  <c r="FA236" i="13" s="1"/>
  <c r="BU247" i="13"/>
  <c r="FD247" i="13" s="1"/>
  <c r="BU221" i="13"/>
  <c r="FD221" i="13" s="1"/>
  <c r="BU245" i="13"/>
  <c r="FD245" i="13" s="1"/>
  <c r="BT216" i="13"/>
  <c r="FA216" i="13" s="1"/>
  <c r="BT232" i="13"/>
  <c r="FA232" i="13" s="1"/>
  <c r="BU219" i="13"/>
  <c r="FD219" i="13" s="1"/>
  <c r="BT252" i="13"/>
  <c r="FA252" i="13" s="1"/>
  <c r="BU223" i="13"/>
  <c r="FD223" i="13" s="1"/>
  <c r="BU253" i="13"/>
  <c r="FD253" i="13" s="1"/>
  <c r="BT229" i="13"/>
  <c r="FA229" i="13" s="1"/>
  <c r="BT246" i="13"/>
  <c r="FA246" i="13" s="1"/>
  <c r="BU216" i="13"/>
  <c r="FD216" i="13" s="1"/>
  <c r="BU231" i="13"/>
  <c r="FD231" i="13" s="1"/>
  <c r="BU230" i="13"/>
  <c r="FD230" i="13" s="1"/>
  <c r="BT235" i="13"/>
  <c r="FA235" i="13" s="1"/>
  <c r="BT230" i="13"/>
  <c r="FA230" i="13" s="1"/>
  <c r="BT227" i="13"/>
  <c r="FA227" i="13" s="1"/>
  <c r="BT237" i="13"/>
  <c r="FA237" i="13" s="1"/>
  <c r="BT218" i="13"/>
  <c r="FA218" i="13" s="1"/>
  <c r="BT247" i="13"/>
  <c r="FA247" i="13" s="1"/>
  <c r="BT242" i="13"/>
  <c r="FA242" i="13" s="1"/>
  <c r="BU235" i="13"/>
  <c r="FD235" i="13" s="1"/>
  <c r="BU233" i="13"/>
  <c r="FD233" i="13" s="1"/>
  <c r="BU226" i="13"/>
  <c r="FD226" i="13" s="1"/>
  <c r="BT219" i="13"/>
  <c r="FA219" i="13" s="1"/>
  <c r="BU220" i="13"/>
  <c r="FD220" i="13" s="1"/>
  <c r="BT253" i="13"/>
  <c r="FA253" i="13" s="1"/>
  <c r="BT221" i="13"/>
  <c r="FA221" i="13" s="1"/>
  <c r="BU252" i="13"/>
  <c r="FD252" i="13" s="1"/>
  <c r="BT228" i="13"/>
  <c r="FA228" i="13" s="1"/>
  <c r="BT251" i="13"/>
  <c r="FA251" i="13" s="1"/>
  <c r="BT240" i="13"/>
  <c r="FA240" i="13" s="1"/>
  <c r="BU225" i="13"/>
  <c r="FD225" i="13" s="1"/>
  <c r="BT233" i="13"/>
  <c r="FA233" i="13" s="1"/>
  <c r="BT225" i="13"/>
  <c r="FA225" i="13" s="1"/>
  <c r="BU237" i="13"/>
  <c r="FD237" i="13" s="1"/>
  <c r="BT220" i="13"/>
  <c r="FA220" i="13" s="1"/>
  <c r="BT223" i="13"/>
  <c r="FA223" i="13" s="1"/>
  <c r="BU243" i="13"/>
  <c r="FD243" i="13" s="1"/>
  <c r="BT224" i="13"/>
  <c r="FA224" i="13" s="1"/>
  <c r="BU238" i="13"/>
  <c r="FD238" i="13" s="1"/>
  <c r="BT217" i="13"/>
  <c r="FA217" i="13" s="1"/>
  <c r="BU251" i="13"/>
  <c r="FD251" i="13" s="1"/>
  <c r="BU239" i="13"/>
  <c r="FD239" i="13" s="1"/>
  <c r="BU250" i="13"/>
  <c r="FD250" i="13" s="1"/>
  <c r="BU227" i="13"/>
  <c r="FD227" i="13" s="1"/>
  <c r="BT316" i="13"/>
  <c r="FA316" i="13" s="1"/>
  <c r="BU236" i="13"/>
  <c r="FD236" i="13" s="1"/>
  <c r="BT222" i="13"/>
  <c r="FA222" i="13" s="1"/>
  <c r="BU246" i="13"/>
  <c r="FD246" i="13" s="1"/>
  <c r="BU228" i="13"/>
  <c r="FD228" i="13" s="1"/>
  <c r="BT231" i="13"/>
  <c r="FA231" i="13" s="1"/>
  <c r="BU248" i="13"/>
  <c r="FD248" i="13" s="1"/>
  <c r="BT248" i="13"/>
  <c r="FA248" i="13" s="1"/>
  <c r="BT249" i="13"/>
  <c r="FA249" i="13" s="1"/>
  <c r="BU240" i="13"/>
  <c r="FD240" i="13" s="1"/>
  <c r="BU217" i="13"/>
  <c r="FD217" i="13" s="1"/>
  <c r="BT241" i="13"/>
  <c r="FA241" i="13" s="1"/>
  <c r="BT245" i="13"/>
  <c r="FA245" i="13" s="1"/>
  <c r="BT226" i="13"/>
  <c r="FA226" i="13" s="1"/>
  <c r="BU241" i="13"/>
  <c r="FD241" i="13" s="1"/>
  <c r="BU249" i="13"/>
  <c r="FD249" i="13" s="1"/>
  <c r="BT243" i="13"/>
  <c r="FA243" i="13" s="1"/>
  <c r="BU244" i="13"/>
  <c r="FD244" i="13" s="1"/>
  <c r="BT285" i="13"/>
  <c r="FA285" i="13" s="1"/>
  <c r="BU254" i="13"/>
  <c r="FD254" i="13" s="1"/>
  <c r="BT326" i="13"/>
  <c r="FA326" i="13" s="1"/>
  <c r="BT256" i="13"/>
  <c r="FA256" i="13" s="1"/>
  <c r="BU330" i="13"/>
  <c r="FD330" i="13" s="1"/>
  <c r="BU260" i="13"/>
  <c r="FD260" i="13" s="1"/>
  <c r="BT315" i="13"/>
  <c r="FA315" i="13" s="1"/>
  <c r="BT254" i="13"/>
  <c r="FA254" i="13" s="1"/>
  <c r="BU332" i="13"/>
  <c r="FD332" i="13" s="1"/>
  <c r="BT260" i="13"/>
  <c r="FA260" i="13" s="1"/>
  <c r="BU306" i="13"/>
  <c r="FD306" i="13" s="1"/>
  <c r="BT258" i="13"/>
  <c r="FA258" i="13" s="1"/>
  <c r="BT321" i="13"/>
  <c r="FA321" i="13" s="1"/>
  <c r="BT259" i="13"/>
  <c r="FA259" i="13" s="1"/>
  <c r="BU273" i="13"/>
  <c r="FD273" i="13" s="1"/>
  <c r="BU313" i="13"/>
  <c r="FD313" i="13" s="1"/>
  <c r="AH474" i="13" a="1"/>
  <c r="AH474" i="13" s="1"/>
  <c r="M474" i="13" s="1"/>
  <c r="BT266" i="13"/>
  <c r="FA266" i="13" s="1"/>
  <c r="BU316" i="13"/>
  <c r="FD316" i="13" s="1"/>
  <c r="A474" i="13"/>
  <c r="BT324" i="13"/>
  <c r="FA324" i="13" s="1"/>
  <c r="BU264" i="13"/>
  <c r="FD264" i="13" s="1"/>
  <c r="BU224" i="13"/>
  <c r="FD224" i="13" s="1"/>
  <c r="BT263" i="13"/>
  <c r="FA263" i="13" s="1"/>
  <c r="BT264" i="13"/>
  <c r="FA264" i="13" s="1"/>
  <c r="BT320" i="13"/>
  <c r="FA320" i="13" s="1"/>
  <c r="BT261" i="13"/>
  <c r="FA261" i="13" s="1"/>
  <c r="BT265" i="13"/>
  <c r="FA265" i="13" s="1"/>
  <c r="BU259" i="13"/>
  <c r="FD259" i="13" s="1"/>
  <c r="BU265" i="13"/>
  <c r="FD265" i="13" s="1"/>
  <c r="BU262" i="13"/>
  <c r="FD262" i="13" s="1"/>
  <c r="BT257" i="13"/>
  <c r="FA257" i="13" s="1"/>
  <c r="BU261" i="13"/>
  <c r="FD261" i="13" s="1"/>
  <c r="BU257" i="13"/>
  <c r="FD257" i="13" s="1"/>
  <c r="BT255" i="13"/>
  <c r="FA255" i="13" s="1"/>
  <c r="BU256" i="13"/>
  <c r="FD256" i="13" s="1"/>
  <c r="BU255" i="13"/>
  <c r="FD255" i="13" s="1"/>
  <c r="BU288" i="13"/>
  <c r="FD288" i="13" s="1"/>
  <c r="BU258" i="13"/>
  <c r="FD258" i="13" s="1"/>
  <c r="BT262" i="13"/>
  <c r="FA262" i="13" s="1"/>
  <c r="BU263" i="13"/>
  <c r="FD263" i="13" s="1"/>
  <c r="BU327" i="13"/>
  <c r="FD327" i="13" s="1"/>
  <c r="BU325" i="13"/>
  <c r="FD325" i="13" s="1"/>
  <c r="BT311" i="13"/>
  <c r="FA311" i="13" s="1"/>
  <c r="BU285" i="13"/>
  <c r="FD285" i="13" s="1"/>
  <c r="L474" i="13"/>
  <c r="BU307" i="13"/>
  <c r="FD307" i="13" s="1"/>
  <c r="BT313" i="13"/>
  <c r="FA313" i="13" s="1"/>
  <c r="BT279" i="13"/>
  <c r="FA279" i="13" s="1"/>
  <c r="BU335" i="13"/>
  <c r="FD335" i="13" s="1"/>
  <c r="BU311" i="13"/>
  <c r="FD311" i="13" s="1"/>
  <c r="BU282" i="13"/>
  <c r="FD282" i="13" s="1"/>
  <c r="BU284" i="13"/>
  <c r="FD284" i="13" s="1"/>
  <c r="BT272" i="13"/>
  <c r="FA272" i="13" s="1"/>
  <c r="BT292" i="13"/>
  <c r="FA292" i="13" s="1"/>
  <c r="BT296" i="13"/>
  <c r="FA296" i="13" s="1"/>
  <c r="AM475" i="13"/>
  <c r="AL475" i="13"/>
  <c r="BU315" i="13"/>
  <c r="FD315" i="13" s="1"/>
  <c r="BU290" i="13"/>
  <c r="FD290" i="13" s="1"/>
  <c r="BT322" i="13"/>
  <c r="FA322" i="13" s="1"/>
  <c r="BT304" i="13"/>
  <c r="FA304" i="13" s="1"/>
  <c r="BT294" i="13"/>
  <c r="FA294" i="13" s="1"/>
  <c r="BT271" i="13"/>
  <c r="FA271" i="13" s="1"/>
  <c r="BU275" i="13"/>
  <c r="FD275" i="13" s="1"/>
  <c r="BU291" i="13"/>
  <c r="FD291" i="13" s="1"/>
  <c r="BU280" i="13"/>
  <c r="FD280" i="13" s="1"/>
  <c r="BU321" i="13"/>
  <c r="FD321" i="13" s="1"/>
  <c r="BU266" i="13"/>
  <c r="FD266" i="13" s="1"/>
  <c r="BT269" i="13"/>
  <c r="FA269" i="13" s="1"/>
  <c r="BT290" i="13"/>
  <c r="FA290" i="13" s="1"/>
  <c r="BT332" i="13"/>
  <c r="FA332" i="13" s="1"/>
  <c r="BT300" i="13"/>
  <c r="FA300" i="13" s="1"/>
  <c r="BT289" i="13"/>
  <c r="FA289" i="13" s="1"/>
  <c r="BU293" i="13"/>
  <c r="FD293" i="13" s="1"/>
  <c r="BT307" i="13"/>
  <c r="FA307" i="13" s="1"/>
  <c r="BU295" i="13"/>
  <c r="FD295" i="13" s="1"/>
  <c r="BT308" i="13"/>
  <c r="FA308" i="13" s="1"/>
  <c r="BT276" i="13"/>
  <c r="FA276" i="13" s="1"/>
  <c r="BU310" i="13"/>
  <c r="FD310" i="13" s="1"/>
  <c r="BT305" i="13"/>
  <c r="FA305" i="13" s="1"/>
  <c r="BT286" i="13"/>
  <c r="FA286" i="13" s="1"/>
  <c r="BT283" i="13"/>
  <c r="FA283" i="13" s="1"/>
  <c r="BU333" i="13"/>
  <c r="FD333" i="13" s="1"/>
  <c r="BU270" i="13"/>
  <c r="FD270" i="13" s="1"/>
  <c r="BU286" i="13"/>
  <c r="FD286" i="13" s="1"/>
  <c r="BU326" i="13"/>
  <c r="FD326" i="13" s="1"/>
  <c r="BT298" i="13"/>
  <c r="FA298" i="13" s="1"/>
  <c r="BT329" i="13"/>
  <c r="FA329" i="13" s="1"/>
  <c r="BU272" i="13"/>
  <c r="FD272" i="13" s="1"/>
  <c r="BU289" i="13"/>
  <c r="FD289" i="13" s="1"/>
  <c r="BU271" i="13"/>
  <c r="FD271" i="13" s="1"/>
  <c r="BU317" i="13"/>
  <c r="FD317" i="13" s="1"/>
  <c r="BT318" i="13"/>
  <c r="FA318" i="13" s="1"/>
  <c r="BT275" i="13"/>
  <c r="FA275" i="13" s="1"/>
  <c r="BT331" i="13"/>
  <c r="FA331" i="13" s="1"/>
  <c r="BU314" i="13"/>
  <c r="FD314" i="13" s="1"/>
  <c r="BT330" i="13"/>
  <c r="FA330" i="13" s="1"/>
  <c r="BU318" i="13"/>
  <c r="FD318" i="13" s="1"/>
  <c r="BT273" i="13"/>
  <c r="FA273" i="13" s="1"/>
  <c r="BT295" i="13"/>
  <c r="FA295" i="13" s="1"/>
  <c r="BU283" i="13"/>
  <c r="FD283" i="13" s="1"/>
  <c r="BU277" i="13"/>
  <c r="FD277" i="13" s="1"/>
  <c r="BT319" i="13"/>
  <c r="FA319" i="13" s="1"/>
  <c r="BT268" i="13"/>
  <c r="FA268" i="13" s="1"/>
  <c r="BU334" i="13"/>
  <c r="FD334" i="13" s="1"/>
  <c r="BT278" i="13"/>
  <c r="FA278" i="13" s="1"/>
  <c r="BU274" i="13"/>
  <c r="FD274" i="13" s="1"/>
  <c r="BT281" i="13"/>
  <c r="FA281" i="13" s="1"/>
  <c r="BU294" i="13"/>
  <c r="FD294" i="13" s="1"/>
  <c r="BT282" i="13"/>
  <c r="FA282" i="13" s="1"/>
  <c r="BT274" i="13"/>
  <c r="FA274" i="13" s="1"/>
  <c r="BU297" i="13"/>
  <c r="FD297" i="13" s="1"/>
  <c r="BT288" i="13"/>
  <c r="FA288" i="13" s="1"/>
  <c r="BU292" i="13"/>
  <c r="FD292" i="13" s="1"/>
  <c r="BU268" i="13"/>
  <c r="FD268" i="13" s="1"/>
  <c r="BT297" i="13"/>
  <c r="FA297" i="13" s="1"/>
  <c r="BT310" i="13"/>
  <c r="FA310" i="13" s="1"/>
  <c r="BU281" i="13"/>
  <c r="FD281" i="13" s="1"/>
  <c r="BT327" i="13"/>
  <c r="FA327" i="13" s="1"/>
  <c r="BU331" i="13"/>
  <c r="FD331" i="13" s="1"/>
  <c r="BU301" i="13"/>
  <c r="FD301" i="13" s="1"/>
  <c r="BT302" i="13"/>
  <c r="FA302" i="13" s="1"/>
  <c r="BU319" i="13"/>
  <c r="FD319" i="13" s="1"/>
  <c r="BT323" i="13"/>
  <c r="FA323" i="13" s="1"/>
  <c r="BT309" i="13"/>
  <c r="FA309" i="13" s="1"/>
  <c r="BU328" i="13"/>
  <c r="FD328" i="13" s="1"/>
  <c r="BU324" i="13"/>
  <c r="FD324" i="13" s="1"/>
  <c r="BT314" i="13"/>
  <c r="FA314" i="13" s="1"/>
  <c r="BT335" i="13"/>
  <c r="FA335" i="13" s="1"/>
  <c r="BU323" i="13"/>
  <c r="FD323" i="13" s="1"/>
  <c r="BU312" i="13"/>
  <c r="FD312" i="13" s="1"/>
  <c r="BU322" i="13"/>
  <c r="FD322" i="13" s="1"/>
  <c r="BT270" i="13"/>
  <c r="FA270" i="13" s="1"/>
  <c r="BU299" i="13"/>
  <c r="FD299" i="13" s="1"/>
  <c r="BT267" i="13"/>
  <c r="FA267" i="13" s="1"/>
  <c r="BU269" i="13"/>
  <c r="FD269" i="13" s="1"/>
  <c r="BT328" i="13"/>
  <c r="FA328" i="13" s="1"/>
  <c r="BU300" i="13"/>
  <c r="FD300" i="13" s="1"/>
  <c r="BT299" i="13"/>
  <c r="FA299" i="13" s="1"/>
  <c r="BU309" i="13"/>
  <c r="FD309" i="13" s="1"/>
  <c r="BT325" i="13"/>
  <c r="FA325" i="13" s="1"/>
  <c r="BT277" i="13"/>
  <c r="FA277" i="13" s="1"/>
  <c r="BU303" i="13"/>
  <c r="FD303" i="13" s="1"/>
  <c r="BT293" i="13"/>
  <c r="FA293" i="13" s="1"/>
  <c r="BU329" i="13"/>
  <c r="FD329" i="13" s="1"/>
  <c r="BT306" i="13"/>
  <c r="FA306" i="13" s="1"/>
  <c r="BU287" i="13"/>
  <c r="FD287" i="13" s="1"/>
  <c r="BU296" i="13"/>
  <c r="FD296" i="13" s="1"/>
  <c r="BU279" i="13"/>
  <c r="FD279" i="13" s="1"/>
  <c r="BT312" i="13"/>
  <c r="FA312" i="13" s="1"/>
  <c r="G512" i="13"/>
  <c r="AO513" i="13"/>
  <c r="G513" i="13" s="1"/>
  <c r="BT301" i="13"/>
  <c r="FA301" i="13" s="1"/>
  <c r="BT280" i="13"/>
  <c r="FA280" i="13" s="1"/>
  <c r="BU305" i="13"/>
  <c r="FD305" i="13" s="1"/>
  <c r="BU298" i="13"/>
  <c r="FD298" i="13" s="1"/>
  <c r="BU308" i="13"/>
  <c r="FD308" i="13" s="1"/>
  <c r="BT317" i="13"/>
  <c r="FA317" i="13" s="1"/>
  <c r="BU302" i="13"/>
  <c r="FD302" i="13" s="1"/>
  <c r="BU278" i="13"/>
  <c r="FD278" i="13" s="1"/>
  <c r="BT334" i="13"/>
  <c r="FA334" i="13" s="1"/>
  <c r="BU276" i="13"/>
  <c r="FD276" i="13" s="1"/>
  <c r="N474" i="13"/>
  <c r="AI475" i="13"/>
  <c r="AJ475" i="13" s="1"/>
  <c r="AF475" i="13"/>
  <c r="BU304" i="13"/>
  <c r="FD304" i="13" s="1"/>
  <c r="BT287" i="13"/>
  <c r="FA287" i="13" s="1"/>
  <c r="BT284" i="13"/>
  <c r="FA284" i="13" s="1"/>
  <c r="BT291" i="13"/>
  <c r="FA291" i="13" s="1"/>
  <c r="BT333" i="13"/>
  <c r="FA333" i="13" s="1"/>
  <c r="BT303" i="13"/>
  <c r="FA303" i="13" s="1"/>
  <c r="BU267" i="13"/>
  <c r="FD267" i="13" s="1"/>
  <c r="BU320" i="13"/>
  <c r="FD320" i="13" s="1"/>
  <c r="AK478" i="13"/>
  <c r="AE478" i="13"/>
  <c r="BU208" i="13" l="1"/>
  <c r="FD208" i="13" s="1"/>
  <c r="BU214" i="13"/>
  <c r="FD214" i="13" s="1"/>
  <c r="BT204" i="13"/>
  <c r="FA204" i="13" s="1"/>
  <c r="BU204" i="13"/>
  <c r="FD204" i="13" s="1"/>
  <c r="BT208" i="13"/>
  <c r="FA208" i="13" s="1"/>
  <c r="BT206" i="13"/>
  <c r="FA206" i="13" s="1"/>
  <c r="BU210" i="13"/>
  <c r="FD210" i="13" s="1"/>
  <c r="BT215" i="13"/>
  <c r="FA215" i="13" s="1"/>
  <c r="BT214" i="13"/>
  <c r="FA214" i="13" s="1"/>
  <c r="BU212" i="13"/>
  <c r="FD212" i="13" s="1"/>
  <c r="BU215" i="13"/>
  <c r="FD215" i="13" s="1"/>
  <c r="BU203" i="13"/>
  <c r="FD203" i="13" s="1"/>
  <c r="BT211" i="13"/>
  <c r="FA211" i="13" s="1"/>
  <c r="BU211" i="13"/>
  <c r="FD211" i="13" s="1"/>
  <c r="BU213" i="13"/>
  <c r="FD213" i="13" s="1"/>
  <c r="BU201" i="13"/>
  <c r="FD201" i="13" s="1"/>
  <c r="BT212" i="13"/>
  <c r="FA212" i="13" s="1"/>
  <c r="BT205" i="13"/>
  <c r="FA205" i="13" s="1"/>
  <c r="BU209" i="13"/>
  <c r="FD209" i="13" s="1"/>
  <c r="A475" i="13"/>
  <c r="L475" i="13"/>
  <c r="AH475" i="13" a="1"/>
  <c r="AH475" i="13" s="1"/>
  <c r="M475" i="13" s="1"/>
  <c r="N475" i="13"/>
  <c r="AI476" i="13"/>
  <c r="AJ476" i="13" s="1"/>
  <c r="AF476" i="13"/>
  <c r="BT207" i="13"/>
  <c r="FA207" i="13" s="1"/>
  <c r="BU206" i="13"/>
  <c r="FD206" i="13" s="1"/>
  <c r="BU205" i="13"/>
  <c r="FD205" i="13" s="1"/>
  <c r="BT200" i="13"/>
  <c r="FA200" i="13" s="1"/>
  <c r="BT213" i="13"/>
  <c r="FA213" i="13" s="1"/>
  <c r="BT209" i="13"/>
  <c r="FA209" i="13" s="1"/>
  <c r="BT210" i="13"/>
  <c r="FA210" i="13" s="1"/>
  <c r="BU202" i="13"/>
  <c r="FD202" i="13" s="1"/>
  <c r="BT201" i="13"/>
  <c r="FA201" i="13" s="1"/>
  <c r="BT203" i="13"/>
  <c r="FA203" i="13" s="1"/>
  <c r="BU200" i="13"/>
  <c r="FD200" i="13" s="1"/>
  <c r="AM476" i="13"/>
  <c r="AL476" i="13"/>
  <c r="BT202" i="13"/>
  <c r="FA202" i="13" s="1"/>
  <c r="BU207" i="13"/>
  <c r="FD207" i="13" s="1"/>
  <c r="AE479" i="13"/>
  <c r="AK479" i="13"/>
  <c r="AH476" i="13" l="1" a="1"/>
  <c r="AH476" i="13" s="1"/>
  <c r="M476" i="13" s="1"/>
  <c r="A476" i="13"/>
  <c r="AM477" i="13"/>
  <c r="AL477" i="13"/>
  <c r="L476" i="13"/>
  <c r="AI477" i="13"/>
  <c r="AF477" i="13"/>
  <c r="N476" i="13"/>
  <c r="AK480" i="13"/>
  <c r="AE480" i="13"/>
  <c r="L477" i="13" l="1"/>
  <c r="AM478" i="13"/>
  <c r="AL478" i="13"/>
  <c r="N477" i="13"/>
  <c r="AI478" i="13"/>
  <c r="AJ478" i="13" s="1"/>
  <c r="AF478" i="13"/>
  <c r="AJ477" i="13"/>
  <c r="AH477" i="13" s="1" a="1"/>
  <c r="AH477" i="13" s="1"/>
  <c r="M477" i="13" s="1"/>
  <c r="AE481" i="13"/>
  <c r="AK481" i="13"/>
  <c r="A477" i="13" l="1"/>
  <c r="L478" i="13"/>
  <c r="A478" i="13"/>
  <c r="N478" i="13"/>
  <c r="AI479" i="13"/>
  <c r="AJ479" i="13" s="1"/>
  <c r="AF479" i="13"/>
  <c r="AM479" i="13"/>
  <c r="AL479" i="13"/>
  <c r="AH478" i="13" a="1"/>
  <c r="AH478" i="13" s="1"/>
  <c r="M478" i="13" s="1"/>
  <c r="AE482" i="13"/>
  <c r="AK482" i="13"/>
  <c r="A479" i="13" l="1"/>
  <c r="N479" i="13"/>
  <c r="AI480" i="13"/>
  <c r="AJ480" i="13" s="1"/>
  <c r="AF480" i="13"/>
  <c r="AH479" i="13" a="1"/>
  <c r="AH479" i="13" s="1"/>
  <c r="M479" i="13" s="1"/>
  <c r="AM480" i="13"/>
  <c r="AL480" i="13"/>
  <c r="L479" i="13"/>
  <c r="AK483" i="13"/>
  <c r="AE483" i="13"/>
  <c r="AM481" i="13" l="1"/>
  <c r="AL481" i="13"/>
  <c r="L480" i="13"/>
  <c r="A480" i="13"/>
  <c r="AF481" i="13"/>
  <c r="N480" i="13"/>
  <c r="AI481" i="13"/>
  <c r="AJ481" i="13" s="1"/>
  <c r="AH480" i="13" a="1"/>
  <c r="AH480" i="13" s="1"/>
  <c r="M480" i="13" s="1"/>
  <c r="AK484" i="13"/>
  <c r="AE484" i="13"/>
  <c r="L481" i="13" l="1"/>
  <c r="AI482" i="13"/>
  <c r="AJ482" i="13" s="1"/>
  <c r="AF482" i="13"/>
  <c r="N481" i="13"/>
  <c r="A481" i="13"/>
  <c r="AH481" i="13" a="1"/>
  <c r="AH481" i="13" s="1"/>
  <c r="M481" i="13" s="1"/>
  <c r="AL482" i="13"/>
  <c r="AM482" i="13"/>
  <c r="AE485" i="13"/>
  <c r="AK485" i="13"/>
  <c r="AH482" i="13" l="1" a="1"/>
  <c r="AH482" i="13" s="1"/>
  <c r="M482" i="13" s="1"/>
  <c r="L482" i="13"/>
  <c r="A482" i="13"/>
  <c r="N482" i="13"/>
  <c r="AI483" i="13"/>
  <c r="AJ483" i="13" s="1"/>
  <c r="AF483" i="13"/>
  <c r="AL483" i="13"/>
  <c r="AM483" i="13"/>
  <c r="AE486" i="13"/>
  <c r="AK486" i="13"/>
  <c r="AH483" i="13" l="1" a="1"/>
  <c r="AH483" i="13" s="1"/>
  <c r="M483" i="13" s="1"/>
  <c r="L483" i="13"/>
  <c r="AM484" i="13"/>
  <c r="AL484" i="13"/>
  <c r="N483" i="13"/>
  <c r="AF484" i="13"/>
  <c r="AI484" i="13"/>
  <c r="AJ484" i="13" s="1"/>
  <c r="A483" i="13"/>
  <c r="AK487" i="13"/>
  <c r="AE487" i="13"/>
  <c r="AI485" i="13" l="1"/>
  <c r="AJ485" i="13" s="1"/>
  <c r="AF485" i="13"/>
  <c r="N484" i="13"/>
  <c r="L484" i="13"/>
  <c r="AL485" i="13"/>
  <c r="AM485" i="13"/>
  <c r="A484" i="13"/>
  <c r="AH484" i="13" a="1"/>
  <c r="AH484" i="13" s="1"/>
  <c r="M484" i="13" s="1"/>
  <c r="AE488" i="13"/>
  <c r="AK488" i="13"/>
  <c r="L485" i="13" l="1"/>
  <c r="A485" i="13"/>
  <c r="AM486" i="13"/>
  <c r="AL486" i="13"/>
  <c r="AF486" i="13"/>
  <c r="N485" i="13"/>
  <c r="AI486" i="13"/>
  <c r="AJ486" i="13" s="1"/>
  <c r="AH485" i="13" a="1"/>
  <c r="AH485" i="13" s="1"/>
  <c r="M485" i="13" s="1"/>
  <c r="AK489" i="13"/>
  <c r="AE489" i="13"/>
  <c r="A486" i="13" l="1"/>
  <c r="AH486" i="13" a="1"/>
  <c r="AH486" i="13" s="1"/>
  <c r="M486" i="13" s="1"/>
  <c r="AF487" i="13"/>
  <c r="N486" i="13"/>
  <c r="AI487" i="13"/>
  <c r="AJ487" i="13" s="1"/>
  <c r="L486" i="13"/>
  <c r="AM487" i="13"/>
  <c r="AL487" i="13"/>
  <c r="AE490" i="13"/>
  <c r="AK490" i="13"/>
  <c r="AH487" i="13" l="1" a="1"/>
  <c r="AH487" i="13" s="1"/>
  <c r="M487" i="13" s="1"/>
  <c r="A487" i="13"/>
  <c r="AL488" i="13"/>
  <c r="AM488" i="13"/>
  <c r="L487" i="13"/>
  <c r="AF488" i="13"/>
  <c r="N487" i="13"/>
  <c r="AI488" i="13"/>
  <c r="AJ488" i="13" s="1"/>
  <c r="AE491" i="13"/>
  <c r="AK491" i="13"/>
  <c r="A488" i="13" l="1"/>
  <c r="AH488" i="13" a="1"/>
  <c r="AH488" i="13" s="1"/>
  <c r="M488" i="13" s="1"/>
  <c r="L488" i="13"/>
  <c r="N488" i="13"/>
  <c r="AI489" i="13"/>
  <c r="AJ489" i="13" s="1"/>
  <c r="AF489" i="13"/>
  <c r="AL489" i="13"/>
  <c r="AM489" i="13"/>
  <c r="AK492" i="13"/>
  <c r="AE492" i="13"/>
  <c r="AH489" i="13" l="1" a="1"/>
  <c r="AH489" i="13" s="1"/>
  <c r="M489" i="13" s="1"/>
  <c r="L489" i="13"/>
  <c r="AM490" i="13"/>
  <c r="AL490" i="13"/>
  <c r="AF490" i="13"/>
  <c r="AI490" i="13"/>
  <c r="AJ490" i="13" s="1"/>
  <c r="N489" i="13"/>
  <c r="A489" i="13"/>
  <c r="AK493" i="13"/>
  <c r="AE493" i="13"/>
  <c r="A490" i="13" l="1"/>
  <c r="AI491" i="13"/>
  <c r="AJ491" i="13" s="1"/>
  <c r="AF491" i="13"/>
  <c r="N490" i="13"/>
  <c r="AL491" i="13"/>
  <c r="AM491" i="13"/>
  <c r="AH490" i="13" a="1"/>
  <c r="AH490" i="13" s="1"/>
  <c r="M490" i="13" s="1"/>
  <c r="L490" i="13"/>
  <c r="AE494" i="13"/>
  <c r="AK494" i="13"/>
  <c r="AH491" i="13" l="1" a="1"/>
  <c r="AH491" i="13" s="1"/>
  <c r="M491" i="13" s="1"/>
  <c r="L491" i="13"/>
  <c r="AM492" i="13"/>
  <c r="AL492" i="13"/>
  <c r="AI492" i="13"/>
  <c r="AJ492" i="13" s="1"/>
  <c r="N491" i="13"/>
  <c r="AF492" i="13"/>
  <c r="A491" i="13"/>
  <c r="AK495" i="13"/>
  <c r="AE495" i="13"/>
  <c r="A492" i="13" l="1"/>
  <c r="AM493" i="13"/>
  <c r="AL493" i="13"/>
  <c r="L492" i="13"/>
  <c r="AH492" i="13" a="1"/>
  <c r="AH492" i="13" s="1"/>
  <c r="M492" i="13" s="1"/>
  <c r="AI493" i="13"/>
  <c r="AJ493" i="13" s="1"/>
  <c r="AF493" i="13"/>
  <c r="N492" i="13"/>
  <c r="AE496" i="13"/>
  <c r="AK496" i="13"/>
  <c r="A493" i="13" l="1"/>
  <c r="N493" i="13"/>
  <c r="AI494" i="13"/>
  <c r="AJ494" i="13" s="1"/>
  <c r="AF494" i="13"/>
  <c r="AL494" i="13"/>
  <c r="AM494" i="13"/>
  <c r="AH493" i="13" a="1"/>
  <c r="AH493" i="13" s="1"/>
  <c r="M493" i="13" s="1"/>
  <c r="L493" i="13"/>
  <c r="AK497" i="13"/>
  <c r="AE497" i="13"/>
  <c r="L494" i="13" l="1"/>
  <c r="AL495" i="13"/>
  <c r="AM495" i="13"/>
  <c r="AF495" i="13"/>
  <c r="N494" i="13"/>
  <c r="AI495" i="13"/>
  <c r="AJ495" i="13" s="1"/>
  <c r="AH494" i="13" a="1"/>
  <c r="AH494" i="13" s="1"/>
  <c r="M494" i="13" s="1"/>
  <c r="A494" i="13"/>
  <c r="AE498" i="13"/>
  <c r="AK498" i="13"/>
  <c r="A495" i="13" l="1"/>
  <c r="L495" i="13"/>
  <c r="AH495" i="13" a="1"/>
  <c r="AH495" i="13" s="1"/>
  <c r="M495" i="13" s="1"/>
  <c r="AI496" i="13"/>
  <c r="AJ496" i="13" s="1"/>
  <c r="N495" i="13"/>
  <c r="AF496" i="13"/>
  <c r="AM496" i="13"/>
  <c r="AL496" i="13"/>
  <c r="AK499" i="13"/>
  <c r="AE499" i="13"/>
  <c r="AH496" i="13" l="1" a="1"/>
  <c r="AH496" i="13" s="1"/>
  <c r="M496" i="13" s="1"/>
  <c r="A496" i="13"/>
  <c r="L496" i="13"/>
  <c r="AL497" i="13"/>
  <c r="AM497" i="13"/>
  <c r="AI497" i="13"/>
  <c r="AJ497" i="13" s="1"/>
  <c r="AF497" i="13"/>
  <c r="N496" i="13"/>
  <c r="AE500" i="13"/>
  <c r="AK500" i="13"/>
  <c r="A497" i="13" l="1"/>
  <c r="L497" i="13"/>
  <c r="AI498" i="13"/>
  <c r="AJ498" i="13" s="1"/>
  <c r="N497" i="13"/>
  <c r="AF498" i="13"/>
  <c r="AM498" i="13"/>
  <c r="AL498" i="13"/>
  <c r="AH497" i="13" a="1"/>
  <c r="AH497" i="13" s="1"/>
  <c r="M497" i="13" s="1"/>
  <c r="AE501" i="13"/>
  <c r="AK501" i="13"/>
  <c r="AH498" i="13" l="1" a="1"/>
  <c r="AH498" i="13" s="1"/>
  <c r="M498" i="13" s="1"/>
  <c r="L498" i="13"/>
  <c r="AL499" i="13"/>
  <c r="AM499" i="13"/>
  <c r="N498" i="13"/>
  <c r="AI499" i="13"/>
  <c r="AJ499" i="13" s="1"/>
  <c r="AF499" i="13"/>
  <c r="A498" i="13"/>
  <c r="AE502" i="13"/>
  <c r="AK502" i="13"/>
  <c r="L499" i="13" l="1"/>
  <c r="A499" i="13"/>
  <c r="AF500" i="13"/>
  <c r="N499" i="13"/>
  <c r="AI500" i="13"/>
  <c r="AJ500" i="13" s="1"/>
  <c r="AM500" i="13"/>
  <c r="AL500" i="13"/>
  <c r="AH499" i="13" a="1"/>
  <c r="AH499" i="13" s="1"/>
  <c r="M499" i="13" s="1"/>
  <c r="AK503" i="13"/>
  <c r="AE503" i="13"/>
  <c r="AM501" i="13" l="1"/>
  <c r="AL501" i="13"/>
  <c r="A500" i="13"/>
  <c r="AH500" i="13" a="1"/>
  <c r="AH500" i="13" s="1"/>
  <c r="M500" i="13" s="1"/>
  <c r="L500" i="13"/>
  <c r="AI501" i="13"/>
  <c r="AJ501" i="13" s="1"/>
  <c r="N500" i="13"/>
  <c r="AF501" i="13"/>
  <c r="AK504" i="13"/>
  <c r="AE504" i="13"/>
  <c r="A501" i="13" l="1"/>
  <c r="N501" i="13"/>
  <c r="AI502" i="13"/>
  <c r="AJ502" i="13" s="1"/>
  <c r="AF502" i="13"/>
  <c r="AL502" i="13"/>
  <c r="AM502" i="13"/>
  <c r="AH501" i="13" a="1"/>
  <c r="AH501" i="13" s="1"/>
  <c r="M501" i="13" s="1"/>
  <c r="L501" i="13"/>
  <c r="AE505" i="13"/>
  <c r="AK505" i="13"/>
  <c r="L502" i="13" l="1"/>
  <c r="AF503" i="13"/>
  <c r="AI503" i="13"/>
  <c r="AJ503" i="13" s="1"/>
  <c r="N502" i="13"/>
  <c r="AM503" i="13"/>
  <c r="AL503" i="13"/>
  <c r="AH502" i="13" a="1"/>
  <c r="AH502" i="13" s="1"/>
  <c r="M502" i="13" s="1"/>
  <c r="A502" i="13"/>
  <c r="AE506" i="13"/>
  <c r="AK506" i="13"/>
  <c r="AL504" i="13" l="1"/>
  <c r="AM504" i="13"/>
  <c r="A503" i="13"/>
  <c r="L503" i="13"/>
  <c r="AH503" i="13" a="1"/>
  <c r="AH503" i="13" s="1"/>
  <c r="M503" i="13" s="1"/>
  <c r="N503" i="13"/>
  <c r="AF504" i="13"/>
  <c r="AI504" i="13"/>
  <c r="AJ504" i="13" s="1"/>
  <c r="AK507" i="13"/>
  <c r="AE507" i="13"/>
  <c r="A504" i="13" l="1"/>
  <c r="L504" i="13"/>
  <c r="N504" i="13"/>
  <c r="AI505" i="13"/>
  <c r="AJ505" i="13" s="1"/>
  <c r="AF505" i="13"/>
  <c r="AH504" i="13" a="1"/>
  <c r="AH504" i="13" s="1"/>
  <c r="M504" i="13" s="1"/>
  <c r="AM505" i="13"/>
  <c r="AL505" i="13"/>
  <c r="AE508" i="13"/>
  <c r="AK508" i="13"/>
  <c r="A505" i="13" l="1"/>
  <c r="L505" i="13"/>
  <c r="AM506" i="13"/>
  <c r="AL506" i="13"/>
  <c r="N505" i="13"/>
  <c r="AI506" i="13"/>
  <c r="AJ506" i="13" s="1"/>
  <c r="AF506" i="13"/>
  <c r="AH505" i="13" a="1"/>
  <c r="AH505" i="13" s="1"/>
  <c r="M505" i="13" s="1"/>
  <c r="AE509" i="13"/>
  <c r="AK509" i="13"/>
  <c r="A506" i="13" l="1"/>
  <c r="N506" i="13"/>
  <c r="AF507" i="13"/>
  <c r="AI507" i="13"/>
  <c r="AJ507" i="13" s="1"/>
  <c r="L506" i="13"/>
  <c r="AM507" i="13"/>
  <c r="AL507" i="13"/>
  <c r="AH506" i="13" a="1"/>
  <c r="AH506" i="13" s="1"/>
  <c r="M506" i="13" s="1"/>
  <c r="AK510" i="13"/>
  <c r="AE510" i="13"/>
  <c r="L507" i="13" l="1"/>
  <c r="AH507" i="13" a="1"/>
  <c r="AH507" i="13" s="1"/>
  <c r="M507" i="13" s="1"/>
  <c r="AL508" i="13"/>
  <c r="AM508" i="13"/>
  <c r="A507" i="13"/>
  <c r="AI508" i="13"/>
  <c r="AJ508" i="13" s="1"/>
  <c r="AF508" i="13"/>
  <c r="N507" i="13"/>
  <c r="AE511" i="13"/>
  <c r="AK511" i="13"/>
  <c r="A508" i="13" l="1"/>
  <c r="L508" i="13"/>
  <c r="AF509" i="13"/>
  <c r="N508" i="13"/>
  <c r="AI509" i="13"/>
  <c r="AJ509" i="13" s="1"/>
  <c r="AM509" i="13"/>
  <c r="AL509" i="13"/>
  <c r="AH508" i="13" a="1"/>
  <c r="AH508" i="13" s="1"/>
  <c r="M508" i="13" s="1"/>
  <c r="AE512" i="13"/>
  <c r="AK512" i="13"/>
  <c r="AH509" i="13" l="1" a="1"/>
  <c r="AH509" i="13" s="1"/>
  <c r="M509" i="13" s="1"/>
  <c r="L509" i="13"/>
  <c r="AM510" i="13"/>
  <c r="AL510" i="13"/>
  <c r="A509" i="13"/>
  <c r="N509" i="13"/>
  <c r="AI510" i="13"/>
  <c r="AJ510" i="13" s="1"/>
  <c r="AF510" i="13"/>
  <c r="AE513" i="13"/>
  <c r="AK513" i="13"/>
  <c r="N510" i="13" l="1"/>
  <c r="AI511" i="13"/>
  <c r="AJ511" i="13" s="1"/>
  <c r="AF511" i="13"/>
  <c r="AM511" i="13"/>
  <c r="AL511" i="13"/>
  <c r="A510" i="13"/>
  <c r="L510" i="13"/>
  <c r="AH510" i="13" a="1"/>
  <c r="AH510" i="13" s="1"/>
  <c r="M510" i="13" s="1"/>
  <c r="L511" i="13" l="1"/>
  <c r="A511" i="13"/>
  <c r="AM512" i="13"/>
  <c r="AL512" i="13"/>
  <c r="N511" i="13"/>
  <c r="AI512" i="13"/>
  <c r="AJ512" i="13" s="1"/>
  <c r="AF512" i="13"/>
  <c r="AH511" i="13" a="1"/>
  <c r="AH511" i="13" s="1"/>
  <c r="M511" i="13" s="1"/>
  <c r="A512" i="13" l="1"/>
  <c r="N512" i="13"/>
  <c r="AI513" i="13"/>
  <c r="AJ513" i="13" s="1"/>
  <c r="AF513" i="13"/>
  <c r="AM513" i="13"/>
  <c r="AL513" i="13"/>
  <c r="L512" i="13"/>
  <c r="AH512" i="13" a="1"/>
  <c r="AH512" i="13" s="1"/>
  <c r="M512" i="13" s="1"/>
  <c r="L513" i="13" l="1"/>
  <c r="BU33" i="13" s="1"/>
  <c r="FD33" i="13" s="1"/>
  <c r="BT33" i="13"/>
  <c r="FA33" i="13" s="1"/>
  <c r="BT34" i="13"/>
  <c r="FA34" i="13" s="1"/>
  <c r="BU32" i="13"/>
  <c r="FD32" i="13" s="1"/>
  <c r="N513" i="13"/>
  <c r="A513" i="13"/>
  <c r="BT107" i="13"/>
  <c r="FA107" i="13" s="1"/>
  <c r="BU141" i="13"/>
  <c r="FD141" i="13" s="1"/>
  <c r="BU143" i="13"/>
  <c r="FD143" i="13" s="1"/>
  <c r="BT69" i="13"/>
  <c r="FA69" i="13" s="1"/>
  <c r="BT92" i="13"/>
  <c r="FA92" i="13" s="1"/>
  <c r="BT95" i="13"/>
  <c r="FA95" i="13" s="1"/>
  <c r="BT44" i="13"/>
  <c r="FA44" i="13" s="1"/>
  <c r="BU94" i="13"/>
  <c r="FD94" i="13" s="1"/>
  <c r="BU80" i="13"/>
  <c r="FD80" i="13" s="1"/>
  <c r="BT129" i="13"/>
  <c r="FA129" i="13" s="1"/>
  <c r="BU142" i="13"/>
  <c r="FD142" i="13" s="1"/>
  <c r="BU116" i="13"/>
  <c r="FD116" i="13" s="1"/>
  <c r="BT119" i="13"/>
  <c r="FA119" i="13" s="1"/>
  <c r="BT104" i="13"/>
  <c r="FA104" i="13" s="1"/>
  <c r="BT81" i="13"/>
  <c r="FA81" i="13" s="1"/>
  <c r="BT117" i="13"/>
  <c r="FA117" i="13" s="1"/>
  <c r="BT94" i="13"/>
  <c r="FA94" i="13" s="1"/>
  <c r="BT141" i="13"/>
  <c r="FA141" i="13" s="1"/>
  <c r="BU105" i="13"/>
  <c r="FD105" i="13" s="1"/>
  <c r="BU117" i="13"/>
  <c r="FD117" i="13" s="1"/>
  <c r="BU92" i="13"/>
  <c r="FD92" i="13" s="1"/>
  <c r="BU57" i="13"/>
  <c r="FD57" i="13" s="1"/>
  <c r="BT106" i="13"/>
  <c r="FA106" i="13" s="1"/>
  <c r="BT56" i="13"/>
  <c r="FA56" i="13" s="1"/>
  <c r="BU118" i="13"/>
  <c r="FD118" i="13" s="1"/>
  <c r="BT118" i="13"/>
  <c r="FA118" i="13" s="1"/>
  <c r="BU104" i="13"/>
  <c r="FD104" i="13" s="1"/>
  <c r="BU129" i="13"/>
  <c r="FD129" i="13" s="1"/>
  <c r="BT142" i="13"/>
  <c r="FA142" i="13" s="1"/>
  <c r="BU45" i="13"/>
  <c r="FD45" i="13" s="1"/>
  <c r="BU83" i="13"/>
  <c r="FD83" i="13" s="1"/>
  <c r="BT105" i="13"/>
  <c r="FA105" i="13" s="1"/>
  <c r="BT70" i="13"/>
  <c r="FA70" i="13" s="1"/>
  <c r="BU82" i="13"/>
  <c r="FD82" i="13" s="1"/>
  <c r="BT59" i="13"/>
  <c r="FA59" i="13" s="1"/>
  <c r="BT128" i="13"/>
  <c r="FA128" i="13" s="1"/>
  <c r="BT140" i="13"/>
  <c r="FA140" i="13" s="1"/>
  <c r="BT82" i="13"/>
  <c r="FA82" i="13" s="1"/>
  <c r="BU107" i="13"/>
  <c r="FD107" i="13" s="1"/>
  <c r="BT83" i="13"/>
  <c r="FA83" i="13" s="1"/>
  <c r="BU68" i="13"/>
  <c r="FD68" i="13" s="1"/>
  <c r="BU131" i="13"/>
  <c r="FD131" i="13" s="1"/>
  <c r="BU56" i="13"/>
  <c r="FD56" i="13" s="1"/>
  <c r="BT143" i="13"/>
  <c r="FA143" i="13" s="1"/>
  <c r="BU81" i="13"/>
  <c r="FD81" i="13" s="1"/>
  <c r="BT35" i="13"/>
  <c r="FA35" i="13" s="1"/>
  <c r="BU71" i="13"/>
  <c r="FD71" i="13" s="1"/>
  <c r="BU70" i="13"/>
  <c r="FD70" i="13" s="1"/>
  <c r="BU47" i="13"/>
  <c r="FD47" i="13" s="1"/>
  <c r="BU95" i="13"/>
  <c r="FD95" i="13" s="1"/>
  <c r="BT93" i="13"/>
  <c r="FA93" i="13" s="1"/>
  <c r="BU59" i="13"/>
  <c r="FD59" i="13" s="1"/>
  <c r="BT131" i="13"/>
  <c r="FA131" i="13" s="1"/>
  <c r="BU69" i="13"/>
  <c r="FD69" i="13" s="1"/>
  <c r="BT68" i="13"/>
  <c r="FA68" i="13" s="1"/>
  <c r="BU46" i="13"/>
  <c r="FD46" i="13" s="1"/>
  <c r="BU140" i="13"/>
  <c r="FD140" i="13" s="1"/>
  <c r="BU93" i="13"/>
  <c r="FD93" i="13" s="1"/>
  <c r="BT57" i="13"/>
  <c r="FA57" i="13" s="1"/>
  <c r="BT47" i="13"/>
  <c r="FA47" i="13" s="1"/>
  <c r="BT58" i="13"/>
  <c r="FA58" i="13" s="1"/>
  <c r="BU119" i="13"/>
  <c r="FD119" i="13" s="1"/>
  <c r="BT46" i="13"/>
  <c r="FA46" i="13" s="1"/>
  <c r="BU130" i="13"/>
  <c r="FD130" i="13" s="1"/>
  <c r="BU58" i="13"/>
  <c r="FD58" i="13" s="1"/>
  <c r="BT80" i="13"/>
  <c r="FA80" i="13" s="1"/>
  <c r="BT116" i="13"/>
  <c r="FA116" i="13" s="1"/>
  <c r="BT130" i="13"/>
  <c r="FA130" i="13" s="1"/>
  <c r="BT71" i="13"/>
  <c r="FA71" i="13" s="1"/>
  <c r="BU35" i="13"/>
  <c r="FD35" i="13" s="1"/>
  <c r="BU128" i="13"/>
  <c r="FD128" i="13" s="1"/>
  <c r="BU44" i="13"/>
  <c r="FD44" i="13" s="1"/>
  <c r="BT45" i="13"/>
  <c r="FA45" i="13" s="1"/>
  <c r="BU106" i="13"/>
  <c r="FD106" i="13" s="1"/>
  <c r="AH513" i="13" a="1"/>
  <c r="AH513" i="13" s="1"/>
  <c r="M513" i="13" s="1"/>
  <c r="BU34" i="13" l="1"/>
  <c r="FD34" i="13" s="1"/>
  <c r="BT32" i="13"/>
  <c r="FA32" i="13" s="1"/>
  <c r="BT152" i="13"/>
  <c r="FA152" i="13" s="1"/>
  <c r="BU152" i="13"/>
  <c r="FD152" i="13" s="1"/>
  <c r="BT42" i="13"/>
  <c r="FA42" i="13" s="1"/>
  <c r="BT37" i="13"/>
  <c r="FA37" i="13" s="1"/>
  <c r="BT41" i="13"/>
  <c r="FA41" i="13" s="1"/>
  <c r="BU39" i="13"/>
  <c r="FD39" i="13" s="1"/>
  <c r="BU42" i="13"/>
  <c r="FD42" i="13" s="1"/>
  <c r="BU41" i="13"/>
  <c r="FD41" i="13" s="1"/>
  <c r="BU40" i="13"/>
  <c r="FD40" i="13" s="1"/>
  <c r="BT39" i="13"/>
  <c r="FA39" i="13" s="1"/>
  <c r="BU43" i="13"/>
  <c r="FD43" i="13" s="1"/>
  <c r="BT36" i="13"/>
  <c r="FA36" i="13" s="1"/>
  <c r="BT38" i="13"/>
  <c r="FA38" i="13" s="1"/>
  <c r="BU36" i="13"/>
  <c r="FD36" i="13" s="1"/>
  <c r="BU38" i="13"/>
  <c r="FD38" i="13" s="1"/>
  <c r="BT40" i="13"/>
  <c r="FA40" i="13" s="1"/>
  <c r="BT43" i="13"/>
  <c r="FA43" i="13" s="1"/>
  <c r="BU37" i="13"/>
  <c r="FD37" i="13" s="1"/>
  <c r="BU54" i="13"/>
  <c r="FD54" i="13" s="1"/>
  <c r="BU86" i="13"/>
  <c r="FD86" i="13" s="1"/>
  <c r="BU151" i="13"/>
  <c r="FD151" i="13" s="1"/>
  <c r="BT127" i="13"/>
  <c r="FA127" i="13" s="1"/>
  <c r="BT144" i="13"/>
  <c r="FA144" i="13" s="1"/>
  <c r="BU121" i="13"/>
  <c r="FD121" i="13" s="1"/>
  <c r="BU52" i="13"/>
  <c r="FD52" i="13" s="1"/>
  <c r="BU51" i="13"/>
  <c r="FD51" i="13" s="1"/>
  <c r="BT108" i="13"/>
  <c r="FA108" i="13" s="1"/>
  <c r="BU64" i="13"/>
  <c r="FD64" i="13" s="1"/>
  <c r="BU53" i="13"/>
  <c r="FD53" i="13" s="1"/>
  <c r="BT124" i="13"/>
  <c r="FA124" i="13" s="1"/>
  <c r="BT84" i="13"/>
  <c r="FA84" i="13" s="1"/>
  <c r="BU145" i="13"/>
  <c r="FD145" i="13" s="1"/>
  <c r="BT151" i="13"/>
  <c r="FA151" i="13" s="1"/>
  <c r="BT145" i="13"/>
  <c r="FA145" i="13" s="1"/>
  <c r="BT52" i="13"/>
  <c r="FA52" i="13" s="1"/>
  <c r="BU126" i="13"/>
  <c r="FD126" i="13" s="1"/>
  <c r="BU67" i="13"/>
  <c r="FD67" i="13" s="1"/>
  <c r="BT78" i="13"/>
  <c r="FA78" i="13" s="1"/>
  <c r="BU78" i="13"/>
  <c r="FD78" i="13" s="1"/>
  <c r="BU125" i="13"/>
  <c r="FD125" i="13" s="1"/>
  <c r="BU60" i="13"/>
  <c r="FD60" i="13" s="1"/>
  <c r="BT51" i="13"/>
  <c r="FA51" i="13" s="1"/>
  <c r="BU114" i="13"/>
  <c r="FD114" i="13" s="1"/>
  <c r="BT72" i="13"/>
  <c r="FA72" i="13" s="1"/>
  <c r="BU75" i="13"/>
  <c r="FD75" i="13" s="1"/>
  <c r="BT111" i="13"/>
  <c r="FA111" i="13" s="1"/>
  <c r="BU150" i="13"/>
  <c r="FD150" i="13" s="1"/>
  <c r="BU87" i="13"/>
  <c r="FD87" i="13" s="1"/>
  <c r="BU120" i="13"/>
  <c r="FD120" i="13" s="1"/>
  <c r="BT114" i="13"/>
  <c r="FA114" i="13" s="1"/>
  <c r="BU112" i="13"/>
  <c r="FD112" i="13" s="1"/>
  <c r="BU102" i="13"/>
  <c r="FD102" i="13" s="1"/>
  <c r="BU76" i="13"/>
  <c r="FD76" i="13" s="1"/>
  <c r="BT74" i="13"/>
  <c r="FA74" i="13" s="1"/>
  <c r="BU61" i="13"/>
  <c r="FD61" i="13" s="1"/>
  <c r="BU135" i="13"/>
  <c r="FD135" i="13" s="1"/>
  <c r="BT137" i="13"/>
  <c r="FA137" i="13" s="1"/>
  <c r="BT64" i="13"/>
  <c r="FA64" i="13" s="1"/>
  <c r="BU97" i="13"/>
  <c r="FD97" i="13" s="1"/>
  <c r="BU74" i="13"/>
  <c r="FD74" i="13" s="1"/>
  <c r="BT122" i="13"/>
  <c r="FA122" i="13" s="1"/>
  <c r="BT61" i="13"/>
  <c r="FA61" i="13" s="1"/>
  <c r="BU98" i="13"/>
  <c r="FD98" i="13" s="1"/>
  <c r="BT54" i="13"/>
  <c r="FA54" i="13" s="1"/>
  <c r="BT109" i="13"/>
  <c r="FA109" i="13" s="1"/>
  <c r="BT138" i="13"/>
  <c r="FA138" i="13" s="1"/>
  <c r="BT96" i="13"/>
  <c r="FA96" i="13" s="1"/>
  <c r="BT101" i="13"/>
  <c r="FA101" i="13" s="1"/>
  <c r="BT139" i="13"/>
  <c r="FA139" i="13" s="1"/>
  <c r="BU123" i="13"/>
  <c r="FD123" i="13" s="1"/>
  <c r="BU84" i="13"/>
  <c r="FD84" i="13" s="1"/>
  <c r="BT126" i="13"/>
  <c r="FA126" i="13" s="1"/>
  <c r="BT79" i="13"/>
  <c r="FA79" i="13" s="1"/>
  <c r="BU65" i="13"/>
  <c r="FD65" i="13" s="1"/>
  <c r="BU63" i="13"/>
  <c r="FD63" i="13" s="1"/>
  <c r="BU108" i="13"/>
  <c r="FD108" i="13" s="1"/>
  <c r="BU89" i="13"/>
  <c r="FD89" i="13" s="1"/>
  <c r="BT62" i="13"/>
  <c r="FA62" i="13" s="1"/>
  <c r="BT134" i="13"/>
  <c r="FA134" i="13" s="1"/>
  <c r="BU134" i="13"/>
  <c r="FD134" i="13" s="1"/>
  <c r="BT49" i="13"/>
  <c r="FA49" i="13" s="1"/>
  <c r="BU91" i="13"/>
  <c r="FD91" i="13" s="1"/>
  <c r="BT89" i="13"/>
  <c r="FA89" i="13" s="1"/>
  <c r="BU88" i="13"/>
  <c r="FD88" i="13" s="1"/>
  <c r="BT149" i="13"/>
  <c r="FA149" i="13" s="1"/>
  <c r="BU110" i="13"/>
  <c r="FD110" i="13" s="1"/>
  <c r="BU132" i="13"/>
  <c r="FD132" i="13" s="1"/>
  <c r="BU137" i="13"/>
  <c r="FD137" i="13" s="1"/>
  <c r="BU48" i="13"/>
  <c r="FD48" i="13" s="1"/>
  <c r="BU138" i="13"/>
  <c r="FD138" i="13" s="1"/>
  <c r="BT67" i="13"/>
  <c r="FA67" i="13" s="1"/>
  <c r="BU111" i="13"/>
  <c r="FD111" i="13" s="1"/>
  <c r="BT76" i="13"/>
  <c r="FA76" i="13" s="1"/>
  <c r="BU96" i="13"/>
  <c r="FD96" i="13" s="1"/>
  <c r="BU85" i="13"/>
  <c r="FD85" i="13" s="1"/>
  <c r="BT147" i="13"/>
  <c r="FA147" i="13" s="1"/>
  <c r="BU77" i="13"/>
  <c r="FD77" i="13" s="1"/>
  <c r="BU100" i="13"/>
  <c r="FD100" i="13" s="1"/>
  <c r="BT65" i="13"/>
  <c r="FA65" i="13" s="1"/>
  <c r="BU127" i="13"/>
  <c r="FD127" i="13" s="1"/>
  <c r="BU147" i="13"/>
  <c r="FD147" i="13" s="1"/>
  <c r="BT115" i="13"/>
  <c r="FA115" i="13" s="1"/>
  <c r="BT48" i="13"/>
  <c r="FA48" i="13" s="1"/>
  <c r="BT86" i="13"/>
  <c r="FA86" i="13" s="1"/>
  <c r="BT125" i="13"/>
  <c r="FA125" i="13" s="1"/>
  <c r="BU73" i="13"/>
  <c r="FD73" i="13" s="1"/>
  <c r="BU103" i="13"/>
  <c r="FD103" i="13" s="1"/>
  <c r="BT77" i="13"/>
  <c r="FA77" i="13" s="1"/>
  <c r="BU99" i="13"/>
  <c r="FD99" i="13" s="1"/>
  <c r="BU122" i="13"/>
  <c r="FD122" i="13" s="1"/>
  <c r="BT121" i="13"/>
  <c r="FA121" i="13" s="1"/>
  <c r="BT99" i="13"/>
  <c r="FA99" i="13" s="1"/>
  <c r="BT123" i="13"/>
  <c r="FA123" i="13" s="1"/>
  <c r="BT50" i="13"/>
  <c r="FA50" i="13" s="1"/>
  <c r="BT88" i="13"/>
  <c r="FA88" i="13" s="1"/>
  <c r="BT133" i="13"/>
  <c r="FA133" i="13" s="1"/>
  <c r="BT55" i="13"/>
  <c r="FA55" i="13" s="1"/>
  <c r="BU90" i="13"/>
  <c r="FD90" i="13" s="1"/>
  <c r="BU101" i="13"/>
  <c r="FD101" i="13" s="1"/>
  <c r="BU49" i="13"/>
  <c r="FD49" i="13" s="1"/>
  <c r="BU62" i="13"/>
  <c r="FD62" i="13" s="1"/>
  <c r="BT85" i="13"/>
  <c r="FA85" i="13" s="1"/>
  <c r="BU146" i="13"/>
  <c r="FD146" i="13" s="1"/>
  <c r="BT66" i="13"/>
  <c r="FA66" i="13" s="1"/>
  <c r="BU109" i="13"/>
  <c r="FD109" i="13" s="1"/>
  <c r="BT60" i="13"/>
  <c r="FA60" i="13" s="1"/>
  <c r="BT90" i="13"/>
  <c r="FA90" i="13" s="1"/>
  <c r="BT63" i="13"/>
  <c r="FA63" i="13" s="1"/>
  <c r="BT91" i="13"/>
  <c r="FA91" i="13" s="1"/>
  <c r="BU79" i="13"/>
  <c r="FD79" i="13" s="1"/>
  <c r="BU124" i="13"/>
  <c r="FD124" i="13" s="1"/>
  <c r="BT146" i="13"/>
  <c r="FA146" i="13" s="1"/>
  <c r="BU66" i="13"/>
  <c r="FD66" i="13" s="1"/>
  <c r="BT110" i="13"/>
  <c r="FA110" i="13" s="1"/>
  <c r="BU144" i="13"/>
  <c r="FD144" i="13" s="1"/>
  <c r="BT113" i="13"/>
  <c r="FA113" i="13" s="1"/>
  <c r="BT135" i="13"/>
  <c r="FA135" i="13" s="1"/>
  <c r="BU72" i="13"/>
  <c r="FD72" i="13" s="1"/>
  <c r="BT98" i="13"/>
  <c r="FA98" i="13" s="1"/>
  <c r="BT87" i="13"/>
  <c r="FA87" i="13" s="1"/>
  <c r="BU50" i="13"/>
  <c r="FD50" i="13" s="1"/>
  <c r="BT148" i="13"/>
  <c r="FA148" i="13" s="1"/>
  <c r="BT150" i="13"/>
  <c r="FA150" i="13" s="1"/>
  <c r="BT53" i="13"/>
  <c r="FA53" i="13" s="1"/>
  <c r="BT73" i="13"/>
  <c r="FA73" i="13" s="1"/>
  <c r="BU149" i="13"/>
  <c r="FD149" i="13" s="1"/>
  <c r="BT132" i="13"/>
  <c r="FA132" i="13" s="1"/>
  <c r="BT112" i="13"/>
  <c r="FA112" i="13" s="1"/>
  <c r="BU136" i="13"/>
  <c r="FD136" i="13" s="1"/>
  <c r="BU113" i="13"/>
  <c r="FD113" i="13" s="1"/>
  <c r="BU148" i="13"/>
  <c r="FD148" i="13" s="1"/>
  <c r="BT103" i="13"/>
  <c r="FA103" i="13" s="1"/>
  <c r="BU55" i="13"/>
  <c r="FD55" i="13" s="1"/>
  <c r="BT102" i="13"/>
  <c r="FA102" i="13" s="1"/>
  <c r="BT136" i="13"/>
  <c r="FA136" i="13" s="1"/>
  <c r="BT75" i="13"/>
  <c r="FA75" i="13" s="1"/>
  <c r="BT97" i="13"/>
  <c r="FA97" i="13" s="1"/>
  <c r="BU133" i="13"/>
  <c r="FD133" i="13" s="1"/>
  <c r="BU115" i="13"/>
  <c r="FD115" i="13" s="1"/>
  <c r="BT100" i="13"/>
  <c r="FA100" i="13" s="1"/>
  <c r="BT120" i="13"/>
  <c r="FA120" i="13" s="1"/>
  <c r="BU139" i="13"/>
  <c r="FD139" i="13" s="1"/>
  <c r="BT162" i="13"/>
  <c r="FA162" i="13" s="1"/>
  <c r="BU156" i="13"/>
  <c r="FD156" i="13" s="1"/>
  <c r="BT198" i="13"/>
  <c r="FA198" i="13" s="1"/>
  <c r="BT163" i="13"/>
  <c r="FA163" i="13" s="1"/>
  <c r="BU179" i="13"/>
  <c r="FD179" i="13" s="1"/>
  <c r="BU158" i="13"/>
  <c r="FD158" i="13" s="1"/>
  <c r="BU183" i="13"/>
  <c r="FD183" i="13" s="1"/>
  <c r="BU187" i="13"/>
  <c r="FD187" i="13" s="1"/>
  <c r="BT187" i="13"/>
  <c r="FA187" i="13" s="1"/>
  <c r="BU171" i="13"/>
  <c r="FD171" i="13" s="1"/>
  <c r="BT170" i="13"/>
  <c r="FA170" i="13" s="1"/>
  <c r="BT193" i="13"/>
  <c r="FA193" i="13" s="1"/>
  <c r="BT194" i="13"/>
  <c r="FA194" i="13" s="1"/>
  <c r="BU165" i="13"/>
  <c r="FD165" i="13" s="1"/>
  <c r="BU192" i="13"/>
  <c r="FD192" i="13" s="1"/>
  <c r="BU169" i="13"/>
  <c r="FD169" i="13" s="1"/>
  <c r="BU189" i="13"/>
  <c r="FD189" i="13" s="1"/>
  <c r="BU196" i="13"/>
  <c r="FD196" i="13" s="1"/>
  <c r="BT192" i="13"/>
  <c r="FA192" i="13" s="1"/>
  <c r="BU185" i="13"/>
  <c r="FD185" i="13" s="1"/>
  <c r="BT172" i="13"/>
  <c r="FA172" i="13" s="1"/>
  <c r="BT179" i="13"/>
  <c r="FA179" i="13" s="1"/>
  <c r="BU182" i="13"/>
  <c r="FD182" i="13" s="1"/>
  <c r="BT168" i="13"/>
  <c r="FA168" i="13" s="1"/>
  <c r="BT154" i="13"/>
  <c r="FA154" i="13" s="1"/>
  <c r="BT159" i="13"/>
  <c r="FA159" i="13" s="1"/>
  <c r="BU177" i="13"/>
  <c r="FD177" i="13" s="1"/>
  <c r="BU195" i="13"/>
  <c r="FD195" i="13" s="1"/>
  <c r="BT188" i="13"/>
  <c r="FA188" i="13" s="1"/>
  <c r="BT167" i="13"/>
  <c r="FA167" i="13" s="1"/>
  <c r="BT182" i="13"/>
  <c r="FA182" i="13" s="1"/>
  <c r="BT169" i="13"/>
  <c r="FA169" i="13" s="1"/>
  <c r="BT174" i="13"/>
  <c r="FA174" i="13" s="1"/>
  <c r="BT176" i="13"/>
  <c r="FA176" i="13" s="1"/>
  <c r="BU166" i="13"/>
  <c r="FD166" i="13" s="1"/>
  <c r="BT173" i="13"/>
  <c r="FA173" i="13" s="1"/>
  <c r="BT185" i="13"/>
  <c r="FA185" i="13" s="1"/>
  <c r="BT180" i="13"/>
  <c r="FA180" i="13" s="1"/>
  <c r="BT171" i="13"/>
  <c r="FA171" i="13" s="1"/>
  <c r="BU161" i="13"/>
  <c r="FD161" i="13" s="1"/>
  <c r="BU163" i="13"/>
  <c r="FD163" i="13" s="1"/>
  <c r="BT197" i="13"/>
  <c r="FA197" i="13" s="1"/>
  <c r="BU159" i="13"/>
  <c r="FD159" i="13" s="1"/>
  <c r="BU175" i="13"/>
  <c r="FD175" i="13" s="1"/>
  <c r="BU193" i="13"/>
  <c r="FD193" i="13" s="1"/>
  <c r="BT156" i="13"/>
  <c r="FA156" i="13" s="1"/>
  <c r="BT164" i="13"/>
  <c r="FA164" i="13" s="1"/>
  <c r="BT158" i="13"/>
  <c r="FA158" i="13" s="1"/>
  <c r="BU174" i="13"/>
  <c r="FD174" i="13" s="1"/>
  <c r="BT181" i="13"/>
  <c r="FA181" i="13" s="1"/>
  <c r="BU168" i="13"/>
  <c r="FD168" i="13" s="1"/>
  <c r="BT153" i="13"/>
  <c r="FA153" i="13" s="1"/>
  <c r="BU160" i="13"/>
  <c r="FD160" i="13" s="1"/>
  <c r="BU154" i="13"/>
  <c r="FD154" i="13" s="1"/>
  <c r="BT161" i="13"/>
  <c r="FA161" i="13" s="1"/>
  <c r="BU186" i="13"/>
  <c r="FD186" i="13" s="1"/>
  <c r="BU157" i="13"/>
  <c r="FD157" i="13" s="1"/>
  <c r="BT155" i="13"/>
  <c r="FA155" i="13" s="1"/>
  <c r="BT189" i="13"/>
  <c r="FA189" i="13" s="1"/>
  <c r="BT195" i="13"/>
  <c r="FA195" i="13" s="1"/>
  <c r="BT178" i="13"/>
  <c r="FA178" i="13" s="1"/>
  <c r="BU199" i="13"/>
  <c r="FD199" i="13" s="1"/>
  <c r="BT166" i="13"/>
  <c r="FA166" i="13" s="1"/>
  <c r="BU176" i="13"/>
  <c r="FD176" i="13" s="1"/>
  <c r="BT184" i="13"/>
  <c r="FA184" i="13" s="1"/>
  <c r="BU172" i="13"/>
  <c r="FD172" i="13" s="1"/>
  <c r="BT165" i="13"/>
  <c r="FA165" i="13" s="1"/>
  <c r="BU167" i="13"/>
  <c r="FD167" i="13" s="1"/>
  <c r="BT199" i="13"/>
  <c r="FA199" i="13" s="1"/>
  <c r="BU164" i="13"/>
  <c r="FD164" i="13" s="1"/>
  <c r="BU197" i="13"/>
  <c r="FD197" i="13" s="1"/>
  <c r="BT183" i="13"/>
  <c r="FA183" i="13" s="1"/>
  <c r="BU194" i="13"/>
  <c r="FD194" i="13" s="1"/>
  <c r="BU184" i="13"/>
  <c r="FD184" i="13" s="1"/>
  <c r="BU188" i="13"/>
  <c r="FD188" i="13" s="1"/>
  <c r="BT157" i="13"/>
  <c r="FA157" i="13" s="1"/>
  <c r="BT191" i="13"/>
  <c r="FA191" i="13" s="1"/>
  <c r="BT160" i="13"/>
  <c r="FA160" i="13" s="1"/>
  <c r="BT175" i="13"/>
  <c r="FA175" i="13" s="1"/>
  <c r="BT196" i="13"/>
  <c r="FA196" i="13" s="1"/>
  <c r="BT177" i="13"/>
  <c r="FA177" i="13" s="1"/>
  <c r="BT186" i="13"/>
  <c r="FA186" i="13" s="1"/>
  <c r="BU191" i="13"/>
  <c r="FD191" i="13" s="1"/>
  <c r="BU180" i="13"/>
  <c r="FD180" i="13" s="1"/>
  <c r="BU198" i="13"/>
  <c r="FD198" i="13" s="1"/>
  <c r="BT190" i="13"/>
  <c r="FA190" i="13" s="1"/>
  <c r="BU173" i="13"/>
  <c r="FD173" i="13" s="1"/>
  <c r="BU155" i="13"/>
  <c r="FD155" i="13" s="1"/>
  <c r="BU170" i="13"/>
  <c r="FD170" i="13" s="1"/>
  <c r="BU153" i="13"/>
  <c r="FD153" i="13" s="1"/>
  <c r="BU162" i="13"/>
  <c r="FD162" i="13" s="1"/>
  <c r="BU181" i="13"/>
  <c r="FD181" i="13" s="1"/>
  <c r="BU178" i="13"/>
  <c r="FD178" i="13" s="1"/>
  <c r="BU190" i="13"/>
  <c r="FD19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tc={48048FBF-A1A9-410E-AE3A-ABCBA1915E88}</author>
  </authors>
  <commentList>
    <comment ref="F1" authorId="0" shapeId="0" xr:uid="{48048FBF-A1A9-410E-AE3A-ABCBA1915E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tc={2FBB69FB-52E8-419D-8985-2FCEB9DE3D7C}</author>
  </authors>
  <commentList>
    <comment ref="F1" authorId="0" shapeId="0" xr:uid="{2FBB69FB-52E8-419D-8985-2FCEB9DE3D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tc={C2DF8175-62B2-4C0C-9C97-7C2281876C2D}</author>
    <author>tc={D0CFF384-2623-4FE6-B0F2-3B59D0E0979A}</author>
    <author>tc={14DDCD16-04EC-4968-83C2-AF77B546EE59}</author>
  </authors>
  <commentList>
    <comment ref="B21" authorId="0" shapeId="0" xr:uid="{C2DF8175-62B2-4C0C-9C97-7C2281876C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Startseite in Elektroschema von Anlagen/Apparaten</t>
      </text>
    </comment>
    <comment ref="B22" authorId="1" shapeId="0" xr:uid="{D0CFF384-2623-4FE6-B0F2-3B59D0E0979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Seitendifferenz zwischen Apparaten</t>
      </text>
    </comment>
    <comment ref="C22" authorId="2" shapeId="0" xr:uid="{14DDCD16-04EC-4968-83C2-AF77B546EE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minimale Seitendifferenz zwischen Anlagen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tc={896864DA-DB87-4496-88D8-2EEB1D3F6CD6}</author>
    <author>tc={A13EE80C-959A-48E0-8C4D-A1A7C571EFDF}</author>
  </authors>
  <commentList>
    <comment ref="B1" authorId="0" shapeId="0" xr:uid="{896864DA-DB87-4496-88D8-2EEB1D3F6C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 der einzelnen IOs</t>
      </text>
    </comment>
    <comment ref="C1" authorId="1" shapeId="0" xr:uid="{A13EE80C-959A-48E0-8C4D-A1A7C571EF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 für IOs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tc={248F340C-D22C-4C47-947B-3191FDA5BC67}</author>
    <author>tc={EC1C0961-CF1F-4AF4-83F2-AEB8D9F34DB7}</author>
    <author>tc={BCEC11C8-6577-499E-A2AE-77320C26BCE5}</author>
  </authors>
  <commentList>
    <comment ref="B1" authorId="0" shapeId="0" xr:uid="{248F340C-D22C-4C47-947B-3191FDA5BC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KeyWord-Übertrag aus Datenpunkteigenschaften</t>
      </text>
    </comment>
    <comment ref="C1" authorId="1" shapeId="0" xr:uid="{EC1C0961-CF1F-4AF4-83F2-AEB8D9F34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Bezeichnung/Name des Moduls</t>
      </text>
    </comment>
    <comment ref="D1" authorId="2" shapeId="0" xr:uid="{BCEC11C8-6577-499E-A2AE-77320C26B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der maximal möglichen Elemente(IOs), jede Zelle muss eine Zahl beinhalten!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tc={D07AE41E-D873-4DA0-8ADB-6A7B32170B3C}</author>
  </authors>
  <commentList>
    <comment ref="C1" authorId="0" shapeId="0" xr:uid="{D07AE41E-D873-4DA0-8ADB-6A7B32170B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Querschnitt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tc={1AC99644-A548-468C-807E-2BE0EB935184}</author>
    <author>tc={27B60019-8A99-4D4A-853C-B419956DD8E4}</author>
    <author>tc={ABF05BDB-1250-462B-8283-5DE1E0838868}</author>
    <author>tc={810ABB3B-3C7B-4A4A-B9A7-E3367A23AB06}</author>
    <author>tc={2D9C64F8-8CD4-4A2C-80DA-1E0CE40D1A3B}</author>
  </authors>
  <commentList>
    <comment ref="E1" authorId="0" shapeId="0" xr:uid="{1AC99644-A548-468C-807E-2BE0EB9351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Haupt-Kabel --&gt; Speisung</t>
      </text>
    </comment>
    <comment ref="F1" authorId="1" shapeId="0" xr:uid="{27B60019-8A99-4D4A-853C-B419956DD8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externes Überwachungskabel --&gt; Revisionsschalter</t>
      </text>
    </comment>
    <comment ref="G1" authorId="2" shapeId="0" xr:uid="{ABF05BDB-1250-462B-8283-5DE1E08388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digitale Signale --&gt; Frg/Brm/Sm/Prm</t>
      </text>
    </comment>
    <comment ref="H1" authorId="3" shapeId="0" xr:uid="{810ABB3B-3C7B-4A4A-B9A7-E3367A23AB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analoge Signale --&gt; Stellsignal, Rückmeldung</t>
      </text>
    </comment>
    <comment ref="B6" authorId="4" shapeId="0" xr:uid="{2D9C64F8-8CD4-4A2C-80DA-1E0CE40D1A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FUPLAGenerator verwendet/benötigt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<sst xmlns="http://schemas.openxmlformats.org/spreadsheetml/2006/main" count="5873" uniqueCount="1616">
  <si>
    <t>L010</t>
  </si>
  <si>
    <t>B001</t>
  </si>
  <si>
    <t>SENT</t>
  </si>
  <si>
    <t>Messwert</t>
  </si>
  <si>
    <t>x</t>
  </si>
  <si>
    <t>Temperatur ZUL</t>
  </si>
  <si>
    <t>xy</t>
  </si>
  <si>
    <t>yz</t>
  </si>
  <si>
    <t>B002</t>
  </si>
  <si>
    <t>SENF</t>
  </si>
  <si>
    <t>Feuchte ZUL</t>
  </si>
  <si>
    <t>B003</t>
  </si>
  <si>
    <t>SENL</t>
  </si>
  <si>
    <t>Luftqualität ABL</t>
  </si>
  <si>
    <t>B004</t>
  </si>
  <si>
    <t>SEND</t>
  </si>
  <si>
    <t>Druck VL</t>
  </si>
  <si>
    <t>B005</t>
  </si>
  <si>
    <t>SENP</t>
  </si>
  <si>
    <t>Volumenstrom ABL</t>
  </si>
  <si>
    <t>B006</t>
  </si>
  <si>
    <t>SENV</t>
  </si>
  <si>
    <t>L011</t>
  </si>
  <si>
    <t>M001</t>
  </si>
  <si>
    <t>MOTS</t>
  </si>
  <si>
    <t>Freigabe</t>
  </si>
  <si>
    <t>Ventilator ZUL</t>
  </si>
  <si>
    <t>Stellgrösse</t>
  </si>
  <si>
    <t>L012</t>
  </si>
  <si>
    <t>M002</t>
  </si>
  <si>
    <t>MOT1</t>
  </si>
  <si>
    <t>Ventilator ABL</t>
  </si>
  <si>
    <t>M003</t>
  </si>
  <si>
    <t>PMPx</t>
  </si>
  <si>
    <t>Pumpe VL</t>
  </si>
  <si>
    <t>Regelventil VL</t>
  </si>
  <si>
    <t>KLPx</t>
  </si>
  <si>
    <t>Freigabe (AUF-Befehl)</t>
  </si>
  <si>
    <t>Klappe AUL</t>
  </si>
  <si>
    <t>Motorschutz</t>
  </si>
  <si>
    <t>Revisionsschalter</t>
  </si>
  <si>
    <t>Betriebsmeldung</t>
  </si>
  <si>
    <t>Prozessrückmeldung</t>
  </si>
  <si>
    <t>Rückmeldung</t>
  </si>
  <si>
    <t>Handeingriff analog</t>
  </si>
  <si>
    <t>Handeingriff digital</t>
  </si>
  <si>
    <t>L013</t>
  </si>
  <si>
    <t>L014</t>
  </si>
  <si>
    <t>M004</t>
  </si>
  <si>
    <t>RVTx</t>
  </si>
  <si>
    <t>L015</t>
  </si>
  <si>
    <t>M005</t>
  </si>
  <si>
    <t>Rückmeldung geöffnet</t>
  </si>
  <si>
    <t>Rückmeldung geschlossen</t>
  </si>
  <si>
    <t>L020</t>
  </si>
  <si>
    <t>S001</t>
  </si>
  <si>
    <t>SM01</t>
  </si>
  <si>
    <t>Störmeldung</t>
  </si>
  <si>
    <t>Sammelalarm 1</t>
  </si>
  <si>
    <t>L021</t>
  </si>
  <si>
    <t>S002</t>
  </si>
  <si>
    <t>SM02</t>
  </si>
  <si>
    <t>Störmeldung 1</t>
  </si>
  <si>
    <t>Sammelalarm 2</t>
  </si>
  <si>
    <t>Störmeldung 2</t>
  </si>
  <si>
    <t>L022</t>
  </si>
  <si>
    <t>S003</t>
  </si>
  <si>
    <t>SM03</t>
  </si>
  <si>
    <t>Sammelalarm 3</t>
  </si>
  <si>
    <t>Störmeldung 3</t>
  </si>
  <si>
    <t>L030</t>
  </si>
  <si>
    <t>E001</t>
  </si>
  <si>
    <t>RM01</t>
  </si>
  <si>
    <t>Meldung</t>
  </si>
  <si>
    <t>Signal 1</t>
  </si>
  <si>
    <t>L031</t>
  </si>
  <si>
    <t>E002</t>
  </si>
  <si>
    <t>RM02</t>
  </si>
  <si>
    <t>Meldung 1</t>
  </si>
  <si>
    <t>Signal 2</t>
  </si>
  <si>
    <t>Meldung 2</t>
  </si>
  <si>
    <t>L032</t>
  </si>
  <si>
    <t>E003</t>
  </si>
  <si>
    <t>RM03</t>
  </si>
  <si>
    <t>Signal 3</t>
  </si>
  <si>
    <t>Meldung 3</t>
  </si>
  <si>
    <t>PRJ</t>
  </si>
  <si>
    <t>PRJ_1</t>
  </si>
  <si>
    <t>PRJ_2</t>
  </si>
  <si>
    <t>Objekt-Typ</t>
  </si>
  <si>
    <t>Objekt-Adresse1</t>
  </si>
  <si>
    <t>Objekt-Adresse2</t>
  </si>
  <si>
    <t>Objekt-Adresse3</t>
  </si>
  <si>
    <t>Objekt-Kunde1</t>
  </si>
  <si>
    <t>Objekt-Kunde2</t>
  </si>
  <si>
    <t>Planer 1-Name</t>
  </si>
  <si>
    <t>Planer 1-Firma</t>
  </si>
  <si>
    <t>Planer 2-Name</t>
  </si>
  <si>
    <t>Planer 2-Firma</t>
  </si>
  <si>
    <t>ANL</t>
  </si>
  <si>
    <t>ANL_1</t>
  </si>
  <si>
    <t>ANL_2</t>
  </si>
  <si>
    <t>ANL_3</t>
  </si>
  <si>
    <t>ANL_4</t>
  </si>
  <si>
    <t>ANL_5</t>
  </si>
  <si>
    <t>Heizung 1</t>
  </si>
  <si>
    <t>Heizungsanlage Standard</t>
  </si>
  <si>
    <t>HEIZ_01</t>
  </si>
  <si>
    <t>VL-Temperatur-Sensor</t>
  </si>
  <si>
    <t>Regelventil</t>
  </si>
  <si>
    <t>Umwälzpumpe</t>
  </si>
  <si>
    <t>Lüftung 1</t>
  </si>
  <si>
    <t>Lüftungsanlage Standard</t>
  </si>
  <si>
    <t>LUFT_01</t>
  </si>
  <si>
    <t>Kälte 1</t>
  </si>
  <si>
    <t>Kälteanlage Standard</t>
  </si>
  <si>
    <t>KALT_01</t>
  </si>
  <si>
    <t>APP</t>
  </si>
  <si>
    <t>AOUT</t>
  </si>
  <si>
    <t>Einfaches analoges Ausgangssignal</t>
  </si>
  <si>
    <t>DOUT</t>
  </si>
  <si>
    <t>Einfaches digitales Ausgangssignal</t>
  </si>
  <si>
    <t>SENS</t>
  </si>
  <si>
    <t>Sensor</t>
  </si>
  <si>
    <t>1 Störmeldung</t>
  </si>
  <si>
    <t>2 Störmeldungen</t>
  </si>
  <si>
    <t>3 Störmeldungen</t>
  </si>
  <si>
    <t>1 Meldung</t>
  </si>
  <si>
    <t>2 Meldungen</t>
  </si>
  <si>
    <t>3 Meldungen</t>
  </si>
  <si>
    <t>LOG1</t>
  </si>
  <si>
    <t>1. Logikmodul</t>
  </si>
  <si>
    <t>DPT</t>
  </si>
  <si>
    <t>DPT_1</t>
  </si>
  <si>
    <t>DPT_2</t>
  </si>
  <si>
    <t>analoger Spannungs-Eingang 1-Draht</t>
  </si>
  <si>
    <t>analoger ohmischer Eingang 1-Draht</t>
  </si>
  <si>
    <t>analoger Strom-Eingang 1-Draht</t>
  </si>
  <si>
    <t>analoger ohmischer Eingang 2-Draht</t>
  </si>
  <si>
    <t>analoger ohmischer Eingang 3-Draht</t>
  </si>
  <si>
    <t>analoger ohmischer Eingang 4-Draht</t>
  </si>
  <si>
    <t>digitaler Eingang (Fremdspannung)</t>
  </si>
  <si>
    <t>digitaler Eingang (Störmeldung)</t>
  </si>
  <si>
    <t>digitaler Eingang (Betriebsmeldung)</t>
  </si>
  <si>
    <t>digitaler Eingang (Meldung)</t>
  </si>
  <si>
    <t>digitaler Ausgang mit Handbedienung</t>
  </si>
  <si>
    <t>digitaler Ausgang</t>
  </si>
  <si>
    <t>digitaler Ausgang mit Handbedienung und Relais</t>
  </si>
  <si>
    <t>digitaler Ausgang mit Relais</t>
  </si>
  <si>
    <t>STG</t>
  </si>
  <si>
    <t>STG_1</t>
  </si>
  <si>
    <t>STG_2</t>
  </si>
  <si>
    <t>STG_3</t>
  </si>
  <si>
    <t>Saia</t>
  </si>
  <si>
    <t>Mod-Bus</t>
  </si>
  <si>
    <t>M-Bus</t>
  </si>
  <si>
    <t>S-Bus</t>
  </si>
  <si>
    <t>MP-Bus</t>
  </si>
  <si>
    <t>KNX-Bus</t>
  </si>
  <si>
    <t>BACnet</t>
  </si>
  <si>
    <t>virtual analog</t>
  </si>
  <si>
    <t>virtual digital</t>
  </si>
  <si>
    <t>ADR</t>
  </si>
  <si>
    <t>ADR_1</t>
  </si>
  <si>
    <t>ADR_2</t>
  </si>
  <si>
    <t>Res 1</t>
  </si>
  <si>
    <t>Hilfsregister</t>
  </si>
  <si>
    <t>Leitsystem</t>
  </si>
  <si>
    <t>PNT3</t>
  </si>
  <si>
    <t>ANL_1_Text</t>
  </si>
  <si>
    <t>ANL_2_Text</t>
  </si>
  <si>
    <t>ANL_3_Text</t>
  </si>
  <si>
    <t>ANL_4_Text</t>
  </si>
  <si>
    <t>ANL_5_Text</t>
  </si>
  <si>
    <t>ANL_0</t>
  </si>
  <si>
    <t>ANL_0_Text</t>
  </si>
  <si>
    <t>MW</t>
  </si>
  <si>
    <t>SG</t>
  </si>
  <si>
    <t>SM</t>
  </si>
  <si>
    <t>FG</t>
  </si>
  <si>
    <t>RM</t>
  </si>
  <si>
    <t>BM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</si>
  <si>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</si>
  <si>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</si>
  <si>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</si>
  <si>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</si>
  <si>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</si>
  <si>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</si>
  <si>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</si>
  <si>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</si>
  <si>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</si>
  <si>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analoger Strom-Ausgang mit Handbedienung</t>
  </si>
  <si>
    <t>analoger Strom-Ausgang</t>
  </si>
  <si>
    <t>analoger Spannungs-Ausgang mit Handbedienung</t>
  </si>
  <si>
    <t>analoger Spannungs-Ausgang</t>
  </si>
  <si>
    <t>AE 9</t>
  </si>
  <si>
    <t>AE 6</t>
  </si>
  <si>
    <t>AE 7</t>
  </si>
  <si>
    <t>AE 8</t>
  </si>
  <si>
    <t>analoger Eingang reserve</t>
  </si>
  <si>
    <t>AA 4</t>
  </si>
  <si>
    <t>analoger Ausgang reserve</t>
  </si>
  <si>
    <t>AA 5</t>
  </si>
  <si>
    <t>AA 6</t>
  </si>
  <si>
    <t>AA 7</t>
  </si>
  <si>
    <t>AA 8</t>
  </si>
  <si>
    <t>AA 9</t>
  </si>
  <si>
    <t>DE 4</t>
  </si>
  <si>
    <t>DE 5</t>
  </si>
  <si>
    <t>DE 6</t>
  </si>
  <si>
    <t>DE 7</t>
  </si>
  <si>
    <t>DE 8</t>
  </si>
  <si>
    <t>DE 9</t>
  </si>
  <si>
    <t>digitaler Eingang reserve</t>
  </si>
  <si>
    <t>DA 4</t>
  </si>
  <si>
    <t>digitaler Ausgang reserve</t>
  </si>
  <si>
    <t>DA 5</t>
  </si>
  <si>
    <t>DA 6</t>
  </si>
  <si>
    <t>DA 7</t>
  </si>
  <si>
    <t>DA 8</t>
  </si>
  <si>
    <t>DA 9</t>
  </si>
  <si>
    <t>End-Adresse</t>
  </si>
  <si>
    <t>Start-Adresse</t>
  </si>
  <si>
    <t>PCD1.G2200-A20</t>
  </si>
  <si>
    <t>PCD3.W380</t>
  </si>
  <si>
    <t>PCD1.E1000-A10</t>
  </si>
  <si>
    <t>PCD1.A2000-A20</t>
  </si>
  <si>
    <t>PCD1.A2000-A10</t>
  </si>
  <si>
    <t>ae4</t>
  </si>
  <si>
    <t>ae5</t>
  </si>
  <si>
    <t>aa3</t>
  </si>
  <si>
    <t>aa4</t>
  </si>
  <si>
    <t>aa5</t>
  </si>
  <si>
    <t>de2</t>
  </si>
  <si>
    <t>de3</t>
  </si>
  <si>
    <t>de4</t>
  </si>
  <si>
    <t>de5</t>
  </si>
  <si>
    <t>da3</t>
  </si>
  <si>
    <t>da4</t>
  </si>
  <si>
    <t>da5</t>
  </si>
  <si>
    <t>AA2</t>
  </si>
  <si>
    <t>°C</t>
  </si>
  <si>
    <t>rF</t>
  </si>
  <si>
    <t>ppm</t>
  </si>
  <si>
    <t>bar</t>
  </si>
  <si>
    <t>%</t>
  </si>
  <si>
    <t>m3/h</t>
  </si>
  <si>
    <t>APP_Text</t>
  </si>
  <si>
    <t>APP_DP8</t>
  </si>
  <si>
    <t>APP_DP9</t>
  </si>
  <si>
    <t>APP_DP10</t>
  </si>
  <si>
    <t>APP_DP6_Cable</t>
  </si>
  <si>
    <t>APP_DP7_Cable</t>
  </si>
  <si>
    <t>APP_DP8_Cable</t>
  </si>
  <si>
    <t>APP_DP9_Cable</t>
  </si>
  <si>
    <t>APP_DP10_Cable</t>
  </si>
  <si>
    <t>CAB</t>
  </si>
  <si>
    <t>CAB_1</t>
  </si>
  <si>
    <t>CAB_2</t>
  </si>
  <si>
    <t>CAB_3</t>
  </si>
  <si>
    <t>CAB_4</t>
  </si>
  <si>
    <t>CAB_5</t>
  </si>
  <si>
    <t>CAB_6</t>
  </si>
  <si>
    <t>CAB_7</t>
  </si>
  <si>
    <t>CAB_8</t>
  </si>
  <si>
    <t>CAB_9</t>
  </si>
  <si>
    <t>CAB_10</t>
  </si>
  <si>
    <t>CAB_0</t>
  </si>
  <si>
    <t>L</t>
  </si>
  <si>
    <t>N</t>
  </si>
  <si>
    <t>PE</t>
  </si>
  <si>
    <t>L1</t>
  </si>
  <si>
    <t>L2</t>
  </si>
  <si>
    <t>L3</t>
  </si>
  <si>
    <t>CAB_Text</t>
  </si>
  <si>
    <t>TT-Kabel 3x1.5 LNPE</t>
  </si>
  <si>
    <t>TT-Kabel 4x1.5 3LPE</t>
  </si>
  <si>
    <t>TT-Kabel 5x1.5 3LNPE</t>
  </si>
  <si>
    <t>TT-Kabel 5x1.5 3LPE, abgeschirmt</t>
  </si>
  <si>
    <t>Steuer-Kabel 2x0.8</t>
  </si>
  <si>
    <t>Steuer-Kabel 3x0.8</t>
  </si>
  <si>
    <t>Steuer-Kabel 4x0.8</t>
  </si>
  <si>
    <t>Steuer-Kabel 5x0.8</t>
  </si>
  <si>
    <t>Steuer-Kabel 6x0.8</t>
  </si>
  <si>
    <t>Steuer-Kabel 2x0.8, abgeschirmt</t>
  </si>
  <si>
    <t>Steuer-Kabel 3x0.8, abgeschirmt</t>
  </si>
  <si>
    <t>Steuer-Kabel 4x0.8, abgeschirmt</t>
  </si>
  <si>
    <t>Steuer-Kabel 5x0.8, abgeschirmt</t>
  </si>
  <si>
    <t>Steuer-Kabel 6x0.8, abgeschirmt</t>
  </si>
  <si>
    <t>wireless</t>
  </si>
  <si>
    <t>3-Punkt 230V-Antrieb</t>
  </si>
  <si>
    <t>PNT3_230</t>
  </si>
  <si>
    <t>Erläuterungen</t>
  </si>
  <si>
    <t>Tabellenfarben:</t>
  </si>
  <si>
    <t>Zellenfarben:</t>
  </si>
  <si>
    <t>frei editierbarer, ungebundener Inhalt</t>
  </si>
  <si>
    <t>auf Inhalt wird von anderen Zellen zugegriffen</t>
  </si>
  <si>
    <t>noch unbenutzt</t>
  </si>
  <si>
    <t>Key für analoge Eingänge</t>
  </si>
  <si>
    <t>Key für analoge Ausgänge</t>
  </si>
  <si>
    <t>Key für digitale Eingänge (Störungen)</t>
  </si>
  <si>
    <t>Key für digitale Eingänge (Betrieb)</t>
  </si>
  <si>
    <t>Key für digitale Eingänge(Meldung)</t>
  </si>
  <si>
    <t>Key für digitale Ausgänge</t>
  </si>
  <si>
    <t>analoger Eingang BUS</t>
  </si>
  <si>
    <t>analoger Ausgang BUS</t>
  </si>
  <si>
    <t>digitaler Eingang BUS</t>
  </si>
  <si>
    <t>digitaler Ausgang BUS</t>
  </si>
  <si>
    <t>MST</t>
  </si>
  <si>
    <t>MST_Anlage</t>
  </si>
  <si>
    <t>MST_Apparat</t>
  </si>
  <si>
    <t>MST_AppDiv</t>
  </si>
  <si>
    <t>MST_AppFunktion</t>
  </si>
  <si>
    <t>MST_Datenpunkt</t>
  </si>
  <si>
    <t>MST_DPFunktion</t>
  </si>
  <si>
    <t>MST_Adresse</t>
  </si>
  <si>
    <t>MST_Kommentar</t>
  </si>
  <si>
    <t>MST_Einheit</t>
  </si>
  <si>
    <t>MST_Name</t>
  </si>
  <si>
    <t>MST_Hersteller</t>
  </si>
  <si>
    <t>MST_Apparate-Typ</t>
  </si>
  <si>
    <t>MST_Reglerart</t>
  </si>
  <si>
    <t>MST_Leistung (kW)</t>
  </si>
  <si>
    <t>MST_Strom (A)</t>
  </si>
  <si>
    <t>MST_Spannung (V)</t>
  </si>
  <si>
    <t>MST_Drehzahl (U/min)</t>
  </si>
  <si>
    <t>APP_Function2</t>
  </si>
  <si>
    <t>A1</t>
  </si>
  <si>
    <t>B1</t>
  </si>
  <si>
    <t>A2</t>
  </si>
  <si>
    <t>A3</t>
  </si>
  <si>
    <t>B2</t>
  </si>
  <si>
    <t>B3</t>
  </si>
  <si>
    <t>400V-Motor; Rep; Frg/Brm/SM; SG/MW</t>
  </si>
  <si>
    <t>400V-Motor; Rep; Brm/SM; SG/MW</t>
  </si>
  <si>
    <t>400V-Motor; Rep; Brm/SM; SG</t>
  </si>
  <si>
    <t>400V-Motor; Brm/SM; SG</t>
  </si>
  <si>
    <t>400V-Motor; SM; SG</t>
  </si>
  <si>
    <t>400V-Motor; SG</t>
  </si>
  <si>
    <t>230V-Motor; Rep; Frg/Brm/SM; SG/MW</t>
  </si>
  <si>
    <t>230V-Motor; Rep; Brm/SM; SG/MW</t>
  </si>
  <si>
    <t>230V-Motor; Rep; Brm/SM; SG</t>
  </si>
  <si>
    <t>230V-Motor; Brm/SM; SG</t>
  </si>
  <si>
    <t>230V-Motor; SM; SG</t>
  </si>
  <si>
    <t>230V-Motor; SG</t>
  </si>
  <si>
    <t>APP_Function</t>
  </si>
  <si>
    <t xml:space="preserve">Wireless-Sensor </t>
  </si>
  <si>
    <t>prjName</t>
  </si>
  <si>
    <t>prjNumber</t>
  </si>
  <si>
    <t>prjField</t>
  </si>
  <si>
    <t>prjAE-Bezeichner</t>
  </si>
  <si>
    <t>prjAA-Bezeichner</t>
  </si>
  <si>
    <t>prjDE-Bezeichner1</t>
  </si>
  <si>
    <t>prjDE-Bezeichner2</t>
  </si>
  <si>
    <t>prjDE-Bezeichner3</t>
  </si>
  <si>
    <t>prjDA-Bezeichner</t>
  </si>
  <si>
    <t>prjESchemaStart</t>
  </si>
  <si>
    <t>prjESchemaDiff</t>
  </si>
  <si>
    <t>dptAE 0</t>
  </si>
  <si>
    <t>dptAE 1</t>
  </si>
  <si>
    <t>dptAE 2</t>
  </si>
  <si>
    <t>dptAE 3</t>
  </si>
  <si>
    <t>dptAE 4</t>
  </si>
  <si>
    <t>dptAE 5</t>
  </si>
  <si>
    <t>dptAA 0</t>
  </si>
  <si>
    <t>dptAA 1</t>
  </si>
  <si>
    <t>dptAA 2</t>
  </si>
  <si>
    <t>dptAA 3</t>
  </si>
  <si>
    <t>dptDE 0</t>
  </si>
  <si>
    <t>dptDE 1</t>
  </si>
  <si>
    <t>dptDE 2</t>
  </si>
  <si>
    <t>dptDE 3</t>
  </si>
  <si>
    <t>dptDA 0</t>
  </si>
  <si>
    <t>dptDA 1</t>
  </si>
  <si>
    <t>dptDA 2</t>
  </si>
  <si>
    <t>dptDA 3</t>
  </si>
  <si>
    <t>stgSteuerfeld</t>
  </si>
  <si>
    <t>stgHersteller</t>
  </si>
  <si>
    <t>stgReihe</t>
  </si>
  <si>
    <t>stgTyp</t>
  </si>
  <si>
    <t>stgAnaloger Eingang 1</t>
  </si>
  <si>
    <t>stgAnaloger Eingang 2</t>
  </si>
  <si>
    <t>stgAnaloger Eingang 3</t>
  </si>
  <si>
    <t>stgAnaloger Eingang 4</t>
  </si>
  <si>
    <t>stgAnaloger Eingang 5</t>
  </si>
  <si>
    <t>stgAnaloger Ausgang 1</t>
  </si>
  <si>
    <t>stgAnaloger Ausgang 2</t>
  </si>
  <si>
    <t>stgAnaloger Ausgang 3</t>
  </si>
  <si>
    <t>stgAnaloger Ausgang 4</t>
  </si>
  <si>
    <t>stgAnaloger Ausgang 5</t>
  </si>
  <si>
    <t>stgDigitaler Eingang 1</t>
  </si>
  <si>
    <t>stgDigitaler Eingang 2</t>
  </si>
  <si>
    <t>stgDigitaler Eingang 3</t>
  </si>
  <si>
    <t>stgDigitaler Eingang 4</t>
  </si>
  <si>
    <t>stgDigitaler Eingang 5</t>
  </si>
  <si>
    <t>stgDigitaler Ausgang 1</t>
  </si>
  <si>
    <t>stgDigitaler Ausgang 2</t>
  </si>
  <si>
    <t>stgDigitaler Ausgang 3</t>
  </si>
  <si>
    <t>stgDigitaler Ausgang 4</t>
  </si>
  <si>
    <t>stgDigitaler Ausgang 5</t>
  </si>
  <si>
    <t>cabWireless</t>
  </si>
  <si>
    <t>cabLNPE_1</t>
  </si>
  <si>
    <t>cab3LPE_1</t>
  </si>
  <si>
    <t>cab3LNPE_1</t>
  </si>
  <si>
    <t>cab3LPEs_1</t>
  </si>
  <si>
    <t>cab3LNPEs_1</t>
  </si>
  <si>
    <t>cab2L_1</t>
  </si>
  <si>
    <t>cab3L_1</t>
  </si>
  <si>
    <t>cab4L_1</t>
  </si>
  <si>
    <t>cab5L_1</t>
  </si>
  <si>
    <t>cab6L_1</t>
  </si>
  <si>
    <t>cab2Ls_1</t>
  </si>
  <si>
    <t>cab3Ls_1</t>
  </si>
  <si>
    <t>cab4Ls_1</t>
  </si>
  <si>
    <t>cab5Ls_1</t>
  </si>
  <si>
    <t>cab6Ls_1</t>
  </si>
  <si>
    <t>prjSite1</t>
  </si>
  <si>
    <t>prjSite2</t>
  </si>
  <si>
    <t>prjSite3</t>
  </si>
  <si>
    <t>prjSite4</t>
  </si>
  <si>
    <t>C1</t>
  </si>
  <si>
    <t>D1</t>
  </si>
  <si>
    <t>D2</t>
  </si>
  <si>
    <t>D3</t>
  </si>
  <si>
    <t>D4</t>
  </si>
  <si>
    <t>D5</t>
  </si>
  <si>
    <t>D6</t>
  </si>
  <si>
    <t>C2</t>
  </si>
  <si>
    <t>C3</t>
  </si>
  <si>
    <t>C4</t>
  </si>
  <si>
    <t>C5</t>
  </si>
  <si>
    <t>C6</t>
  </si>
  <si>
    <t>230V-Motor; Rep; Frg/Brm/SM</t>
  </si>
  <si>
    <t>230V-Motor; Frg</t>
  </si>
  <si>
    <t>230V-Motor; Rep; Frg/Brm</t>
  </si>
  <si>
    <t>230V-Motor; Rep; Frg/SM</t>
  </si>
  <si>
    <t>400V-Motor; Rep; Frg/Brm/SM</t>
  </si>
  <si>
    <t>400V-Motor; Frg</t>
  </si>
  <si>
    <t>400V-Motor; Rep; Frg/Brm</t>
  </si>
  <si>
    <t>400V-Motor; Rep; Frg/SM</t>
  </si>
  <si>
    <t>230V-Motor; Rep; Frg mittels Schütz</t>
  </si>
  <si>
    <t>400V-Motor; Rep; Frg mittels Schütz</t>
  </si>
  <si>
    <t>3-Punkt 24VDC-Antrieb</t>
  </si>
  <si>
    <t>Stetiger 24VDC-Antrieb; SG/MW</t>
  </si>
  <si>
    <t>Stetiger 24VDC-Antrieb; SG</t>
  </si>
  <si>
    <t>Stetiger 24VAC-Antrieb; SG/MW</t>
  </si>
  <si>
    <t>Stetiger 24VAC-Antrieb; SG</t>
  </si>
  <si>
    <t>Stetiger 230V-Antrieb; SG/MW</t>
  </si>
  <si>
    <t>Stetiger 230V-Antrieb; SG</t>
  </si>
  <si>
    <t>2-Punkt 24VDC-Antrieb; FG/RMAuf/RMZu</t>
  </si>
  <si>
    <t>2-Punkt 24VDC-Antrieb; FG/RMAuf</t>
  </si>
  <si>
    <t>2-Punkt 24VDC-Antrieb; FG</t>
  </si>
  <si>
    <t>2-Punkt 24VAC-Antrieb; FG/RMAuf/RMZu</t>
  </si>
  <si>
    <t>2-Punkt 24VAC-Antrieb; FG/RMAuf</t>
  </si>
  <si>
    <t>2-Punkt 24VAC-Antrieb; FG</t>
  </si>
  <si>
    <t>2-Punkt 230VAC-Antrieb; FG/RMAuf/RMZu</t>
  </si>
  <si>
    <t>2-Punkt 230VAC-Antrieb; FG/RMAuf</t>
  </si>
  <si>
    <t>2-Punkt 230VAC-Antrieb; FG</t>
  </si>
  <si>
    <t>prjSite5</t>
  </si>
  <si>
    <t>prjSite6</t>
  </si>
  <si>
    <t>prjSite7</t>
  </si>
  <si>
    <t>prjSite8</t>
  </si>
  <si>
    <t>prjSite9</t>
  </si>
  <si>
    <t>prjSite10</t>
  </si>
  <si>
    <t>prjSite11</t>
  </si>
  <si>
    <t>prjSite12</t>
  </si>
  <si>
    <t>prjSite13</t>
  </si>
  <si>
    <t>prjSite14</t>
  </si>
  <si>
    <t>prjSite15</t>
  </si>
  <si>
    <t>prjSite16</t>
  </si>
  <si>
    <t>prjSite17</t>
  </si>
  <si>
    <t>prjSite18</t>
  </si>
  <si>
    <t>prjSite19</t>
  </si>
  <si>
    <t>prjSite20</t>
  </si>
  <si>
    <t>Speisung</t>
  </si>
  <si>
    <t>Digital-Signale</t>
  </si>
  <si>
    <t>Analog-Signale</t>
  </si>
  <si>
    <t>app KabelPfad</t>
  </si>
  <si>
    <t>app KabelTyp</t>
  </si>
  <si>
    <t>APP_Cable1</t>
  </si>
  <si>
    <t>APP_Cable2</t>
  </si>
  <si>
    <t>APP_Cable3</t>
  </si>
  <si>
    <t>APP_Cable4</t>
  </si>
  <si>
    <t>APP_Cable5</t>
  </si>
  <si>
    <t>APP_Cable6</t>
  </si>
  <si>
    <t>adrAutoAddress</t>
  </si>
  <si>
    <t>Inhalt ist bei Server hinterlegt -&gt; darf nicht verändert werden!!!</t>
  </si>
  <si>
    <t>auszufüllende Tabellen, welche generelle Informationen zu den verwendeten Komponenten und dem Projekt generell enthalten.</t>
  </si>
  <si>
    <t>auszufüllende Datenpunktliste enthält den kompletten Anlage-/Apparate-/IO-Aufbau. Reihenfolge wird bei Generierung beibehalten.</t>
  </si>
  <si>
    <t>Vorlage für vereinfachte Abfüllung der MasterListe</t>
  </si>
  <si>
    <t>erweiterte Vorlagen… todo..</t>
  </si>
  <si>
    <t>Inhalt soll immer von anderen Zellen abhängen</t>
  </si>
  <si>
    <t>Inhalt hängt von anderen Zellen ab / auf diesen wird wiederum von weiteren Zellen zugegriffen</t>
  </si>
  <si>
    <t>Für FUPLA-Generator: VorlagenListeFUPLA als csv abspeichern und FUPLA.exe ausführen.</t>
  </si>
  <si>
    <t>Kontrolle Datenpunkt</t>
  </si>
  <si>
    <t>Final AE
FB-II WI8X</t>
  </si>
  <si>
    <t>Final DA
A1000_Standard</t>
  </si>
  <si>
    <t>Final DE E1000</t>
  </si>
  <si>
    <t>Final DA A1000</t>
  </si>
  <si>
    <t>Final DA A2000</t>
  </si>
  <si>
    <t>Final AA G2200</t>
  </si>
  <si>
    <t>Final AE G2100</t>
  </si>
  <si>
    <t>Final AE G2200</t>
  </si>
  <si>
    <t>SPS Kurztext</t>
  </si>
  <si>
    <t>SPS Langtext</t>
  </si>
  <si>
    <t>Typ wählen</t>
  </si>
  <si>
    <t>Zwischensumme DA
A1000_Standard</t>
  </si>
  <si>
    <t>Datenpunkt DA
A1000_Standard</t>
  </si>
  <si>
    <t>Zwischensumme DA
A1000</t>
  </si>
  <si>
    <t>Datenpunkt DA
A1000</t>
  </si>
  <si>
    <t>Zwischensumme DA
A2000</t>
  </si>
  <si>
    <t>Datenpunkt DA
A2000</t>
  </si>
  <si>
    <t>Zwischensumme DE
E1000</t>
  </si>
  <si>
    <t>Datenpunkt DE
E1000</t>
  </si>
  <si>
    <t>Zwischensumme AE
G2200</t>
  </si>
  <si>
    <t>Zwischensumme AE
G2100</t>
  </si>
  <si>
    <t>Datenpunkt AE
G2200</t>
  </si>
  <si>
    <t>Datenpunkt AE
G2100</t>
  </si>
  <si>
    <t>Zwischensumme AA
G2200</t>
  </si>
  <si>
    <t>Datenpunkt AA
G2200</t>
  </si>
  <si>
    <t>Zwischensumme AE
FB-II WI8X</t>
  </si>
  <si>
    <t>Datenpunkt AE
FB-II WI8X</t>
  </si>
  <si>
    <t>Tabelle Import ECSCAD</t>
  </si>
  <si>
    <t>Referenztabelle (ausblenden)</t>
  </si>
  <si>
    <t>Tabelle Import SAIA PG5</t>
  </si>
  <si>
    <t>A1000</t>
  </si>
  <si>
    <t>Max</t>
  </si>
  <si>
    <t>Inhalt dieser Tabelle in die .XLS Datei für den SPS-Text-Import kopieren (Funktion "Werte einfügen")</t>
  </si>
  <si>
    <t>alle Messungen, die mit "mA" beginnen</t>
  </si>
  <si>
    <t>alle Werte, die mit "MW" beginnen</t>
  </si>
  <si>
    <t>alle Werte, die mit "SG" beginnen</t>
  </si>
  <si>
    <t>alle Werte, die mit "SM", "BM" oder "RM" beginnen</t>
  </si>
  <si>
    <t>alle Werte, die mit "FG" beginnen</t>
  </si>
  <si>
    <t>Tabelle markieren, kopieren, in der Variablenliste im PG5 ganz unten einfügen</t>
  </si>
  <si>
    <t>A2000</t>
  </si>
  <si>
    <t>8AE, 4AA</t>
  </si>
  <si>
    <t>8AE</t>
  </si>
  <si>
    <t>8AA</t>
  </si>
  <si>
    <t>10DA</t>
  </si>
  <si>
    <t>6DA Relais</t>
  </si>
  <si>
    <t>12DE</t>
  </si>
  <si>
    <t>8AE 0/4-20mA</t>
  </si>
  <si>
    <t>Bestellung</t>
  </si>
  <si>
    <t>Address</t>
  </si>
  <si>
    <t>Function Text</t>
  </si>
  <si>
    <t>Long Text</t>
  </si>
  <si>
    <t>Reference</t>
  </si>
  <si>
    <t>Installation</t>
  </si>
  <si>
    <t>Location</t>
  </si>
  <si>
    <t>Device Id</t>
  </si>
  <si>
    <t>Masterliste</t>
  </si>
  <si>
    <t>AE 0-10V</t>
  </si>
  <si>
    <t>AE 0/4-20mA</t>
  </si>
  <si>
    <t>AE milliAmpere</t>
  </si>
  <si>
    <t>AE generell</t>
  </si>
  <si>
    <t>AA</t>
  </si>
  <si>
    <t>DE</t>
  </si>
  <si>
    <t>DA</t>
  </si>
  <si>
    <t>SYMBOLNAME</t>
  </si>
  <si>
    <t>TYPE</t>
  </si>
  <si>
    <t>ADDRESS</t>
  </si>
  <si>
    <t>COMMENT</t>
  </si>
  <si>
    <t>SCOPE</t>
  </si>
  <si>
    <t>TAGS</t>
  </si>
  <si>
    <t>A1000_Standard</t>
  </si>
  <si>
    <t>Anzahl AE 0/4-20mA</t>
  </si>
  <si>
    <t>Anzahl DA A1000</t>
  </si>
  <si>
    <t>Anzahl DA A2000</t>
  </si>
  <si>
    <t>Anzahl DE</t>
  </si>
  <si>
    <t>Anzahl AE 0-10V/RTD</t>
  </si>
  <si>
    <t>Anzahl AA</t>
  </si>
  <si>
    <t>Karten G2200</t>
  </si>
  <si>
    <t>Karten G21000</t>
  </si>
  <si>
    <t>Karten W5200</t>
  </si>
  <si>
    <t>AE&gt;1.5AA</t>
  </si>
  <si>
    <t>Karten A1000</t>
  </si>
  <si>
    <t>Karten A2000</t>
  </si>
  <si>
    <t>Karten E1000</t>
  </si>
  <si>
    <t xml:space="preserve">Karten FB-II WI8X </t>
  </si>
  <si>
    <t>E1000</t>
  </si>
  <si>
    <t>Standard
Bereich</t>
  </si>
  <si>
    <t>OB</t>
  </si>
  <si>
    <t>ALG_MT001_MW01</t>
  </si>
  <si>
    <t>Messwert Temperatur Aussenluft</t>
  </si>
  <si>
    <t>TA01</t>
  </si>
  <si>
    <t>U01</t>
  </si>
  <si>
    <t>A3223</t>
  </si>
  <si>
    <t>AE16</t>
  </si>
  <si>
    <t>RES_AE17</t>
  </si>
  <si>
    <t>Reserve</t>
  </si>
  <si>
    <t>AE17</t>
  </si>
  <si>
    <t>RES_DE18</t>
  </si>
  <si>
    <t>DE18</t>
  </si>
  <si>
    <t>G22000</t>
  </si>
  <si>
    <t>RES_DE19</t>
  </si>
  <si>
    <t>DE19</t>
  </si>
  <si>
    <t>G21000</t>
  </si>
  <si>
    <t>RES_DE20</t>
  </si>
  <si>
    <t>DE20</t>
  </si>
  <si>
    <t>W5200</t>
  </si>
  <si>
    <t>RES_DE21</t>
  </si>
  <si>
    <t>DE21</t>
  </si>
  <si>
    <t>FB-II WI8X</t>
  </si>
  <si>
    <t>ALG_EZ001_SM01</t>
  </si>
  <si>
    <t>Störmeldung Netzausfall 230/400VAC</t>
  </si>
  <si>
    <t>A3404</t>
  </si>
  <si>
    <t>DE64</t>
  </si>
  <si>
    <t>ALG_EZ002_SM01</t>
  </si>
  <si>
    <t>Störmeldung Netzausfall 24VDC</t>
  </si>
  <si>
    <t>DE65</t>
  </si>
  <si>
    <t>ALG_YZ001_RM01</t>
  </si>
  <si>
    <t>Rückmeldung Quittierung Störung</t>
  </si>
  <si>
    <t>DE66</t>
  </si>
  <si>
    <t>ALG_EZ004_SM01</t>
  </si>
  <si>
    <t>Störmeldung Netzausfall 24VAC</t>
  </si>
  <si>
    <t>DE67</t>
  </si>
  <si>
    <t>ALG_EZ005_SM01</t>
  </si>
  <si>
    <t>Störmeldung Überspannungsschutz</t>
  </si>
  <si>
    <t>DE68</t>
  </si>
  <si>
    <t>Public</t>
  </si>
  <si>
    <t>ALG_YZ003_RM01</t>
  </si>
  <si>
    <t>Rückmeldung Alarmunterdrückung</t>
  </si>
  <si>
    <t>DE69</t>
  </si>
  <si>
    <t>ALG_YQ001_SM01</t>
  </si>
  <si>
    <t>Störmeldung Brandalarm</t>
  </si>
  <si>
    <t>DE70</t>
  </si>
  <si>
    <t>Datenpunkte</t>
  </si>
  <si>
    <t>ALG_EZ003_SM01</t>
  </si>
  <si>
    <t>Störmeldung Sicherungsüberwachung</t>
  </si>
  <si>
    <t>DE71</t>
  </si>
  <si>
    <t>RES_DE72</t>
  </si>
  <si>
    <t>DE72</t>
  </si>
  <si>
    <t>RES_DE73</t>
  </si>
  <si>
    <t>DE73</t>
  </si>
  <si>
    <t>RES_DE74</t>
  </si>
  <si>
    <t>DE74</t>
  </si>
  <si>
    <t>Anzahl DE E1000</t>
  </si>
  <si>
    <t>RES_DE75</t>
  </si>
  <si>
    <t>DE75</t>
  </si>
  <si>
    <t>ALG_YZ001_FG01</t>
  </si>
  <si>
    <t>Freigabe LED Störung</t>
  </si>
  <si>
    <t>A3414</t>
  </si>
  <si>
    <t>DA80</t>
  </si>
  <si>
    <t>ALG_YZ002_FG01</t>
  </si>
  <si>
    <t>Freigabe LED Betrieb</t>
  </si>
  <si>
    <t>DA81</t>
  </si>
  <si>
    <t>ALG_YQ001_FG01</t>
  </si>
  <si>
    <t>Freigabe LED Brand</t>
  </si>
  <si>
    <t>DA82</t>
  </si>
  <si>
    <t>ALG_YZ004_FG01</t>
  </si>
  <si>
    <t>Freigabe Quittierung nach Netzausfall</t>
  </si>
  <si>
    <t>DA83</t>
  </si>
  <si>
    <t>Freigabe LED Quittierung nach Netzausfall</t>
  </si>
  <si>
    <t>ALG_YZ005_FG01</t>
  </si>
  <si>
    <t>Freigabe LED Handeingriff</t>
  </si>
  <si>
    <t>DA84</t>
  </si>
  <si>
    <t>ALG_YZ003_FG01</t>
  </si>
  <si>
    <t>Freigabe LED Alarmunterdrückung</t>
  </si>
  <si>
    <t>DA85</t>
  </si>
  <si>
    <t>DA86</t>
  </si>
  <si>
    <t>RES_DA86</t>
  </si>
  <si>
    <t>DA87</t>
  </si>
  <si>
    <t>RES_DA87</t>
  </si>
  <si>
    <t>DA88</t>
  </si>
  <si>
    <t>RES_DA88</t>
  </si>
  <si>
    <t>DA89</t>
  </si>
  <si>
    <t>RES_DA89</t>
  </si>
  <si>
    <t>AE/AA</t>
  </si>
  <si>
    <t>A3424</t>
  </si>
  <si>
    <t>AA104</t>
  </si>
  <si>
    <t>RES_AA104</t>
  </si>
  <si>
    <t>AA105</t>
  </si>
  <si>
    <t>RES_AA105</t>
  </si>
  <si>
    <t>AA106</t>
  </si>
  <si>
    <t>RES_AA106</t>
  </si>
  <si>
    <t>AA107</t>
  </si>
  <si>
    <t>RES_AA107</t>
  </si>
  <si>
    <t>AE96</t>
  </si>
  <si>
    <t>RES_AE96</t>
  </si>
  <si>
    <t>AE97</t>
  </si>
  <si>
    <t>RES_AE97</t>
  </si>
  <si>
    <t>AE98</t>
  </si>
  <si>
    <t>RES_AE98</t>
  </si>
  <si>
    <t>AE99</t>
  </si>
  <si>
    <t>RES_AE99</t>
  </si>
  <si>
    <t>AE100</t>
  </si>
  <si>
    <t>RES_AE100</t>
  </si>
  <si>
    <t>AE101</t>
  </si>
  <si>
    <t>RES_AE101</t>
  </si>
  <si>
    <t>AE102</t>
  </si>
  <si>
    <t>RES_AE102</t>
  </si>
  <si>
    <t>AE103</t>
  </si>
  <si>
    <t>RES_AE103</t>
  </si>
  <si>
    <t>A3434</t>
  </si>
  <si>
    <t>AA120</t>
  </si>
  <si>
    <t>RES_AA120</t>
  </si>
  <si>
    <t>AA121</t>
  </si>
  <si>
    <t>RES_AA121</t>
  </si>
  <si>
    <t>AA122</t>
  </si>
  <si>
    <t>RES_AA122</t>
  </si>
  <si>
    <t>Summe:</t>
  </si>
  <si>
    <t>AA123</t>
  </si>
  <si>
    <t>RES_AA123</t>
  </si>
  <si>
    <t>AE112</t>
  </si>
  <si>
    <t>RES_AE112</t>
  </si>
  <si>
    <t>AE113</t>
  </si>
  <si>
    <t>RES_AE113</t>
  </si>
  <si>
    <t>AE114</t>
  </si>
  <si>
    <t>RES_AE114</t>
  </si>
  <si>
    <t>AE115</t>
  </si>
  <si>
    <t>RES_AE115</t>
  </si>
  <si>
    <t>AE116</t>
  </si>
  <si>
    <t>RES_AE116</t>
  </si>
  <si>
    <t>AE117</t>
  </si>
  <si>
    <t>RES_AE117</t>
  </si>
  <si>
    <t>AE118</t>
  </si>
  <si>
    <t>RES_AE118</t>
  </si>
  <si>
    <t>AE119</t>
  </si>
  <si>
    <t>RES_AE119</t>
  </si>
  <si>
    <t>A3444</t>
  </si>
  <si>
    <t>AA136</t>
  </si>
  <si>
    <t>RES_AA136</t>
  </si>
  <si>
    <t>AA137</t>
  </si>
  <si>
    <t>RES_AA137</t>
  </si>
  <si>
    <t>AA138</t>
  </si>
  <si>
    <t>RES_AA138</t>
  </si>
  <si>
    <t>AA139</t>
  </si>
  <si>
    <t>RES_AA139</t>
  </si>
  <si>
    <t>AE128</t>
  </si>
  <si>
    <t>RES_AE128</t>
  </si>
  <si>
    <t>AE129</t>
  </si>
  <si>
    <t>RES_AE129</t>
  </si>
  <si>
    <t>AE130</t>
  </si>
  <si>
    <t>RES_AE130</t>
  </si>
  <si>
    <t>AE131</t>
  </si>
  <si>
    <t>RES_AE131</t>
  </si>
  <si>
    <t>AE132</t>
  </si>
  <si>
    <t>RES_AE132</t>
  </si>
  <si>
    <t>AE133</t>
  </si>
  <si>
    <t>RES_AE133</t>
  </si>
  <si>
    <t>AE134</t>
  </si>
  <si>
    <t>RES_AE134</t>
  </si>
  <si>
    <t>AE135</t>
  </si>
  <si>
    <t>RES_AE135</t>
  </si>
  <si>
    <t>A3454</t>
  </si>
  <si>
    <t>AA152</t>
  </si>
  <si>
    <t>RES_AA152</t>
  </si>
  <si>
    <t>AA153</t>
  </si>
  <si>
    <t>RES_AA153</t>
  </si>
  <si>
    <t>AA154</t>
  </si>
  <si>
    <t>RES_AA154</t>
  </si>
  <si>
    <t>AA155</t>
  </si>
  <si>
    <t>RES_AA155</t>
  </si>
  <si>
    <t>AE144</t>
  </si>
  <si>
    <t>RES_AE144</t>
  </si>
  <si>
    <t>AE145</t>
  </si>
  <si>
    <t>RES_AE145</t>
  </si>
  <si>
    <t>AE146</t>
  </si>
  <si>
    <t>RES_AE146</t>
  </si>
  <si>
    <t>AE147</t>
  </si>
  <si>
    <t>RES_AE147</t>
  </si>
  <si>
    <t>AE148</t>
  </si>
  <si>
    <t>RES_AE148</t>
  </si>
  <si>
    <t>AE149</t>
  </si>
  <si>
    <t>RES_AE149</t>
  </si>
  <si>
    <t>AE150</t>
  </si>
  <si>
    <t>RES_AE150</t>
  </si>
  <si>
    <t>AE151</t>
  </si>
  <si>
    <t>RES_AE151</t>
  </si>
  <si>
    <t>A3464</t>
  </si>
  <si>
    <t>AA168</t>
  </si>
  <si>
    <t>RES_AA168</t>
  </si>
  <si>
    <t>AA169</t>
  </si>
  <si>
    <t>RES_AA169</t>
  </si>
  <si>
    <t>AA170</t>
  </si>
  <si>
    <t>RES_AA170</t>
  </si>
  <si>
    <t>AA171</t>
  </si>
  <si>
    <t>RES_AA171</t>
  </si>
  <si>
    <t>AE160</t>
  </si>
  <si>
    <t>RES_AE160</t>
  </si>
  <si>
    <t>AE161</t>
  </si>
  <si>
    <t>RES_AE161</t>
  </si>
  <si>
    <t>AE162</t>
  </si>
  <si>
    <t>RES_AE162</t>
  </si>
  <si>
    <t>AE163</t>
  </si>
  <si>
    <t>RES_AE163</t>
  </si>
  <si>
    <t>AE164</t>
  </si>
  <si>
    <t>RES_AE164</t>
  </si>
  <si>
    <t>AE165</t>
  </si>
  <si>
    <t>RES_AE165</t>
  </si>
  <si>
    <t>AE166</t>
  </si>
  <si>
    <t>RES_AE166</t>
  </si>
  <si>
    <t>AE167</t>
  </si>
  <si>
    <t>RES_AE167</t>
  </si>
  <si>
    <t>A3474</t>
  </si>
  <si>
    <t>AA184</t>
  </si>
  <si>
    <t>RES_AA184</t>
  </si>
  <si>
    <t>AA185</t>
  </si>
  <si>
    <t>RES_AA185</t>
  </si>
  <si>
    <t>AA186</t>
  </si>
  <si>
    <t>RES_AA186</t>
  </si>
  <si>
    <t>AA187</t>
  </si>
  <si>
    <t>RES_AA187</t>
  </si>
  <si>
    <t>AE176</t>
  </si>
  <si>
    <t>RES_AE176</t>
  </si>
  <si>
    <t>AE177</t>
  </si>
  <si>
    <t>RES_AE177</t>
  </si>
  <si>
    <t>AE178</t>
  </si>
  <si>
    <t>RES_AE178</t>
  </si>
  <si>
    <t>AE179</t>
  </si>
  <si>
    <t>RES_AE179</t>
  </si>
  <si>
    <t>AE180</t>
  </si>
  <si>
    <t>RES_AE180</t>
  </si>
  <si>
    <t>AE181</t>
  </si>
  <si>
    <t>RES_AE181</t>
  </si>
  <si>
    <t>AE182</t>
  </si>
  <si>
    <t>RES_AE182</t>
  </si>
  <si>
    <t>AE183</t>
  </si>
  <si>
    <t>RES_AE183</t>
  </si>
  <si>
    <t>A3484</t>
  </si>
  <si>
    <t>AA200</t>
  </si>
  <si>
    <t>RES_AA200</t>
  </si>
  <si>
    <t>AA201</t>
  </si>
  <si>
    <t>RES_AA201</t>
  </si>
  <si>
    <t>AA202</t>
  </si>
  <si>
    <t>RES_AA202</t>
  </si>
  <si>
    <t>AA203</t>
  </si>
  <si>
    <t>RES_AA203</t>
  </si>
  <si>
    <t>AE192</t>
  </si>
  <si>
    <t>RES_AE192</t>
  </si>
  <si>
    <t>AE193</t>
  </si>
  <si>
    <t>RES_AE193</t>
  </si>
  <si>
    <t>AE194</t>
  </si>
  <si>
    <t>RES_AE194</t>
  </si>
  <si>
    <t>AE195</t>
  </si>
  <si>
    <t>RES_AE195</t>
  </si>
  <si>
    <t>AE196</t>
  </si>
  <si>
    <t>RES_AE196</t>
  </si>
  <si>
    <t>AE197</t>
  </si>
  <si>
    <t>RES_AE197</t>
  </si>
  <si>
    <t>AE198</t>
  </si>
  <si>
    <t>RES_AE198</t>
  </si>
  <si>
    <t>AE199</t>
  </si>
  <si>
    <t>RES_AE199</t>
  </si>
  <si>
    <t>A3494</t>
  </si>
  <si>
    <t>AA216</t>
  </si>
  <si>
    <t>RES_AA216</t>
  </si>
  <si>
    <t>AA217</t>
  </si>
  <si>
    <t>RES_AA217</t>
  </si>
  <si>
    <t>AA218</t>
  </si>
  <si>
    <t>RES_AA218</t>
  </si>
  <si>
    <t>AA219</t>
  </si>
  <si>
    <t>RES_AA219</t>
  </si>
  <si>
    <t>AE208</t>
  </si>
  <si>
    <t>RES_AE208</t>
  </si>
  <si>
    <t>AE209</t>
  </si>
  <si>
    <t>RES_AE209</t>
  </si>
  <si>
    <t>AE210</t>
  </si>
  <si>
    <t>RES_AE210</t>
  </si>
  <si>
    <t>AE211</t>
  </si>
  <si>
    <t>RES_AE211</t>
  </si>
  <si>
    <t>AE212</t>
  </si>
  <si>
    <t>RES_AE212</t>
  </si>
  <si>
    <t>AE213</t>
  </si>
  <si>
    <t>RES_AE213</t>
  </si>
  <si>
    <t>AE214</t>
  </si>
  <si>
    <t>RES_AE214</t>
  </si>
  <si>
    <t>AE215</t>
  </si>
  <si>
    <t>RES_AE215</t>
  </si>
  <si>
    <t>A3504</t>
  </si>
  <si>
    <t>AA232</t>
  </si>
  <si>
    <t>RES_AA232</t>
  </si>
  <si>
    <t>AA233</t>
  </si>
  <si>
    <t>RES_AA233</t>
  </si>
  <si>
    <t>AA234</t>
  </si>
  <si>
    <t>RES_AA234</t>
  </si>
  <si>
    <t>AA235</t>
  </si>
  <si>
    <t>RES_AA235</t>
  </si>
  <si>
    <t>AE224</t>
  </si>
  <si>
    <t>RES_AE224</t>
  </si>
  <si>
    <t>AE225</t>
  </si>
  <si>
    <t>RES_AE225</t>
  </si>
  <si>
    <t>AE226</t>
  </si>
  <si>
    <t>RES_AE226</t>
  </si>
  <si>
    <t>AE227</t>
  </si>
  <si>
    <t>RES_AE227</t>
  </si>
  <si>
    <t>AE228</t>
  </si>
  <si>
    <t>RES_AE228</t>
  </si>
  <si>
    <t>AE229</t>
  </si>
  <si>
    <t>RES_AE229</t>
  </si>
  <si>
    <t>AE230</t>
  </si>
  <si>
    <t>RES_AE230</t>
  </si>
  <si>
    <t>AE231</t>
  </si>
  <si>
    <t>RES_AE231</t>
  </si>
  <si>
    <t>A3514</t>
  </si>
  <si>
    <t>AA248</t>
  </si>
  <si>
    <t>RES_AA248</t>
  </si>
  <si>
    <t>AA249</t>
  </si>
  <si>
    <t>RES_AA249</t>
  </si>
  <si>
    <t>AA250</t>
  </si>
  <si>
    <t>RES_AA250</t>
  </si>
  <si>
    <t>AA251</t>
  </si>
  <si>
    <t>RES_AA251</t>
  </si>
  <si>
    <t>AE240</t>
  </si>
  <si>
    <t>RES_AE240</t>
  </si>
  <si>
    <t>AE241</t>
  </si>
  <si>
    <t>RES_AE241</t>
  </si>
  <si>
    <t>AE242</t>
  </si>
  <si>
    <t>RES_AE242</t>
  </si>
  <si>
    <t>AE243</t>
  </si>
  <si>
    <t>RES_AE243</t>
  </si>
  <si>
    <t>AE244</t>
  </si>
  <si>
    <t>RES_AE244</t>
  </si>
  <si>
    <t>AE245</t>
  </si>
  <si>
    <t>RES_AE245</t>
  </si>
  <si>
    <t>AE246</t>
  </si>
  <si>
    <t>RES_AE246</t>
  </si>
  <si>
    <t>AE247</t>
  </si>
  <si>
    <t>RES_AE247</t>
  </si>
  <si>
    <t>A3524</t>
  </si>
  <si>
    <t>AE256</t>
  </si>
  <si>
    <t>RES_AE256</t>
  </si>
  <si>
    <t>AE257</t>
  </si>
  <si>
    <t>RES_AE257</t>
  </si>
  <si>
    <t>AE258</t>
  </si>
  <si>
    <t>RES_AE258</t>
  </si>
  <si>
    <t>AE259</t>
  </si>
  <si>
    <t>RES_AE259</t>
  </si>
  <si>
    <t>AE260</t>
  </si>
  <si>
    <t>RES_AE260</t>
  </si>
  <si>
    <t>AE261</t>
  </si>
  <si>
    <t>RES_AE261</t>
  </si>
  <si>
    <t>AE262</t>
  </si>
  <si>
    <t>RES_AE262</t>
  </si>
  <si>
    <t>AE263</t>
  </si>
  <si>
    <t>RES_AE263</t>
  </si>
  <si>
    <t>A3534</t>
  </si>
  <si>
    <t>AE272</t>
  </si>
  <si>
    <t>RES_AE272</t>
  </si>
  <si>
    <t>AE273</t>
  </si>
  <si>
    <t>RES_AE273</t>
  </si>
  <si>
    <t>AE274</t>
  </si>
  <si>
    <t>RES_AE274</t>
  </si>
  <si>
    <t>AE275</t>
  </si>
  <si>
    <t>RES_AE275</t>
  </si>
  <si>
    <t>AE276</t>
  </si>
  <si>
    <t>RES_AE276</t>
  </si>
  <si>
    <t>AE277</t>
  </si>
  <si>
    <t>RES_AE277</t>
  </si>
  <si>
    <t>AE278</t>
  </si>
  <si>
    <t>RES_AE278</t>
  </si>
  <si>
    <t>AE279</t>
  </si>
  <si>
    <t>RES_AE279</t>
  </si>
  <si>
    <t>A3544</t>
  </si>
  <si>
    <t>AE288</t>
  </si>
  <si>
    <t>RES_AE288</t>
  </si>
  <si>
    <t>AE289</t>
  </si>
  <si>
    <t>RES_AE289</t>
  </si>
  <si>
    <t>AE290</t>
  </si>
  <si>
    <t>RES_AE290</t>
  </si>
  <si>
    <t>AE291</t>
  </si>
  <si>
    <t>RES_AE291</t>
  </si>
  <si>
    <t>AE292</t>
  </si>
  <si>
    <t>RES_AE292</t>
  </si>
  <si>
    <t>AE293</t>
  </si>
  <si>
    <t>RES_AE293</t>
  </si>
  <si>
    <t>AE294</t>
  </si>
  <si>
    <t>RES_AE294</t>
  </si>
  <si>
    <t>AE295</t>
  </si>
  <si>
    <t>RES_AE295</t>
  </si>
  <si>
    <t>A3554</t>
  </si>
  <si>
    <t>AE304</t>
  </si>
  <si>
    <t>RES_AE304</t>
  </si>
  <si>
    <t>AE305</t>
  </si>
  <si>
    <t>RES_AE305</t>
  </si>
  <si>
    <t>AE306</t>
  </si>
  <si>
    <t>RES_AE306</t>
  </si>
  <si>
    <t>AE307</t>
  </si>
  <si>
    <t>RES_AE307</t>
  </si>
  <si>
    <t>AE308</t>
  </si>
  <si>
    <t>RES_AE308</t>
  </si>
  <si>
    <t>AE309</t>
  </si>
  <si>
    <t>RES_AE309</t>
  </si>
  <si>
    <t>AE310</t>
  </si>
  <si>
    <t>RES_AE310</t>
  </si>
  <si>
    <t>AE311</t>
  </si>
  <si>
    <t>RES_AE311</t>
  </si>
  <si>
    <t>A3564</t>
  </si>
  <si>
    <t>AE320</t>
  </si>
  <si>
    <t>RES_AE320</t>
  </si>
  <si>
    <t>AE321</t>
  </si>
  <si>
    <t>RES_AE321</t>
  </si>
  <si>
    <t>AE322</t>
  </si>
  <si>
    <t>RES_AE322</t>
  </si>
  <si>
    <t>AE323</t>
  </si>
  <si>
    <t>RES_AE323</t>
  </si>
  <si>
    <t>AE324</t>
  </si>
  <si>
    <t>RES_AE324</t>
  </si>
  <si>
    <t>AE325</t>
  </si>
  <si>
    <t>RES_AE325</t>
  </si>
  <si>
    <t>AE326</t>
  </si>
  <si>
    <t>RES_AE326</t>
  </si>
  <si>
    <t>AE327</t>
  </si>
  <si>
    <t>RES_AE327</t>
  </si>
  <si>
    <t>A3574</t>
  </si>
  <si>
    <t>AE336</t>
  </si>
  <si>
    <t>RES_AE336</t>
  </si>
  <si>
    <t>AE337</t>
  </si>
  <si>
    <t>RES_AE337</t>
  </si>
  <si>
    <t>AE338</t>
  </si>
  <si>
    <t>RES_AE338</t>
  </si>
  <si>
    <t>AE339</t>
  </si>
  <si>
    <t>RES_AE339</t>
  </si>
  <si>
    <t>AE340</t>
  </si>
  <si>
    <t>RES_AE340</t>
  </si>
  <si>
    <t>AE341</t>
  </si>
  <si>
    <t>RES_AE341</t>
  </si>
  <si>
    <t>AE342</t>
  </si>
  <si>
    <t>RES_AE342</t>
  </si>
  <si>
    <t>AE343</t>
  </si>
  <si>
    <t>RES_AE343</t>
  </si>
  <si>
    <t>AE 0-20mA</t>
  </si>
  <si>
    <t>A3654</t>
  </si>
  <si>
    <t>AE464</t>
  </si>
  <si>
    <t>RES_AE464</t>
  </si>
  <si>
    <t>AE465</t>
  </si>
  <si>
    <t>RES_AE465</t>
  </si>
  <si>
    <t>AE466</t>
  </si>
  <si>
    <t>RES_AE466</t>
  </si>
  <si>
    <t>AE467</t>
  </si>
  <si>
    <t>RES_AE467</t>
  </si>
  <si>
    <t>AE468</t>
  </si>
  <si>
    <t>RES_AE468</t>
  </si>
  <si>
    <t>AE469</t>
  </si>
  <si>
    <t>RES_AE469</t>
  </si>
  <si>
    <t>AE470</t>
  </si>
  <si>
    <t>RES_AE470</t>
  </si>
  <si>
    <t>AE471</t>
  </si>
  <si>
    <t>RES_AE471</t>
  </si>
  <si>
    <t>A3664</t>
  </si>
  <si>
    <t>AE480</t>
  </si>
  <si>
    <t>RES_AE480</t>
  </si>
  <si>
    <t>AE481</t>
  </si>
  <si>
    <t>RES_AE481</t>
  </si>
  <si>
    <t>AE482</t>
  </si>
  <si>
    <t>RES_AE482</t>
  </si>
  <si>
    <t>AE483</t>
  </si>
  <si>
    <t>RES_AE483</t>
  </si>
  <si>
    <t>AE484</t>
  </si>
  <si>
    <t>RES_AE484</t>
  </si>
  <si>
    <t>AE485</t>
  </si>
  <si>
    <t>RES_AE485</t>
  </si>
  <si>
    <t>AE486</t>
  </si>
  <si>
    <t>RES_AE486</t>
  </si>
  <si>
    <t>AE487</t>
  </si>
  <si>
    <t>RES_AE487</t>
  </si>
  <si>
    <t>A3674</t>
  </si>
  <si>
    <t>DE496</t>
  </si>
  <si>
    <t>RES_DE496</t>
  </si>
  <si>
    <t>DE497</t>
  </si>
  <si>
    <t>RES_DE497</t>
  </si>
  <si>
    <t>DE498</t>
  </si>
  <si>
    <t>RES_DE498</t>
  </si>
  <si>
    <t>DE499</t>
  </si>
  <si>
    <t>RES_DE499</t>
  </si>
  <si>
    <t>DE500</t>
  </si>
  <si>
    <t>RES_DE500</t>
  </si>
  <si>
    <t>DE501</t>
  </si>
  <si>
    <t>RES_DE501</t>
  </si>
  <si>
    <t>DE502</t>
  </si>
  <si>
    <t>RES_DE502</t>
  </si>
  <si>
    <t>DE503</t>
  </si>
  <si>
    <t>RES_DE503</t>
  </si>
  <si>
    <t>DE504</t>
  </si>
  <si>
    <t>RES_DE504</t>
  </si>
  <si>
    <t>DE505</t>
  </si>
  <si>
    <t>RES_DE505</t>
  </si>
  <si>
    <t>DE506</t>
  </si>
  <si>
    <t>RES_DE506</t>
  </si>
  <si>
    <t>DE507</t>
  </si>
  <si>
    <t>RES_DE507</t>
  </si>
  <si>
    <t>A3684</t>
  </si>
  <si>
    <t>DE512</t>
  </si>
  <si>
    <t>RES_DE512</t>
  </si>
  <si>
    <t>DE513</t>
  </si>
  <si>
    <t>RES_DE513</t>
  </si>
  <si>
    <t>DE514</t>
  </si>
  <si>
    <t>RES_DE514</t>
  </si>
  <si>
    <t>DE515</t>
  </si>
  <si>
    <t>RES_DE515</t>
  </si>
  <si>
    <t>DE516</t>
  </si>
  <si>
    <t>RES_DE516</t>
  </si>
  <si>
    <t>DE517</t>
  </si>
  <si>
    <t>RES_DE517</t>
  </si>
  <si>
    <t>DE518</t>
  </si>
  <si>
    <t>RES_DE518</t>
  </si>
  <si>
    <t>DE519</t>
  </si>
  <si>
    <t>RES_DE519</t>
  </si>
  <si>
    <t>DE520</t>
  </si>
  <si>
    <t>RES_DE520</t>
  </si>
  <si>
    <t>DE521</t>
  </si>
  <si>
    <t>RES_DE521</t>
  </si>
  <si>
    <t>DE522</t>
  </si>
  <si>
    <t>RES_DE522</t>
  </si>
  <si>
    <t>DE523</t>
  </si>
  <si>
    <t>RES_DE523</t>
  </si>
  <si>
    <t>A3694</t>
  </si>
  <si>
    <t>DE528</t>
  </si>
  <si>
    <t>RES_DE528</t>
  </si>
  <si>
    <t>DE529</t>
  </si>
  <si>
    <t>RES_DE529</t>
  </si>
  <si>
    <t>DE530</t>
  </si>
  <si>
    <t>RES_DE530</t>
  </si>
  <si>
    <t>DE531</t>
  </si>
  <si>
    <t>RES_DE531</t>
  </si>
  <si>
    <t>DE532</t>
  </si>
  <si>
    <t>RES_DE532</t>
  </si>
  <si>
    <t>DE533</t>
  </si>
  <si>
    <t>RES_DE533</t>
  </si>
  <si>
    <t>DE534</t>
  </si>
  <si>
    <t>RES_DE534</t>
  </si>
  <si>
    <t>DE535</t>
  </si>
  <si>
    <t>RES_DE535</t>
  </si>
  <si>
    <t>DE536</t>
  </si>
  <si>
    <t>RES_DE536</t>
  </si>
  <si>
    <t>DE537</t>
  </si>
  <si>
    <t>RES_DE537</t>
  </si>
  <si>
    <t>DE538</t>
  </si>
  <si>
    <t>RES_DE538</t>
  </si>
  <si>
    <t>DE539</t>
  </si>
  <si>
    <t>RES_DE539</t>
  </si>
  <si>
    <t>A3704</t>
  </si>
  <si>
    <t>DE544</t>
  </si>
  <si>
    <t>RES_DE544</t>
  </si>
  <si>
    <t>DE545</t>
  </si>
  <si>
    <t>RES_DE545</t>
  </si>
  <si>
    <t>DE546</t>
  </si>
  <si>
    <t>RES_DE546</t>
  </si>
  <si>
    <t>DE547</t>
  </si>
  <si>
    <t>RES_DE547</t>
  </si>
  <si>
    <t>DE548</t>
  </si>
  <si>
    <t>RES_DE548</t>
  </si>
  <si>
    <t>DE549</t>
  </si>
  <si>
    <t>RES_DE549</t>
  </si>
  <si>
    <t>DE550</t>
  </si>
  <si>
    <t>RES_DE550</t>
  </si>
  <si>
    <t>DE551</t>
  </si>
  <si>
    <t>RES_DE551</t>
  </si>
  <si>
    <t>DE552</t>
  </si>
  <si>
    <t>RES_DE552</t>
  </si>
  <si>
    <t>DE553</t>
  </si>
  <si>
    <t>RES_DE553</t>
  </si>
  <si>
    <t>DE554</t>
  </si>
  <si>
    <t>RES_DE554</t>
  </si>
  <si>
    <t>DE555</t>
  </si>
  <si>
    <t>RES_DE555</t>
  </si>
  <si>
    <t>A3714</t>
  </si>
  <si>
    <t>DE560</t>
  </si>
  <si>
    <t>RES_DE560</t>
  </si>
  <si>
    <t>DE561</t>
  </si>
  <si>
    <t>RES_DE561</t>
  </si>
  <si>
    <t>DE562</t>
  </si>
  <si>
    <t>RES_DE562</t>
  </si>
  <si>
    <t>DE563</t>
  </si>
  <si>
    <t>RES_DE563</t>
  </si>
  <si>
    <t>DE564</t>
  </si>
  <si>
    <t>RES_DE564</t>
  </si>
  <si>
    <t>DE565</t>
  </si>
  <si>
    <t>RES_DE565</t>
  </si>
  <si>
    <t>DE566</t>
  </si>
  <si>
    <t>RES_DE566</t>
  </si>
  <si>
    <t>DE567</t>
  </si>
  <si>
    <t>RES_DE567</t>
  </si>
  <si>
    <t>DE568</t>
  </si>
  <si>
    <t>RES_DE568</t>
  </si>
  <si>
    <t>DE569</t>
  </si>
  <si>
    <t>RES_DE569</t>
  </si>
  <si>
    <t>DE570</t>
  </si>
  <si>
    <t>RES_DE570</t>
  </si>
  <si>
    <t>DE571</t>
  </si>
  <si>
    <t>RES_DE571</t>
  </si>
  <si>
    <t>DE576</t>
  </si>
  <si>
    <t>RES_DE576</t>
  </si>
  <si>
    <t>A3724</t>
  </si>
  <si>
    <t>DE577</t>
  </si>
  <si>
    <t>RES_DE577</t>
  </si>
  <si>
    <t>DE578</t>
  </si>
  <si>
    <t>RES_DE578</t>
  </si>
  <si>
    <t>DE579</t>
  </si>
  <si>
    <t>RES_DE579</t>
  </si>
  <si>
    <t>DE580</t>
  </si>
  <si>
    <t>RES_DE580</t>
  </si>
  <si>
    <t>DE581</t>
  </si>
  <si>
    <t>RES_DE581</t>
  </si>
  <si>
    <t>DE582</t>
  </si>
  <si>
    <t>RES_DE582</t>
  </si>
  <si>
    <t>DE583</t>
  </si>
  <si>
    <t>RES_DE583</t>
  </si>
  <si>
    <t>DE584</t>
  </si>
  <si>
    <t>RES_DE584</t>
  </si>
  <si>
    <t>DE585</t>
  </si>
  <si>
    <t>RES_DE585</t>
  </si>
  <si>
    <t>DE586</t>
  </si>
  <si>
    <t>RES_DE586</t>
  </si>
  <si>
    <t>DE587</t>
  </si>
  <si>
    <t>RES_DE587</t>
  </si>
  <si>
    <t>DE592</t>
  </si>
  <si>
    <t>RES_DE592</t>
  </si>
  <si>
    <t>A3734</t>
  </si>
  <si>
    <t>DE593</t>
  </si>
  <si>
    <t>RES_DE593</t>
  </si>
  <si>
    <t>DE594</t>
  </si>
  <si>
    <t>RES_DE594</t>
  </si>
  <si>
    <t>DE595</t>
  </si>
  <si>
    <t>RES_DE595</t>
  </si>
  <si>
    <t>DE596</t>
  </si>
  <si>
    <t>RES_DE596</t>
  </si>
  <si>
    <t>DE597</t>
  </si>
  <si>
    <t>RES_DE597</t>
  </si>
  <si>
    <t>DE598</t>
  </si>
  <si>
    <t>RES_DE598</t>
  </si>
  <si>
    <t>DE599</t>
  </si>
  <si>
    <t>RES_DE599</t>
  </si>
  <si>
    <t>DE600</t>
  </si>
  <si>
    <t>RES_DE600</t>
  </si>
  <si>
    <t>DE601</t>
  </si>
  <si>
    <t>RES_DE601</t>
  </si>
  <si>
    <t>DE602</t>
  </si>
  <si>
    <t>RES_DE602</t>
  </si>
  <si>
    <t>DE603</t>
  </si>
  <si>
    <t>RES_DE603</t>
  </si>
  <si>
    <t>A3744</t>
  </si>
  <si>
    <t>DE608</t>
  </si>
  <si>
    <t>RES_DE608</t>
  </si>
  <si>
    <t>DE609</t>
  </si>
  <si>
    <t>RES_DE609</t>
  </si>
  <si>
    <t>DE610</t>
  </si>
  <si>
    <t>RES_DE610</t>
  </si>
  <si>
    <t>DE611</t>
  </si>
  <si>
    <t>RES_DE611</t>
  </si>
  <si>
    <t>DE612</t>
  </si>
  <si>
    <t>RES_DE612</t>
  </si>
  <si>
    <t>DE613</t>
  </si>
  <si>
    <t>RES_DE613</t>
  </si>
  <si>
    <t>DE614</t>
  </si>
  <si>
    <t>RES_DE614</t>
  </si>
  <si>
    <t>DE615</t>
  </si>
  <si>
    <t>RES_DE615</t>
  </si>
  <si>
    <t>DE616</t>
  </si>
  <si>
    <t>RES_DE616</t>
  </si>
  <si>
    <t>DE617</t>
  </si>
  <si>
    <t>RES_DE617</t>
  </si>
  <si>
    <t>DE618</t>
  </si>
  <si>
    <t>RES_DE618</t>
  </si>
  <si>
    <t>DE619</t>
  </si>
  <si>
    <t>RES_DE619</t>
  </si>
  <si>
    <t>A3754</t>
  </si>
  <si>
    <t>DE624</t>
  </si>
  <si>
    <t>RES_DE624</t>
  </si>
  <si>
    <t>DE625</t>
  </si>
  <si>
    <t>RES_DE625</t>
  </si>
  <si>
    <t>DE626</t>
  </si>
  <si>
    <t>RES_DE626</t>
  </si>
  <si>
    <t>DE627</t>
  </si>
  <si>
    <t>RES_DE627</t>
  </si>
  <si>
    <t>DE628</t>
  </si>
  <si>
    <t>RES_DE628</t>
  </si>
  <si>
    <t>DE629</t>
  </si>
  <si>
    <t>RES_DE629</t>
  </si>
  <si>
    <t>DE630</t>
  </si>
  <si>
    <t>RES_DE630</t>
  </si>
  <si>
    <t>DE631</t>
  </si>
  <si>
    <t>RES_DE631</t>
  </si>
  <si>
    <t>DE632</t>
  </si>
  <si>
    <t>RES_DE632</t>
  </si>
  <si>
    <t>DE633</t>
  </si>
  <si>
    <t>RES_DE633</t>
  </si>
  <si>
    <t>DE634</t>
  </si>
  <si>
    <t>RES_DE634</t>
  </si>
  <si>
    <t>DE635</t>
  </si>
  <si>
    <t>RES_DE635</t>
  </si>
  <si>
    <t>A3764</t>
  </si>
  <si>
    <t>DE640</t>
  </si>
  <si>
    <t>RES_DE640</t>
  </si>
  <si>
    <t>DE641</t>
  </si>
  <si>
    <t>RES_DE641</t>
  </si>
  <si>
    <t>DE642</t>
  </si>
  <si>
    <t>RES_DE642</t>
  </si>
  <si>
    <t>DE643</t>
  </si>
  <si>
    <t>RES_DE643</t>
  </si>
  <si>
    <t>DE644</t>
  </si>
  <si>
    <t>RES_DE644</t>
  </si>
  <si>
    <t>DE645</t>
  </si>
  <si>
    <t>RES_DE645</t>
  </si>
  <si>
    <t>DE646</t>
  </si>
  <si>
    <t>RES_DE646</t>
  </si>
  <si>
    <t>DE647</t>
  </si>
  <si>
    <t>RES_DE647</t>
  </si>
  <si>
    <t>DE648</t>
  </si>
  <si>
    <t>RES_DE648</t>
  </si>
  <si>
    <t>DE649</t>
  </si>
  <si>
    <t>RES_DE649</t>
  </si>
  <si>
    <t>DE650</t>
  </si>
  <si>
    <t>RES_DE650</t>
  </si>
  <si>
    <t>DE651</t>
  </si>
  <si>
    <t>RES_DE651</t>
  </si>
  <si>
    <t>DA Triac</t>
  </si>
  <si>
    <t>A3774</t>
  </si>
  <si>
    <t>DA656</t>
  </si>
  <si>
    <t>RES_DA656</t>
  </si>
  <si>
    <t>DA657</t>
  </si>
  <si>
    <t>RES_DA657</t>
  </si>
  <si>
    <t>DA658</t>
  </si>
  <si>
    <t>RES_DA658</t>
  </si>
  <si>
    <t>DA659</t>
  </si>
  <si>
    <t>RES_DA659</t>
  </si>
  <si>
    <t>DA660</t>
  </si>
  <si>
    <t>RES_DA660</t>
  </si>
  <si>
    <t>DA661</t>
  </si>
  <si>
    <t>RES_DA661</t>
  </si>
  <si>
    <t>DA662</t>
  </si>
  <si>
    <t>RES_DA662</t>
  </si>
  <si>
    <t>DA663</t>
  </si>
  <si>
    <t>RES_DA663</t>
  </si>
  <si>
    <t>DA664</t>
  </si>
  <si>
    <t>RES_DA664</t>
  </si>
  <si>
    <t>DA665</t>
  </si>
  <si>
    <t>RES_DA665</t>
  </si>
  <si>
    <t>A3784</t>
  </si>
  <si>
    <t>DA672</t>
  </si>
  <si>
    <t>RES_DA672</t>
  </si>
  <si>
    <t>DA673</t>
  </si>
  <si>
    <t>RES_DA673</t>
  </si>
  <si>
    <t>DA674</t>
  </si>
  <si>
    <t>RES_DA674</t>
  </si>
  <si>
    <t>DA675</t>
  </si>
  <si>
    <t>RES_DA675</t>
  </si>
  <si>
    <t>DA676</t>
  </si>
  <si>
    <t>RES_DA676</t>
  </si>
  <si>
    <t>DA677</t>
  </si>
  <si>
    <t>RES_DA677</t>
  </si>
  <si>
    <t>DA678</t>
  </si>
  <si>
    <t>RES_DA678</t>
  </si>
  <si>
    <t>DA679</t>
  </si>
  <si>
    <t>RES_DA679</t>
  </si>
  <si>
    <t>DA680</t>
  </si>
  <si>
    <t>RES_DA680</t>
  </si>
  <si>
    <t>DA681</t>
  </si>
  <si>
    <t>RES_DA681</t>
  </si>
  <si>
    <t>DA Rel</t>
  </si>
  <si>
    <t>A3794</t>
  </si>
  <si>
    <t>DA688</t>
  </si>
  <si>
    <t>RES_DA688</t>
  </si>
  <si>
    <t>DA689</t>
  </si>
  <si>
    <t>RES_DA689</t>
  </si>
  <si>
    <t>DA690</t>
  </si>
  <si>
    <t>RES_DA690</t>
  </si>
  <si>
    <t>DA691</t>
  </si>
  <si>
    <t>RES_DA691</t>
  </si>
  <si>
    <t>DA692</t>
  </si>
  <si>
    <t>RES_DA692</t>
  </si>
  <si>
    <t>DA693</t>
  </si>
  <si>
    <t>RES_DA693</t>
  </si>
  <si>
    <t>A3804</t>
  </si>
  <si>
    <t>DA704</t>
  </si>
  <si>
    <t>RES_DA704</t>
  </si>
  <si>
    <t>DA705</t>
  </si>
  <si>
    <t>RES_DA705</t>
  </si>
  <si>
    <t>DA706</t>
  </si>
  <si>
    <t>RES_DA706</t>
  </si>
  <si>
    <t>DA707</t>
  </si>
  <si>
    <t>RES_DA707</t>
  </si>
  <si>
    <t>DA708</t>
  </si>
  <si>
    <t>RES_DA708</t>
  </si>
  <si>
    <t>DA709</t>
  </si>
  <si>
    <t>RES_DA709</t>
  </si>
  <si>
    <t>A3814</t>
  </si>
  <si>
    <t>DA720</t>
  </si>
  <si>
    <t>RES_DA720</t>
  </si>
  <si>
    <t>DA721</t>
  </si>
  <si>
    <t>RES_DA721</t>
  </si>
  <si>
    <t>DA722</t>
  </si>
  <si>
    <t>RES_DA722</t>
  </si>
  <si>
    <t>DA723</t>
  </si>
  <si>
    <t>RES_DA723</t>
  </si>
  <si>
    <t>DA724</t>
  </si>
  <si>
    <t>RES_DA724</t>
  </si>
  <si>
    <t>DA725</t>
  </si>
  <si>
    <t>RES_DA725</t>
  </si>
  <si>
    <t>A3824</t>
  </si>
  <si>
    <t>DA736</t>
  </si>
  <si>
    <t>RES_DA736</t>
  </si>
  <si>
    <t>DA737</t>
  </si>
  <si>
    <t>RES_DA737</t>
  </si>
  <si>
    <t>DA738</t>
  </si>
  <si>
    <t>RES_DA738</t>
  </si>
  <si>
    <t>DA739</t>
  </si>
  <si>
    <t>RES_DA739</t>
  </si>
  <si>
    <t>DA740</t>
  </si>
  <si>
    <t>RES_DA740</t>
  </si>
  <si>
    <t>DA741</t>
  </si>
  <si>
    <t>RES_DA741</t>
  </si>
  <si>
    <t>A3834</t>
  </si>
  <si>
    <t>DA752</t>
  </si>
  <si>
    <t>RES_DA752</t>
  </si>
  <si>
    <t>DA753</t>
  </si>
  <si>
    <t>RES_DA753</t>
  </si>
  <si>
    <t>DA754</t>
  </si>
  <si>
    <t>RES_DA754</t>
  </si>
  <si>
    <t>DA755</t>
  </si>
  <si>
    <t>RES_DA755</t>
  </si>
  <si>
    <t>DA756</t>
  </si>
  <si>
    <t>RES_DA756</t>
  </si>
  <si>
    <t>DA757</t>
  </si>
  <si>
    <t>RES_DA757</t>
  </si>
  <si>
    <t>A3844</t>
  </si>
  <si>
    <t>DA768</t>
  </si>
  <si>
    <t>RES_DA768</t>
  </si>
  <si>
    <t>DA769</t>
  </si>
  <si>
    <t>RES_DA769</t>
  </si>
  <si>
    <t>DA770</t>
  </si>
  <si>
    <t>RES_DA770</t>
  </si>
  <si>
    <t>DA771</t>
  </si>
  <si>
    <t>RES_DA771</t>
  </si>
  <si>
    <t>DA772</t>
  </si>
  <si>
    <t>RES_DA772</t>
  </si>
  <si>
    <t>DA773</t>
  </si>
  <si>
    <t>RES_DA773</t>
  </si>
  <si>
    <t>A3854</t>
  </si>
  <si>
    <t>DA784</t>
  </si>
  <si>
    <t>RES_DA784</t>
  </si>
  <si>
    <t>DA785</t>
  </si>
  <si>
    <t>RES_DA785</t>
  </si>
  <si>
    <t>DA786</t>
  </si>
  <si>
    <t>RES_DA786</t>
  </si>
  <si>
    <t>DA787</t>
  </si>
  <si>
    <t>RES_DA787</t>
  </si>
  <si>
    <t>DA788</t>
  </si>
  <si>
    <t>RES_DA788</t>
  </si>
  <si>
    <t>DA789</t>
  </si>
  <si>
    <t>RES_DA789</t>
  </si>
  <si>
    <t>A3864</t>
  </si>
  <si>
    <t>DA800</t>
  </si>
  <si>
    <t>RES_DA800</t>
  </si>
  <si>
    <t>DA801</t>
  </si>
  <si>
    <t>RES_DA801</t>
  </si>
  <si>
    <t>DA802</t>
  </si>
  <si>
    <t>RES_DA802</t>
  </si>
  <si>
    <t>DA803</t>
  </si>
  <si>
    <t>RES_DA803</t>
  </si>
  <si>
    <t>DA804</t>
  </si>
  <si>
    <t>RES_DA804</t>
  </si>
  <si>
    <t>DA805</t>
  </si>
  <si>
    <t>RES_DA805</t>
  </si>
  <si>
    <t>A3874</t>
  </si>
  <si>
    <t>DA816</t>
  </si>
  <si>
    <t>RES_DA816</t>
  </si>
  <si>
    <t>DA817</t>
  </si>
  <si>
    <t>RES_DA817</t>
  </si>
  <si>
    <t>DA818</t>
  </si>
  <si>
    <t>RES_DA818</t>
  </si>
  <si>
    <t>DA819</t>
  </si>
  <si>
    <t>RES_DA819</t>
  </si>
  <si>
    <t>DA820</t>
  </si>
  <si>
    <t>RES_DA820</t>
  </si>
  <si>
    <t>DA821</t>
  </si>
  <si>
    <t>RES_DA821</t>
  </si>
  <si>
    <t>A3884</t>
  </si>
  <si>
    <t>DA832</t>
  </si>
  <si>
    <t>RES_DA832</t>
  </si>
  <si>
    <t>DA833</t>
  </si>
  <si>
    <t>RES_DA833</t>
  </si>
  <si>
    <t>DA834</t>
  </si>
  <si>
    <t>RES_DA834</t>
  </si>
  <si>
    <t>DA835</t>
  </si>
  <si>
    <t>RES_DA835</t>
  </si>
  <si>
    <t>DA836</t>
  </si>
  <si>
    <t>RES_DA836</t>
  </si>
  <si>
    <t>DA837</t>
  </si>
  <si>
    <t>RES_DA837</t>
  </si>
  <si>
    <t>DIn</t>
  </si>
  <si>
    <t>Res_DE</t>
  </si>
  <si>
    <t>A4904</t>
  </si>
  <si>
    <t>DOut</t>
  </si>
  <si>
    <t>Res_DA</t>
  </si>
  <si>
    <t>Messtyp</t>
  </si>
  <si>
    <t>mV</t>
  </si>
  <si>
    <t>Physik UW (*10)</t>
  </si>
  <si>
    <t>Physik OW(*10)</t>
  </si>
  <si>
    <t>Eingabe UW</t>
  </si>
  <si>
    <t>Eingabe OW</t>
  </si>
  <si>
    <t>MST_Messtyp</t>
  </si>
  <si>
    <t>stgIPAdresse</t>
  </si>
  <si>
    <t>Wichtig für Ablauf
--&gt; beeinflusst Programmverlauf</t>
  </si>
  <si>
    <t>B010</t>
  </si>
  <si>
    <t>adrHardware</t>
  </si>
  <si>
    <t>172.16.206.15</t>
  </si>
  <si>
    <t>PCD1</t>
  </si>
  <si>
    <t>PCD1.M2160</t>
  </si>
  <si>
    <t>B&amp;D Mech.Tronic</t>
  </si>
  <si>
    <t>PCD1.W5200-A20</t>
  </si>
  <si>
    <t>PCD1.G2100-A10</t>
  </si>
  <si>
    <t>?</t>
  </si>
  <si>
    <t>PCD1.A1000-A20</t>
  </si>
  <si>
    <t>nein</t>
  </si>
  <si>
    <t>QZMEH.025.001.103.ZT012</t>
  </si>
  <si>
    <t>Pumpe 1</t>
  </si>
  <si>
    <t>Pumpe 2</t>
  </si>
  <si>
    <t>Pumpe 3</t>
  </si>
  <si>
    <t>GE Birr</t>
  </si>
  <si>
    <t>TC02_a</t>
  </si>
  <si>
    <t>Reservekraftwerk</t>
  </si>
  <si>
    <t>TZ000</t>
  </si>
  <si>
    <t>Ueberfuellschutz HiHi ueberbrueckt</t>
  </si>
  <si>
    <t>Alarmunterdrueckung 30min LoLo</t>
  </si>
  <si>
    <t>S005</t>
  </si>
  <si>
    <t>Einlagerung KWG_TKW_Drehschalter</t>
  </si>
  <si>
    <t>S004</t>
  </si>
  <si>
    <t>Totmannschaltung Einlagern in 2 Tanks</t>
  </si>
  <si>
    <t>NotAus</t>
  </si>
  <si>
    <t>TZ001</t>
  </si>
  <si>
    <t>P001</t>
  </si>
  <si>
    <t>United Rentals</t>
  </si>
  <si>
    <t>E4MH-CI</t>
  </si>
  <si>
    <t>P002</t>
  </si>
  <si>
    <t>P003</t>
  </si>
  <si>
    <t>P004</t>
  </si>
  <si>
    <t>Pumpe 4</t>
  </si>
  <si>
    <t>PT005</t>
  </si>
  <si>
    <t>Druckmessung</t>
  </si>
  <si>
    <t>Endress+Hauser</t>
  </si>
  <si>
    <t>Cerabar</t>
  </si>
  <si>
    <t>TZ002</t>
  </si>
  <si>
    <t>V3002</t>
  </si>
  <si>
    <t>HOERBBIGER</t>
  </si>
  <si>
    <t>TriVAX</t>
  </si>
  <si>
    <t>Handeingriff</t>
  </si>
  <si>
    <t>V3002_S</t>
  </si>
  <si>
    <t>LS162</t>
  </si>
  <si>
    <t>Liquifant</t>
  </si>
  <si>
    <t>LT162</t>
  </si>
  <si>
    <t>Fuellstand</t>
  </si>
  <si>
    <t>Klappe Einlagerung</t>
  </si>
  <si>
    <t>Klappe Einlagerung SM</t>
  </si>
  <si>
    <t>FTL51</t>
  </si>
  <si>
    <t>Störmeldung Hi</t>
  </si>
  <si>
    <t>Störmeldung LoLo</t>
  </si>
  <si>
    <t>Grenzschalter</t>
  </si>
  <si>
    <t>Störmeldung HiHi</t>
  </si>
  <si>
    <t>Niveaumeldung HiHi</t>
  </si>
  <si>
    <t>TZ003</t>
  </si>
  <si>
    <t>V3001</t>
  </si>
  <si>
    <t>V3001_S</t>
  </si>
  <si>
    <t>LS163</t>
  </si>
  <si>
    <t>LT163</t>
  </si>
  <si>
    <t>LT162_S</t>
  </si>
  <si>
    <t>LT163_S</t>
  </si>
  <si>
    <t>TZ010</t>
  </si>
  <si>
    <t>V4001_N4</t>
  </si>
  <si>
    <t>V4001_N4_S</t>
  </si>
  <si>
    <t>V5001_N6</t>
  </si>
  <si>
    <t>V5001_N6_S</t>
  </si>
  <si>
    <t>Klappe Auslagerung</t>
  </si>
  <si>
    <t>Klappe Auslagerung SM</t>
  </si>
  <si>
    <t>V5037_N5B</t>
  </si>
  <si>
    <t>V5037_N5B_S</t>
  </si>
  <si>
    <t>Klappe Umlagerung</t>
  </si>
  <si>
    <t>Klappe Umlagerung SM</t>
  </si>
  <si>
    <t>Deufra Bernard</t>
  </si>
  <si>
    <t>AS50</t>
  </si>
  <si>
    <t>LS001</t>
  </si>
  <si>
    <t>LS011</t>
  </si>
  <si>
    <t>Niveaumeldung Hi</t>
  </si>
  <si>
    <t>LS111</t>
  </si>
  <si>
    <t>Niveaumeldung LoLo</t>
  </si>
  <si>
    <t>LT001</t>
  </si>
  <si>
    <t>LT001_S</t>
  </si>
  <si>
    <t>Fuellstand SM</t>
  </si>
  <si>
    <t>V4002_N4</t>
  </si>
  <si>
    <t>V4002_N4_S</t>
  </si>
  <si>
    <t>TZ011</t>
  </si>
  <si>
    <t>V5002_N6</t>
  </si>
  <si>
    <t>V5002_N6_S</t>
  </si>
  <si>
    <t>V5038_N5B</t>
  </si>
  <si>
    <t>V5038_N5B_S</t>
  </si>
  <si>
    <t>LS002</t>
  </si>
  <si>
    <t>LS022</t>
  </si>
  <si>
    <t>LS222</t>
  </si>
  <si>
    <t>LT002</t>
  </si>
  <si>
    <t>LT002_S</t>
  </si>
  <si>
    <t>TZ012</t>
  </si>
  <si>
    <t>V4003_N4</t>
  </si>
  <si>
    <t>V4003_N4_S</t>
  </si>
  <si>
    <t>V5003_N6</t>
  </si>
  <si>
    <t>V5003_N6_S</t>
  </si>
  <si>
    <t>V5039_N5B</t>
  </si>
  <si>
    <t>V5039_N5B_S</t>
  </si>
  <si>
    <t>LS003</t>
  </si>
  <si>
    <t>LS033</t>
  </si>
  <si>
    <t>LS333</t>
  </si>
  <si>
    <t>LT003</t>
  </si>
  <si>
    <t>LT003_S</t>
  </si>
  <si>
    <t>TZ020</t>
  </si>
  <si>
    <t>Tank 1 Bezugsbereit</t>
  </si>
  <si>
    <t>Tankwahl</t>
  </si>
  <si>
    <t>Tank 1</t>
  </si>
  <si>
    <t>Tank 2</t>
  </si>
  <si>
    <t>Tank 3</t>
  </si>
  <si>
    <t>E001_1</t>
  </si>
  <si>
    <t>kein Tank</t>
  </si>
  <si>
    <t>E001_S</t>
  </si>
  <si>
    <t>Handschalter</t>
  </si>
  <si>
    <t>Einlagerungspumpen</t>
  </si>
  <si>
    <t>Tank 162</t>
  </si>
  <si>
    <t>Tank 163</t>
  </si>
  <si>
    <t>Schnittstelle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</si>
</sst>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MS Sans Serif"/>
      <family val="2"/>
    </font>
    <font>
      <sz val="48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BEA48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C00000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rgb="FFC00000"/>
        </stop>
        <stop position="1">
          <color rgb="FFFFC000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0"/>
        </stop>
        <stop position="0.5">
          <color theme="6" tint="-0.25098422193060094"/>
        </stop>
        <stop position="1">
          <color theme="0"/>
        </stop>
      </gradientFill>
    </fill>
  </fills>
  <borders count="2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1" fillId="0" borderId="0" xfId="1" applyFont="1"/>
    <xf numFmtId="0" fontId="4" fillId="2" borderId="0" xfId="1" applyFill="1"/>
    <xf numFmtId="0" fontId="0" fillId="2" borderId="0" xfId="0" applyFill="1"/>
    <xf numFmtId="0" fontId="4" fillId="0" borderId="0" xfId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" fillId="3" borderId="0" xfId="1" applyFont="1" applyFill="1"/>
    <xf numFmtId="0" fontId="7" fillId="0" borderId="0" xfId="0" applyFont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1" applyFont="1"/>
    <xf numFmtId="0" fontId="8" fillId="0" borderId="1" xfId="1" applyFont="1" applyBorder="1"/>
    <xf numFmtId="0" fontId="4" fillId="0" borderId="0" xfId="1" applyAlignment="1">
      <alignment horizontal="left" vertical="top"/>
    </xf>
    <xf numFmtId="0" fontId="4" fillId="0" borderId="0" xfId="1" applyAlignment="1">
      <alignment horizontal="right"/>
    </xf>
    <xf numFmtId="0" fontId="4" fillId="0" borderId="4" xfId="1" applyBorder="1" applyAlignment="1">
      <alignment horizontal="left" vertical="top"/>
    </xf>
    <xf numFmtId="0" fontId="0" fillId="0" borderId="4" xfId="1" applyFont="1" applyBorder="1" applyAlignment="1">
      <alignment horizontal="left"/>
    </xf>
    <xf numFmtId="0" fontId="0" fillId="0" borderId="5" xfId="1" applyFont="1" applyBorder="1"/>
    <xf numFmtId="0" fontId="4" fillId="0" borderId="2" xfId="1" applyBorder="1"/>
    <xf numFmtId="0" fontId="4" fillId="0" borderId="5" xfId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2" fillId="0" borderId="0" xfId="1" applyFont="1"/>
    <xf numFmtId="0" fontId="6" fillId="4" borderId="0" xfId="1" applyFont="1" applyFill="1"/>
    <xf numFmtId="0" fontId="1" fillId="10" borderId="0" xfId="1" applyFont="1" applyFill="1"/>
    <xf numFmtId="0" fontId="8" fillId="11" borderId="0" xfId="1" applyFont="1" applyFill="1"/>
    <xf numFmtId="0" fontId="3" fillId="9" borderId="0" xfId="1" applyFont="1" applyFill="1"/>
    <xf numFmtId="0" fontId="1" fillId="12" borderId="0" xfId="1" applyFont="1" applyFill="1"/>
    <xf numFmtId="0" fontId="1" fillId="12" borderId="6" xfId="1" applyFont="1" applyFill="1" applyBorder="1"/>
    <xf numFmtId="0" fontId="1" fillId="12" borderId="7" xfId="1" applyFont="1" applyFill="1" applyBorder="1"/>
    <xf numFmtId="0" fontId="1" fillId="0" borderId="7" xfId="1" applyFont="1" applyBorder="1"/>
    <xf numFmtId="0" fontId="1" fillId="0" borderId="8" xfId="1" applyFont="1" applyBorder="1"/>
    <xf numFmtId="0" fontId="0" fillId="13" borderId="0" xfId="1" applyFont="1" applyFill="1"/>
    <xf numFmtId="0" fontId="4" fillId="13" borderId="0" xfId="1" applyFill="1"/>
    <xf numFmtId="0" fontId="0" fillId="15" borderId="0" xfId="1" applyFont="1" applyFill="1"/>
    <xf numFmtId="0" fontId="1" fillId="16" borderId="0" xfId="1" applyFont="1" applyFill="1"/>
    <xf numFmtId="0" fontId="0" fillId="17" borderId="0" xfId="1" applyFont="1" applyFill="1"/>
    <xf numFmtId="0" fontId="3" fillId="0" borderId="0" xfId="1" applyFont="1"/>
    <xf numFmtId="0" fontId="0" fillId="17" borderId="9" xfId="1" applyFont="1" applyFill="1" applyBorder="1" applyAlignment="1">
      <alignment vertical="center" wrapText="1"/>
    </xf>
    <xf numFmtId="0" fontId="8" fillId="14" borderId="3" xfId="1" applyFont="1" applyFill="1" applyBorder="1" applyAlignment="1">
      <alignment vertical="center" wrapText="1"/>
    </xf>
    <xf numFmtId="0" fontId="0" fillId="13" borderId="3" xfId="1" applyFont="1" applyFill="1" applyBorder="1" applyAlignment="1">
      <alignment wrapText="1"/>
    </xf>
    <xf numFmtId="0" fontId="0" fillId="16" borderId="3" xfId="1" applyFont="1" applyFill="1" applyBorder="1" applyAlignment="1">
      <alignment vertical="center" wrapText="1"/>
    </xf>
    <xf numFmtId="0" fontId="0" fillId="15" borderId="3" xfId="1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18" borderId="0" xfId="0" applyFill="1"/>
    <xf numFmtId="0" fontId="10" fillId="0" borderId="0" xfId="0" applyFont="1" applyAlignment="1">
      <alignment horizontal="left"/>
    </xf>
    <xf numFmtId="0" fontId="11" fillId="0" borderId="0" xfId="0" applyFont="1"/>
    <xf numFmtId="0" fontId="9" fillId="19" borderId="10" xfId="0" applyFont="1" applyFill="1" applyBorder="1"/>
    <xf numFmtId="0" fontId="0" fillId="19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3" fillId="0" borderId="0" xfId="0" quotePrefix="1" applyFont="1"/>
    <xf numFmtId="0" fontId="0" fillId="20" borderId="15" xfId="0" applyFill="1" applyBorder="1"/>
    <xf numFmtId="0" fontId="9" fillId="20" borderId="16" xfId="0" applyFont="1" applyFill="1" applyBorder="1"/>
    <xf numFmtId="0" fontId="0" fillId="0" borderId="19" xfId="0" applyBorder="1"/>
    <xf numFmtId="0" fontId="0" fillId="21" borderId="0" xfId="0" applyFill="1"/>
    <xf numFmtId="0" fontId="0" fillId="21" borderId="20" xfId="0" applyFill="1" applyBorder="1"/>
    <xf numFmtId="0" fontId="13" fillId="0" borderId="19" xfId="0" applyFont="1" applyBorder="1"/>
    <xf numFmtId="0" fontId="13" fillId="0" borderId="0" xfId="0" applyFont="1"/>
    <xf numFmtId="0" fontId="0" fillId="0" borderId="20" xfId="0" applyBorder="1"/>
    <xf numFmtId="0" fontId="0" fillId="20" borderId="22" xfId="0" applyFill="1" applyBorder="1"/>
    <xf numFmtId="0" fontId="9" fillId="20" borderId="23" xfId="0" applyFont="1" applyFill="1" applyBorder="1"/>
    <xf numFmtId="0" fontId="0" fillId="20" borderId="16" xfId="0" applyFill="1" applyBorder="1"/>
    <xf numFmtId="0" fontId="0" fillId="20" borderId="23" xfId="0" applyFill="1" applyBorder="1"/>
    <xf numFmtId="0" fontId="11" fillId="0" borderId="2" xfId="0" applyFont="1" applyBorder="1"/>
    <xf numFmtId="0" fontId="9" fillId="0" borderId="1" xfId="0" applyFont="1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3" fillId="0" borderId="25" xfId="0" applyFont="1" applyBorder="1"/>
    <xf numFmtId="0" fontId="13" fillId="0" borderId="26" xfId="0" applyFont="1" applyBorder="1"/>
    <xf numFmtId="0" fontId="0" fillId="0" borderId="27" xfId="0" applyBorder="1"/>
    <xf numFmtId="0" fontId="0" fillId="0" borderId="25" xfId="0" applyBorder="1"/>
    <xf numFmtId="0" fontId="0" fillId="0" borderId="26" xfId="0" applyBorder="1"/>
    <xf numFmtId="0" fontId="0" fillId="0" borderId="15" xfId="0" applyBorder="1"/>
    <xf numFmtId="0" fontId="9" fillId="0" borderId="16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5" fillId="22" borderId="28" xfId="0" applyFont="1" applyFill="1" applyBorder="1" applyAlignment="1">
      <alignment horizontal="center"/>
    </xf>
    <xf numFmtId="0" fontId="0" fillId="0" borderId="3" xfId="1" applyFont="1" applyBorder="1" applyAlignment="1">
      <alignment vertical="center" wrapText="1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horizontal="center" vertical="center" wrapText="1"/>
    </xf>
    <xf numFmtId="0" fontId="6" fillId="16" borderId="0" xfId="1" applyFont="1" applyFill="1"/>
    <xf numFmtId="0" fontId="8" fillId="0" borderId="0" xfId="1" applyFont="1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2" fillId="5" borderId="0" xfId="0" applyFont="1" applyFill="1" applyAlignment="1">
      <alignment horizontal="left" vertical="center"/>
    </xf>
    <xf numFmtId="0" fontId="9" fillId="0" borderId="3" xfId="0" applyFont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5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ED1C24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A9A9A"/>
      <rgbColor rgb="FF003366"/>
      <rgbColor rgb="FF00B050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00FFCC"/>
      <color rgb="FF66FFFF"/>
      <color rgb="FF00FFFF"/>
      <color rgb="FFFFFF00"/>
      <color rgb="FFFFFF66"/>
      <color rgb="FFFFFF99"/>
      <color rgb="FFDBEA48"/>
      <color rgb="FFFF33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19</xdr:row>
      <xdr:rowOff>160021</xdr:rowOff>
    </xdr:from>
    <xdr:to>
      <xdr:col>3</xdr:col>
      <xdr:colOff>2026921</xdr:colOff>
      <xdr:row>37</xdr:row>
      <xdr:rowOff>83771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840F517-1964-4E68-AC4B-E3949B8E7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1" y="4777741"/>
          <a:ext cx="8458200" cy="32155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://_Projekte/ZZZ_Generator/FUPLAGenerator_2018/MasterListe_2018_inArbei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://Offerten/OF_20140129_Villa_Lindeng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ktListe"/>
      <sheetName val="Projekteigenschaften"/>
      <sheetName val="DatenpunktEigenschaften"/>
      <sheetName val="ApparateEigenschaften"/>
      <sheetName val="Steuerungseigenschaften"/>
      <sheetName val="Adressierungskonzept"/>
      <sheetName val="ApparateVorlagen"/>
      <sheetName val="MasterListe"/>
      <sheetName val="VorlagenListeFUPLA"/>
      <sheetName val="Erläuterung"/>
      <sheetName val="Testse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gleitschreiben"/>
      <sheetName val="Deckblatt"/>
      <sheetName val="Grundlagen"/>
      <sheetName val="Bretscher"/>
      <sheetName val="Leistungsumfang"/>
      <sheetName val="Anhang"/>
      <sheetName val="SVERWEIS DATEN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ve Kunz" id="{DF4AEB25-C426-43EE-B36A-6CF3BEC9DA17}" userId="39f0af03278f7426" providerId="Windows Live"/>
  <person displayName="Dave Kunz" id="{F7A68136-E095-486E-915F-042D5F6B615A}" userId="S::dave.kunz@b-s-b.ch::196b4d8e-3231-4253-8d38-ec0f77173fa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48048FBF-A1A9-410E-AE3A-ABCBA1915E88}">
    <text>sollte pro Apparat eindeutig sein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2FBB69FB-52E8-419D-8985-2FCEB9DE3D7C}">
    <text>sollte pro Apparat eindeutig sein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1" dT="2020-09-17T20:00:13.28" personId="{DF4AEB25-C426-43EE-B36A-6CF3BEC9DA17}" id="{C2DF8175-62B2-4C0C-9C97-7C2281876C2D}">
    <text>Startseite in Elektroschema von Anlagen/Apparaten</text>
  </threadedComment>
  <threadedComment ref="B22" dT="2020-09-17T19:52:45.74" personId="{DF4AEB25-C426-43EE-B36A-6CF3BEC9DA17}" id="{D0CFF384-2623-4FE6-B0F2-3B59D0E0979A}">
    <text>Seitendifferenz zwischen Apparaten</text>
  </threadedComment>
  <threadedComment ref="C22" dT="2020-09-17T19:53:01.14" personId="{DF4AEB25-C426-43EE-B36A-6CF3BEC9DA17}" id="{14DDCD16-04EC-4968-83C2-AF77B546EE59}">
    <text>minimale Seitendifferenz zwischen Anlagen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0-09-17T20:47:34.31" personId="{DF4AEB25-C426-43EE-B36A-6CF3BEC9DA17}" id="{896864DA-DB87-4496-88D8-2EEB1D3F6CD6}">
    <text>Bezeichnung der einzelnen IOs</text>
  </threadedComment>
  <threadedComment ref="C1" dT="2020-09-17T20:47:02.34" personId="{DF4AEB25-C426-43EE-B36A-6CF3BEC9DA17}" id="{A13EE80C-959A-48E0-8C4D-A1A7C571EFDF}">
    <text>Keyword für IOs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0-09-10T13:58:24.79" personId="{F7A68136-E095-486E-915F-042D5F6B615A}" id="{248F340C-D22C-4C47-947B-3191FDA5BC67}">
    <text>KeyWord-Übertrag aus Datenpunkteigenschaften</text>
  </threadedComment>
  <threadedComment ref="C1" dT="2020-09-10T13:57:37.46" personId="{F7A68136-E095-486E-915F-042D5F6B615A}" id="{EC1C0961-CF1F-4AF4-83F2-AEB8D9F34DB7}">
    <text>Bezeichnung/Name des Moduls</text>
  </threadedComment>
  <threadedComment ref="D1" dT="2020-09-10T14:53:59.85" personId="{F7A68136-E095-486E-915F-042D5F6B615A}" id="{BCEC11C8-6577-499E-A2AE-77320C26BCE5}">
    <text>Anzahl der maximal möglichen Elemente(IOs), jede Zelle muss eine Zahl beinhalten!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0-10-08T19:28:13.51" personId="{DF4AEB25-C426-43EE-B36A-6CF3BEC9DA17}" id="{D07AE41E-D873-4DA0-8ADB-6A7B32170B3C}">
    <text>Querschnitt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E1" dT="2020-11-09T22:22:09.65" personId="{DF4AEB25-C426-43EE-B36A-6CF3BEC9DA17}" id="{1AC99644-A548-468C-807E-2BE0EB935184}">
    <text>Haupt-Kabel --&gt; Speisung</text>
  </threadedComment>
  <threadedComment ref="F1" dT="2020-11-09T22:24:17.56" personId="{DF4AEB25-C426-43EE-B36A-6CF3BEC9DA17}" id="{27B60019-8A99-4D4A-853C-B419956DD8E4}">
    <text>externes Überwachungskabel --&gt; Revisionsschalter</text>
  </threadedComment>
  <threadedComment ref="G1" dT="2020-11-09T22:27:22.47" personId="{DF4AEB25-C426-43EE-B36A-6CF3BEC9DA17}" id="{ABF05BDB-1250-462B-8283-5DE1E0838868}">
    <text>digitale Signale --&gt; Frg/Brm/Sm/Prm</text>
  </threadedComment>
  <threadedComment ref="H1" dT="2020-11-09T22:28:48.18" personId="{DF4AEB25-C426-43EE-B36A-6CF3BEC9DA17}" id="{810ABB3B-3C7B-4A4A-B9A7-E3367A23AB06}">
    <text>analoge Signale --&gt; Stellsignal, Rückmeldung</text>
  </threadedComment>
  <threadedComment ref="B6" dT="2020-11-20T20:33:46.49" personId="{DF4AEB25-C426-43EE-B36A-6CF3BEC9DA17}" id="{2D9C64F8-8CD4-4A2C-80DA-1E0CE40D1A3B}">
    <text>von FUPLAGenerator verwendet/benötigt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5A0-3A82-4CA0-93CC-A398A3154D02}">
  <dimension ref="A1:E20"/>
  <sheetViews>
    <sheetView zoomScale="85" zoomScaleNormal="85" workbookViewId="0">
      <selection activeCell="C7" sqref="C7"/>
    </sheetView>
  </sheetViews>
  <sheetFormatPr baseColWidth="10" defaultRowHeight="15"/>
  <cols>
    <col min="1" max="1" width="32.7109375" customWidth="1"/>
    <col min="2" max="3" width="30.85546875" customWidth="1"/>
    <col min="4" max="4" width="29.7109375" customWidth="1"/>
  </cols>
  <sheetData>
    <row r="1" spans="1:5" ht="18.75">
      <c r="A1" s="9" t="s">
        <v>292</v>
      </c>
    </row>
    <row r="6" spans="1:5">
      <c r="A6" t="s">
        <v>293</v>
      </c>
    </row>
    <row r="7" spans="1:5" s="12" customFormat="1" ht="75">
      <c r="A7" s="13" t="s">
        <v>487</v>
      </c>
      <c r="B7" s="14" t="s">
        <v>488</v>
      </c>
      <c r="C7" s="10" t="s">
        <v>489</v>
      </c>
      <c r="D7" s="11" t="s">
        <v>490</v>
      </c>
    </row>
    <row r="11" spans="1:5">
      <c r="A11" t="s">
        <v>294</v>
      </c>
    </row>
    <row r="12" spans="1:5" s="12" customFormat="1" ht="30">
      <c r="A12" s="42" t="s">
        <v>486</v>
      </c>
      <c r="B12" s="43" t="s">
        <v>296</v>
      </c>
      <c r="C12" s="44" t="s">
        <v>491</v>
      </c>
      <c r="D12" s="45" t="s">
        <v>295</v>
      </c>
      <c r="E12" s="46" t="s">
        <v>297</v>
      </c>
    </row>
    <row r="13" spans="1:5" ht="45">
      <c r="A13" s="86" t="s">
        <v>1493</v>
      </c>
      <c r="C13" s="41" t="s">
        <v>492</v>
      </c>
    </row>
    <row r="16" spans="1:5">
      <c r="A16" s="90" t="s">
        <v>493</v>
      </c>
      <c r="B16" s="90"/>
      <c r="C16" s="90"/>
      <c r="D16" s="90"/>
    </row>
    <row r="17" spans="1:4">
      <c r="A17" s="90"/>
      <c r="B17" s="90"/>
      <c r="C17" s="90"/>
      <c r="D17" s="90"/>
    </row>
    <row r="18" spans="1:4">
      <c r="A18" s="90"/>
      <c r="B18" s="90"/>
      <c r="C18" s="90"/>
      <c r="D18" s="90"/>
    </row>
    <row r="19" spans="1:4">
      <c r="A19" s="90"/>
      <c r="B19" s="90"/>
      <c r="C19" s="90"/>
      <c r="D19" s="90"/>
    </row>
    <row r="20" spans="1:4">
      <c r="A20" s="90"/>
      <c r="B20" s="90"/>
      <c r="C20" s="90"/>
      <c r="D20" s="90"/>
    </row>
  </sheetData>
  <mergeCells count="1">
    <mergeCell ref="A16:D2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06E7-1D90-419F-A3E6-808E88590B26}">
  <dimension ref="A1:FF513"/>
  <sheetViews>
    <sheetView zoomScale="10" zoomScaleNormal="10" workbookViewId="0">
      <selection activeCell="BB200" sqref="BB200"/>
    </sheetView>
  </sheetViews>
  <sheetFormatPr baseColWidth="10" defaultRowHeight="15"/>
  <cols>
    <col min="1" max="1" width="12.28515625" customWidth="1"/>
    <col min="2" max="6" width="11.42578125" customWidth="1"/>
    <col min="7" max="7" width="12.28515625" customWidth="1"/>
    <col min="8" max="8" width="17.85546875" customWidth="1"/>
    <col min="9" max="9" width="16" customWidth="1"/>
    <col min="10" max="10" width="16.5703125" customWidth="1"/>
    <col min="11" max="12" width="17" customWidth="1"/>
    <col min="13" max="13" width="16.28515625" customWidth="1"/>
    <col min="14" max="14" width="16.7109375" customWidth="1"/>
    <col min="15" max="15" width="28.42578125" customWidth="1"/>
    <col min="16" max="16" width="61.28515625" bestFit="1" customWidth="1"/>
    <col min="17" max="17" width="15.5703125" bestFit="1" customWidth="1"/>
    <col min="18" max="18" width="17.85546875" customWidth="1"/>
    <col min="19" max="19" width="5.85546875" customWidth="1"/>
    <col min="20" max="20" width="20.140625" customWidth="1"/>
    <col min="21" max="21" width="17.85546875" customWidth="1"/>
    <col min="22" max="22" width="5.85546875" customWidth="1"/>
    <col min="23" max="23" width="20.140625" customWidth="1"/>
    <col min="24" max="24" width="16" customWidth="1"/>
    <col min="25" max="25" width="5.85546875" customWidth="1"/>
    <col min="26" max="26" width="20.140625" customWidth="1"/>
    <col min="27" max="27" width="16" customWidth="1"/>
    <col min="28" max="28" width="5.85546875" customWidth="1"/>
    <col min="29" max="29" width="19.85546875" customWidth="1"/>
    <col min="30" max="30" width="15.7109375" customWidth="1"/>
    <col min="31" max="31" width="5.85546875" customWidth="1"/>
    <col min="32" max="32" width="19.85546875" customWidth="1"/>
    <col min="33" max="33" width="5.85546875" customWidth="1"/>
    <col min="34" max="34" width="19.85546875" customWidth="1"/>
    <col min="35" max="36" width="15.7109375" customWidth="1"/>
    <col min="37" max="37" width="5.85546875" customWidth="1"/>
    <col min="38" max="38" width="20.140625" customWidth="1"/>
    <col min="39" max="39" width="16" customWidth="1"/>
    <col min="40" max="40" width="20.5703125" customWidth="1"/>
    <col min="41" max="41" width="21.140625" customWidth="1"/>
    <col min="42" max="42" width="18.28515625" customWidth="1"/>
    <col min="43" max="43" width="18.85546875" customWidth="1"/>
    <col min="44" max="44" width="11.28515625" customWidth="1"/>
    <col min="45" max="45" width="22" customWidth="1"/>
    <col min="47" max="47" width="18.5703125" customWidth="1"/>
    <col min="48" max="48" width="19.5703125" customWidth="1"/>
    <col min="49" max="49" width="20.85546875" customWidth="1"/>
    <col min="50" max="51" width="17.28515625" customWidth="1"/>
    <col min="52" max="52" width="11.28515625" customWidth="1"/>
    <col min="53" max="53" width="22.7109375" customWidth="1"/>
    <col min="54" max="54" width="11.28515625" customWidth="1"/>
    <col min="55" max="55" width="19.42578125" customWidth="1"/>
    <col min="56" max="56" width="20.85546875" customWidth="1"/>
    <col min="57" max="57" width="20.5703125" customWidth="1"/>
    <col min="58" max="58" width="14.85546875" customWidth="1"/>
    <col min="59" max="61" width="19.42578125" customWidth="1"/>
    <col min="62" max="62" width="26.5703125" customWidth="1"/>
    <col min="63" max="65" width="11.42578125" customWidth="1"/>
    <col min="66" max="66" width="20" bestFit="1" customWidth="1"/>
    <col min="67" max="67" width="13.140625" bestFit="1" customWidth="1"/>
    <col min="68" max="68" width="11.42578125" customWidth="1"/>
    <col min="69" max="69" width="15.7109375" bestFit="1" customWidth="1"/>
    <col min="70" max="70" width="14.140625" bestFit="1" customWidth="1"/>
    <col min="71" max="71" width="9.7109375" bestFit="1" customWidth="1"/>
    <col min="72" max="72" width="24.42578125" customWidth="1"/>
    <col min="73" max="73" width="68.28515625" customWidth="1"/>
    <col min="74" max="74" width="11" bestFit="1" customWidth="1"/>
    <col min="75" max="75" width="11.85546875" bestFit="1" customWidth="1"/>
    <col min="76" max="76" width="9.7109375" bestFit="1" customWidth="1"/>
    <col min="77" max="77" width="10.28515625" bestFit="1" customWidth="1"/>
    <col min="78" max="79" width="11.42578125" customWidth="1"/>
    <col min="80" max="80" width="9.7109375" customWidth="1"/>
    <col min="81" max="81" width="21.7109375" customWidth="1"/>
    <col min="82" max="82" width="42" customWidth="1"/>
    <col min="83" max="83" width="11" customWidth="1"/>
    <col min="84" max="84" width="11.85546875" customWidth="1"/>
    <col min="85" max="85" width="9.7109375" customWidth="1"/>
    <col min="86" max="86" width="10.28515625" customWidth="1"/>
    <col min="87" max="88" width="11.42578125" customWidth="1"/>
    <col min="89" max="89" width="20" customWidth="1"/>
    <col min="90" max="90" width="41.7109375" customWidth="1"/>
    <col min="91" max="130" width="11.42578125" customWidth="1"/>
    <col min="131" max="133" width="12.28515625" customWidth="1"/>
    <col min="134" max="134" width="14" customWidth="1"/>
    <col min="135" max="135" width="38.140625" customWidth="1"/>
    <col min="136" max="136" width="34.42578125" customWidth="1"/>
    <col min="137" max="137" width="33.140625" customWidth="1"/>
    <col min="138" max="138" width="52.28515625" customWidth="1"/>
    <col min="139" max="139" width="33.140625" customWidth="1"/>
    <col min="140" max="156" width="11.42578125" customWidth="1"/>
    <col min="157" max="157" width="21.42578125" customWidth="1"/>
    <col min="158" max="158" width="6.140625" customWidth="1"/>
    <col min="159" max="159" width="10.42578125" bestFit="1" customWidth="1"/>
    <col min="160" max="160" width="48.85546875" bestFit="1" customWidth="1"/>
    <col min="161" max="161" width="7.5703125" bestFit="1" customWidth="1"/>
    <col min="162" max="162" width="6.28515625" bestFit="1" customWidth="1"/>
  </cols>
  <sheetData>
    <row r="1" spans="1:162" ht="36">
      <c r="A1" s="47" t="s">
        <v>494</v>
      </c>
      <c r="G1" s="47" t="s">
        <v>495</v>
      </c>
      <c r="H1" s="47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s="48" t="s">
        <v>503</v>
      </c>
      <c r="P1" s="48" t="s">
        <v>504</v>
      </c>
      <c r="Q1" s="48" t="s">
        <v>505</v>
      </c>
      <c r="R1" s="49"/>
      <c r="T1" s="47" t="s">
        <v>506</v>
      </c>
      <c r="U1" s="47" t="s">
        <v>507</v>
      </c>
      <c r="W1" s="47" t="s">
        <v>508</v>
      </c>
      <c r="X1" s="47" t="s">
        <v>509</v>
      </c>
      <c r="Z1" s="47" t="s">
        <v>510</v>
      </c>
      <c r="AA1" s="47" t="s">
        <v>511</v>
      </c>
      <c r="AC1" s="47" t="s">
        <v>512</v>
      </c>
      <c r="AD1" s="47" t="s">
        <v>513</v>
      </c>
      <c r="AF1" s="47" t="s">
        <v>514</v>
      </c>
      <c r="AH1" s="47" t="s">
        <v>515</v>
      </c>
      <c r="AI1" s="47" t="s">
        <v>516</v>
      </c>
      <c r="AJ1" s="47" t="s">
        <v>517</v>
      </c>
      <c r="AL1" s="47" t="s">
        <v>518</v>
      </c>
      <c r="AM1" s="47" t="s">
        <v>519</v>
      </c>
      <c r="AO1" s="47" t="s">
        <v>520</v>
      </c>
      <c r="AP1" s="47" t="s">
        <v>521</v>
      </c>
      <c r="BS1" s="98" t="s">
        <v>522</v>
      </c>
      <c r="BT1" s="98"/>
      <c r="BU1" s="98"/>
      <c r="BV1" s="98"/>
      <c r="BW1" s="98"/>
      <c r="BX1" s="98"/>
      <c r="BY1" s="50"/>
      <c r="CB1" s="97" t="s">
        <v>523</v>
      </c>
      <c r="CC1" s="97"/>
      <c r="CD1" s="97"/>
      <c r="CE1" s="97"/>
      <c r="CF1" s="97"/>
      <c r="CG1" s="97"/>
      <c r="CH1" s="97"/>
      <c r="FA1" s="98" t="s">
        <v>524</v>
      </c>
      <c r="FB1" s="98"/>
      <c r="FC1" s="98"/>
      <c r="FD1" s="98"/>
      <c r="FE1" s="98"/>
      <c r="FF1" s="98"/>
    </row>
    <row r="2" spans="1:162" ht="21.75" thickBot="1">
      <c r="R2" s="49" t="s">
        <v>525</v>
      </c>
      <c r="S2" t="s">
        <v>526</v>
      </c>
      <c r="V2" t="s">
        <v>526</v>
      </c>
      <c r="Y2" t="s">
        <v>526</v>
      </c>
      <c r="AB2" t="s">
        <v>526</v>
      </c>
      <c r="AE2" t="s">
        <v>526</v>
      </c>
      <c r="AG2" t="s">
        <v>526</v>
      </c>
      <c r="AK2" t="s">
        <v>526</v>
      </c>
      <c r="AN2" t="s">
        <v>526</v>
      </c>
      <c r="AR2" s="51"/>
      <c r="BS2" s="99" t="s">
        <v>527</v>
      </c>
      <c r="BT2" s="99"/>
      <c r="BU2" s="99"/>
      <c r="BV2" s="99"/>
      <c r="BW2" s="99"/>
      <c r="BX2" s="99"/>
      <c r="BY2" s="99"/>
      <c r="EE2" t="s">
        <v>528</v>
      </c>
      <c r="EF2" t="s">
        <v>529</v>
      </c>
      <c r="EG2" t="s">
        <v>530</v>
      </c>
      <c r="EH2" t="s">
        <v>531</v>
      </c>
      <c r="EI2" t="s">
        <v>532</v>
      </c>
      <c r="FA2" s="99" t="s">
        <v>533</v>
      </c>
      <c r="FB2" s="99"/>
      <c r="FC2" s="99"/>
      <c r="FD2" s="99"/>
      <c r="FE2" s="99"/>
      <c r="FF2" s="99"/>
    </row>
    <row r="3" spans="1:162" ht="15.75" thickBot="1">
      <c r="R3" s="49" t="s">
        <v>534</v>
      </c>
      <c r="BC3" t="s">
        <v>535</v>
      </c>
      <c r="BD3" t="s">
        <v>536</v>
      </c>
      <c r="BE3" t="s">
        <v>537</v>
      </c>
      <c r="BG3" t="s">
        <v>538</v>
      </c>
      <c r="BH3" t="s">
        <v>539</v>
      </c>
      <c r="BI3" t="s">
        <v>540</v>
      </c>
      <c r="BJ3" t="s">
        <v>541</v>
      </c>
      <c r="BN3" s="52" t="s">
        <v>542</v>
      </c>
      <c r="BO3" s="53"/>
      <c r="BS3" s="54" t="s">
        <v>543</v>
      </c>
      <c r="BT3" s="55" t="s">
        <v>544</v>
      </c>
      <c r="BU3" s="55" t="s">
        <v>545</v>
      </c>
      <c r="BV3" s="55" t="s">
        <v>546</v>
      </c>
      <c r="BW3" s="55" t="s">
        <v>547</v>
      </c>
      <c r="BX3" s="55" t="s">
        <v>548</v>
      </c>
      <c r="BY3" s="56" t="s">
        <v>549</v>
      </c>
      <c r="CB3" t="s">
        <v>543</v>
      </c>
      <c r="CC3" t="s">
        <v>544</v>
      </c>
      <c r="CD3" t="s">
        <v>545</v>
      </c>
      <c r="CE3" t="s">
        <v>546</v>
      </c>
      <c r="CF3" t="s">
        <v>547</v>
      </c>
      <c r="CG3" t="s">
        <v>548</v>
      </c>
      <c r="CH3" t="s">
        <v>549</v>
      </c>
      <c r="EA3" t="s">
        <v>550</v>
      </c>
      <c r="EB3" t="s">
        <v>550</v>
      </c>
      <c r="EC3" t="s">
        <v>551</v>
      </c>
      <c r="ED3" t="s">
        <v>552</v>
      </c>
      <c r="EE3" t="s">
        <v>553</v>
      </c>
      <c r="EF3" t="s">
        <v>554</v>
      </c>
      <c r="EG3" t="s">
        <v>555</v>
      </c>
      <c r="EH3" t="s">
        <v>556</v>
      </c>
      <c r="EI3" t="s">
        <v>557</v>
      </c>
      <c r="FA3" s="57" t="s">
        <v>558</v>
      </c>
      <c r="FB3" s="57" t="s">
        <v>559</v>
      </c>
      <c r="FC3" s="57" t="s">
        <v>560</v>
      </c>
      <c r="FD3" s="57" t="s">
        <v>561</v>
      </c>
      <c r="FE3" s="57" t="s">
        <v>562</v>
      </c>
      <c r="FF3" s="57" t="s">
        <v>563</v>
      </c>
    </row>
    <row r="4" spans="1:162">
      <c r="A4">
        <f>SUM(X4,AA4,AD4,AI4,AJ4,AM4,U4,AP4)</f>
        <v>0</v>
      </c>
      <c r="G4">
        <f>AO4*AP4</f>
        <v>0</v>
      </c>
      <c r="H4">
        <f>T4*U4</f>
        <v>0</v>
      </c>
      <c r="I4">
        <f>AC4*AD4</f>
        <v>0</v>
      </c>
      <c r="J4">
        <f>X4*W4</f>
        <v>0</v>
      </c>
      <c r="K4">
        <f>AA4*Z4</f>
        <v>0</v>
      </c>
      <c r="L4">
        <f>AM4*AL4</f>
        <v>0</v>
      </c>
      <c r="M4">
        <f>AH4*AJ4</f>
        <v>0</v>
      </c>
      <c r="N4">
        <f t="shared" ref="N4:N67" si="0">AF4*AI4</f>
        <v>0</v>
      </c>
      <c r="R4" t="s">
        <v>564</v>
      </c>
      <c r="S4">
        <v>4</v>
      </c>
      <c r="T4">
        <f>IF(SUM(IF(Q4="A1000_Standard",1,0),T3)&gt;S4,T3,SUM(IF(Q4="A1000_Standard",1,0),T3))</f>
        <v>0</v>
      </c>
      <c r="U4">
        <f>IF(Q4="A1000_Standard",1,0)</f>
        <v>0</v>
      </c>
      <c r="V4">
        <f>BG47*10</f>
        <v>10</v>
      </c>
      <c r="W4">
        <f>IF(SUM(IF(Q4="A1000",1,0),W3)&gt;V4,W3,SUM(IF(Q4="A1000",1,0),W3))</f>
        <v>0</v>
      </c>
      <c r="X4">
        <f>IF(Q4="A1000",1,0)</f>
        <v>0</v>
      </c>
      <c r="Y4">
        <f>BH47*6</f>
        <v>6</v>
      </c>
      <c r="Z4">
        <f>IF(SUM(IF(Q4="A2000",1,0),Z3)&gt;Y4,Z3,SUM(IF(Q4="A2000",1,0),Z3))</f>
        <v>0</v>
      </c>
      <c r="AA4">
        <f>IF(Q4="A2000",1,0)</f>
        <v>0</v>
      </c>
      <c r="AB4">
        <f>BI47*12</f>
        <v>96</v>
      </c>
      <c r="AC4">
        <f>IF(SUM(IF(EH4=1,1,0),AC3)&gt;AB4,AC3,SUM(IF(EH4=1,1,0),AC3))</f>
        <v>0</v>
      </c>
      <c r="AD4">
        <f>EH4</f>
        <v>0</v>
      </c>
      <c r="AE4">
        <f>BC47*8</f>
        <v>0</v>
      </c>
      <c r="AF4">
        <f>IF(SUM(IF(EC4=1,1,0),AF3)&gt;AE4,AF3,SUM(IF(EC4=1,1,0),AF3))</f>
        <v>0</v>
      </c>
      <c r="AG4">
        <f>BD47*8</f>
        <v>8</v>
      </c>
      <c r="AH4" cm="1">
        <f t="array" ref="AH4">_xlfn.IFS(AND(AF4=AE4,AJ4=1),SUM(IF(EC4=1,1,0),AH3),AND(AH3=0,OR(AI4=1,AJ4=0)),0,AND(AI4=0,AJ4=0),AH3)</f>
        <v>0</v>
      </c>
      <c r="AI4">
        <f>IF(AND(EC4=1,AF3&lt;AE4),1,0)</f>
        <v>0</v>
      </c>
      <c r="AJ4">
        <f>IF(AND(EC4=1,AI4=0),1,0)</f>
        <v>0</v>
      </c>
      <c r="AK4">
        <f>BC47*4</f>
        <v>0</v>
      </c>
      <c r="AL4">
        <f>IF(SUM(IF(EG4=1,1,0),AL3)&gt;AK4,AF3,SUM(IF(EG4=1,1,0),AL3))</f>
        <v>0</v>
      </c>
      <c r="AM4">
        <f>IF(AND(EG4=1,AL3&lt;AK4),1,0)</f>
        <v>0</v>
      </c>
      <c r="AN4">
        <f>BJ47*8</f>
        <v>0</v>
      </c>
      <c r="AO4">
        <f>IF(SUM(AP4,AO3)&gt;AN4,AO3,SUM(AP4,AO3))</f>
        <v>0</v>
      </c>
      <c r="AP4">
        <f>ED4</f>
        <v>0</v>
      </c>
      <c r="AW4" t="s">
        <v>565</v>
      </c>
      <c r="AX4" t="s">
        <v>566</v>
      </c>
      <c r="AY4" t="s">
        <v>567</v>
      </c>
      <c r="AZ4" t="s">
        <v>568</v>
      </c>
      <c r="BA4" t="s">
        <v>569</v>
      </c>
      <c r="BB4" t="s">
        <v>570</v>
      </c>
      <c r="BC4" s="48" t="s">
        <v>571</v>
      </c>
      <c r="BD4" s="48" t="s">
        <v>572</v>
      </c>
      <c r="BE4" s="48" t="s">
        <v>573</v>
      </c>
      <c r="BF4" s="48" t="s">
        <v>574</v>
      </c>
      <c r="BG4" s="48" t="s">
        <v>575</v>
      </c>
      <c r="BH4" s="48" t="s">
        <v>576</v>
      </c>
      <c r="BI4" s="48" t="s">
        <v>577</v>
      </c>
      <c r="BJ4" s="48" t="s">
        <v>578</v>
      </c>
      <c r="BN4" s="79" t="s">
        <v>579</v>
      </c>
      <c r="BO4" s="80">
        <f>SUM(BI47,1)</f>
        <v>9</v>
      </c>
      <c r="BQ4" s="92" t="s">
        <v>580</v>
      </c>
      <c r="BR4" s="95" t="s">
        <v>581</v>
      </c>
      <c r="BS4" s="60" t="str">
        <f t="shared" ref="BS4:BS67" si="1">CB4</f>
        <v>AE16</v>
      </c>
      <c r="BT4" t="s">
        <v>582</v>
      </c>
      <c r="BU4" t="s">
        <v>583</v>
      </c>
      <c r="BW4" t="s">
        <v>584</v>
      </c>
      <c r="BX4" t="s">
        <v>585</v>
      </c>
      <c r="BY4" s="65" t="s">
        <v>586</v>
      </c>
      <c r="BZ4" t="str">
        <f t="shared" ref="BZ4:BZ67" si="2">MID(BS4,3,3)</f>
        <v>16</v>
      </c>
      <c r="CB4" t="s">
        <v>587</v>
      </c>
      <c r="CC4" t="s">
        <v>582</v>
      </c>
      <c r="CD4" t="s">
        <v>583</v>
      </c>
      <c r="CF4" t="s">
        <v>584</v>
      </c>
      <c r="CG4" t="s">
        <v>585</v>
      </c>
      <c r="CH4" t="s">
        <v>586</v>
      </c>
      <c r="EA4" t="str">
        <f>MasterListe!G1</f>
        <v>MST_DPFunktion</v>
      </c>
      <c r="EB4" t="str">
        <f>MasterListe!S1</f>
        <v>MST_Messtyp</v>
      </c>
      <c r="EC4">
        <f>_xlfn.BITAND(EF4,NOT(EE4))</f>
        <v>0</v>
      </c>
      <c r="ED4">
        <f>_xlfn.BITAND(EE4,EF4)</f>
        <v>0</v>
      </c>
      <c r="EE4">
        <f>IF(ISERROR(FIND("mA",EB4)),0,1)</f>
        <v>0</v>
      </c>
      <c r="EF4">
        <f>IF(ISERROR(FIND("MW",EA4)),0,1)</f>
        <v>0</v>
      </c>
      <c r="EG4">
        <f>IF(ISERROR(FIND("SG",EA4)),0,1)</f>
        <v>0</v>
      </c>
      <c r="EH4">
        <f>IF(OR(IF(ISERROR(FIND("SM",EA4)),0,1),IF(ISERROR(FIND("BM",EA4)),0,1),(IF(ISERROR(FIND("RM",EA4)),0,1))),1,0)</f>
        <v>0</v>
      </c>
      <c r="EI4">
        <f>IF(ISERROR(FIND("FG",EA4)),0,1)</f>
        <v>0</v>
      </c>
      <c r="FA4" s="81"/>
      <c r="FB4" s="82"/>
      <c r="FC4" s="82"/>
      <c r="FD4" s="82"/>
      <c r="FE4" s="82"/>
      <c r="FF4" s="83"/>
    </row>
    <row r="5" spans="1:162">
      <c r="A5">
        <f>SUM(X5,AA5,AD5,AI5,AJ5,AM5,U5,AP5)</f>
        <v>1</v>
      </c>
      <c r="G5">
        <f t="shared" ref="G5:G68" si="3">AO5*AP5</f>
        <v>0</v>
      </c>
      <c r="H5">
        <f t="shared" ref="H5:H68" si="4">T5*U5</f>
        <v>0</v>
      </c>
      <c r="I5">
        <f t="shared" ref="I5:I68" si="5">AC5*AD5</f>
        <v>1</v>
      </c>
      <c r="J5">
        <f t="shared" ref="J5:J60" si="6">X5*W5</f>
        <v>0</v>
      </c>
      <c r="K5">
        <f t="shared" ref="K5:K68" si="7">AA5*Z5</f>
        <v>0</v>
      </c>
      <c r="L5">
        <f t="shared" ref="L5:L68" si="8">AM5*AL5</f>
        <v>0</v>
      </c>
      <c r="M5">
        <f t="shared" ref="M5:M68" si="9">AH5*AJ5</f>
        <v>0</v>
      </c>
      <c r="N5">
        <f t="shared" si="0"/>
        <v>0</v>
      </c>
      <c r="O5" t="str">
        <f>MasterListe!B2&amp;"_"&amp;MasterListe!E2&amp;"_"&amp;MasterListe!F2</f>
        <v>TZ000_app SM01 A1_dp1</v>
      </c>
      <c r="P5" t="str">
        <f>MasterListe!I2&amp;" "&amp;MasterListe!L2</f>
        <v>Störmeldung Ueberfuellschutz HiHi ueberbrueckt</v>
      </c>
      <c r="S5">
        <f>S4</f>
        <v>4</v>
      </c>
      <c r="T5">
        <f t="shared" ref="T5:T68" si="10">IF(SUM(IF(Q5="A1000_Standard",1,0),T4)&gt;S5,T4,SUM(IF(Q5="A1000_Standard",1,0),T4))</f>
        <v>0</v>
      </c>
      <c r="U5">
        <f>IF(Q5="A1000_Standard",1,0)</f>
        <v>0</v>
      </c>
      <c r="V5">
        <f>V4</f>
        <v>10</v>
      </c>
      <c r="W5">
        <f t="shared" ref="W5:W68" si="11">IF(SUM(IF(Q5="A1000",1,0),W4)&gt;V5,W4,SUM(IF(Q5="A1000",1,0),W4))</f>
        <v>0</v>
      </c>
      <c r="X5">
        <f t="shared" ref="X5:X68" si="12">IF(Q5="A1000",1,0)</f>
        <v>0</v>
      </c>
      <c r="Y5">
        <f>Y4</f>
        <v>6</v>
      </c>
      <c r="Z5">
        <f t="shared" ref="Z5:Z68" si="13">IF(SUM(IF(Q5="A2000",1,0),Z4)&gt;Y5,Z4,SUM(IF(Q5="A2000",1,0),Z4))</f>
        <v>0</v>
      </c>
      <c r="AA5">
        <f t="shared" ref="AA5:AA68" si="14">IF(Q5="A2000",1,0)</f>
        <v>0</v>
      </c>
      <c r="AB5">
        <f>AB4</f>
        <v>96</v>
      </c>
      <c r="AC5">
        <f t="shared" ref="AC5:AC68" si="15">IF(SUM(IF(EH5=1,1,0),AC4)&gt;AB5,AC4,SUM(IF(EH5=1,1,0),AC4))</f>
        <v>1</v>
      </c>
      <c r="AD5">
        <f t="shared" ref="AD5:AD68" si="16">EH5</f>
        <v>1</v>
      </c>
      <c r="AE5">
        <f>AE4</f>
        <v>0</v>
      </c>
      <c r="AF5">
        <f t="shared" ref="AF5:AF68" si="17">IF(SUM(IF(EC5=1,1,0),AF4)&gt;AE5,AF4,SUM(IF(EC5=1,1,0),AF4))</f>
        <v>0</v>
      </c>
      <c r="AG5">
        <f>AG4</f>
        <v>8</v>
      </c>
      <c r="AH5" cm="1">
        <f t="array" ref="AH5">_xlfn.IFS(AND(AF5=AE5,AJ5=1),SUM(IF(EC5=1,1,0),AH4),AND(AH4=0,OR(AI5=1,AJ5=0)),0,AND(AI5=0,AJ5=0),AH4)</f>
        <v>0</v>
      </c>
      <c r="AI5">
        <f t="shared" ref="AI5:AI68" si="18">IF(AND(EC5=1,AF4&lt;AE5),1,0)</f>
        <v>0</v>
      </c>
      <c r="AJ5">
        <f t="shared" ref="AJ5:AJ68" si="19">IF(AND(EC5=1,AI5=0),1,0)</f>
        <v>0</v>
      </c>
      <c r="AK5">
        <f>AK4</f>
        <v>0</v>
      </c>
      <c r="AL5">
        <f t="shared" ref="AL5:AL68" si="20">IF(SUM(IF(EG5=1,1,0),AL4)&gt;AK5,AF4,SUM(IF(EG5=1,1,0),AL4))</f>
        <v>0</v>
      </c>
      <c r="AM5">
        <f t="shared" ref="AM5:AM68" si="21">IF(AND(EG5=1,AL4&lt;AK5),1,0)</f>
        <v>0</v>
      </c>
      <c r="AN5">
        <f>AN4</f>
        <v>0</v>
      </c>
      <c r="AO5">
        <f t="shared" ref="AO5:AO68" si="22">IF(SUM(AP5,AO4)&gt;AN5,AO4,SUM(AP5,AO4))</f>
        <v>0</v>
      </c>
      <c r="AP5">
        <f t="shared" ref="AP5:AP68" si="23">ED5</f>
        <v>0</v>
      </c>
      <c r="AW5">
        <f>COUNTIF(ED:ED,1)</f>
        <v>0</v>
      </c>
      <c r="AX5">
        <f>COUNTIF(Q:Q,"A1000")</f>
        <v>5</v>
      </c>
      <c r="AY5">
        <f>COUNTIF(Q:Q,"A2000")</f>
        <v>2</v>
      </c>
      <c r="AZ5">
        <f>COUNTIF(EH:EH,1)</f>
        <v>85</v>
      </c>
      <c r="BA5">
        <f>COUNTIF(EC:EC,1)</f>
        <v>6</v>
      </c>
      <c r="BB5">
        <f>COUNTIF(EG:EG,1)</f>
        <v>0</v>
      </c>
      <c r="BC5" s="51">
        <f>IF(OR(BA5&lt;=0,BB5&lt;=0,BF5=0),0,1)</f>
        <v>0</v>
      </c>
      <c r="BD5" s="51">
        <f>IF(AND(BC5=0,BA5&gt;0),1,0)</f>
        <v>1</v>
      </c>
      <c r="BE5" s="51">
        <f>IF(AND(BC5=0,BB5&gt;0),1,0)</f>
        <v>0</v>
      </c>
      <c r="BF5" s="51">
        <f>IF(BA5&gt;=1.5*BB5,1,0)</f>
        <v>1</v>
      </c>
      <c r="BG5" s="51">
        <f>IF(AX5&gt;0,1,0)</f>
        <v>1</v>
      </c>
      <c r="BH5" s="51">
        <f>IF(AY5&gt;0,1,0)</f>
        <v>1</v>
      </c>
      <c r="BI5" s="51">
        <f>IF(AZ5&lt;=0,0,1)</f>
        <v>1</v>
      </c>
      <c r="BJ5" s="51">
        <f>IF(AW5&lt;=0,0,1)</f>
        <v>0</v>
      </c>
      <c r="BN5" s="58" t="s">
        <v>525</v>
      </c>
      <c r="BO5" s="59">
        <f>SUM(BG47,1)</f>
        <v>2</v>
      </c>
      <c r="BQ5" s="93"/>
      <c r="BR5" s="95"/>
      <c r="BS5" s="60" t="str">
        <f t="shared" si="1"/>
        <v>AE17</v>
      </c>
      <c r="BT5" s="61" t="s">
        <v>588</v>
      </c>
      <c r="BU5" s="61" t="s">
        <v>589</v>
      </c>
      <c r="BV5" s="61"/>
      <c r="BW5" s="61" t="s">
        <v>584</v>
      </c>
      <c r="BX5" s="61" t="s">
        <v>585</v>
      </c>
      <c r="BY5" s="62" t="s">
        <v>586</v>
      </c>
      <c r="BZ5" t="str">
        <f t="shared" si="2"/>
        <v>17</v>
      </c>
      <c r="CB5" t="s">
        <v>590</v>
      </c>
      <c r="CC5" t="s">
        <v>588</v>
      </c>
      <c r="CD5" t="s">
        <v>589</v>
      </c>
      <c r="CF5" t="s">
        <v>584</v>
      </c>
      <c r="CG5" t="s">
        <v>585</v>
      </c>
      <c r="CH5" t="s">
        <v>586</v>
      </c>
      <c r="EA5" t="str">
        <f>MasterListe!G2</f>
        <v>SM01</v>
      </c>
      <c r="EB5">
        <f>MasterListe!S2</f>
        <v>0</v>
      </c>
      <c r="EC5">
        <f t="shared" ref="EC5:EC68" si="24">_xlfn.BITAND(EF5,NOT(EE5))</f>
        <v>0</v>
      </c>
      <c r="ED5">
        <f t="shared" ref="ED5:ED68" si="25">_xlfn.BITAND(EE5,EF5)</f>
        <v>0</v>
      </c>
      <c r="EE5">
        <f t="shared" ref="EE5:EE68" si="26">IF(ISERROR(FIND("mA",EB5)),0,1)</f>
        <v>0</v>
      </c>
      <c r="EF5">
        <f t="shared" ref="EF5:EF68" si="27">IF(ISERROR(FIND("MW",EA5)),0,1)</f>
        <v>0</v>
      </c>
      <c r="EG5">
        <f t="shared" ref="EG5:EG68" si="28">IF(ISERROR(FIND("SG",EA5)),0,1)</f>
        <v>0</v>
      </c>
      <c r="EH5">
        <f t="shared" ref="EH5:EH68" si="29">IF(OR(IF(ISERROR(FIND("SM",EA5)),0,1),IF(ISERROR(FIND("BM",EA5)),0,1),(IF(ISERROR(FIND("RM",EA5)),0,1))),1,0)</f>
        <v>1</v>
      </c>
      <c r="EI5">
        <f t="shared" ref="EI5:EI68" si="30">IF(ISERROR(FIND("FG",EA5)),0,1)</f>
        <v>0</v>
      </c>
      <c r="FA5" s="63"/>
      <c r="FB5" s="64"/>
      <c r="FC5" s="64"/>
      <c r="FD5" s="64"/>
      <c r="FE5" s="64"/>
      <c r="FF5" s="65"/>
    </row>
    <row r="6" spans="1:162">
      <c r="A6">
        <f t="shared" ref="A6:A69" si="31">SUM(X6,AA6,AD6,AI6,AJ6,AM6,U6,AP6)</f>
        <v>0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0"/>
        <v>0</v>
      </c>
      <c r="O6" t="e">
        <f>MasterListe!#REF!&amp;"_"&amp;MasterListe!#REF!&amp;"_"&amp;MasterListe!#REF!</f>
        <v>#REF!</v>
      </c>
      <c r="P6" t="e">
        <f>MasterListe!#REF!&amp;" "&amp;MasterListe!#REF!</f>
        <v>#REF!</v>
      </c>
      <c r="S6">
        <f t="shared" ref="S6:S69" si="32">S5</f>
        <v>4</v>
      </c>
      <c r="T6">
        <f t="shared" si="10"/>
        <v>0</v>
      </c>
      <c r="U6">
        <f t="shared" ref="U6:U69" si="33">IF(Q6="A1000_Standard",1,0)</f>
        <v>0</v>
      </c>
      <c r="V6">
        <f t="shared" ref="V6:V69" si="34">V5</f>
        <v>10</v>
      </c>
      <c r="W6">
        <f t="shared" si="11"/>
        <v>0</v>
      </c>
      <c r="X6">
        <f t="shared" si="12"/>
        <v>0</v>
      </c>
      <c r="Y6">
        <f t="shared" ref="Y6:Y69" si="35">Y5</f>
        <v>6</v>
      </c>
      <c r="Z6">
        <f t="shared" si="13"/>
        <v>0</v>
      </c>
      <c r="AA6">
        <f t="shared" si="14"/>
        <v>0</v>
      </c>
      <c r="AB6">
        <f t="shared" ref="AB6:AB69" si="36">AB5</f>
        <v>96</v>
      </c>
      <c r="AC6">
        <f t="shared" si="15"/>
        <v>1</v>
      </c>
      <c r="AD6">
        <f t="shared" si="16"/>
        <v>0</v>
      </c>
      <c r="AE6">
        <f t="shared" ref="AE6:AE69" si="37">AE5</f>
        <v>0</v>
      </c>
      <c r="AF6">
        <f t="shared" si="17"/>
        <v>0</v>
      </c>
      <c r="AG6">
        <f t="shared" ref="AG6:AG69" si="38">AG5</f>
        <v>8</v>
      </c>
      <c r="AH6" cm="1">
        <f t="array" ref="AH6">_xlfn.IFS(AND(AF6=AE6,AJ6=1),SUM(IF(EC6=1,1,0),AH5),AND(AH5=0,OR(AI6=1,AJ6=0)),0,AND(AI6=0,AJ6=0),AH5)</f>
        <v>0</v>
      </c>
      <c r="AI6">
        <f t="shared" si="18"/>
        <v>0</v>
      </c>
      <c r="AJ6">
        <f t="shared" si="19"/>
        <v>0</v>
      </c>
      <c r="AK6">
        <f t="shared" ref="AK6:AK69" si="39">AK5</f>
        <v>0</v>
      </c>
      <c r="AL6">
        <f t="shared" si="20"/>
        <v>0</v>
      </c>
      <c r="AM6">
        <f t="shared" si="21"/>
        <v>0</v>
      </c>
      <c r="AN6">
        <f t="shared" ref="AN6:AN69" si="40">AN5</f>
        <v>0</v>
      </c>
      <c r="AO6">
        <f t="shared" si="22"/>
        <v>0</v>
      </c>
      <c r="AP6">
        <f t="shared" si="23"/>
        <v>0</v>
      </c>
      <c r="AW6" cm="1">
        <f t="array" ref="AW6">(_xlfn.IFS(BJ5=1,AW5-8,BJ5=0,AW5))</f>
        <v>0</v>
      </c>
      <c r="AX6" cm="1">
        <f t="array" ref="AX6">(_xlfn.IFS(BG5=1,AX5-10,BG5=0,AX5))</f>
        <v>-5</v>
      </c>
      <c r="AY6" cm="1">
        <f t="array" ref="AY6">(_xlfn.IFS(BH5=1,AY5-6,BH5=0,AY5))</f>
        <v>-4</v>
      </c>
      <c r="AZ6">
        <f>(IF(OR(BI5=1,AZ5&gt;=0),AZ5-12,AZ5))</f>
        <v>73</v>
      </c>
      <c r="BA6">
        <f>(IF(OR(BF5=1,BA5&gt;0),BA5-8,BA5))</f>
        <v>-2</v>
      </c>
      <c r="BB6" cm="1">
        <f t="array" ref="BB6">(_xlfn.IFS(AND(BC5=1,BE5=0),BB5-4,AND(BC5=0,BE5=1),BB5-8,AND(BC5=0,BE5=0),BB5))</f>
        <v>0</v>
      </c>
      <c r="BC6" s="51">
        <f t="shared" ref="BC6:BC46" si="41">IF(OR(BA6&lt;=0,BB6&lt;=0),0,1)</f>
        <v>0</v>
      </c>
      <c r="BD6" s="51">
        <f t="shared" ref="BD6:BD46" si="42">IF(AND(BC6=0,BA6&gt;0),1,0)</f>
        <v>0</v>
      </c>
      <c r="BE6" s="51">
        <f t="shared" ref="BE6:BE46" si="43">IF(AND(BC6=0,BB6&gt;0),1,0)</f>
        <v>0</v>
      </c>
      <c r="BF6" s="51"/>
      <c r="BG6" s="51">
        <f>IF(AX6&lt;=0,0,1)</f>
        <v>0</v>
      </c>
      <c r="BH6" s="51">
        <f>IF(AY6&lt;=0,0,1)</f>
        <v>0</v>
      </c>
      <c r="BI6" s="51">
        <f t="shared" ref="BI6:BI46" si="44">IF(AZ6&lt;=0,0,1)</f>
        <v>1</v>
      </c>
      <c r="BJ6" s="51">
        <f t="shared" ref="BJ6:BJ46" si="45">IF(AW6&lt;=0,0,1)</f>
        <v>0</v>
      </c>
      <c r="BN6" s="58" t="s">
        <v>534</v>
      </c>
      <c r="BO6" s="59">
        <f>BH47</f>
        <v>1</v>
      </c>
      <c r="BQ6" s="93"/>
      <c r="BR6" s="95"/>
      <c r="BS6" s="60" t="str">
        <f t="shared" si="1"/>
        <v>DE18</v>
      </c>
      <c r="BT6" s="61" t="s">
        <v>591</v>
      </c>
      <c r="BU6" s="61" t="s">
        <v>589</v>
      </c>
      <c r="BV6" s="61"/>
      <c r="BW6" s="61" t="s">
        <v>584</v>
      </c>
      <c r="BX6" s="61" t="s">
        <v>585</v>
      </c>
      <c r="BY6" s="62" t="s">
        <v>586</v>
      </c>
      <c r="BZ6" t="str">
        <f t="shared" si="2"/>
        <v>18</v>
      </c>
      <c r="CB6" t="s">
        <v>592</v>
      </c>
      <c r="CC6" t="s">
        <v>591</v>
      </c>
      <c r="CD6" t="s">
        <v>589</v>
      </c>
      <c r="CF6" t="s">
        <v>584</v>
      </c>
      <c r="CG6" t="s">
        <v>585</v>
      </c>
      <c r="CH6" t="s">
        <v>586</v>
      </c>
      <c r="EA6" t="e">
        <f>MasterListe!#REF!</f>
        <v>#REF!</v>
      </c>
      <c r="EB6" t="e">
        <f>MasterListe!#REF!</f>
        <v>#REF!</v>
      </c>
      <c r="EC6">
        <f t="shared" si="24"/>
        <v>0</v>
      </c>
      <c r="ED6">
        <f t="shared" si="25"/>
        <v>0</v>
      </c>
      <c r="EE6">
        <f t="shared" si="26"/>
        <v>0</v>
      </c>
      <c r="EF6">
        <f t="shared" si="27"/>
        <v>0</v>
      </c>
      <c r="EG6">
        <f t="shared" si="28"/>
        <v>0</v>
      </c>
      <c r="EH6">
        <f t="shared" si="29"/>
        <v>0</v>
      </c>
      <c r="EI6">
        <f t="shared" si="30"/>
        <v>0</v>
      </c>
      <c r="FA6" s="63"/>
      <c r="FB6" s="64"/>
      <c r="FC6" s="64"/>
      <c r="FD6" s="64"/>
      <c r="FE6" s="64"/>
      <c r="FF6" s="65"/>
    </row>
    <row r="7" spans="1:162">
      <c r="A7">
        <f t="shared" si="31"/>
        <v>0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0"/>
        <v>0</v>
      </c>
      <c r="O7" t="e">
        <f>MasterListe!#REF!&amp;"_"&amp;MasterListe!#REF!&amp;"_"&amp;MasterListe!#REF!</f>
        <v>#REF!</v>
      </c>
      <c r="P7" t="e">
        <f>MasterListe!#REF!&amp;" "&amp;MasterListe!#REF!</f>
        <v>#REF!</v>
      </c>
      <c r="S7">
        <f t="shared" si="32"/>
        <v>4</v>
      </c>
      <c r="T7">
        <f t="shared" si="10"/>
        <v>0</v>
      </c>
      <c r="U7">
        <f t="shared" si="33"/>
        <v>0</v>
      </c>
      <c r="V7">
        <f t="shared" si="34"/>
        <v>10</v>
      </c>
      <c r="W7">
        <f t="shared" si="11"/>
        <v>0</v>
      </c>
      <c r="X7">
        <f t="shared" si="12"/>
        <v>0</v>
      </c>
      <c r="Y7">
        <f t="shared" si="35"/>
        <v>6</v>
      </c>
      <c r="Z7">
        <f t="shared" si="13"/>
        <v>0</v>
      </c>
      <c r="AA7">
        <f t="shared" si="14"/>
        <v>0</v>
      </c>
      <c r="AB7">
        <f t="shared" si="36"/>
        <v>96</v>
      </c>
      <c r="AC7">
        <f t="shared" si="15"/>
        <v>1</v>
      </c>
      <c r="AD7">
        <f t="shared" si="16"/>
        <v>0</v>
      </c>
      <c r="AE7">
        <f t="shared" si="37"/>
        <v>0</v>
      </c>
      <c r="AF7">
        <f t="shared" si="17"/>
        <v>0</v>
      </c>
      <c r="AG7">
        <f t="shared" si="38"/>
        <v>8</v>
      </c>
      <c r="AH7" cm="1">
        <f t="array" ref="AH7">_xlfn.IFS(AND(AF7=AE7,AJ7=1),SUM(IF(EC7=1,1,0),AH6),AND(AH6=0,OR(AI7=1,AJ7=0)),0,AND(AI7=0,AJ7=0),AH6)</f>
        <v>0</v>
      </c>
      <c r="AI7">
        <f t="shared" si="18"/>
        <v>0</v>
      </c>
      <c r="AJ7">
        <f t="shared" si="19"/>
        <v>0</v>
      </c>
      <c r="AK7">
        <f t="shared" si="39"/>
        <v>0</v>
      </c>
      <c r="AL7">
        <f t="shared" si="20"/>
        <v>0</v>
      </c>
      <c r="AM7">
        <f t="shared" si="21"/>
        <v>0</v>
      </c>
      <c r="AN7">
        <f t="shared" si="40"/>
        <v>0</v>
      </c>
      <c r="AO7">
        <f t="shared" si="22"/>
        <v>0</v>
      </c>
      <c r="AP7">
        <f t="shared" si="23"/>
        <v>0</v>
      </c>
      <c r="AW7" cm="1">
        <f t="array" ref="AW7">(_xlfn.IFS(BJ6=1,AW6-8,BJ6=0,AW6))</f>
        <v>0</v>
      </c>
      <c r="AX7" cm="1">
        <f t="array" ref="AX7">(_xlfn.IFS(BG6=1,AX6-10,BG6=0,AX6))</f>
        <v>-5</v>
      </c>
      <c r="AY7" cm="1">
        <f t="array" ref="AY7">(_xlfn.IFS(BH6=1,AY6-6,BH6=0,AY6))</f>
        <v>-4</v>
      </c>
      <c r="AZ7">
        <f>(IF(OR(BI6=1,AZ6&gt;0),AZ6-12,AZ6))</f>
        <v>61</v>
      </c>
      <c r="BA7">
        <f t="shared" ref="BA7:BA46" si="46">(IF(OR(BF6=1,BA6&gt;0),BA6-8,BA6))</f>
        <v>-2</v>
      </c>
      <c r="BB7" cm="1">
        <f t="array" ref="BB7">(_xlfn.IFS(AND(BC6=1,BE6=0),BB6-4,AND(BC6=0,BE6=1),BB6-8,AND(BC6=0,BE6=0),BB6))</f>
        <v>0</v>
      </c>
      <c r="BC7" s="51">
        <f t="shared" si="41"/>
        <v>0</v>
      </c>
      <c r="BD7" s="51">
        <f t="shared" si="42"/>
        <v>0</v>
      </c>
      <c r="BE7" s="51">
        <f t="shared" si="43"/>
        <v>0</v>
      </c>
      <c r="BF7" s="51"/>
      <c r="BG7" s="51">
        <f t="shared" ref="BG7:BH46" si="47">IF(AX7&lt;=0,0,1)</f>
        <v>0</v>
      </c>
      <c r="BH7" s="51">
        <f t="shared" si="47"/>
        <v>0</v>
      </c>
      <c r="BI7" s="51">
        <f t="shared" si="44"/>
        <v>1</v>
      </c>
      <c r="BJ7" s="51">
        <f t="shared" si="45"/>
        <v>0</v>
      </c>
      <c r="BN7" s="58" t="s">
        <v>593</v>
      </c>
      <c r="BO7" s="59">
        <f>BC47</f>
        <v>0</v>
      </c>
      <c r="BQ7" s="93"/>
      <c r="BR7" s="95"/>
      <c r="BS7" s="60" t="str">
        <f t="shared" si="1"/>
        <v>DE19</v>
      </c>
      <c r="BT7" s="61" t="s">
        <v>594</v>
      </c>
      <c r="BU7" s="61" t="s">
        <v>589</v>
      </c>
      <c r="BV7" s="61"/>
      <c r="BW7" s="61" t="s">
        <v>584</v>
      </c>
      <c r="BX7" s="61" t="s">
        <v>585</v>
      </c>
      <c r="BY7" s="62" t="s">
        <v>586</v>
      </c>
      <c r="BZ7" t="str">
        <f t="shared" si="2"/>
        <v>19</v>
      </c>
      <c r="CB7" t="s">
        <v>595</v>
      </c>
      <c r="CC7" t="s">
        <v>594</v>
      </c>
      <c r="CD7" t="s">
        <v>589</v>
      </c>
      <c r="CF7" t="s">
        <v>584</v>
      </c>
      <c r="CG7" t="s">
        <v>585</v>
      </c>
      <c r="CH7" t="s">
        <v>586</v>
      </c>
      <c r="EA7" t="e">
        <f>MasterListe!#REF!</f>
        <v>#REF!</v>
      </c>
      <c r="EB7" t="e">
        <f>MasterListe!#REF!</f>
        <v>#REF!</v>
      </c>
      <c r="EC7">
        <f t="shared" si="24"/>
        <v>0</v>
      </c>
      <c r="ED7">
        <f t="shared" si="25"/>
        <v>0</v>
      </c>
      <c r="EE7">
        <f t="shared" si="26"/>
        <v>0</v>
      </c>
      <c r="EF7">
        <f t="shared" si="27"/>
        <v>0</v>
      </c>
      <c r="EG7">
        <f t="shared" si="28"/>
        <v>0</v>
      </c>
      <c r="EH7">
        <f t="shared" si="29"/>
        <v>0</v>
      </c>
      <c r="EI7">
        <f t="shared" si="30"/>
        <v>0</v>
      </c>
      <c r="FA7" s="63"/>
      <c r="FB7" s="64"/>
      <c r="FC7" s="64"/>
      <c r="FD7" s="64"/>
      <c r="FE7" s="64"/>
      <c r="FF7" s="65"/>
    </row>
    <row r="8" spans="1:162">
      <c r="A8">
        <f t="shared" si="31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0"/>
        <v>0</v>
      </c>
      <c r="O8" t="e">
        <f>MasterListe!#REF!&amp;"_"&amp;MasterListe!#REF!&amp;"_"&amp;MasterListe!#REF!</f>
        <v>#REF!</v>
      </c>
      <c r="P8" t="e">
        <f>MasterListe!#REF!&amp;" "&amp;MasterListe!#REF!</f>
        <v>#REF!</v>
      </c>
      <c r="S8">
        <f t="shared" si="32"/>
        <v>4</v>
      </c>
      <c r="T8">
        <f t="shared" si="10"/>
        <v>0</v>
      </c>
      <c r="U8">
        <f t="shared" si="33"/>
        <v>0</v>
      </c>
      <c r="V8">
        <f t="shared" si="34"/>
        <v>10</v>
      </c>
      <c r="W8">
        <f t="shared" si="11"/>
        <v>0</v>
      </c>
      <c r="X8">
        <f t="shared" si="12"/>
        <v>0</v>
      </c>
      <c r="Y8">
        <f t="shared" si="35"/>
        <v>6</v>
      </c>
      <c r="Z8">
        <f t="shared" si="13"/>
        <v>0</v>
      </c>
      <c r="AA8">
        <f t="shared" si="14"/>
        <v>0</v>
      </c>
      <c r="AB8">
        <f t="shared" si="36"/>
        <v>96</v>
      </c>
      <c r="AC8">
        <f t="shared" si="15"/>
        <v>1</v>
      </c>
      <c r="AD8">
        <f t="shared" si="16"/>
        <v>0</v>
      </c>
      <c r="AE8">
        <f t="shared" si="37"/>
        <v>0</v>
      </c>
      <c r="AF8">
        <f t="shared" si="17"/>
        <v>0</v>
      </c>
      <c r="AG8">
        <f t="shared" si="38"/>
        <v>8</v>
      </c>
      <c r="AH8" cm="1">
        <f t="array" ref="AH8">_xlfn.IFS(AND(AF8=AE8,AJ8=1),SUM(IF(EC8=1,1,0),AH7),AND(AH7=0,OR(AI8=1,AJ8=0)),0,AND(AI8=0,AJ8=0),AH7)</f>
        <v>0</v>
      </c>
      <c r="AI8">
        <f t="shared" si="18"/>
        <v>0</v>
      </c>
      <c r="AJ8">
        <f t="shared" si="19"/>
        <v>0</v>
      </c>
      <c r="AK8">
        <f t="shared" si="39"/>
        <v>0</v>
      </c>
      <c r="AL8">
        <f t="shared" si="20"/>
        <v>0</v>
      </c>
      <c r="AM8">
        <f t="shared" si="21"/>
        <v>0</v>
      </c>
      <c r="AN8">
        <f t="shared" si="40"/>
        <v>0</v>
      </c>
      <c r="AO8">
        <f t="shared" si="22"/>
        <v>0</v>
      </c>
      <c r="AP8">
        <f t="shared" si="23"/>
        <v>0</v>
      </c>
      <c r="AW8" cm="1">
        <f t="array" ref="AW8">(_xlfn.IFS(BJ7=1,AW7-8,BJ7=0,AW7))</f>
        <v>0</v>
      </c>
      <c r="AX8" cm="1">
        <f t="array" ref="AX8">(_xlfn.IFS(BG7=1,AX7-10,BG7=0,AX7))</f>
        <v>-5</v>
      </c>
      <c r="AY8" cm="1">
        <f t="array" ref="AY8">(_xlfn.IFS(BH7=1,AY7-6,BH7=0,AY7))</f>
        <v>-4</v>
      </c>
      <c r="AZ8">
        <f t="shared" ref="AZ8:AZ46" si="48">(IF(OR(BI7=1,AZ7&gt;0),AZ7-12,AZ7))</f>
        <v>49</v>
      </c>
      <c r="BA8">
        <f t="shared" si="46"/>
        <v>-2</v>
      </c>
      <c r="BB8" cm="1">
        <f t="array" ref="BB8">(_xlfn.IFS(AND(BC7=1,BE7=0),BB7-4,AND(BC7=0,BE7=1),BB7-8,AND(BC7=0,BE7=0),BB7))</f>
        <v>0</v>
      </c>
      <c r="BC8" s="51">
        <f t="shared" si="41"/>
        <v>0</v>
      </c>
      <c r="BD8" s="51">
        <f t="shared" si="42"/>
        <v>0</v>
      </c>
      <c r="BE8" s="51">
        <f t="shared" si="43"/>
        <v>0</v>
      </c>
      <c r="BF8" s="51"/>
      <c r="BG8" s="51">
        <f t="shared" si="47"/>
        <v>0</v>
      </c>
      <c r="BH8" s="51">
        <f t="shared" si="47"/>
        <v>0</v>
      </c>
      <c r="BI8" s="51">
        <f t="shared" si="44"/>
        <v>1</v>
      </c>
      <c r="BJ8" s="51">
        <f t="shared" si="45"/>
        <v>0</v>
      </c>
      <c r="BN8" s="58" t="s">
        <v>596</v>
      </c>
      <c r="BO8" s="59">
        <f>BD47</f>
        <v>1</v>
      </c>
      <c r="BQ8" s="93"/>
      <c r="BR8" s="95"/>
      <c r="BS8" s="60" t="str">
        <f t="shared" si="1"/>
        <v>DE20</v>
      </c>
      <c r="BT8" s="61" t="s">
        <v>597</v>
      </c>
      <c r="BU8" s="61" t="s">
        <v>589</v>
      </c>
      <c r="BV8" s="61"/>
      <c r="BW8" s="61" t="s">
        <v>584</v>
      </c>
      <c r="BX8" s="61" t="s">
        <v>585</v>
      </c>
      <c r="BY8" s="62" t="s">
        <v>586</v>
      </c>
      <c r="BZ8" t="str">
        <f t="shared" si="2"/>
        <v>20</v>
      </c>
      <c r="CB8" t="s">
        <v>598</v>
      </c>
      <c r="CC8" t="s">
        <v>597</v>
      </c>
      <c r="CD8" t="s">
        <v>589</v>
      </c>
      <c r="CF8" t="s">
        <v>584</v>
      </c>
      <c r="CG8" t="s">
        <v>585</v>
      </c>
      <c r="CH8" t="s">
        <v>586</v>
      </c>
      <c r="EA8" t="e">
        <f>MasterListe!#REF!</f>
        <v>#REF!</v>
      </c>
      <c r="EB8" t="e">
        <f>MasterListe!#REF!</f>
        <v>#REF!</v>
      </c>
      <c r="EC8">
        <f t="shared" si="24"/>
        <v>0</v>
      </c>
      <c r="ED8">
        <f t="shared" si="25"/>
        <v>0</v>
      </c>
      <c r="EE8">
        <f t="shared" si="26"/>
        <v>0</v>
      </c>
      <c r="EF8">
        <f t="shared" si="27"/>
        <v>0</v>
      </c>
      <c r="EG8">
        <f t="shared" si="28"/>
        <v>0</v>
      </c>
      <c r="EH8">
        <f t="shared" si="29"/>
        <v>0</v>
      </c>
      <c r="EI8">
        <f t="shared" si="30"/>
        <v>0</v>
      </c>
      <c r="FA8" s="63"/>
      <c r="FB8" s="64"/>
      <c r="FC8" s="64"/>
      <c r="FD8" s="64"/>
      <c r="FE8" s="64"/>
      <c r="FF8" s="65"/>
    </row>
    <row r="9" spans="1:162">
      <c r="A9">
        <f t="shared" si="31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0"/>
        <v>0</v>
      </c>
      <c r="O9" t="e">
        <f>MasterListe!#REF!&amp;"_"&amp;MasterListe!#REF!&amp;"_"&amp;MasterListe!#REF!</f>
        <v>#REF!</v>
      </c>
      <c r="P9" t="e">
        <f>MasterListe!#REF!&amp;" "&amp;MasterListe!#REF!</f>
        <v>#REF!</v>
      </c>
      <c r="S9">
        <f t="shared" si="32"/>
        <v>4</v>
      </c>
      <c r="T9">
        <f t="shared" si="10"/>
        <v>0</v>
      </c>
      <c r="U9">
        <f t="shared" si="33"/>
        <v>0</v>
      </c>
      <c r="V9">
        <f t="shared" si="34"/>
        <v>10</v>
      </c>
      <c r="W9">
        <f t="shared" si="11"/>
        <v>0</v>
      </c>
      <c r="X9">
        <f t="shared" si="12"/>
        <v>0</v>
      </c>
      <c r="Y9">
        <f t="shared" si="35"/>
        <v>6</v>
      </c>
      <c r="Z9">
        <f t="shared" si="13"/>
        <v>0</v>
      </c>
      <c r="AA9">
        <f t="shared" si="14"/>
        <v>0</v>
      </c>
      <c r="AB9">
        <f t="shared" si="36"/>
        <v>96</v>
      </c>
      <c r="AC9">
        <f t="shared" si="15"/>
        <v>1</v>
      </c>
      <c r="AD9">
        <f t="shared" si="16"/>
        <v>0</v>
      </c>
      <c r="AE9">
        <f t="shared" si="37"/>
        <v>0</v>
      </c>
      <c r="AF9">
        <f t="shared" si="17"/>
        <v>0</v>
      </c>
      <c r="AG9">
        <f t="shared" si="38"/>
        <v>8</v>
      </c>
      <c r="AH9" cm="1">
        <f t="array" ref="AH9">_xlfn.IFS(AND(AF9=AE9,AJ9=1),SUM(IF(EC9=1,1,0),AH8),AND(AH8=0,OR(AI9=1,AJ9=0)),0,AND(AI9=0,AJ9=0),AH8)</f>
        <v>0</v>
      </c>
      <c r="AI9">
        <f t="shared" si="18"/>
        <v>0</v>
      </c>
      <c r="AJ9">
        <f t="shared" si="19"/>
        <v>0</v>
      </c>
      <c r="AK9">
        <f t="shared" si="39"/>
        <v>0</v>
      </c>
      <c r="AL9">
        <f t="shared" si="20"/>
        <v>0</v>
      </c>
      <c r="AM9">
        <f t="shared" si="21"/>
        <v>0</v>
      </c>
      <c r="AN9">
        <f t="shared" si="40"/>
        <v>0</v>
      </c>
      <c r="AO9">
        <f t="shared" si="22"/>
        <v>0</v>
      </c>
      <c r="AP9">
        <f t="shared" si="23"/>
        <v>0</v>
      </c>
      <c r="AW9" cm="1">
        <f t="array" ref="AW9">(_xlfn.IFS(BJ8=1,AW8-8,BJ8=0,AW8))</f>
        <v>0</v>
      </c>
      <c r="AX9" cm="1">
        <f t="array" ref="AX9">(_xlfn.IFS(BG8=1,AX8-10,BG8=0,AX8))</f>
        <v>-5</v>
      </c>
      <c r="AY9" cm="1">
        <f t="array" ref="AY9">(_xlfn.IFS(BH8=1,AY8-6,BH8=0,AY8))</f>
        <v>-4</v>
      </c>
      <c r="AZ9">
        <f t="shared" si="48"/>
        <v>37</v>
      </c>
      <c r="BA9">
        <f t="shared" si="46"/>
        <v>-2</v>
      </c>
      <c r="BB9" cm="1">
        <f t="array" ref="BB9">(_xlfn.IFS(AND(BC8=1,BE8=0),BB8-4,AND(BC8=0,BE8=1),BB8-8,AND(BC8=0,BE8=0),BB8))</f>
        <v>0</v>
      </c>
      <c r="BC9" s="51">
        <f t="shared" si="41"/>
        <v>0</v>
      </c>
      <c r="BD9" s="51">
        <f t="shared" si="42"/>
        <v>0</v>
      </c>
      <c r="BE9" s="51">
        <f t="shared" si="43"/>
        <v>0</v>
      </c>
      <c r="BF9" s="51"/>
      <c r="BG9" s="51">
        <f t="shared" si="47"/>
        <v>0</v>
      </c>
      <c r="BH9" s="51">
        <f t="shared" si="47"/>
        <v>0</v>
      </c>
      <c r="BI9" s="51">
        <f t="shared" si="44"/>
        <v>1</v>
      </c>
      <c r="BJ9" s="51">
        <f t="shared" si="45"/>
        <v>0</v>
      </c>
      <c r="BN9" s="58" t="s">
        <v>599</v>
      </c>
      <c r="BO9" s="59">
        <f>BE47</f>
        <v>0</v>
      </c>
      <c r="BQ9" s="93"/>
      <c r="BR9" s="95"/>
      <c r="BS9" s="60" t="str">
        <f t="shared" si="1"/>
        <v>DE21</v>
      </c>
      <c r="BT9" s="61" t="s">
        <v>600</v>
      </c>
      <c r="BU9" s="61" t="s">
        <v>589</v>
      </c>
      <c r="BV9" s="61"/>
      <c r="BW9" s="61" t="s">
        <v>584</v>
      </c>
      <c r="BX9" s="61" t="s">
        <v>585</v>
      </c>
      <c r="BY9" s="62" t="s">
        <v>586</v>
      </c>
      <c r="BZ9" t="str">
        <f t="shared" si="2"/>
        <v>21</v>
      </c>
      <c r="CB9" t="s">
        <v>601</v>
      </c>
      <c r="CC9" t="s">
        <v>600</v>
      </c>
      <c r="CD9" t="s">
        <v>589</v>
      </c>
      <c r="CF9" t="s">
        <v>584</v>
      </c>
      <c r="CG9" t="s">
        <v>585</v>
      </c>
      <c r="CH9" t="s">
        <v>586</v>
      </c>
      <c r="EA9" t="e">
        <f>MasterListe!#REF!</f>
        <v>#REF!</v>
      </c>
      <c r="EB9" t="e">
        <f>MasterListe!#REF!</f>
        <v>#REF!</v>
      </c>
      <c r="EC9">
        <f t="shared" si="24"/>
        <v>0</v>
      </c>
      <c r="ED9">
        <f t="shared" si="25"/>
        <v>0</v>
      </c>
      <c r="EE9">
        <f t="shared" si="26"/>
        <v>0</v>
      </c>
      <c r="EF9">
        <f t="shared" si="27"/>
        <v>0</v>
      </c>
      <c r="EG9">
        <f t="shared" si="28"/>
        <v>0</v>
      </c>
      <c r="EH9">
        <f t="shared" si="29"/>
        <v>0</v>
      </c>
      <c r="EI9">
        <f t="shared" si="30"/>
        <v>0</v>
      </c>
      <c r="FA9" s="63"/>
      <c r="FB9" s="64"/>
      <c r="FC9" s="64"/>
      <c r="FD9" s="64"/>
      <c r="FE9" s="64"/>
      <c r="FF9" s="65"/>
    </row>
    <row r="10" spans="1:162" ht="15.75" thickBot="1">
      <c r="A10">
        <f t="shared" si="31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0"/>
        <v>0</v>
      </c>
      <c r="O10" t="e">
        <f>MasterListe!#REF!&amp;"_"&amp;MasterListe!#REF!&amp;"_"&amp;MasterListe!#REF!</f>
        <v>#REF!</v>
      </c>
      <c r="P10" t="e">
        <f>MasterListe!#REF!&amp;" "&amp;MasterListe!#REF!</f>
        <v>#REF!</v>
      </c>
      <c r="S10">
        <f t="shared" si="32"/>
        <v>4</v>
      </c>
      <c r="T10">
        <f t="shared" si="10"/>
        <v>0</v>
      </c>
      <c r="U10">
        <f t="shared" si="33"/>
        <v>0</v>
      </c>
      <c r="V10">
        <f t="shared" si="34"/>
        <v>10</v>
      </c>
      <c r="W10">
        <f t="shared" si="11"/>
        <v>0</v>
      </c>
      <c r="X10">
        <f t="shared" si="12"/>
        <v>0</v>
      </c>
      <c r="Y10">
        <f t="shared" si="35"/>
        <v>6</v>
      </c>
      <c r="Z10">
        <f t="shared" si="13"/>
        <v>0</v>
      </c>
      <c r="AA10">
        <f t="shared" si="14"/>
        <v>0</v>
      </c>
      <c r="AB10">
        <f t="shared" si="36"/>
        <v>96</v>
      </c>
      <c r="AC10">
        <f t="shared" si="15"/>
        <v>1</v>
      </c>
      <c r="AD10">
        <f t="shared" si="16"/>
        <v>0</v>
      </c>
      <c r="AE10">
        <f t="shared" si="37"/>
        <v>0</v>
      </c>
      <c r="AF10">
        <f t="shared" si="17"/>
        <v>0</v>
      </c>
      <c r="AG10">
        <f t="shared" si="38"/>
        <v>8</v>
      </c>
      <c r="AH10" cm="1">
        <f t="array" ref="AH10">_xlfn.IFS(AND(AF10=AE10,AJ10=1),SUM(IF(EC10=1,1,0),AH9),AND(AH9=0,OR(AI10=1,AJ10=0)),0,AND(AI10=0,AJ10=0),AH9)</f>
        <v>0</v>
      </c>
      <c r="AI10">
        <f t="shared" si="18"/>
        <v>0</v>
      </c>
      <c r="AJ10">
        <f t="shared" si="19"/>
        <v>0</v>
      </c>
      <c r="AK10">
        <f t="shared" si="39"/>
        <v>0</v>
      </c>
      <c r="AL10">
        <f t="shared" si="20"/>
        <v>0</v>
      </c>
      <c r="AM10">
        <f t="shared" si="21"/>
        <v>0</v>
      </c>
      <c r="AN10">
        <f t="shared" si="40"/>
        <v>0</v>
      </c>
      <c r="AO10">
        <f t="shared" si="22"/>
        <v>0</v>
      </c>
      <c r="AP10">
        <f t="shared" si="23"/>
        <v>0</v>
      </c>
      <c r="AW10" cm="1">
        <f t="array" ref="AW10">(_xlfn.IFS(BJ9=1,AW9-8,BJ9=0,AW9))</f>
        <v>0</v>
      </c>
      <c r="AX10" cm="1">
        <f t="array" ref="AX10">(_xlfn.IFS(BG9=1,AX9-10,BG9=0,AX9))</f>
        <v>-5</v>
      </c>
      <c r="AY10" cm="1">
        <f t="array" ref="AY10">(_xlfn.IFS(BH9=1,AY9-6,BH9=0,AY9))</f>
        <v>-4</v>
      </c>
      <c r="AZ10">
        <f t="shared" si="48"/>
        <v>25</v>
      </c>
      <c r="BA10">
        <f t="shared" si="46"/>
        <v>-2</v>
      </c>
      <c r="BB10" cm="1">
        <f t="array" ref="BB10">(_xlfn.IFS(AND(BC9=1,BE9=0),BB9-4,AND(BC9=0,BE9=1),BB9-8,AND(BC9=0,BE9=0),BB9))</f>
        <v>0</v>
      </c>
      <c r="BC10" s="51">
        <f t="shared" si="41"/>
        <v>0</v>
      </c>
      <c r="BD10" s="51">
        <f t="shared" si="42"/>
        <v>0</v>
      </c>
      <c r="BE10" s="51">
        <f t="shared" si="43"/>
        <v>0</v>
      </c>
      <c r="BF10" s="51"/>
      <c r="BG10" s="51">
        <f t="shared" si="47"/>
        <v>0</v>
      </c>
      <c r="BH10" s="51">
        <f t="shared" si="47"/>
        <v>0</v>
      </c>
      <c r="BI10" s="51">
        <f t="shared" si="44"/>
        <v>1</v>
      </c>
      <c r="BJ10" s="51">
        <f t="shared" si="45"/>
        <v>0</v>
      </c>
      <c r="BN10" s="66" t="s">
        <v>602</v>
      </c>
      <c r="BO10" s="67">
        <f>BJ47</f>
        <v>0</v>
      </c>
      <c r="BQ10" s="93"/>
      <c r="BR10" s="95" t="s">
        <v>556</v>
      </c>
      <c r="BS10" s="60" t="str">
        <f t="shared" si="1"/>
        <v>DE64</v>
      </c>
      <c r="BT10" s="61" t="s">
        <v>603</v>
      </c>
      <c r="BU10" s="61" t="s">
        <v>604</v>
      </c>
      <c r="BV10" s="61"/>
      <c r="BW10" s="61" t="s">
        <v>584</v>
      </c>
      <c r="BX10" s="61" t="s">
        <v>585</v>
      </c>
      <c r="BY10" s="62" t="s">
        <v>605</v>
      </c>
      <c r="BZ10" t="str">
        <f t="shared" si="2"/>
        <v>64</v>
      </c>
      <c r="CB10" t="s">
        <v>606</v>
      </c>
      <c r="CC10" t="s">
        <v>603</v>
      </c>
      <c r="CD10" t="s">
        <v>604</v>
      </c>
      <c r="CF10" t="s">
        <v>584</v>
      </c>
      <c r="CG10" t="s">
        <v>585</v>
      </c>
      <c r="CH10" t="s">
        <v>605</v>
      </c>
      <c r="EA10" t="e">
        <f>MasterListe!#REF!</f>
        <v>#REF!</v>
      </c>
      <c r="EB10" t="e">
        <f>MasterListe!#REF!</f>
        <v>#REF!</v>
      </c>
      <c r="EC10">
        <f t="shared" si="24"/>
        <v>0</v>
      </c>
      <c r="ED10">
        <f t="shared" si="25"/>
        <v>0</v>
      </c>
      <c r="EE10">
        <f t="shared" si="26"/>
        <v>0</v>
      </c>
      <c r="EF10">
        <f t="shared" si="27"/>
        <v>0</v>
      </c>
      <c r="EG10">
        <f t="shared" si="28"/>
        <v>0</v>
      </c>
      <c r="EH10">
        <f t="shared" si="29"/>
        <v>0</v>
      </c>
      <c r="EI10">
        <f t="shared" si="30"/>
        <v>0</v>
      </c>
      <c r="FA10" s="63"/>
      <c r="FB10" s="64"/>
      <c r="FC10" s="64"/>
      <c r="FD10" s="64"/>
      <c r="FE10" s="64"/>
      <c r="FF10" s="65"/>
    </row>
    <row r="11" spans="1:162">
      <c r="A11">
        <f t="shared" si="31"/>
        <v>0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0"/>
        <v>0</v>
      </c>
      <c r="O11" t="e">
        <f>MasterListe!#REF!&amp;"_"&amp;MasterListe!#REF!&amp;"_"&amp;MasterListe!#REF!</f>
        <v>#REF!</v>
      </c>
      <c r="P11" t="e">
        <f>MasterListe!#REF!&amp;" "&amp;MasterListe!#REF!</f>
        <v>#REF!</v>
      </c>
      <c r="S11">
        <f t="shared" si="32"/>
        <v>4</v>
      </c>
      <c r="T11">
        <f t="shared" si="10"/>
        <v>0</v>
      </c>
      <c r="U11">
        <f t="shared" si="33"/>
        <v>0</v>
      </c>
      <c r="V11">
        <f t="shared" si="34"/>
        <v>10</v>
      </c>
      <c r="W11">
        <f t="shared" si="11"/>
        <v>0</v>
      </c>
      <c r="X11">
        <f t="shared" si="12"/>
        <v>0</v>
      </c>
      <c r="Y11">
        <f t="shared" si="35"/>
        <v>6</v>
      </c>
      <c r="Z11">
        <f t="shared" si="13"/>
        <v>0</v>
      </c>
      <c r="AA11">
        <f t="shared" si="14"/>
        <v>0</v>
      </c>
      <c r="AB11">
        <f t="shared" si="36"/>
        <v>96</v>
      </c>
      <c r="AC11">
        <f t="shared" si="15"/>
        <v>1</v>
      </c>
      <c r="AD11">
        <f t="shared" si="16"/>
        <v>0</v>
      </c>
      <c r="AE11">
        <f t="shared" si="37"/>
        <v>0</v>
      </c>
      <c r="AF11">
        <f t="shared" si="17"/>
        <v>0</v>
      </c>
      <c r="AG11">
        <f t="shared" si="38"/>
        <v>8</v>
      </c>
      <c r="AH11" cm="1">
        <f t="array" ref="AH11">_xlfn.IFS(AND(AF11=AE11,AJ11=1),SUM(IF(EC11=1,1,0),AH10),AND(AH10=0,OR(AI11=1,AJ11=0)),0,AND(AI11=0,AJ11=0),AH10)</f>
        <v>0</v>
      </c>
      <c r="AI11">
        <f t="shared" si="18"/>
        <v>0</v>
      </c>
      <c r="AJ11">
        <f t="shared" si="19"/>
        <v>0</v>
      </c>
      <c r="AK11">
        <f t="shared" si="39"/>
        <v>0</v>
      </c>
      <c r="AL11">
        <f t="shared" si="20"/>
        <v>0</v>
      </c>
      <c r="AM11">
        <f t="shared" si="21"/>
        <v>0</v>
      </c>
      <c r="AN11">
        <f t="shared" si="40"/>
        <v>0</v>
      </c>
      <c r="AO11">
        <f t="shared" si="22"/>
        <v>0</v>
      </c>
      <c r="AP11">
        <f t="shared" si="23"/>
        <v>0</v>
      </c>
      <c r="AW11" cm="1">
        <f t="array" ref="AW11">(_xlfn.IFS(BJ10=1,AW10-8,BJ10=0,AW10))</f>
        <v>0</v>
      </c>
      <c r="AX11" cm="1">
        <f t="array" ref="AX11">(_xlfn.IFS(BG10=1,AX10-10,BG10=0,AX10))</f>
        <v>-5</v>
      </c>
      <c r="AY11" cm="1">
        <f t="array" ref="AY11">(_xlfn.IFS(BH10=1,AY10-6,BH10=0,AY10))</f>
        <v>-4</v>
      </c>
      <c r="AZ11">
        <f t="shared" si="48"/>
        <v>13</v>
      </c>
      <c r="BA11">
        <f t="shared" si="46"/>
        <v>-2</v>
      </c>
      <c r="BB11" cm="1">
        <f t="array" ref="BB11">(_xlfn.IFS(AND(BC10=1,BE10=0),BB10-4,AND(BC10=0,BE10=1),BB10-8,AND(BC10=0,BE10=0),BB10))</f>
        <v>0</v>
      </c>
      <c r="BC11" s="51">
        <f t="shared" si="41"/>
        <v>0</v>
      </c>
      <c r="BD11" s="51">
        <f t="shared" si="42"/>
        <v>0</v>
      </c>
      <c r="BE11" s="51">
        <f t="shared" si="43"/>
        <v>0</v>
      </c>
      <c r="BF11" s="51"/>
      <c r="BG11" s="51">
        <f t="shared" si="47"/>
        <v>0</v>
      </c>
      <c r="BH11" s="51">
        <f t="shared" si="47"/>
        <v>0</v>
      </c>
      <c r="BI11" s="51">
        <f t="shared" si="44"/>
        <v>1</v>
      </c>
      <c r="BJ11" s="51">
        <f t="shared" si="45"/>
        <v>0</v>
      </c>
      <c r="BQ11" s="93"/>
      <c r="BR11" s="95"/>
      <c r="BS11" s="60" t="str">
        <f t="shared" si="1"/>
        <v>DE65</v>
      </c>
      <c r="BT11" s="61" t="s">
        <v>607</v>
      </c>
      <c r="BU11" s="61" t="s">
        <v>608</v>
      </c>
      <c r="BV11" s="61"/>
      <c r="BW11" s="61" t="s">
        <v>584</v>
      </c>
      <c r="BX11" s="61" t="s">
        <v>585</v>
      </c>
      <c r="BY11" s="62" t="s">
        <v>605</v>
      </c>
      <c r="BZ11" t="str">
        <f t="shared" si="2"/>
        <v>65</v>
      </c>
      <c r="CB11" t="s">
        <v>609</v>
      </c>
      <c r="CC11" t="s">
        <v>607</v>
      </c>
      <c r="CD11" t="s">
        <v>608</v>
      </c>
      <c r="CF11" t="s">
        <v>584</v>
      </c>
      <c r="CG11" t="s">
        <v>585</v>
      </c>
      <c r="CH11" t="s">
        <v>605</v>
      </c>
      <c r="EA11" t="e">
        <f>MasterListe!#REF!</f>
        <v>#REF!</v>
      </c>
      <c r="EB11" t="e">
        <f>MasterListe!#REF!</f>
        <v>#REF!</v>
      </c>
      <c r="EC11">
        <f t="shared" si="24"/>
        <v>0</v>
      </c>
      <c r="ED11">
        <f t="shared" si="25"/>
        <v>0</v>
      </c>
      <c r="EE11">
        <f t="shared" si="26"/>
        <v>0</v>
      </c>
      <c r="EF11">
        <f t="shared" si="27"/>
        <v>0</v>
      </c>
      <c r="EG11">
        <f t="shared" si="28"/>
        <v>0</v>
      </c>
      <c r="EH11">
        <f t="shared" si="29"/>
        <v>0</v>
      </c>
      <c r="EI11">
        <f t="shared" si="30"/>
        <v>0</v>
      </c>
      <c r="FA11" s="63"/>
      <c r="FB11" s="64"/>
      <c r="FC11" s="64"/>
      <c r="FD11" s="64"/>
      <c r="FE11" s="64"/>
      <c r="FF11" s="65"/>
    </row>
    <row r="12" spans="1:162">
      <c r="A12">
        <f t="shared" si="31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0"/>
        <v>0</v>
      </c>
      <c r="O12" t="e">
        <f>MasterListe!#REF!&amp;"_"&amp;MasterListe!#REF!&amp;"_"&amp;MasterListe!#REF!</f>
        <v>#REF!</v>
      </c>
      <c r="P12" t="e">
        <f>MasterListe!#REF!&amp;" "&amp;MasterListe!#REF!</f>
        <v>#REF!</v>
      </c>
      <c r="S12">
        <f t="shared" si="32"/>
        <v>4</v>
      </c>
      <c r="T12">
        <f t="shared" si="10"/>
        <v>0</v>
      </c>
      <c r="U12">
        <f t="shared" si="33"/>
        <v>0</v>
      </c>
      <c r="V12">
        <f t="shared" si="34"/>
        <v>10</v>
      </c>
      <c r="W12">
        <f t="shared" si="11"/>
        <v>0</v>
      </c>
      <c r="X12">
        <f t="shared" si="12"/>
        <v>0</v>
      </c>
      <c r="Y12">
        <f t="shared" si="35"/>
        <v>6</v>
      </c>
      <c r="Z12">
        <f t="shared" si="13"/>
        <v>0</v>
      </c>
      <c r="AA12">
        <f t="shared" si="14"/>
        <v>0</v>
      </c>
      <c r="AB12">
        <f t="shared" si="36"/>
        <v>96</v>
      </c>
      <c r="AC12">
        <f t="shared" si="15"/>
        <v>1</v>
      </c>
      <c r="AD12">
        <f t="shared" si="16"/>
        <v>0</v>
      </c>
      <c r="AE12">
        <f t="shared" si="37"/>
        <v>0</v>
      </c>
      <c r="AF12">
        <f t="shared" si="17"/>
        <v>0</v>
      </c>
      <c r="AG12">
        <f t="shared" si="38"/>
        <v>8</v>
      </c>
      <c r="AH12" cm="1">
        <f t="array" ref="AH12">_xlfn.IFS(AND(AF12=AE12,AJ12=1),SUM(IF(EC12=1,1,0),AH11),AND(AH11=0,OR(AI12=1,AJ12=0)),0,AND(AI12=0,AJ12=0),AH11)</f>
        <v>0</v>
      </c>
      <c r="AI12">
        <f t="shared" si="18"/>
        <v>0</v>
      </c>
      <c r="AJ12">
        <f t="shared" si="19"/>
        <v>0</v>
      </c>
      <c r="AK12">
        <f t="shared" si="39"/>
        <v>0</v>
      </c>
      <c r="AL12">
        <f t="shared" si="20"/>
        <v>0</v>
      </c>
      <c r="AM12">
        <f t="shared" si="21"/>
        <v>0</v>
      </c>
      <c r="AN12">
        <f t="shared" si="40"/>
        <v>0</v>
      </c>
      <c r="AO12">
        <f t="shared" si="22"/>
        <v>0</v>
      </c>
      <c r="AP12">
        <f t="shared" si="23"/>
        <v>0</v>
      </c>
      <c r="AW12" cm="1">
        <f t="array" ref="AW12">(_xlfn.IFS(BJ11=1,AW11-8,BJ11=0,AW11))</f>
        <v>0</v>
      </c>
      <c r="AX12" cm="1">
        <f t="array" ref="AX12">(_xlfn.IFS(BG11=1,AX11-10,BG11=0,AX11))</f>
        <v>-5</v>
      </c>
      <c r="AY12" cm="1">
        <f t="array" ref="AY12">(_xlfn.IFS(BH11=1,AY11-6,BH11=0,AY11))</f>
        <v>-4</v>
      </c>
      <c r="AZ12">
        <f t="shared" si="48"/>
        <v>1</v>
      </c>
      <c r="BA12">
        <f t="shared" si="46"/>
        <v>-2</v>
      </c>
      <c r="BB12" cm="1">
        <f t="array" ref="BB12">(_xlfn.IFS(AND(BC11=1,BE11=0),BB11-4,AND(BC11=0,BE11=1),BB11-8,AND(BC11=0,BE11=0),BB11))</f>
        <v>0</v>
      </c>
      <c r="BC12" s="51">
        <f t="shared" si="41"/>
        <v>0</v>
      </c>
      <c r="BD12" s="51">
        <f t="shared" si="42"/>
        <v>0</v>
      </c>
      <c r="BE12" s="51">
        <f t="shared" si="43"/>
        <v>0</v>
      </c>
      <c r="BF12" s="51"/>
      <c r="BG12" s="51">
        <f t="shared" si="47"/>
        <v>0</v>
      </c>
      <c r="BH12" s="51">
        <f t="shared" si="47"/>
        <v>0</v>
      </c>
      <c r="BI12" s="51">
        <f t="shared" si="44"/>
        <v>1</v>
      </c>
      <c r="BJ12" s="51">
        <f t="shared" si="45"/>
        <v>0</v>
      </c>
      <c r="BQ12" s="93"/>
      <c r="BR12" s="95"/>
      <c r="BS12" s="60" t="str">
        <f t="shared" si="1"/>
        <v>DE66</v>
      </c>
      <c r="BT12" s="61" t="s">
        <v>610</v>
      </c>
      <c r="BU12" s="61" t="s">
        <v>611</v>
      </c>
      <c r="BV12" s="61"/>
      <c r="BW12" s="61" t="s">
        <v>584</v>
      </c>
      <c r="BX12" s="61" t="s">
        <v>585</v>
      </c>
      <c r="BY12" s="62" t="s">
        <v>605</v>
      </c>
      <c r="BZ12" t="str">
        <f t="shared" si="2"/>
        <v>66</v>
      </c>
      <c r="CB12" t="s">
        <v>612</v>
      </c>
      <c r="CC12" t="s">
        <v>610</v>
      </c>
      <c r="CD12" t="s">
        <v>611</v>
      </c>
      <c r="CF12" t="s">
        <v>584</v>
      </c>
      <c r="CG12" t="s">
        <v>585</v>
      </c>
      <c r="CH12" t="s">
        <v>605</v>
      </c>
      <c r="EA12" t="e">
        <f>MasterListe!#REF!</f>
        <v>#REF!</v>
      </c>
      <c r="EB12" t="e">
        <f>MasterListe!#REF!</f>
        <v>#REF!</v>
      </c>
      <c r="EC12">
        <f t="shared" si="24"/>
        <v>0</v>
      </c>
      <c r="ED12">
        <f t="shared" si="25"/>
        <v>0</v>
      </c>
      <c r="EE12">
        <f t="shared" si="26"/>
        <v>0</v>
      </c>
      <c r="EF12">
        <f t="shared" si="27"/>
        <v>0</v>
      </c>
      <c r="EG12">
        <f t="shared" si="28"/>
        <v>0</v>
      </c>
      <c r="EH12">
        <f t="shared" si="29"/>
        <v>0</v>
      </c>
      <c r="EI12">
        <f t="shared" si="30"/>
        <v>0</v>
      </c>
      <c r="FA12" s="63"/>
      <c r="FB12" s="64"/>
      <c r="FC12" s="64"/>
      <c r="FD12" s="64"/>
      <c r="FE12" s="64"/>
      <c r="FF12" s="65"/>
    </row>
    <row r="13" spans="1:162">
      <c r="A13">
        <f t="shared" si="31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0"/>
        <v>0</v>
      </c>
      <c r="O13" t="e">
        <f>MasterListe!#REF!&amp;"_"&amp;MasterListe!#REF!&amp;"_"&amp;MasterListe!#REF!</f>
        <v>#REF!</v>
      </c>
      <c r="P13" t="e">
        <f>MasterListe!#REF!&amp;" "&amp;MasterListe!#REF!</f>
        <v>#REF!</v>
      </c>
      <c r="S13">
        <f t="shared" si="32"/>
        <v>4</v>
      </c>
      <c r="T13">
        <f t="shared" si="10"/>
        <v>0</v>
      </c>
      <c r="U13">
        <f t="shared" si="33"/>
        <v>0</v>
      </c>
      <c r="V13">
        <f t="shared" si="34"/>
        <v>10</v>
      </c>
      <c r="W13">
        <f t="shared" si="11"/>
        <v>0</v>
      </c>
      <c r="X13">
        <f t="shared" si="12"/>
        <v>0</v>
      </c>
      <c r="Y13">
        <f t="shared" si="35"/>
        <v>6</v>
      </c>
      <c r="Z13">
        <f t="shared" si="13"/>
        <v>0</v>
      </c>
      <c r="AA13">
        <f t="shared" si="14"/>
        <v>0</v>
      </c>
      <c r="AB13">
        <f t="shared" si="36"/>
        <v>96</v>
      </c>
      <c r="AC13">
        <f t="shared" si="15"/>
        <v>1</v>
      </c>
      <c r="AD13">
        <f t="shared" si="16"/>
        <v>0</v>
      </c>
      <c r="AE13">
        <f t="shared" si="37"/>
        <v>0</v>
      </c>
      <c r="AF13">
        <f t="shared" si="17"/>
        <v>0</v>
      </c>
      <c r="AG13">
        <f t="shared" si="38"/>
        <v>8</v>
      </c>
      <c r="AH13" cm="1">
        <f t="array" ref="AH13">_xlfn.IFS(AND(AF13=AE13,AJ13=1),SUM(IF(EC13=1,1,0),AH12),AND(AH12=0,OR(AI13=1,AJ13=0)),0,AND(AI13=0,AJ13=0),AH12)</f>
        <v>0</v>
      </c>
      <c r="AI13">
        <f t="shared" si="18"/>
        <v>0</v>
      </c>
      <c r="AJ13">
        <f t="shared" si="19"/>
        <v>0</v>
      </c>
      <c r="AK13">
        <f t="shared" si="39"/>
        <v>0</v>
      </c>
      <c r="AL13">
        <f t="shared" si="20"/>
        <v>0</v>
      </c>
      <c r="AM13">
        <f t="shared" si="21"/>
        <v>0</v>
      </c>
      <c r="AN13">
        <f t="shared" si="40"/>
        <v>0</v>
      </c>
      <c r="AO13">
        <f t="shared" si="22"/>
        <v>0</v>
      </c>
      <c r="AP13">
        <f t="shared" si="23"/>
        <v>0</v>
      </c>
      <c r="AW13" cm="1">
        <f t="array" ref="AW13">(_xlfn.IFS(BJ12=1,AW12-8,BJ12=0,AW12))</f>
        <v>0</v>
      </c>
      <c r="AX13" cm="1">
        <f t="array" ref="AX13">(_xlfn.IFS(BG12=1,AX12-10,BG12=0,AX12))</f>
        <v>-5</v>
      </c>
      <c r="AY13" cm="1">
        <f t="array" ref="AY13">(_xlfn.IFS(BH12=1,AY12-6,BH12=0,AY12))</f>
        <v>-4</v>
      </c>
      <c r="AZ13">
        <f t="shared" si="48"/>
        <v>-11</v>
      </c>
      <c r="BA13">
        <f t="shared" si="46"/>
        <v>-2</v>
      </c>
      <c r="BB13" cm="1">
        <f t="array" ref="BB13">(_xlfn.IFS(AND(BC12=1,BE12=0),BB12-4,AND(BC12=0,BE12=1),BB12-8,AND(BC12=0,BE12=0),BB12))</f>
        <v>0</v>
      </c>
      <c r="BC13" s="51">
        <f t="shared" si="41"/>
        <v>0</v>
      </c>
      <c r="BD13" s="51">
        <f t="shared" si="42"/>
        <v>0</v>
      </c>
      <c r="BE13" s="51">
        <f t="shared" si="43"/>
        <v>0</v>
      </c>
      <c r="BF13" s="51"/>
      <c r="BG13" s="51">
        <f t="shared" si="47"/>
        <v>0</v>
      </c>
      <c r="BH13" s="51">
        <f t="shared" si="47"/>
        <v>0</v>
      </c>
      <c r="BI13" s="51">
        <f t="shared" si="44"/>
        <v>0</v>
      </c>
      <c r="BJ13" s="51">
        <f t="shared" si="45"/>
        <v>0</v>
      </c>
      <c r="BQ13" s="93"/>
      <c r="BR13" s="95"/>
      <c r="BS13" s="60" t="str">
        <f t="shared" si="1"/>
        <v>DE67</v>
      </c>
      <c r="BT13" s="61" t="s">
        <v>613</v>
      </c>
      <c r="BU13" s="61" t="s">
        <v>614</v>
      </c>
      <c r="BV13" s="61"/>
      <c r="BW13" s="61" t="s">
        <v>584</v>
      </c>
      <c r="BX13" s="61" t="s">
        <v>585</v>
      </c>
      <c r="BY13" s="62" t="s">
        <v>605</v>
      </c>
      <c r="BZ13" t="str">
        <f t="shared" si="2"/>
        <v>67</v>
      </c>
      <c r="CB13" t="s">
        <v>615</v>
      </c>
      <c r="CC13" t="s">
        <v>613</v>
      </c>
      <c r="CD13" t="s">
        <v>614</v>
      </c>
      <c r="CF13" t="s">
        <v>584</v>
      </c>
      <c r="CG13" t="s">
        <v>585</v>
      </c>
      <c r="CH13" t="s">
        <v>605</v>
      </c>
      <c r="EA13" t="e">
        <f>MasterListe!#REF!</f>
        <v>#REF!</v>
      </c>
      <c r="EB13" t="e">
        <f>MasterListe!#REF!</f>
        <v>#REF!</v>
      </c>
      <c r="EC13">
        <f t="shared" si="24"/>
        <v>0</v>
      </c>
      <c r="ED13">
        <f t="shared" si="25"/>
        <v>0</v>
      </c>
      <c r="EE13">
        <f t="shared" si="26"/>
        <v>0</v>
      </c>
      <c r="EF13">
        <f t="shared" si="27"/>
        <v>0</v>
      </c>
      <c r="EG13">
        <f t="shared" si="28"/>
        <v>0</v>
      </c>
      <c r="EH13">
        <f t="shared" si="29"/>
        <v>0</v>
      </c>
      <c r="EI13">
        <f t="shared" si="30"/>
        <v>0</v>
      </c>
      <c r="FA13" s="63"/>
      <c r="FB13" s="64"/>
      <c r="FC13" s="64"/>
      <c r="FD13" s="64"/>
      <c r="FE13" s="64"/>
      <c r="FF13" s="65"/>
    </row>
    <row r="14" spans="1:162">
      <c r="A14">
        <f t="shared" si="31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0"/>
        <v>0</v>
      </c>
      <c r="O14" t="e">
        <f>MasterListe!#REF!&amp;"_"&amp;MasterListe!#REF!&amp;"_"&amp;MasterListe!#REF!</f>
        <v>#REF!</v>
      </c>
      <c r="P14" t="e">
        <f>MasterListe!#REF!&amp;" "&amp;MasterListe!#REF!</f>
        <v>#REF!</v>
      </c>
      <c r="S14">
        <f t="shared" si="32"/>
        <v>4</v>
      </c>
      <c r="T14">
        <f t="shared" si="10"/>
        <v>0</v>
      </c>
      <c r="U14">
        <f t="shared" si="33"/>
        <v>0</v>
      </c>
      <c r="V14">
        <f t="shared" si="34"/>
        <v>10</v>
      </c>
      <c r="W14">
        <f t="shared" si="11"/>
        <v>0</v>
      </c>
      <c r="X14">
        <f t="shared" si="12"/>
        <v>0</v>
      </c>
      <c r="Y14">
        <f t="shared" si="35"/>
        <v>6</v>
      </c>
      <c r="Z14">
        <f t="shared" si="13"/>
        <v>0</v>
      </c>
      <c r="AA14">
        <f t="shared" si="14"/>
        <v>0</v>
      </c>
      <c r="AB14">
        <f t="shared" si="36"/>
        <v>96</v>
      </c>
      <c r="AC14">
        <f t="shared" si="15"/>
        <v>1</v>
      </c>
      <c r="AD14">
        <f t="shared" si="16"/>
        <v>0</v>
      </c>
      <c r="AE14">
        <f t="shared" si="37"/>
        <v>0</v>
      </c>
      <c r="AF14">
        <f t="shared" si="17"/>
        <v>0</v>
      </c>
      <c r="AG14">
        <f t="shared" si="38"/>
        <v>8</v>
      </c>
      <c r="AH14" cm="1">
        <f t="array" ref="AH14">_xlfn.IFS(AND(AF14=AE14,AJ14=1),SUM(IF(EC14=1,1,0),AH13),AND(AH13=0,OR(AI14=1,AJ14=0)),0,AND(AI14=0,AJ14=0),AH13)</f>
        <v>0</v>
      </c>
      <c r="AI14">
        <f t="shared" si="18"/>
        <v>0</v>
      </c>
      <c r="AJ14">
        <f t="shared" si="19"/>
        <v>0</v>
      </c>
      <c r="AK14">
        <f t="shared" si="39"/>
        <v>0</v>
      </c>
      <c r="AL14">
        <f t="shared" si="20"/>
        <v>0</v>
      </c>
      <c r="AM14">
        <f t="shared" si="21"/>
        <v>0</v>
      </c>
      <c r="AN14">
        <f t="shared" si="40"/>
        <v>0</v>
      </c>
      <c r="AO14">
        <f t="shared" si="22"/>
        <v>0</v>
      </c>
      <c r="AP14">
        <f t="shared" si="23"/>
        <v>0</v>
      </c>
      <c r="AW14" cm="1">
        <f t="array" ref="AW14">(_xlfn.IFS(BJ13=1,AW13-8,BJ13=0,AW13))</f>
        <v>0</v>
      </c>
      <c r="AX14" cm="1">
        <f t="array" ref="AX14">(_xlfn.IFS(BG13=1,AX13-10,BG13=0,AX13))</f>
        <v>-5</v>
      </c>
      <c r="AY14" cm="1">
        <f t="array" ref="AY14">(_xlfn.IFS(BH13=1,AY13-6,BH13=0,AY13))</f>
        <v>-4</v>
      </c>
      <c r="AZ14">
        <f t="shared" si="48"/>
        <v>-11</v>
      </c>
      <c r="BA14">
        <f t="shared" si="46"/>
        <v>-2</v>
      </c>
      <c r="BB14" cm="1">
        <f t="array" ref="BB14">(_xlfn.IFS(AND(BC13=1,BE13=0),BB13-4,AND(BC13=0,BE13=1),BB13-8,AND(BC13=0,BE13=0),BB13))</f>
        <v>0</v>
      </c>
      <c r="BC14" s="51">
        <f t="shared" si="41"/>
        <v>0</v>
      </c>
      <c r="BD14" s="51">
        <f t="shared" si="42"/>
        <v>0</v>
      </c>
      <c r="BE14" s="51">
        <f t="shared" si="43"/>
        <v>0</v>
      </c>
      <c r="BF14" s="51"/>
      <c r="BG14" s="51">
        <f t="shared" si="47"/>
        <v>0</v>
      </c>
      <c r="BH14" s="51">
        <f t="shared" si="47"/>
        <v>0</v>
      </c>
      <c r="BI14" s="51">
        <f t="shared" si="44"/>
        <v>0</v>
      </c>
      <c r="BJ14" s="51">
        <f t="shared" si="45"/>
        <v>0</v>
      </c>
      <c r="BQ14" s="93"/>
      <c r="BR14" s="95"/>
      <c r="BS14" s="60" t="str">
        <f t="shared" si="1"/>
        <v>DE68</v>
      </c>
      <c r="BT14" s="61" t="s">
        <v>616</v>
      </c>
      <c r="BU14" s="61" t="s">
        <v>617</v>
      </c>
      <c r="BV14" s="61"/>
      <c r="BW14" s="61" t="s">
        <v>584</v>
      </c>
      <c r="BX14" s="61" t="s">
        <v>585</v>
      </c>
      <c r="BY14" s="62" t="s">
        <v>605</v>
      </c>
      <c r="BZ14" t="str">
        <f t="shared" si="2"/>
        <v>68</v>
      </c>
      <c r="CB14" t="s">
        <v>618</v>
      </c>
      <c r="CC14" t="s">
        <v>616</v>
      </c>
      <c r="CD14" t="s">
        <v>617</v>
      </c>
      <c r="CF14" t="s">
        <v>584</v>
      </c>
      <c r="CG14" t="s">
        <v>585</v>
      </c>
      <c r="CH14" t="s">
        <v>605</v>
      </c>
      <c r="EA14" t="e">
        <f>MasterListe!#REF!</f>
        <v>#REF!</v>
      </c>
      <c r="EB14" t="e">
        <f>MasterListe!#REF!</f>
        <v>#REF!</v>
      </c>
      <c r="EC14">
        <f t="shared" si="24"/>
        <v>0</v>
      </c>
      <c r="ED14">
        <f t="shared" si="25"/>
        <v>0</v>
      </c>
      <c r="EE14">
        <f t="shared" si="26"/>
        <v>0</v>
      </c>
      <c r="EF14">
        <f t="shared" si="27"/>
        <v>0</v>
      </c>
      <c r="EG14">
        <f t="shared" si="28"/>
        <v>0</v>
      </c>
      <c r="EH14">
        <f t="shared" si="29"/>
        <v>0</v>
      </c>
      <c r="EI14">
        <f t="shared" si="30"/>
        <v>0</v>
      </c>
      <c r="FA14" s="63" t="str">
        <f t="shared" ref="FA14:FA21" si="49">"IO."&amp;BT14</f>
        <v>IO.ALG_EZ005_SM01</v>
      </c>
      <c r="FB14" s="64" t="str">
        <f t="shared" ref="FB14:FB21" si="50">IF(LEFT($BS:$BS,1)="A","R","F")</f>
        <v>F</v>
      </c>
      <c r="FC14" s="64" t="str">
        <f t="shared" ref="FC14:FC21" si="51">MID($BS:$BS,3,5 )</f>
        <v>68</v>
      </c>
      <c r="FD14" s="64" t="str">
        <f t="shared" ref="FD14:FD21" si="52">BU14</f>
        <v>Störmeldung Überspannungsschutz</v>
      </c>
      <c r="FE14" s="64" t="s">
        <v>619</v>
      </c>
      <c r="FF14" s="65"/>
    </row>
    <row r="15" spans="1:162">
      <c r="A15">
        <f t="shared" si="31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0"/>
        <v>0</v>
      </c>
      <c r="O15" t="e">
        <f>MasterListe!#REF!&amp;"_"&amp;MasterListe!#REF!&amp;"_"&amp;MasterListe!#REF!</f>
        <v>#REF!</v>
      </c>
      <c r="P15" t="e">
        <f>MasterListe!#REF!&amp;" "&amp;MasterListe!#REF!</f>
        <v>#REF!</v>
      </c>
      <c r="S15">
        <f t="shared" si="32"/>
        <v>4</v>
      </c>
      <c r="T15">
        <f t="shared" si="10"/>
        <v>0</v>
      </c>
      <c r="U15">
        <f t="shared" si="33"/>
        <v>0</v>
      </c>
      <c r="V15">
        <f t="shared" si="34"/>
        <v>10</v>
      </c>
      <c r="W15">
        <f t="shared" si="11"/>
        <v>0</v>
      </c>
      <c r="X15">
        <f t="shared" si="12"/>
        <v>0</v>
      </c>
      <c r="Y15">
        <f t="shared" si="35"/>
        <v>6</v>
      </c>
      <c r="Z15">
        <f t="shared" si="13"/>
        <v>0</v>
      </c>
      <c r="AA15">
        <f t="shared" si="14"/>
        <v>0</v>
      </c>
      <c r="AB15">
        <f t="shared" si="36"/>
        <v>96</v>
      </c>
      <c r="AC15">
        <f t="shared" si="15"/>
        <v>1</v>
      </c>
      <c r="AD15">
        <f t="shared" si="16"/>
        <v>0</v>
      </c>
      <c r="AE15">
        <f t="shared" si="37"/>
        <v>0</v>
      </c>
      <c r="AF15">
        <f t="shared" si="17"/>
        <v>0</v>
      </c>
      <c r="AG15">
        <f t="shared" si="38"/>
        <v>8</v>
      </c>
      <c r="AH15" cm="1">
        <f t="array" ref="AH15">_xlfn.IFS(AND(AF15=AE15,AJ15=1),SUM(IF(EC15=1,1,0),AH14),AND(AH14=0,OR(AI15=1,AJ15=0)),0,AND(AI15=0,AJ15=0),AH14)</f>
        <v>0</v>
      </c>
      <c r="AI15">
        <f t="shared" si="18"/>
        <v>0</v>
      </c>
      <c r="AJ15">
        <f t="shared" si="19"/>
        <v>0</v>
      </c>
      <c r="AK15">
        <f t="shared" si="39"/>
        <v>0</v>
      </c>
      <c r="AL15">
        <f t="shared" si="20"/>
        <v>0</v>
      </c>
      <c r="AM15">
        <f t="shared" si="21"/>
        <v>0</v>
      </c>
      <c r="AN15">
        <f t="shared" si="40"/>
        <v>0</v>
      </c>
      <c r="AO15">
        <f t="shared" si="22"/>
        <v>0</v>
      </c>
      <c r="AP15">
        <f t="shared" si="23"/>
        <v>0</v>
      </c>
      <c r="AW15" cm="1">
        <f t="array" ref="AW15">(_xlfn.IFS(BJ14=1,AW14-8,BJ14=0,AW14))</f>
        <v>0</v>
      </c>
      <c r="AX15" cm="1">
        <f t="array" ref="AX15">(_xlfn.IFS(BG14=1,AX14-10,BG14=0,AX14))</f>
        <v>-5</v>
      </c>
      <c r="AY15" cm="1">
        <f t="array" ref="AY15">(_xlfn.IFS(BH14=1,AY14-6,BH14=0,AY14))</f>
        <v>-4</v>
      </c>
      <c r="AZ15">
        <f t="shared" si="48"/>
        <v>-11</v>
      </c>
      <c r="BA15">
        <f t="shared" si="46"/>
        <v>-2</v>
      </c>
      <c r="BB15" cm="1">
        <f t="array" ref="BB15">(_xlfn.IFS(AND(BC14=1,BE14=0),BB14-4,AND(BC14=0,BE14=1),BB14-8,AND(BC14=0,BE14=0),BB14))</f>
        <v>0</v>
      </c>
      <c r="BC15" s="51">
        <f t="shared" si="41"/>
        <v>0</v>
      </c>
      <c r="BD15" s="51">
        <f t="shared" si="42"/>
        <v>0</v>
      </c>
      <c r="BE15" s="51">
        <f t="shared" si="43"/>
        <v>0</v>
      </c>
      <c r="BF15" s="51"/>
      <c r="BG15" s="51">
        <f t="shared" si="47"/>
        <v>0</v>
      </c>
      <c r="BH15" s="51">
        <f t="shared" si="47"/>
        <v>0</v>
      </c>
      <c r="BI15" s="51">
        <f t="shared" si="44"/>
        <v>0</v>
      </c>
      <c r="BJ15" s="51">
        <f t="shared" si="45"/>
        <v>0</v>
      </c>
      <c r="BQ15" s="93"/>
      <c r="BR15" s="95"/>
      <c r="BS15" s="60" t="str">
        <f t="shared" si="1"/>
        <v>DE69</v>
      </c>
      <c r="BT15" s="61" t="s">
        <v>620</v>
      </c>
      <c r="BU15" s="61" t="s">
        <v>621</v>
      </c>
      <c r="BV15" s="61"/>
      <c r="BW15" s="61" t="s">
        <v>584</v>
      </c>
      <c r="BX15" s="61" t="s">
        <v>585</v>
      </c>
      <c r="BY15" s="62" t="s">
        <v>605</v>
      </c>
      <c r="BZ15" t="str">
        <f t="shared" si="2"/>
        <v>69</v>
      </c>
      <c r="CB15" t="s">
        <v>622</v>
      </c>
      <c r="CC15" t="s">
        <v>620</v>
      </c>
      <c r="CD15" t="s">
        <v>621</v>
      </c>
      <c r="CF15" t="s">
        <v>584</v>
      </c>
      <c r="CG15" t="s">
        <v>585</v>
      </c>
      <c r="CH15" t="s">
        <v>605</v>
      </c>
      <c r="EA15" t="e">
        <f>MasterListe!#REF!</f>
        <v>#REF!</v>
      </c>
      <c r="EB15" t="e">
        <f>MasterListe!#REF!</f>
        <v>#REF!</v>
      </c>
      <c r="EC15">
        <f t="shared" si="24"/>
        <v>0</v>
      </c>
      <c r="ED15">
        <f t="shared" si="25"/>
        <v>0</v>
      </c>
      <c r="EE15">
        <f t="shared" si="26"/>
        <v>0</v>
      </c>
      <c r="EF15">
        <f t="shared" si="27"/>
        <v>0</v>
      </c>
      <c r="EG15">
        <f t="shared" si="28"/>
        <v>0</v>
      </c>
      <c r="EH15">
        <f t="shared" si="29"/>
        <v>0</v>
      </c>
      <c r="EI15">
        <f t="shared" si="30"/>
        <v>0</v>
      </c>
      <c r="FA15" s="63" t="str">
        <f t="shared" si="49"/>
        <v>IO.ALG_YZ003_RM01</v>
      </c>
      <c r="FB15" s="64" t="str">
        <f t="shared" si="50"/>
        <v>F</v>
      </c>
      <c r="FC15" s="64" t="str">
        <f t="shared" si="51"/>
        <v>69</v>
      </c>
      <c r="FD15" s="64" t="str">
        <f t="shared" si="52"/>
        <v>Rückmeldung Alarmunterdrückung</v>
      </c>
      <c r="FE15" s="64" t="s">
        <v>619</v>
      </c>
      <c r="FF15" s="65"/>
    </row>
    <row r="16" spans="1:162" ht="15.75" thickBot="1">
      <c r="A16">
        <f t="shared" si="31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0"/>
        <v>0</v>
      </c>
      <c r="O16" t="e">
        <f>MasterListe!#REF!&amp;"_"&amp;MasterListe!#REF!&amp;"_"&amp;MasterListe!#REF!</f>
        <v>#REF!</v>
      </c>
      <c r="P16" t="e">
        <f>MasterListe!#REF!&amp;" "&amp;MasterListe!#REF!</f>
        <v>#REF!</v>
      </c>
      <c r="S16">
        <f t="shared" si="32"/>
        <v>4</v>
      </c>
      <c r="T16">
        <f t="shared" si="10"/>
        <v>0</v>
      </c>
      <c r="U16">
        <f t="shared" si="33"/>
        <v>0</v>
      </c>
      <c r="V16">
        <f t="shared" si="34"/>
        <v>10</v>
      </c>
      <c r="W16">
        <f t="shared" si="11"/>
        <v>0</v>
      </c>
      <c r="X16">
        <f t="shared" si="12"/>
        <v>0</v>
      </c>
      <c r="Y16">
        <f t="shared" si="35"/>
        <v>6</v>
      </c>
      <c r="Z16">
        <f t="shared" si="13"/>
        <v>0</v>
      </c>
      <c r="AA16">
        <f t="shared" si="14"/>
        <v>0</v>
      </c>
      <c r="AB16">
        <f t="shared" si="36"/>
        <v>96</v>
      </c>
      <c r="AC16">
        <f t="shared" si="15"/>
        <v>1</v>
      </c>
      <c r="AD16">
        <f t="shared" si="16"/>
        <v>0</v>
      </c>
      <c r="AE16">
        <f t="shared" si="37"/>
        <v>0</v>
      </c>
      <c r="AF16">
        <f t="shared" si="17"/>
        <v>0</v>
      </c>
      <c r="AG16">
        <f t="shared" si="38"/>
        <v>8</v>
      </c>
      <c r="AH16" cm="1">
        <f t="array" ref="AH16">_xlfn.IFS(AND(AF16=AE16,AJ16=1),SUM(IF(EC16=1,1,0),AH15),AND(AH15=0,OR(AI16=1,AJ16=0)),0,AND(AI16=0,AJ16=0),AH15)</f>
        <v>0</v>
      </c>
      <c r="AI16">
        <f t="shared" si="18"/>
        <v>0</v>
      </c>
      <c r="AJ16">
        <f t="shared" si="19"/>
        <v>0</v>
      </c>
      <c r="AK16">
        <f t="shared" si="39"/>
        <v>0</v>
      </c>
      <c r="AL16">
        <f t="shared" si="20"/>
        <v>0</v>
      </c>
      <c r="AM16">
        <f t="shared" si="21"/>
        <v>0</v>
      </c>
      <c r="AN16">
        <f t="shared" si="40"/>
        <v>0</v>
      </c>
      <c r="AO16">
        <f t="shared" si="22"/>
        <v>0</v>
      </c>
      <c r="AP16">
        <f t="shared" si="23"/>
        <v>0</v>
      </c>
      <c r="AW16" cm="1">
        <f t="array" ref="AW16">(_xlfn.IFS(BJ15=1,AW15-8,BJ15=0,AW15))</f>
        <v>0</v>
      </c>
      <c r="AX16" cm="1">
        <f t="array" ref="AX16">(_xlfn.IFS(BG15=1,AX15-10,BG15=0,AX15))</f>
        <v>-5</v>
      </c>
      <c r="AY16" cm="1">
        <f t="array" ref="AY16">(_xlfn.IFS(BH15=1,AY15-6,BH15=0,AY15))</f>
        <v>-4</v>
      </c>
      <c r="AZ16">
        <f t="shared" si="48"/>
        <v>-11</v>
      </c>
      <c r="BA16">
        <f t="shared" si="46"/>
        <v>-2</v>
      </c>
      <c r="BB16" cm="1">
        <f t="array" ref="BB16">(_xlfn.IFS(AND(BC15=1,BE15=0),BB15-4,AND(BC15=0,BE15=1),BB15-8,AND(BC15=0,BE15=0),BB15))</f>
        <v>0</v>
      </c>
      <c r="BC16" s="51">
        <f t="shared" si="41"/>
        <v>0</v>
      </c>
      <c r="BD16" s="51">
        <f t="shared" si="42"/>
        <v>0</v>
      </c>
      <c r="BE16" s="51">
        <f t="shared" si="43"/>
        <v>0</v>
      </c>
      <c r="BF16" s="51"/>
      <c r="BG16" s="51">
        <f t="shared" si="47"/>
        <v>0</v>
      </c>
      <c r="BH16" s="51">
        <f t="shared" si="47"/>
        <v>0</v>
      </c>
      <c r="BI16" s="51">
        <f t="shared" si="44"/>
        <v>0</v>
      </c>
      <c r="BJ16" s="51">
        <f t="shared" si="45"/>
        <v>0</v>
      </c>
      <c r="BQ16" s="93"/>
      <c r="BR16" s="95"/>
      <c r="BS16" s="60" t="str">
        <f t="shared" si="1"/>
        <v>DE70</v>
      </c>
      <c r="BT16" s="61" t="s">
        <v>623</v>
      </c>
      <c r="BU16" s="61" t="s">
        <v>624</v>
      </c>
      <c r="BV16" s="61"/>
      <c r="BW16" s="61" t="s">
        <v>584</v>
      </c>
      <c r="BX16" s="61" t="s">
        <v>585</v>
      </c>
      <c r="BY16" s="62" t="s">
        <v>605</v>
      </c>
      <c r="BZ16" t="str">
        <f t="shared" si="2"/>
        <v>70</v>
      </c>
      <c r="CB16" t="s">
        <v>625</v>
      </c>
      <c r="CC16" t="s">
        <v>623</v>
      </c>
      <c r="CD16" t="s">
        <v>624</v>
      </c>
      <c r="CF16" t="s">
        <v>584</v>
      </c>
      <c r="CG16" t="s">
        <v>585</v>
      </c>
      <c r="CH16" t="s">
        <v>605</v>
      </c>
      <c r="EA16" t="e">
        <f>MasterListe!#REF!</f>
        <v>#REF!</v>
      </c>
      <c r="EB16" t="e">
        <f>MasterListe!#REF!</f>
        <v>#REF!</v>
      </c>
      <c r="EC16">
        <f t="shared" si="24"/>
        <v>0</v>
      </c>
      <c r="ED16">
        <f t="shared" si="25"/>
        <v>0</v>
      </c>
      <c r="EE16">
        <f t="shared" si="26"/>
        <v>0</v>
      </c>
      <c r="EF16">
        <f t="shared" si="27"/>
        <v>0</v>
      </c>
      <c r="EG16">
        <f t="shared" si="28"/>
        <v>0</v>
      </c>
      <c r="EH16">
        <f t="shared" si="29"/>
        <v>0</v>
      </c>
      <c r="EI16">
        <f t="shared" si="30"/>
        <v>0</v>
      </c>
      <c r="FA16" s="63" t="str">
        <f t="shared" si="49"/>
        <v>IO.ALG_YQ001_SM01</v>
      </c>
      <c r="FB16" s="64" t="str">
        <f t="shared" si="50"/>
        <v>F</v>
      </c>
      <c r="FC16" s="64" t="str">
        <f t="shared" si="51"/>
        <v>70</v>
      </c>
      <c r="FD16" s="64" t="str">
        <f t="shared" si="52"/>
        <v>Störmeldung Brandalarm</v>
      </c>
      <c r="FE16" s="64" t="s">
        <v>619</v>
      </c>
      <c r="FF16" s="65"/>
    </row>
    <row r="17" spans="1:162">
      <c r="A17">
        <f t="shared" si="31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0"/>
        <v>0</v>
      </c>
      <c r="O17" t="e">
        <f>MasterListe!#REF!&amp;"_"&amp;MasterListe!#REF!&amp;"_"&amp;MasterListe!#REF!</f>
        <v>#REF!</v>
      </c>
      <c r="P17" t="e">
        <f>MasterListe!#REF!&amp;" "&amp;MasterListe!#REF!</f>
        <v>#REF!</v>
      </c>
      <c r="S17">
        <f t="shared" si="32"/>
        <v>4</v>
      </c>
      <c r="T17">
        <f t="shared" si="10"/>
        <v>0</v>
      </c>
      <c r="U17">
        <f t="shared" si="33"/>
        <v>0</v>
      </c>
      <c r="V17">
        <f t="shared" si="34"/>
        <v>10</v>
      </c>
      <c r="W17">
        <f t="shared" si="11"/>
        <v>0</v>
      </c>
      <c r="X17">
        <f t="shared" si="12"/>
        <v>0</v>
      </c>
      <c r="Y17">
        <f t="shared" si="35"/>
        <v>6</v>
      </c>
      <c r="Z17">
        <f t="shared" si="13"/>
        <v>0</v>
      </c>
      <c r="AA17">
        <f t="shared" si="14"/>
        <v>0</v>
      </c>
      <c r="AB17">
        <f t="shared" si="36"/>
        <v>96</v>
      </c>
      <c r="AC17">
        <f t="shared" si="15"/>
        <v>1</v>
      </c>
      <c r="AD17">
        <f t="shared" si="16"/>
        <v>0</v>
      </c>
      <c r="AE17">
        <f t="shared" si="37"/>
        <v>0</v>
      </c>
      <c r="AF17">
        <f t="shared" si="17"/>
        <v>0</v>
      </c>
      <c r="AG17">
        <f t="shared" si="38"/>
        <v>8</v>
      </c>
      <c r="AH17" cm="1">
        <f t="array" ref="AH17">_xlfn.IFS(AND(AF17=AE17,AJ17=1),SUM(IF(EC17=1,1,0),AH16),AND(AH16=0,OR(AI17=1,AJ17=0)),0,AND(AI17=0,AJ17=0),AH16)</f>
        <v>0</v>
      </c>
      <c r="AI17">
        <f t="shared" si="18"/>
        <v>0</v>
      </c>
      <c r="AJ17">
        <f t="shared" si="19"/>
        <v>0</v>
      </c>
      <c r="AK17">
        <f t="shared" si="39"/>
        <v>0</v>
      </c>
      <c r="AL17">
        <f t="shared" si="20"/>
        <v>0</v>
      </c>
      <c r="AM17">
        <f t="shared" si="21"/>
        <v>0</v>
      </c>
      <c r="AN17">
        <f t="shared" si="40"/>
        <v>0</v>
      </c>
      <c r="AO17">
        <f t="shared" si="22"/>
        <v>0</v>
      </c>
      <c r="AP17">
        <f t="shared" si="23"/>
        <v>0</v>
      </c>
      <c r="AW17" cm="1">
        <f t="array" ref="AW17">(_xlfn.IFS(BJ16=1,AW16-8,BJ16=0,AW16))</f>
        <v>0</v>
      </c>
      <c r="AX17" cm="1">
        <f t="array" ref="AX17">(_xlfn.IFS(BG16=1,AX16-10,BG16=0,AX16))</f>
        <v>-5</v>
      </c>
      <c r="AY17" cm="1">
        <f t="array" ref="AY17">(_xlfn.IFS(BH16=1,AY16-6,BH16=0,AY16))</f>
        <v>-4</v>
      </c>
      <c r="AZ17">
        <f t="shared" si="48"/>
        <v>-11</v>
      </c>
      <c r="BA17">
        <f t="shared" si="46"/>
        <v>-2</v>
      </c>
      <c r="BB17" cm="1">
        <f t="array" ref="BB17">(_xlfn.IFS(AND(BC16=1,BE16=0),BB16-4,AND(BC16=0,BE16=1),BB16-8,AND(BC16=0,BE16=0),BB16))</f>
        <v>0</v>
      </c>
      <c r="BC17" s="51">
        <f t="shared" si="41"/>
        <v>0</v>
      </c>
      <c r="BD17" s="51">
        <f t="shared" si="42"/>
        <v>0</v>
      </c>
      <c r="BE17" s="51">
        <f t="shared" si="43"/>
        <v>0</v>
      </c>
      <c r="BF17" s="51"/>
      <c r="BG17" s="51">
        <f t="shared" si="47"/>
        <v>0</v>
      </c>
      <c r="BH17" s="51">
        <f t="shared" si="47"/>
        <v>0</v>
      </c>
      <c r="BI17" s="51">
        <f t="shared" si="44"/>
        <v>0</v>
      </c>
      <c r="BJ17" s="51">
        <f t="shared" si="45"/>
        <v>0</v>
      </c>
      <c r="BN17" s="52" t="s">
        <v>626</v>
      </c>
      <c r="BO17" s="53"/>
      <c r="BQ17" s="93"/>
      <c r="BR17" s="95"/>
      <c r="BS17" s="60" t="str">
        <f t="shared" si="1"/>
        <v>DE71</v>
      </c>
      <c r="BT17" s="61" t="s">
        <v>627</v>
      </c>
      <c r="BU17" s="61" t="s">
        <v>628</v>
      </c>
      <c r="BV17" s="61"/>
      <c r="BW17" s="61" t="s">
        <v>584</v>
      </c>
      <c r="BX17" s="61" t="s">
        <v>585</v>
      </c>
      <c r="BY17" s="62" t="s">
        <v>605</v>
      </c>
      <c r="BZ17" t="str">
        <f t="shared" si="2"/>
        <v>71</v>
      </c>
      <c r="CB17" t="s">
        <v>629</v>
      </c>
      <c r="CC17" t="s">
        <v>627</v>
      </c>
      <c r="CD17" t="s">
        <v>628</v>
      </c>
      <c r="CF17" t="s">
        <v>584</v>
      </c>
      <c r="CG17" t="s">
        <v>585</v>
      </c>
      <c r="CH17" t="s">
        <v>605</v>
      </c>
      <c r="EA17" t="e">
        <f>MasterListe!#REF!</f>
        <v>#REF!</v>
      </c>
      <c r="EB17" t="e">
        <f>MasterListe!#REF!</f>
        <v>#REF!</v>
      </c>
      <c r="EC17">
        <f t="shared" si="24"/>
        <v>0</v>
      </c>
      <c r="ED17">
        <f t="shared" si="25"/>
        <v>0</v>
      </c>
      <c r="EE17">
        <f t="shared" si="26"/>
        <v>0</v>
      </c>
      <c r="EF17">
        <f t="shared" si="27"/>
        <v>0</v>
      </c>
      <c r="EG17">
        <f t="shared" si="28"/>
        <v>0</v>
      </c>
      <c r="EH17">
        <f t="shared" si="29"/>
        <v>0</v>
      </c>
      <c r="EI17">
        <f t="shared" si="30"/>
        <v>0</v>
      </c>
      <c r="FA17" s="63" t="str">
        <f t="shared" si="49"/>
        <v>IO.ALG_EZ003_SM01</v>
      </c>
      <c r="FB17" s="64" t="str">
        <f t="shared" si="50"/>
        <v>F</v>
      </c>
      <c r="FC17" s="64" t="str">
        <f t="shared" si="51"/>
        <v>71</v>
      </c>
      <c r="FD17" s="64" t="str">
        <f t="shared" si="52"/>
        <v>Störmeldung Sicherungsüberwachung</v>
      </c>
      <c r="FE17" s="64" t="s">
        <v>619</v>
      </c>
      <c r="FF17" s="65"/>
    </row>
    <row r="18" spans="1:162">
      <c r="A18">
        <f t="shared" si="31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0"/>
        <v>0</v>
      </c>
      <c r="O18" t="e">
        <f>MasterListe!#REF!&amp;"_"&amp;MasterListe!#REF!&amp;"_"&amp;MasterListe!#REF!</f>
        <v>#REF!</v>
      </c>
      <c r="P18" t="e">
        <f>MasterListe!#REF!&amp;" "&amp;MasterListe!#REF!</f>
        <v>#REF!</v>
      </c>
      <c r="S18">
        <f t="shared" si="32"/>
        <v>4</v>
      </c>
      <c r="T18">
        <f t="shared" si="10"/>
        <v>0</v>
      </c>
      <c r="U18">
        <f t="shared" si="33"/>
        <v>0</v>
      </c>
      <c r="V18">
        <f t="shared" si="34"/>
        <v>10</v>
      </c>
      <c r="W18">
        <f t="shared" si="11"/>
        <v>0</v>
      </c>
      <c r="X18">
        <f t="shared" si="12"/>
        <v>0</v>
      </c>
      <c r="Y18">
        <f t="shared" si="35"/>
        <v>6</v>
      </c>
      <c r="Z18">
        <f t="shared" si="13"/>
        <v>0</v>
      </c>
      <c r="AA18">
        <f t="shared" si="14"/>
        <v>0</v>
      </c>
      <c r="AB18">
        <f t="shared" si="36"/>
        <v>96</v>
      </c>
      <c r="AC18">
        <f t="shared" si="15"/>
        <v>1</v>
      </c>
      <c r="AD18">
        <f t="shared" si="16"/>
        <v>0</v>
      </c>
      <c r="AE18">
        <f t="shared" si="37"/>
        <v>0</v>
      </c>
      <c r="AF18">
        <f t="shared" si="17"/>
        <v>0</v>
      </c>
      <c r="AG18">
        <f t="shared" si="38"/>
        <v>8</v>
      </c>
      <c r="AH18" cm="1">
        <f t="array" ref="AH18">_xlfn.IFS(AND(AF18=AE18,AJ18=1),SUM(IF(EC18=1,1,0),AH17),AND(AH17=0,OR(AI18=1,AJ18=0)),0,AND(AI18=0,AJ18=0),AH17)</f>
        <v>0</v>
      </c>
      <c r="AI18">
        <f t="shared" si="18"/>
        <v>0</v>
      </c>
      <c r="AJ18">
        <f t="shared" si="19"/>
        <v>0</v>
      </c>
      <c r="AK18">
        <f t="shared" si="39"/>
        <v>0</v>
      </c>
      <c r="AL18">
        <f t="shared" si="20"/>
        <v>0</v>
      </c>
      <c r="AM18">
        <f t="shared" si="21"/>
        <v>0</v>
      </c>
      <c r="AN18">
        <f t="shared" si="40"/>
        <v>0</v>
      </c>
      <c r="AO18">
        <f t="shared" si="22"/>
        <v>0</v>
      </c>
      <c r="AP18">
        <f t="shared" si="23"/>
        <v>0</v>
      </c>
      <c r="AW18" cm="1">
        <f t="array" ref="AW18">(_xlfn.IFS(BJ17=1,AW17-8,BJ17=0,AW17))</f>
        <v>0</v>
      </c>
      <c r="AX18" cm="1">
        <f t="array" ref="AX18">(_xlfn.IFS(BG17=1,AX17-10,BG17=0,AX17))</f>
        <v>-5</v>
      </c>
      <c r="AY18" cm="1">
        <f t="array" ref="AY18">(_xlfn.IFS(BH17=1,AY17-6,BH17=0,AY17))</f>
        <v>-4</v>
      </c>
      <c r="AZ18">
        <f t="shared" si="48"/>
        <v>-11</v>
      </c>
      <c r="BA18">
        <f t="shared" si="46"/>
        <v>-2</v>
      </c>
      <c r="BB18" cm="1">
        <f t="array" ref="BB18">(_xlfn.IFS(AND(BC17=1,BE17=0),BB17-4,AND(BC17=0,BE17=1),BB17-8,AND(BC17=0,BE17=0),BB17))</f>
        <v>0</v>
      </c>
      <c r="BC18" s="51">
        <f t="shared" si="41"/>
        <v>0</v>
      </c>
      <c r="BD18" s="51">
        <f t="shared" si="42"/>
        <v>0</v>
      </c>
      <c r="BE18" s="51">
        <f t="shared" si="43"/>
        <v>0</v>
      </c>
      <c r="BF18" s="51"/>
      <c r="BG18" s="51">
        <f t="shared" si="47"/>
        <v>0</v>
      </c>
      <c r="BH18" s="51">
        <f t="shared" si="47"/>
        <v>0</v>
      </c>
      <c r="BI18" s="51">
        <f t="shared" si="44"/>
        <v>0</v>
      </c>
      <c r="BJ18" s="51">
        <f t="shared" si="45"/>
        <v>0</v>
      </c>
      <c r="BN18" s="58" t="s">
        <v>565</v>
      </c>
      <c r="BO18" s="68">
        <f>AW5</f>
        <v>0</v>
      </c>
      <c r="BQ18" s="93"/>
      <c r="BR18" s="95"/>
      <c r="BS18" s="60" t="str">
        <f t="shared" si="1"/>
        <v>DE72</v>
      </c>
      <c r="BT18" s="61" t="s">
        <v>630</v>
      </c>
      <c r="BU18" s="61" t="s">
        <v>589</v>
      </c>
      <c r="BV18" s="61"/>
      <c r="BW18" s="61" t="s">
        <v>584</v>
      </c>
      <c r="BX18" s="61" t="s">
        <v>585</v>
      </c>
      <c r="BY18" s="62" t="s">
        <v>605</v>
      </c>
      <c r="BZ18" t="str">
        <f t="shared" si="2"/>
        <v>72</v>
      </c>
      <c r="CB18" t="s">
        <v>631</v>
      </c>
      <c r="CC18" t="s">
        <v>630</v>
      </c>
      <c r="CD18" t="s">
        <v>589</v>
      </c>
      <c r="CF18" t="s">
        <v>584</v>
      </c>
      <c r="CG18" t="s">
        <v>585</v>
      </c>
      <c r="CH18" t="s">
        <v>605</v>
      </c>
      <c r="EA18" t="e">
        <f>MasterListe!#REF!</f>
        <v>#REF!</v>
      </c>
      <c r="EB18" t="e">
        <f>MasterListe!#REF!</f>
        <v>#REF!</v>
      </c>
      <c r="EC18">
        <f t="shared" si="24"/>
        <v>0</v>
      </c>
      <c r="ED18">
        <f t="shared" si="25"/>
        <v>0</v>
      </c>
      <c r="EE18">
        <f t="shared" si="26"/>
        <v>0</v>
      </c>
      <c r="EF18">
        <f t="shared" si="27"/>
        <v>0</v>
      </c>
      <c r="EG18">
        <f t="shared" si="28"/>
        <v>0</v>
      </c>
      <c r="EH18">
        <f t="shared" si="29"/>
        <v>0</v>
      </c>
      <c r="EI18">
        <f t="shared" si="30"/>
        <v>0</v>
      </c>
      <c r="FA18" s="63" t="str">
        <f t="shared" si="49"/>
        <v>IO.RES_DE72</v>
      </c>
      <c r="FB18" s="64" t="str">
        <f t="shared" si="50"/>
        <v>F</v>
      </c>
      <c r="FC18" s="64" t="str">
        <f t="shared" si="51"/>
        <v>72</v>
      </c>
      <c r="FD18" s="64" t="str">
        <f t="shared" si="52"/>
        <v>Reserve</v>
      </c>
      <c r="FE18" s="64" t="s">
        <v>619</v>
      </c>
      <c r="FF18" s="65"/>
    </row>
    <row r="19" spans="1:162">
      <c r="A19">
        <f t="shared" si="31"/>
        <v>1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1</v>
      </c>
      <c r="L19">
        <f t="shared" si="8"/>
        <v>0</v>
      </c>
      <c r="M19">
        <f t="shared" si="9"/>
        <v>0</v>
      </c>
      <c r="N19">
        <f t="shared" si="0"/>
        <v>0</v>
      </c>
      <c r="O19" t="e">
        <f>MasterListe!#REF!&amp;"_"&amp;MasterListe!#REF!&amp;"_"&amp;MasterListe!#REF!</f>
        <v>#REF!</v>
      </c>
      <c r="P19" t="e">
        <f>MasterListe!#REF!&amp;" "&amp;MasterListe!#REF!</f>
        <v>#REF!</v>
      </c>
      <c r="Q19" t="s">
        <v>534</v>
      </c>
      <c r="S19">
        <f t="shared" si="32"/>
        <v>4</v>
      </c>
      <c r="T19">
        <f t="shared" si="10"/>
        <v>0</v>
      </c>
      <c r="U19">
        <f t="shared" si="33"/>
        <v>0</v>
      </c>
      <c r="V19">
        <f t="shared" si="34"/>
        <v>10</v>
      </c>
      <c r="W19">
        <f t="shared" si="11"/>
        <v>0</v>
      </c>
      <c r="X19">
        <f t="shared" si="12"/>
        <v>0</v>
      </c>
      <c r="Y19">
        <f t="shared" si="35"/>
        <v>6</v>
      </c>
      <c r="Z19">
        <f t="shared" si="13"/>
        <v>1</v>
      </c>
      <c r="AA19">
        <f t="shared" si="14"/>
        <v>1</v>
      </c>
      <c r="AB19">
        <f t="shared" si="36"/>
        <v>96</v>
      </c>
      <c r="AC19">
        <f t="shared" si="15"/>
        <v>1</v>
      </c>
      <c r="AD19">
        <f t="shared" si="16"/>
        <v>0</v>
      </c>
      <c r="AE19">
        <f t="shared" si="37"/>
        <v>0</v>
      </c>
      <c r="AF19">
        <f t="shared" si="17"/>
        <v>0</v>
      </c>
      <c r="AG19">
        <f t="shared" si="38"/>
        <v>8</v>
      </c>
      <c r="AH19" cm="1">
        <f t="array" ref="AH19">_xlfn.IFS(AND(AF19=AE19,AJ19=1),SUM(IF(EC19=1,1,0),AH18),AND(AH18=0,OR(AI19=1,AJ19=0)),0,AND(AI19=0,AJ19=0),AH18)</f>
        <v>0</v>
      </c>
      <c r="AI19">
        <f t="shared" si="18"/>
        <v>0</v>
      </c>
      <c r="AJ19">
        <f t="shared" si="19"/>
        <v>0</v>
      </c>
      <c r="AK19">
        <f t="shared" si="39"/>
        <v>0</v>
      </c>
      <c r="AL19">
        <f t="shared" si="20"/>
        <v>0</v>
      </c>
      <c r="AM19">
        <f t="shared" si="21"/>
        <v>0</v>
      </c>
      <c r="AN19">
        <f t="shared" si="40"/>
        <v>0</v>
      </c>
      <c r="AO19">
        <f t="shared" si="22"/>
        <v>0</v>
      </c>
      <c r="AP19">
        <f t="shared" si="23"/>
        <v>0</v>
      </c>
      <c r="AW19" cm="1">
        <f t="array" ref="AW19">(_xlfn.IFS(BJ18=1,AW18-8,BJ18=0,AW18))</f>
        <v>0</v>
      </c>
      <c r="AX19" cm="1">
        <f t="array" ref="AX19">(_xlfn.IFS(BG18=1,AX18-10,BG18=0,AX18))</f>
        <v>-5</v>
      </c>
      <c r="AY19" cm="1">
        <f t="array" ref="AY19">(_xlfn.IFS(BH18=1,AY18-6,BH18=0,AY18))</f>
        <v>-4</v>
      </c>
      <c r="AZ19">
        <f t="shared" si="48"/>
        <v>-11</v>
      </c>
      <c r="BA19">
        <f t="shared" si="46"/>
        <v>-2</v>
      </c>
      <c r="BB19" cm="1">
        <f t="array" ref="BB19">(_xlfn.IFS(AND(BC18=1,BE18=0),BB18-4,AND(BC18=0,BE18=1),BB18-8,AND(BC18=0,BE18=0),BB18))</f>
        <v>0</v>
      </c>
      <c r="BC19" s="51">
        <f t="shared" si="41"/>
        <v>0</v>
      </c>
      <c r="BD19" s="51">
        <f t="shared" si="42"/>
        <v>0</v>
      </c>
      <c r="BE19" s="51">
        <f t="shared" si="43"/>
        <v>0</v>
      </c>
      <c r="BF19" s="51"/>
      <c r="BG19" s="51">
        <f t="shared" si="47"/>
        <v>0</v>
      </c>
      <c r="BH19" s="51">
        <f t="shared" si="47"/>
        <v>0</v>
      </c>
      <c r="BI19" s="51">
        <f t="shared" si="44"/>
        <v>0</v>
      </c>
      <c r="BJ19" s="51">
        <f t="shared" si="45"/>
        <v>0</v>
      </c>
      <c r="BN19" s="58" t="s">
        <v>566</v>
      </c>
      <c r="BO19" s="68">
        <f>SUM(AX5,COUNTIF(BU22:BU31,"&lt;&gt;Reserve"))</f>
        <v>11</v>
      </c>
      <c r="BQ19" s="93"/>
      <c r="BR19" s="95"/>
      <c r="BS19" s="60" t="str">
        <f t="shared" si="1"/>
        <v>DE73</v>
      </c>
      <c r="BT19" s="61" t="s">
        <v>632</v>
      </c>
      <c r="BU19" s="61" t="s">
        <v>589</v>
      </c>
      <c r="BV19" s="61"/>
      <c r="BW19" s="61" t="s">
        <v>584</v>
      </c>
      <c r="BX19" s="61" t="s">
        <v>585</v>
      </c>
      <c r="BY19" s="62" t="s">
        <v>605</v>
      </c>
      <c r="BZ19" t="str">
        <f t="shared" si="2"/>
        <v>73</v>
      </c>
      <c r="CB19" t="s">
        <v>633</v>
      </c>
      <c r="CC19" t="s">
        <v>632</v>
      </c>
      <c r="CD19" t="s">
        <v>589</v>
      </c>
      <c r="CF19" t="s">
        <v>584</v>
      </c>
      <c r="CG19" t="s">
        <v>585</v>
      </c>
      <c r="CH19" t="s">
        <v>605</v>
      </c>
      <c r="EA19" t="e">
        <f>MasterListe!#REF!</f>
        <v>#REF!</v>
      </c>
      <c r="EB19" t="e">
        <f>MasterListe!#REF!</f>
        <v>#REF!</v>
      </c>
      <c r="EC19">
        <f t="shared" si="24"/>
        <v>0</v>
      </c>
      <c r="ED19">
        <f t="shared" si="25"/>
        <v>0</v>
      </c>
      <c r="EE19">
        <f t="shared" si="26"/>
        <v>0</v>
      </c>
      <c r="EF19">
        <f t="shared" si="27"/>
        <v>0</v>
      </c>
      <c r="EG19">
        <f t="shared" si="28"/>
        <v>0</v>
      </c>
      <c r="EH19">
        <f t="shared" si="29"/>
        <v>0</v>
      </c>
      <c r="EI19">
        <f t="shared" si="30"/>
        <v>0</v>
      </c>
      <c r="FA19" s="63" t="str">
        <f t="shared" si="49"/>
        <v>IO.RES_DE73</v>
      </c>
      <c r="FB19" s="64" t="str">
        <f t="shared" si="50"/>
        <v>F</v>
      </c>
      <c r="FC19" s="64" t="str">
        <f t="shared" si="51"/>
        <v>73</v>
      </c>
      <c r="FD19" s="64" t="str">
        <f t="shared" si="52"/>
        <v>Reserve</v>
      </c>
      <c r="FE19" s="64" t="s">
        <v>619</v>
      </c>
      <c r="FF19" s="65"/>
    </row>
    <row r="20" spans="1:162">
      <c r="A20">
        <f t="shared" si="31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0"/>
        <v>0</v>
      </c>
      <c r="O20" t="e">
        <f>MasterListe!#REF!&amp;"_"&amp;MasterListe!#REF!&amp;"_"&amp;MasterListe!#REF!</f>
        <v>#REF!</v>
      </c>
      <c r="P20" t="e">
        <f>MasterListe!#REF!&amp;" "&amp;MasterListe!#REF!</f>
        <v>#REF!</v>
      </c>
      <c r="S20">
        <f t="shared" si="32"/>
        <v>4</v>
      </c>
      <c r="T20">
        <f t="shared" si="10"/>
        <v>0</v>
      </c>
      <c r="U20">
        <f t="shared" si="33"/>
        <v>0</v>
      </c>
      <c r="V20">
        <f t="shared" si="34"/>
        <v>10</v>
      </c>
      <c r="W20">
        <f t="shared" si="11"/>
        <v>0</v>
      </c>
      <c r="X20">
        <f t="shared" si="12"/>
        <v>0</v>
      </c>
      <c r="Y20">
        <f t="shared" si="35"/>
        <v>6</v>
      </c>
      <c r="Z20">
        <f t="shared" si="13"/>
        <v>1</v>
      </c>
      <c r="AA20">
        <f t="shared" si="14"/>
        <v>0</v>
      </c>
      <c r="AB20">
        <f t="shared" si="36"/>
        <v>96</v>
      </c>
      <c r="AC20">
        <f t="shared" si="15"/>
        <v>1</v>
      </c>
      <c r="AD20">
        <f t="shared" si="16"/>
        <v>0</v>
      </c>
      <c r="AE20">
        <f t="shared" si="37"/>
        <v>0</v>
      </c>
      <c r="AF20">
        <f t="shared" si="17"/>
        <v>0</v>
      </c>
      <c r="AG20">
        <f t="shared" si="38"/>
        <v>8</v>
      </c>
      <c r="AH20" cm="1">
        <f t="array" ref="AH20">_xlfn.IFS(AND(AF20=AE20,AJ20=1),SUM(IF(EC20=1,1,0),AH19),AND(AH19=0,OR(AI20=1,AJ20=0)),0,AND(AI20=0,AJ20=0),AH19)</f>
        <v>0</v>
      </c>
      <c r="AI20">
        <f t="shared" si="18"/>
        <v>0</v>
      </c>
      <c r="AJ20">
        <f t="shared" si="19"/>
        <v>0</v>
      </c>
      <c r="AK20">
        <f t="shared" si="39"/>
        <v>0</v>
      </c>
      <c r="AL20">
        <f t="shared" si="20"/>
        <v>0</v>
      </c>
      <c r="AM20">
        <f t="shared" si="21"/>
        <v>0</v>
      </c>
      <c r="AN20">
        <f t="shared" si="40"/>
        <v>0</v>
      </c>
      <c r="AO20">
        <f t="shared" si="22"/>
        <v>0</v>
      </c>
      <c r="AP20">
        <f t="shared" si="23"/>
        <v>0</v>
      </c>
      <c r="AW20" cm="1">
        <f t="array" ref="AW20">(_xlfn.IFS(BJ19=1,AW19-8,BJ19=0,AW19))</f>
        <v>0</v>
      </c>
      <c r="AX20" cm="1">
        <f t="array" ref="AX20">(_xlfn.IFS(BG19=1,AX19-10,BG19=0,AX19))</f>
        <v>-5</v>
      </c>
      <c r="AY20" cm="1">
        <f t="array" ref="AY20">(_xlfn.IFS(BH19=1,AY19-6,BH19=0,AY19))</f>
        <v>-4</v>
      </c>
      <c r="AZ20">
        <f t="shared" si="48"/>
        <v>-11</v>
      </c>
      <c r="BA20">
        <f t="shared" si="46"/>
        <v>-2</v>
      </c>
      <c r="BB20" cm="1">
        <f t="array" ref="BB20">(_xlfn.IFS(AND(BC19=1,BE19=0),BB19-4,AND(BC19=0,BE19=1),BB19-8,AND(BC19=0,BE19=0),BB19))</f>
        <v>0</v>
      </c>
      <c r="BC20" s="51">
        <f t="shared" si="41"/>
        <v>0</v>
      </c>
      <c r="BD20" s="51">
        <f t="shared" si="42"/>
        <v>0</v>
      </c>
      <c r="BE20" s="51">
        <f t="shared" si="43"/>
        <v>0</v>
      </c>
      <c r="BF20" s="51"/>
      <c r="BG20" s="51">
        <f t="shared" si="47"/>
        <v>0</v>
      </c>
      <c r="BH20" s="51">
        <f t="shared" si="47"/>
        <v>0</v>
      </c>
      <c r="BI20" s="51">
        <f t="shared" si="44"/>
        <v>0</v>
      </c>
      <c r="BJ20" s="51">
        <f t="shared" si="45"/>
        <v>0</v>
      </c>
      <c r="BN20" s="58" t="s">
        <v>567</v>
      </c>
      <c r="BO20" s="68">
        <f>AY5</f>
        <v>2</v>
      </c>
      <c r="BQ20" s="93"/>
      <c r="BR20" s="95"/>
      <c r="BS20" s="60" t="str">
        <f t="shared" si="1"/>
        <v>DE74</v>
      </c>
      <c r="BT20" s="61" t="s">
        <v>634</v>
      </c>
      <c r="BU20" s="61" t="s">
        <v>589</v>
      </c>
      <c r="BV20" s="61"/>
      <c r="BW20" s="61" t="s">
        <v>584</v>
      </c>
      <c r="BX20" s="61" t="s">
        <v>585</v>
      </c>
      <c r="BY20" s="62" t="s">
        <v>605</v>
      </c>
      <c r="BZ20" t="str">
        <f t="shared" si="2"/>
        <v>74</v>
      </c>
      <c r="CB20" t="s">
        <v>635</v>
      </c>
      <c r="CC20" t="s">
        <v>634</v>
      </c>
      <c r="CD20" t="s">
        <v>589</v>
      </c>
      <c r="CF20" t="s">
        <v>584</v>
      </c>
      <c r="CG20" t="s">
        <v>585</v>
      </c>
      <c r="CH20" t="s">
        <v>605</v>
      </c>
      <c r="EA20" t="e">
        <f>MasterListe!#REF!</f>
        <v>#REF!</v>
      </c>
      <c r="EB20" t="e">
        <f>MasterListe!#REF!</f>
        <v>#REF!</v>
      </c>
      <c r="EC20">
        <f t="shared" si="24"/>
        <v>0</v>
      </c>
      <c r="ED20">
        <f t="shared" si="25"/>
        <v>0</v>
      </c>
      <c r="EE20">
        <f t="shared" si="26"/>
        <v>0</v>
      </c>
      <c r="EF20">
        <f t="shared" si="27"/>
        <v>0</v>
      </c>
      <c r="EG20">
        <f t="shared" si="28"/>
        <v>0</v>
      </c>
      <c r="EH20">
        <f t="shared" si="29"/>
        <v>0</v>
      </c>
      <c r="EI20">
        <f t="shared" si="30"/>
        <v>0</v>
      </c>
      <c r="FA20" s="63" t="str">
        <f t="shared" si="49"/>
        <v>IO.RES_DE74</v>
      </c>
      <c r="FB20" s="64" t="str">
        <f t="shared" si="50"/>
        <v>F</v>
      </c>
      <c r="FC20" s="64" t="str">
        <f t="shared" si="51"/>
        <v>74</v>
      </c>
      <c r="FD20" s="64" t="str">
        <f t="shared" si="52"/>
        <v>Reserve</v>
      </c>
      <c r="FE20" s="64" t="s">
        <v>619</v>
      </c>
      <c r="FF20" s="65"/>
    </row>
    <row r="21" spans="1:162">
      <c r="A21">
        <f t="shared" si="31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0"/>
        <v>0</v>
      </c>
      <c r="O21" t="e">
        <f>MasterListe!#REF!&amp;"_"&amp;MasterListe!#REF!&amp;"_"&amp;MasterListe!#REF!</f>
        <v>#REF!</v>
      </c>
      <c r="P21" t="e">
        <f>MasterListe!#REF!&amp;" "&amp;MasterListe!#REF!</f>
        <v>#REF!</v>
      </c>
      <c r="S21">
        <f t="shared" si="32"/>
        <v>4</v>
      </c>
      <c r="T21">
        <f t="shared" si="10"/>
        <v>0</v>
      </c>
      <c r="U21">
        <f t="shared" si="33"/>
        <v>0</v>
      </c>
      <c r="V21">
        <f t="shared" si="34"/>
        <v>10</v>
      </c>
      <c r="W21">
        <f t="shared" si="11"/>
        <v>0</v>
      </c>
      <c r="X21">
        <f t="shared" si="12"/>
        <v>0</v>
      </c>
      <c r="Y21">
        <f t="shared" si="35"/>
        <v>6</v>
      </c>
      <c r="Z21">
        <f t="shared" si="13"/>
        <v>1</v>
      </c>
      <c r="AA21">
        <f t="shared" si="14"/>
        <v>0</v>
      </c>
      <c r="AB21">
        <f t="shared" si="36"/>
        <v>96</v>
      </c>
      <c r="AC21">
        <f t="shared" si="15"/>
        <v>1</v>
      </c>
      <c r="AD21">
        <f t="shared" si="16"/>
        <v>0</v>
      </c>
      <c r="AE21">
        <f t="shared" si="37"/>
        <v>0</v>
      </c>
      <c r="AF21">
        <f t="shared" si="17"/>
        <v>0</v>
      </c>
      <c r="AG21">
        <f t="shared" si="38"/>
        <v>8</v>
      </c>
      <c r="AH21" cm="1">
        <f t="array" ref="AH21">_xlfn.IFS(AND(AF21=AE21,AJ21=1),SUM(IF(EC21=1,1,0),AH20),AND(AH20=0,OR(AI21=1,AJ21=0)),0,AND(AI21=0,AJ21=0),AH20)</f>
        <v>0</v>
      </c>
      <c r="AI21">
        <f t="shared" si="18"/>
        <v>0</v>
      </c>
      <c r="AJ21">
        <f t="shared" si="19"/>
        <v>0</v>
      </c>
      <c r="AK21">
        <f t="shared" si="39"/>
        <v>0</v>
      </c>
      <c r="AL21">
        <f t="shared" si="20"/>
        <v>0</v>
      </c>
      <c r="AM21">
        <f t="shared" si="21"/>
        <v>0</v>
      </c>
      <c r="AN21">
        <f t="shared" si="40"/>
        <v>0</v>
      </c>
      <c r="AO21">
        <f t="shared" si="22"/>
        <v>0</v>
      </c>
      <c r="AP21">
        <f t="shared" si="23"/>
        <v>0</v>
      </c>
      <c r="AW21" cm="1">
        <f t="array" ref="AW21">(_xlfn.IFS(BJ20=1,AW20-8,BJ20=0,AW20))</f>
        <v>0</v>
      </c>
      <c r="AX21" cm="1">
        <f t="array" ref="AX21">(_xlfn.IFS(BG20=1,AX20-10,BG20=0,AX20))</f>
        <v>-5</v>
      </c>
      <c r="AY21" cm="1">
        <f t="array" ref="AY21">(_xlfn.IFS(BH20=1,AY20-6,BH20=0,AY20))</f>
        <v>-4</v>
      </c>
      <c r="AZ21">
        <f t="shared" si="48"/>
        <v>-11</v>
      </c>
      <c r="BA21">
        <f t="shared" si="46"/>
        <v>-2</v>
      </c>
      <c r="BB21" cm="1">
        <f t="array" ref="BB21">(_xlfn.IFS(AND(BC20=1,BE20=0),BB20-4,AND(BC20=0,BE20=1),BB20-8,AND(BC20=0,BE20=0),BB20))</f>
        <v>0</v>
      </c>
      <c r="BC21" s="51">
        <f t="shared" si="41"/>
        <v>0</v>
      </c>
      <c r="BD21" s="51">
        <f t="shared" si="42"/>
        <v>0</v>
      </c>
      <c r="BE21" s="51">
        <f t="shared" si="43"/>
        <v>0</v>
      </c>
      <c r="BF21" s="51"/>
      <c r="BG21" s="51">
        <f t="shared" si="47"/>
        <v>0</v>
      </c>
      <c r="BH21" s="51">
        <f t="shared" si="47"/>
        <v>0</v>
      </c>
      <c r="BI21" s="51">
        <f t="shared" si="44"/>
        <v>0</v>
      </c>
      <c r="BJ21" s="51">
        <f t="shared" si="45"/>
        <v>0</v>
      </c>
      <c r="BN21" s="58" t="s">
        <v>636</v>
      </c>
      <c r="BO21" s="68">
        <f>SUM(AZ5,COUNTIF(BU10:BU21,"&lt;&gt;Reserve"))</f>
        <v>93</v>
      </c>
      <c r="BQ21" s="93"/>
      <c r="BR21" s="95"/>
      <c r="BS21" s="60" t="str">
        <f t="shared" si="1"/>
        <v>DE75</v>
      </c>
      <c r="BT21" s="61" t="s">
        <v>637</v>
      </c>
      <c r="BU21" s="61" t="s">
        <v>589</v>
      </c>
      <c r="BV21" s="61"/>
      <c r="BW21" s="61" t="s">
        <v>584</v>
      </c>
      <c r="BX21" s="61" t="s">
        <v>585</v>
      </c>
      <c r="BY21" s="62" t="s">
        <v>605</v>
      </c>
      <c r="BZ21" t="str">
        <f t="shared" si="2"/>
        <v>75</v>
      </c>
      <c r="CB21" t="s">
        <v>638</v>
      </c>
      <c r="CC21" t="s">
        <v>637</v>
      </c>
      <c r="CD21" t="s">
        <v>589</v>
      </c>
      <c r="CF21" t="s">
        <v>584</v>
      </c>
      <c r="CG21" t="s">
        <v>585</v>
      </c>
      <c r="CH21" t="s">
        <v>605</v>
      </c>
      <c r="EA21" t="e">
        <f>MasterListe!#REF!</f>
        <v>#REF!</v>
      </c>
      <c r="EB21" t="e">
        <f>MasterListe!#REF!</f>
        <v>#REF!</v>
      </c>
      <c r="EC21">
        <f t="shared" si="24"/>
        <v>0</v>
      </c>
      <c r="ED21">
        <f t="shared" si="25"/>
        <v>0</v>
      </c>
      <c r="EE21">
        <f t="shared" si="26"/>
        <v>0</v>
      </c>
      <c r="EF21">
        <f t="shared" si="27"/>
        <v>0</v>
      </c>
      <c r="EG21">
        <f t="shared" si="28"/>
        <v>0</v>
      </c>
      <c r="EH21">
        <f t="shared" si="29"/>
        <v>0</v>
      </c>
      <c r="EI21">
        <f t="shared" si="30"/>
        <v>0</v>
      </c>
      <c r="FA21" s="63" t="str">
        <f t="shared" si="49"/>
        <v>IO.RES_DE75</v>
      </c>
      <c r="FB21" s="64" t="str">
        <f t="shared" si="50"/>
        <v>F</v>
      </c>
      <c r="FC21" s="64" t="str">
        <f t="shared" si="51"/>
        <v>75</v>
      </c>
      <c r="FD21" s="64" t="str">
        <f t="shared" si="52"/>
        <v>Reserve</v>
      </c>
      <c r="FE21" s="64" t="s">
        <v>619</v>
      </c>
      <c r="FF21" s="65"/>
    </row>
    <row r="22" spans="1:162">
      <c r="A22">
        <f t="shared" si="31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0"/>
        <v>0</v>
      </c>
      <c r="O22" t="e">
        <f>MasterListe!#REF!&amp;"_"&amp;MasterListe!#REF!&amp;"_"&amp;MasterListe!#REF!</f>
        <v>#REF!</v>
      </c>
      <c r="P22" t="e">
        <f>MasterListe!#REF!&amp;" "&amp;MasterListe!#REF!</f>
        <v>#REF!</v>
      </c>
      <c r="S22">
        <f t="shared" si="32"/>
        <v>4</v>
      </c>
      <c r="T22">
        <f t="shared" si="10"/>
        <v>0</v>
      </c>
      <c r="U22">
        <f t="shared" si="33"/>
        <v>0</v>
      </c>
      <c r="V22">
        <f t="shared" si="34"/>
        <v>10</v>
      </c>
      <c r="W22">
        <f t="shared" si="11"/>
        <v>0</v>
      </c>
      <c r="X22">
        <f t="shared" si="12"/>
        <v>0</v>
      </c>
      <c r="Y22">
        <f t="shared" si="35"/>
        <v>6</v>
      </c>
      <c r="Z22">
        <f t="shared" si="13"/>
        <v>1</v>
      </c>
      <c r="AA22">
        <f t="shared" si="14"/>
        <v>0</v>
      </c>
      <c r="AB22">
        <f t="shared" si="36"/>
        <v>96</v>
      </c>
      <c r="AC22">
        <f t="shared" si="15"/>
        <v>1</v>
      </c>
      <c r="AD22">
        <f t="shared" si="16"/>
        <v>0</v>
      </c>
      <c r="AE22">
        <f t="shared" si="37"/>
        <v>0</v>
      </c>
      <c r="AF22">
        <f t="shared" si="17"/>
        <v>0</v>
      </c>
      <c r="AG22">
        <f t="shared" si="38"/>
        <v>8</v>
      </c>
      <c r="AH22" cm="1">
        <f t="array" ref="AH22">_xlfn.IFS(AND(AF22=AE22,AJ22=1),SUM(IF(EC22=1,1,0),AH21),AND(AH21=0,OR(AI22=1,AJ22=0)),0,AND(AI22=0,AJ22=0),AH21)</f>
        <v>0</v>
      </c>
      <c r="AI22">
        <f t="shared" si="18"/>
        <v>0</v>
      </c>
      <c r="AJ22">
        <f t="shared" si="19"/>
        <v>0</v>
      </c>
      <c r="AK22">
        <f t="shared" si="39"/>
        <v>0</v>
      </c>
      <c r="AL22">
        <f t="shared" si="20"/>
        <v>0</v>
      </c>
      <c r="AM22">
        <f t="shared" si="21"/>
        <v>0</v>
      </c>
      <c r="AN22">
        <f t="shared" si="40"/>
        <v>0</v>
      </c>
      <c r="AO22">
        <f t="shared" si="22"/>
        <v>0</v>
      </c>
      <c r="AP22">
        <f t="shared" si="23"/>
        <v>0</v>
      </c>
      <c r="AW22" cm="1">
        <f t="array" ref="AW22">(_xlfn.IFS(BJ21=1,AW21-8,BJ21=0,AW21))</f>
        <v>0</v>
      </c>
      <c r="AX22" cm="1">
        <f t="array" ref="AX22">(_xlfn.IFS(BG21=1,AX21-10,BG21=0,AX21))</f>
        <v>-5</v>
      </c>
      <c r="AY22" cm="1">
        <f t="array" ref="AY22">(_xlfn.IFS(BH21=1,AY21-6,BH21=0,AY21))</f>
        <v>-4</v>
      </c>
      <c r="AZ22">
        <f t="shared" si="48"/>
        <v>-11</v>
      </c>
      <c r="BA22">
        <f t="shared" si="46"/>
        <v>-2</v>
      </c>
      <c r="BB22" cm="1">
        <f t="array" ref="BB22">(_xlfn.IFS(AND(BC21=1,BE21=0),BB21-4,AND(BC21=0,BE21=1),BB21-8,AND(BC21=0,BE21=0),BB21))</f>
        <v>0</v>
      </c>
      <c r="BC22" s="51">
        <f t="shared" si="41"/>
        <v>0</v>
      </c>
      <c r="BD22" s="51">
        <f t="shared" si="42"/>
        <v>0</v>
      </c>
      <c r="BE22" s="51">
        <f t="shared" si="43"/>
        <v>0</v>
      </c>
      <c r="BF22" s="51"/>
      <c r="BG22" s="51">
        <f t="shared" si="47"/>
        <v>0</v>
      </c>
      <c r="BH22" s="51">
        <f t="shared" si="47"/>
        <v>0</v>
      </c>
      <c r="BI22" s="51">
        <f t="shared" si="44"/>
        <v>0</v>
      </c>
      <c r="BJ22" s="51">
        <f t="shared" si="45"/>
        <v>0</v>
      </c>
      <c r="BN22" s="58" t="s">
        <v>569</v>
      </c>
      <c r="BO22" s="68">
        <f>BA5</f>
        <v>6</v>
      </c>
      <c r="BQ22" s="93"/>
      <c r="BR22" s="95" t="s">
        <v>557</v>
      </c>
      <c r="BS22" s="60" t="str">
        <f t="shared" si="1"/>
        <v>DA80</v>
      </c>
      <c r="BT22" s="61" t="s">
        <v>639</v>
      </c>
      <c r="BU22" s="61" t="s">
        <v>640</v>
      </c>
      <c r="BV22" s="61"/>
      <c r="BW22" s="61" t="s">
        <v>584</v>
      </c>
      <c r="BX22" s="61" t="s">
        <v>585</v>
      </c>
      <c r="BY22" s="62" t="s">
        <v>641</v>
      </c>
      <c r="BZ22" t="str">
        <f t="shared" si="2"/>
        <v>80</v>
      </c>
      <c r="CB22" t="s">
        <v>642</v>
      </c>
      <c r="CC22" t="s">
        <v>639</v>
      </c>
      <c r="CD22" t="s">
        <v>640</v>
      </c>
      <c r="CF22" t="s">
        <v>584</v>
      </c>
      <c r="CG22" t="s">
        <v>585</v>
      </c>
      <c r="CH22" t="s">
        <v>641</v>
      </c>
      <c r="EA22" t="e">
        <f>MasterListe!#REF!</f>
        <v>#REF!</v>
      </c>
      <c r="EB22" t="e">
        <f>MasterListe!#REF!</f>
        <v>#REF!</v>
      </c>
      <c r="EC22">
        <f t="shared" si="24"/>
        <v>0</v>
      </c>
      <c r="ED22">
        <f t="shared" si="25"/>
        <v>0</v>
      </c>
      <c r="EE22">
        <f t="shared" si="26"/>
        <v>0</v>
      </c>
      <c r="EF22">
        <f t="shared" si="27"/>
        <v>0</v>
      </c>
      <c r="EG22">
        <f t="shared" si="28"/>
        <v>0</v>
      </c>
      <c r="EH22">
        <f t="shared" si="29"/>
        <v>0</v>
      </c>
      <c r="EI22">
        <f t="shared" si="30"/>
        <v>0</v>
      </c>
      <c r="FA22" s="63"/>
      <c r="FB22" s="64"/>
      <c r="FC22" s="64"/>
      <c r="FD22" s="64"/>
      <c r="FE22" s="64"/>
      <c r="FF22" s="65"/>
    </row>
    <row r="23" spans="1:162" ht="15.75" thickBot="1">
      <c r="A23">
        <f t="shared" si="31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0"/>
        <v>0</v>
      </c>
      <c r="O23" t="e">
        <f>MasterListe!#REF!&amp;"_"&amp;MasterListe!#REF!&amp;"_"&amp;MasterListe!#REF!</f>
        <v>#REF!</v>
      </c>
      <c r="P23" t="e">
        <f>MasterListe!#REF!&amp;" "&amp;MasterListe!#REF!</f>
        <v>#REF!</v>
      </c>
      <c r="S23">
        <f t="shared" si="32"/>
        <v>4</v>
      </c>
      <c r="T23">
        <f t="shared" si="10"/>
        <v>0</v>
      </c>
      <c r="U23">
        <f t="shared" si="33"/>
        <v>0</v>
      </c>
      <c r="V23">
        <f t="shared" si="34"/>
        <v>10</v>
      </c>
      <c r="W23">
        <f t="shared" si="11"/>
        <v>0</v>
      </c>
      <c r="X23">
        <f t="shared" si="12"/>
        <v>0</v>
      </c>
      <c r="Y23">
        <f t="shared" si="35"/>
        <v>6</v>
      </c>
      <c r="Z23">
        <f t="shared" si="13"/>
        <v>1</v>
      </c>
      <c r="AA23">
        <f t="shared" si="14"/>
        <v>0</v>
      </c>
      <c r="AB23">
        <f t="shared" si="36"/>
        <v>96</v>
      </c>
      <c r="AC23">
        <f t="shared" si="15"/>
        <v>1</v>
      </c>
      <c r="AD23">
        <f t="shared" si="16"/>
        <v>0</v>
      </c>
      <c r="AE23">
        <f t="shared" si="37"/>
        <v>0</v>
      </c>
      <c r="AF23">
        <f t="shared" si="17"/>
        <v>0</v>
      </c>
      <c r="AG23">
        <f t="shared" si="38"/>
        <v>8</v>
      </c>
      <c r="AH23" cm="1">
        <f t="array" ref="AH23">_xlfn.IFS(AND(AF23=AE23,AJ23=1),SUM(IF(EC23=1,1,0),AH22),AND(AH22=0,OR(AI23=1,AJ23=0)),0,AND(AI23=0,AJ23=0),AH22)</f>
        <v>0</v>
      </c>
      <c r="AI23">
        <f t="shared" si="18"/>
        <v>0</v>
      </c>
      <c r="AJ23">
        <f t="shared" si="19"/>
        <v>0</v>
      </c>
      <c r="AK23">
        <f t="shared" si="39"/>
        <v>0</v>
      </c>
      <c r="AL23">
        <f t="shared" si="20"/>
        <v>0</v>
      </c>
      <c r="AM23">
        <f t="shared" si="21"/>
        <v>0</v>
      </c>
      <c r="AN23">
        <f t="shared" si="40"/>
        <v>0</v>
      </c>
      <c r="AO23">
        <f t="shared" si="22"/>
        <v>0</v>
      </c>
      <c r="AP23">
        <f t="shared" si="23"/>
        <v>0</v>
      </c>
      <c r="AW23" cm="1">
        <f t="array" ref="AW23">(_xlfn.IFS(BJ22=1,AW22-8,BJ22=0,AW22))</f>
        <v>0</v>
      </c>
      <c r="AX23" cm="1">
        <f t="array" ref="AX23">(_xlfn.IFS(BG22=1,AX22-10,BG22=0,AX22))</f>
        <v>-5</v>
      </c>
      <c r="AY23" cm="1">
        <f t="array" ref="AY23">(_xlfn.IFS(BH22=1,AY22-6,BH22=0,AY22))</f>
        <v>-4</v>
      </c>
      <c r="AZ23">
        <f t="shared" si="48"/>
        <v>-11</v>
      </c>
      <c r="BA23">
        <f t="shared" si="46"/>
        <v>-2</v>
      </c>
      <c r="BB23" cm="1">
        <f t="array" ref="BB23">(_xlfn.IFS(AND(BC22=1,BE22=0),BB22-4,AND(BC22=0,BE22=1),BB22-8,AND(BC22=0,BE22=0),BB22))</f>
        <v>0</v>
      </c>
      <c r="BC23" s="51">
        <f t="shared" si="41"/>
        <v>0</v>
      </c>
      <c r="BD23" s="51">
        <f t="shared" si="42"/>
        <v>0</v>
      </c>
      <c r="BE23" s="51">
        <f t="shared" si="43"/>
        <v>0</v>
      </c>
      <c r="BF23" s="51"/>
      <c r="BG23" s="51">
        <f t="shared" si="47"/>
        <v>0</v>
      </c>
      <c r="BH23" s="51">
        <f t="shared" si="47"/>
        <v>0</v>
      </c>
      <c r="BI23" s="51">
        <f t="shared" si="44"/>
        <v>0</v>
      </c>
      <c r="BJ23" s="51">
        <f t="shared" si="45"/>
        <v>0</v>
      </c>
      <c r="BN23" s="66" t="s">
        <v>570</v>
      </c>
      <c r="BO23" s="69">
        <f>BB5</f>
        <v>0</v>
      </c>
      <c r="BQ23" s="93"/>
      <c r="BR23" s="95"/>
      <c r="BS23" s="60" t="str">
        <f t="shared" si="1"/>
        <v>DA81</v>
      </c>
      <c r="BT23" s="61" t="s">
        <v>643</v>
      </c>
      <c r="BU23" s="61" t="s">
        <v>644</v>
      </c>
      <c r="BV23" s="61"/>
      <c r="BW23" s="61" t="s">
        <v>584</v>
      </c>
      <c r="BX23" s="61" t="s">
        <v>585</v>
      </c>
      <c r="BY23" s="62" t="s">
        <v>641</v>
      </c>
      <c r="BZ23" t="str">
        <f t="shared" si="2"/>
        <v>81</v>
      </c>
      <c r="CB23" t="s">
        <v>645</v>
      </c>
      <c r="CC23" t="s">
        <v>643</v>
      </c>
      <c r="CD23" t="s">
        <v>644</v>
      </c>
      <c r="CF23" t="s">
        <v>584</v>
      </c>
      <c r="CG23" t="s">
        <v>585</v>
      </c>
      <c r="CH23" t="s">
        <v>641</v>
      </c>
      <c r="EA23" t="e">
        <f>MasterListe!#REF!</f>
        <v>#REF!</v>
      </c>
      <c r="EB23" t="e">
        <f>MasterListe!#REF!</f>
        <v>#REF!</v>
      </c>
      <c r="EC23">
        <f t="shared" si="24"/>
        <v>0</v>
      </c>
      <c r="ED23">
        <f t="shared" si="25"/>
        <v>0</v>
      </c>
      <c r="EE23">
        <f t="shared" si="26"/>
        <v>0</v>
      </c>
      <c r="EF23">
        <f t="shared" si="27"/>
        <v>0</v>
      </c>
      <c r="EG23">
        <f t="shared" si="28"/>
        <v>0</v>
      </c>
      <c r="EH23">
        <f t="shared" si="29"/>
        <v>0</v>
      </c>
      <c r="EI23">
        <f t="shared" si="30"/>
        <v>0</v>
      </c>
      <c r="FA23" s="63"/>
      <c r="FB23" s="64"/>
      <c r="FC23" s="64"/>
      <c r="FD23" s="64"/>
      <c r="FE23" s="64"/>
      <c r="FF23" s="65"/>
    </row>
    <row r="24" spans="1:162">
      <c r="A24">
        <f t="shared" si="31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0"/>
        <v>0</v>
      </c>
      <c r="O24" t="e">
        <f>MasterListe!#REF!&amp;"_"&amp;MasterListe!#REF!&amp;"_"&amp;MasterListe!#REF!</f>
        <v>#REF!</v>
      </c>
      <c r="P24" t="e">
        <f>MasterListe!#REF!&amp;" "&amp;MasterListe!#REF!</f>
        <v>#REF!</v>
      </c>
      <c r="S24">
        <f t="shared" si="32"/>
        <v>4</v>
      </c>
      <c r="T24">
        <f t="shared" si="10"/>
        <v>0</v>
      </c>
      <c r="U24">
        <f t="shared" si="33"/>
        <v>0</v>
      </c>
      <c r="V24">
        <f t="shared" si="34"/>
        <v>10</v>
      </c>
      <c r="W24">
        <f t="shared" si="11"/>
        <v>0</v>
      </c>
      <c r="X24">
        <f t="shared" si="12"/>
        <v>0</v>
      </c>
      <c r="Y24">
        <f t="shared" si="35"/>
        <v>6</v>
      </c>
      <c r="Z24">
        <f t="shared" si="13"/>
        <v>1</v>
      </c>
      <c r="AA24">
        <f t="shared" si="14"/>
        <v>0</v>
      </c>
      <c r="AB24">
        <f t="shared" si="36"/>
        <v>96</v>
      </c>
      <c r="AC24">
        <f t="shared" si="15"/>
        <v>1</v>
      </c>
      <c r="AD24">
        <f t="shared" si="16"/>
        <v>0</v>
      </c>
      <c r="AE24">
        <f t="shared" si="37"/>
        <v>0</v>
      </c>
      <c r="AF24">
        <f t="shared" si="17"/>
        <v>0</v>
      </c>
      <c r="AG24">
        <f t="shared" si="38"/>
        <v>8</v>
      </c>
      <c r="AH24" cm="1">
        <f t="array" ref="AH24">_xlfn.IFS(AND(AF24=AE24,AJ24=1),SUM(IF(EC24=1,1,0),AH23),AND(AH23=0,OR(AI24=1,AJ24=0)),0,AND(AI24=0,AJ24=0),AH23)</f>
        <v>0</v>
      </c>
      <c r="AI24">
        <f t="shared" si="18"/>
        <v>0</v>
      </c>
      <c r="AJ24">
        <f t="shared" si="19"/>
        <v>0</v>
      </c>
      <c r="AK24">
        <f t="shared" si="39"/>
        <v>0</v>
      </c>
      <c r="AL24">
        <f t="shared" si="20"/>
        <v>0</v>
      </c>
      <c r="AM24">
        <f t="shared" si="21"/>
        <v>0</v>
      </c>
      <c r="AN24">
        <f t="shared" si="40"/>
        <v>0</v>
      </c>
      <c r="AO24">
        <f t="shared" si="22"/>
        <v>0</v>
      </c>
      <c r="AP24">
        <f t="shared" si="23"/>
        <v>0</v>
      </c>
      <c r="AW24" cm="1">
        <f t="array" ref="AW24">(_xlfn.IFS(BJ23=1,AW23-8,BJ23=0,AW23))</f>
        <v>0</v>
      </c>
      <c r="AX24" cm="1">
        <f t="array" ref="AX24">(_xlfn.IFS(BG23=1,AX23-10,BG23=0,AX23))</f>
        <v>-5</v>
      </c>
      <c r="AY24" cm="1">
        <f t="array" ref="AY24">(_xlfn.IFS(BH23=1,AY23-6,BH23=0,AY23))</f>
        <v>-4</v>
      </c>
      <c r="AZ24">
        <f t="shared" si="48"/>
        <v>-11</v>
      </c>
      <c r="BA24">
        <f t="shared" si="46"/>
        <v>-2</v>
      </c>
      <c r="BB24" cm="1">
        <f t="array" ref="BB24">(_xlfn.IFS(AND(BC23=1,BE23=0),BB23-4,AND(BC23=0,BE23=1),BB23-8,AND(BC23=0,BE23=0),BB23))</f>
        <v>0</v>
      </c>
      <c r="BC24" s="51">
        <f t="shared" si="41"/>
        <v>0</v>
      </c>
      <c r="BD24" s="51">
        <f t="shared" si="42"/>
        <v>0</v>
      </c>
      <c r="BE24" s="51">
        <f t="shared" si="43"/>
        <v>0</v>
      </c>
      <c r="BF24" s="51"/>
      <c r="BG24" s="51">
        <f t="shared" si="47"/>
        <v>0</v>
      </c>
      <c r="BH24" s="51">
        <f t="shared" si="47"/>
        <v>0</v>
      </c>
      <c r="BI24" s="51">
        <f t="shared" si="44"/>
        <v>0</v>
      </c>
      <c r="BJ24" s="51">
        <f t="shared" si="45"/>
        <v>0</v>
      </c>
      <c r="BQ24" s="93"/>
      <c r="BR24" s="95"/>
      <c r="BS24" s="60" t="str">
        <f t="shared" si="1"/>
        <v>DA82</v>
      </c>
      <c r="BT24" s="61" t="s">
        <v>646</v>
      </c>
      <c r="BU24" s="61" t="s">
        <v>647</v>
      </c>
      <c r="BV24" s="61"/>
      <c r="BW24" s="61" t="s">
        <v>584</v>
      </c>
      <c r="BX24" s="61" t="s">
        <v>585</v>
      </c>
      <c r="BY24" s="62" t="s">
        <v>641</v>
      </c>
      <c r="BZ24" t="str">
        <f t="shared" si="2"/>
        <v>82</v>
      </c>
      <c r="CB24" t="s">
        <v>648</v>
      </c>
      <c r="CC24" t="s">
        <v>646</v>
      </c>
      <c r="CD24" t="s">
        <v>647</v>
      </c>
      <c r="CF24" t="s">
        <v>584</v>
      </c>
      <c r="CG24" t="s">
        <v>585</v>
      </c>
      <c r="CH24" t="s">
        <v>641</v>
      </c>
      <c r="EA24" t="e">
        <f>MasterListe!#REF!</f>
        <v>#REF!</v>
      </c>
      <c r="EB24" t="e">
        <f>MasterListe!#REF!</f>
        <v>#REF!</v>
      </c>
      <c r="EC24">
        <f t="shared" si="24"/>
        <v>0</v>
      </c>
      <c r="ED24">
        <f t="shared" si="25"/>
        <v>0</v>
      </c>
      <c r="EE24">
        <f t="shared" si="26"/>
        <v>0</v>
      </c>
      <c r="EF24">
        <f t="shared" si="27"/>
        <v>0</v>
      </c>
      <c r="EG24">
        <f t="shared" si="28"/>
        <v>0</v>
      </c>
      <c r="EH24">
        <f t="shared" si="29"/>
        <v>0</v>
      </c>
      <c r="EI24">
        <f t="shared" si="30"/>
        <v>0</v>
      </c>
      <c r="FA24" s="63"/>
      <c r="FB24" s="64"/>
      <c r="FC24" s="64"/>
      <c r="FD24" s="64"/>
      <c r="FE24" s="64"/>
      <c r="FF24" s="65"/>
    </row>
    <row r="25" spans="1:162">
      <c r="A25">
        <f t="shared" si="31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0"/>
        <v>0</v>
      </c>
      <c r="O25" t="e">
        <f>MasterListe!#REF!&amp;"_"&amp;MasterListe!#REF!&amp;"_"&amp;MasterListe!#REF!</f>
        <v>#REF!</v>
      </c>
      <c r="P25" t="e">
        <f>MasterListe!#REF!&amp;" "&amp;MasterListe!#REF!</f>
        <v>#REF!</v>
      </c>
      <c r="S25">
        <f t="shared" si="32"/>
        <v>4</v>
      </c>
      <c r="T25">
        <f t="shared" si="10"/>
        <v>0</v>
      </c>
      <c r="U25">
        <f t="shared" si="33"/>
        <v>0</v>
      </c>
      <c r="V25">
        <f t="shared" si="34"/>
        <v>10</v>
      </c>
      <c r="W25">
        <f t="shared" si="11"/>
        <v>0</v>
      </c>
      <c r="X25">
        <f t="shared" si="12"/>
        <v>0</v>
      </c>
      <c r="Y25">
        <f t="shared" si="35"/>
        <v>6</v>
      </c>
      <c r="Z25">
        <f t="shared" si="13"/>
        <v>1</v>
      </c>
      <c r="AA25">
        <f t="shared" si="14"/>
        <v>0</v>
      </c>
      <c r="AB25">
        <f t="shared" si="36"/>
        <v>96</v>
      </c>
      <c r="AC25">
        <f t="shared" si="15"/>
        <v>1</v>
      </c>
      <c r="AD25">
        <f t="shared" si="16"/>
        <v>0</v>
      </c>
      <c r="AE25">
        <f t="shared" si="37"/>
        <v>0</v>
      </c>
      <c r="AF25">
        <f t="shared" si="17"/>
        <v>0</v>
      </c>
      <c r="AG25">
        <f t="shared" si="38"/>
        <v>8</v>
      </c>
      <c r="AH25" cm="1">
        <f t="array" ref="AH25">_xlfn.IFS(AND(AF25=AE25,AJ25=1),SUM(IF(EC25=1,1,0),AH24),AND(AH24=0,OR(AI25=1,AJ25=0)),0,AND(AI25=0,AJ25=0),AH24)</f>
        <v>0</v>
      </c>
      <c r="AI25">
        <f t="shared" si="18"/>
        <v>0</v>
      </c>
      <c r="AJ25">
        <f t="shared" si="19"/>
        <v>0</v>
      </c>
      <c r="AK25">
        <f t="shared" si="39"/>
        <v>0</v>
      </c>
      <c r="AL25">
        <f t="shared" si="20"/>
        <v>0</v>
      </c>
      <c r="AM25">
        <f t="shared" si="21"/>
        <v>0</v>
      </c>
      <c r="AN25">
        <f t="shared" si="40"/>
        <v>0</v>
      </c>
      <c r="AO25">
        <f t="shared" si="22"/>
        <v>0</v>
      </c>
      <c r="AP25">
        <f t="shared" si="23"/>
        <v>0</v>
      </c>
      <c r="AW25" cm="1">
        <f t="array" ref="AW25">(_xlfn.IFS(BJ24=1,AW24-8,BJ24=0,AW24))</f>
        <v>0</v>
      </c>
      <c r="AX25" cm="1">
        <f t="array" ref="AX25">(_xlfn.IFS(BG24=1,AX24-10,BG24=0,AX24))</f>
        <v>-5</v>
      </c>
      <c r="AY25" cm="1">
        <f t="array" ref="AY25">(_xlfn.IFS(BH24=1,AY24-6,BH24=0,AY24))</f>
        <v>-4</v>
      </c>
      <c r="AZ25">
        <f t="shared" si="48"/>
        <v>-11</v>
      </c>
      <c r="BA25">
        <f t="shared" si="46"/>
        <v>-2</v>
      </c>
      <c r="BB25" cm="1">
        <f t="array" ref="BB25">(_xlfn.IFS(AND(BC24=1,BE24=0),BB24-4,AND(BC24=0,BE24=1),BB24-8,AND(BC24=0,BE24=0),BB24))</f>
        <v>0</v>
      </c>
      <c r="BC25" s="51">
        <f t="shared" si="41"/>
        <v>0</v>
      </c>
      <c r="BD25" s="51">
        <f t="shared" si="42"/>
        <v>0</v>
      </c>
      <c r="BE25" s="51">
        <f t="shared" si="43"/>
        <v>0</v>
      </c>
      <c r="BF25" s="51"/>
      <c r="BG25" s="51">
        <f t="shared" si="47"/>
        <v>0</v>
      </c>
      <c r="BH25" s="51">
        <f t="shared" si="47"/>
        <v>0</v>
      </c>
      <c r="BI25" s="51">
        <f t="shared" si="44"/>
        <v>0</v>
      </c>
      <c r="BJ25" s="51">
        <f t="shared" si="45"/>
        <v>0</v>
      </c>
      <c r="BQ25" s="93"/>
      <c r="BR25" s="95"/>
      <c r="BS25" s="60" t="str">
        <f t="shared" si="1"/>
        <v>DA83</v>
      </c>
      <c r="BT25" s="61" t="s">
        <v>649</v>
      </c>
      <c r="BU25" s="61" t="s">
        <v>650</v>
      </c>
      <c r="BV25" s="61"/>
      <c r="BW25" s="61" t="s">
        <v>584</v>
      </c>
      <c r="BX25" s="61" t="s">
        <v>585</v>
      </c>
      <c r="BY25" s="62" t="s">
        <v>641</v>
      </c>
      <c r="BZ25" t="str">
        <f t="shared" si="2"/>
        <v>83</v>
      </c>
      <c r="CB25" t="s">
        <v>651</v>
      </c>
      <c r="CC25" t="s">
        <v>649</v>
      </c>
      <c r="CD25" t="s">
        <v>652</v>
      </c>
      <c r="CF25" t="s">
        <v>584</v>
      </c>
      <c r="CG25" t="s">
        <v>585</v>
      </c>
      <c r="CH25" t="s">
        <v>641</v>
      </c>
      <c r="EA25" t="e">
        <f>MasterListe!#REF!</f>
        <v>#REF!</v>
      </c>
      <c r="EB25" t="e">
        <f>MasterListe!#REF!</f>
        <v>#REF!</v>
      </c>
      <c r="EC25">
        <f t="shared" si="24"/>
        <v>0</v>
      </c>
      <c r="ED25">
        <f t="shared" si="25"/>
        <v>0</v>
      </c>
      <c r="EE25">
        <f t="shared" si="26"/>
        <v>0</v>
      </c>
      <c r="EF25">
        <f t="shared" si="27"/>
        <v>0</v>
      </c>
      <c r="EG25">
        <f t="shared" si="28"/>
        <v>0</v>
      </c>
      <c r="EH25">
        <f t="shared" si="29"/>
        <v>0</v>
      </c>
      <c r="EI25">
        <f t="shared" si="30"/>
        <v>0</v>
      </c>
      <c r="FA25" s="63"/>
      <c r="FB25" s="64"/>
      <c r="FC25" s="64"/>
      <c r="FD25" s="64"/>
      <c r="FE25" s="64"/>
      <c r="FF25" s="65"/>
    </row>
    <row r="26" spans="1:162">
      <c r="A26">
        <f t="shared" si="31"/>
        <v>1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1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0"/>
        <v>0</v>
      </c>
      <c r="O26" t="e">
        <f>MasterListe!#REF!&amp;"_"&amp;MasterListe!#REF!&amp;"_"&amp;MasterListe!#REF!</f>
        <v>#REF!</v>
      </c>
      <c r="P26" t="e">
        <f>MasterListe!#REF!&amp;" "&amp;MasterListe!#REF!</f>
        <v>#REF!</v>
      </c>
      <c r="Q26" t="s">
        <v>525</v>
      </c>
      <c r="S26">
        <f t="shared" si="32"/>
        <v>4</v>
      </c>
      <c r="T26">
        <f t="shared" si="10"/>
        <v>0</v>
      </c>
      <c r="U26">
        <f t="shared" si="33"/>
        <v>0</v>
      </c>
      <c r="V26">
        <f t="shared" si="34"/>
        <v>10</v>
      </c>
      <c r="W26">
        <f t="shared" si="11"/>
        <v>1</v>
      </c>
      <c r="X26">
        <f t="shared" si="12"/>
        <v>1</v>
      </c>
      <c r="Y26">
        <f t="shared" si="35"/>
        <v>6</v>
      </c>
      <c r="Z26">
        <f t="shared" si="13"/>
        <v>1</v>
      </c>
      <c r="AA26">
        <f t="shared" si="14"/>
        <v>0</v>
      </c>
      <c r="AB26">
        <f t="shared" si="36"/>
        <v>96</v>
      </c>
      <c r="AC26">
        <f t="shared" si="15"/>
        <v>1</v>
      </c>
      <c r="AD26">
        <f t="shared" si="16"/>
        <v>0</v>
      </c>
      <c r="AE26">
        <f t="shared" si="37"/>
        <v>0</v>
      </c>
      <c r="AF26">
        <f t="shared" si="17"/>
        <v>0</v>
      </c>
      <c r="AG26">
        <f t="shared" si="38"/>
        <v>8</v>
      </c>
      <c r="AH26" cm="1">
        <f t="array" ref="AH26">_xlfn.IFS(AND(AF26=AE26,AJ26=1),SUM(IF(EC26=1,1,0),AH25),AND(AH25=0,OR(AI26=1,AJ26=0)),0,AND(AI26=0,AJ26=0),AH25)</f>
        <v>0</v>
      </c>
      <c r="AI26">
        <f t="shared" si="18"/>
        <v>0</v>
      </c>
      <c r="AJ26">
        <f t="shared" si="19"/>
        <v>0</v>
      </c>
      <c r="AK26">
        <f t="shared" si="39"/>
        <v>0</v>
      </c>
      <c r="AL26">
        <f t="shared" si="20"/>
        <v>0</v>
      </c>
      <c r="AM26">
        <f t="shared" si="21"/>
        <v>0</v>
      </c>
      <c r="AN26">
        <f t="shared" si="40"/>
        <v>0</v>
      </c>
      <c r="AO26">
        <f t="shared" si="22"/>
        <v>0</v>
      </c>
      <c r="AP26">
        <f t="shared" si="23"/>
        <v>0</v>
      </c>
      <c r="AW26" cm="1">
        <f t="array" ref="AW26">(_xlfn.IFS(BJ25=1,AW25-8,BJ25=0,AW25))</f>
        <v>0</v>
      </c>
      <c r="AX26" cm="1">
        <f t="array" ref="AX26">(_xlfn.IFS(BG25=1,AX25-10,BG25=0,AX25))</f>
        <v>-5</v>
      </c>
      <c r="AY26" cm="1">
        <f t="array" ref="AY26">(_xlfn.IFS(BH25=1,AY25-6,BH25=0,AY25))</f>
        <v>-4</v>
      </c>
      <c r="AZ26">
        <f t="shared" si="48"/>
        <v>-11</v>
      </c>
      <c r="BA26">
        <f t="shared" si="46"/>
        <v>-2</v>
      </c>
      <c r="BB26" cm="1">
        <f t="array" ref="BB26">(_xlfn.IFS(AND(BC25=1,BE25=0),BB25-4,AND(BC25=0,BE25=1),BB25-8,AND(BC25=0,BE25=0),BB25))</f>
        <v>0</v>
      </c>
      <c r="BC26" s="51">
        <f t="shared" si="41"/>
        <v>0</v>
      </c>
      <c r="BD26" s="51">
        <f t="shared" si="42"/>
        <v>0</v>
      </c>
      <c r="BE26" s="51">
        <f t="shared" si="43"/>
        <v>0</v>
      </c>
      <c r="BF26" s="51"/>
      <c r="BG26" s="51">
        <f t="shared" si="47"/>
        <v>0</v>
      </c>
      <c r="BH26" s="51">
        <f t="shared" si="47"/>
        <v>0</v>
      </c>
      <c r="BI26" s="51">
        <f t="shared" si="44"/>
        <v>0</v>
      </c>
      <c r="BJ26" s="51">
        <f t="shared" si="45"/>
        <v>0</v>
      </c>
      <c r="BQ26" s="93"/>
      <c r="BR26" s="95"/>
      <c r="BS26" s="60" t="str">
        <f t="shared" si="1"/>
        <v>DA84</v>
      </c>
      <c r="BT26" s="61" t="s">
        <v>653</v>
      </c>
      <c r="BU26" s="61" t="s">
        <v>654</v>
      </c>
      <c r="BV26" s="61"/>
      <c r="BW26" s="61" t="s">
        <v>584</v>
      </c>
      <c r="BX26" s="61" t="s">
        <v>585</v>
      </c>
      <c r="BY26" s="62" t="s">
        <v>641</v>
      </c>
      <c r="BZ26" t="str">
        <f t="shared" si="2"/>
        <v>84</v>
      </c>
      <c r="CB26" t="s">
        <v>655</v>
      </c>
      <c r="CC26" t="s">
        <v>653</v>
      </c>
      <c r="CD26" t="s">
        <v>654</v>
      </c>
      <c r="CF26" t="s">
        <v>584</v>
      </c>
      <c r="CG26" t="s">
        <v>585</v>
      </c>
      <c r="CH26" t="s">
        <v>641</v>
      </c>
      <c r="EA26" t="e">
        <f>MasterListe!#REF!</f>
        <v>#REF!</v>
      </c>
      <c r="EB26" t="e">
        <f>MasterListe!#REF!</f>
        <v>#REF!</v>
      </c>
      <c r="EC26">
        <f t="shared" si="24"/>
        <v>0</v>
      </c>
      <c r="ED26">
        <f t="shared" si="25"/>
        <v>0</v>
      </c>
      <c r="EE26">
        <f t="shared" si="26"/>
        <v>0</v>
      </c>
      <c r="EF26">
        <f t="shared" si="27"/>
        <v>0</v>
      </c>
      <c r="EG26">
        <f t="shared" si="28"/>
        <v>0</v>
      </c>
      <c r="EH26">
        <f t="shared" si="29"/>
        <v>0</v>
      </c>
      <c r="EI26">
        <f t="shared" si="30"/>
        <v>0</v>
      </c>
      <c r="FA26" s="63"/>
      <c r="FB26" s="64"/>
      <c r="FC26" s="64"/>
      <c r="FD26" s="64"/>
      <c r="FE26" s="64"/>
      <c r="FF26" s="65"/>
    </row>
    <row r="27" spans="1:162">
      <c r="A27">
        <f t="shared" si="31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0"/>
        <v>0</v>
      </c>
      <c r="O27" t="e">
        <f>MasterListe!#REF!&amp;"_"&amp;MasterListe!#REF!&amp;"_"&amp;MasterListe!#REF!</f>
        <v>#REF!</v>
      </c>
      <c r="P27" t="e">
        <f>MasterListe!#REF!&amp;" "&amp;MasterListe!#REF!</f>
        <v>#REF!</v>
      </c>
      <c r="S27">
        <f t="shared" si="32"/>
        <v>4</v>
      </c>
      <c r="T27">
        <f t="shared" si="10"/>
        <v>0</v>
      </c>
      <c r="U27">
        <f t="shared" si="33"/>
        <v>0</v>
      </c>
      <c r="V27">
        <f t="shared" si="34"/>
        <v>10</v>
      </c>
      <c r="W27">
        <f t="shared" si="11"/>
        <v>1</v>
      </c>
      <c r="X27">
        <f t="shared" si="12"/>
        <v>0</v>
      </c>
      <c r="Y27">
        <f t="shared" si="35"/>
        <v>6</v>
      </c>
      <c r="Z27">
        <f t="shared" si="13"/>
        <v>1</v>
      </c>
      <c r="AA27">
        <f t="shared" si="14"/>
        <v>0</v>
      </c>
      <c r="AB27">
        <f t="shared" si="36"/>
        <v>96</v>
      </c>
      <c r="AC27">
        <f t="shared" si="15"/>
        <v>1</v>
      </c>
      <c r="AD27">
        <f t="shared" si="16"/>
        <v>0</v>
      </c>
      <c r="AE27">
        <f t="shared" si="37"/>
        <v>0</v>
      </c>
      <c r="AF27">
        <f t="shared" si="17"/>
        <v>0</v>
      </c>
      <c r="AG27">
        <f t="shared" si="38"/>
        <v>8</v>
      </c>
      <c r="AH27" cm="1">
        <f t="array" ref="AH27">_xlfn.IFS(AND(AF27=AE27,AJ27=1),SUM(IF(EC27=1,1,0),AH26),AND(AH26=0,OR(AI27=1,AJ27=0)),0,AND(AI27=0,AJ27=0),AH26)</f>
        <v>0</v>
      </c>
      <c r="AI27">
        <f t="shared" si="18"/>
        <v>0</v>
      </c>
      <c r="AJ27">
        <f t="shared" si="19"/>
        <v>0</v>
      </c>
      <c r="AK27">
        <f t="shared" si="39"/>
        <v>0</v>
      </c>
      <c r="AL27">
        <f t="shared" si="20"/>
        <v>0</v>
      </c>
      <c r="AM27">
        <f t="shared" si="21"/>
        <v>0</v>
      </c>
      <c r="AN27">
        <f t="shared" si="40"/>
        <v>0</v>
      </c>
      <c r="AO27">
        <f t="shared" si="22"/>
        <v>0</v>
      </c>
      <c r="AP27">
        <f t="shared" si="23"/>
        <v>0</v>
      </c>
      <c r="AW27" cm="1">
        <f t="array" ref="AW27">(_xlfn.IFS(BJ26=1,AW26-8,BJ26=0,AW26))</f>
        <v>0</v>
      </c>
      <c r="AX27" cm="1">
        <f t="array" ref="AX27">(_xlfn.IFS(BG26=1,AX26-10,BG26=0,AX26))</f>
        <v>-5</v>
      </c>
      <c r="AY27" cm="1">
        <f t="array" ref="AY27">(_xlfn.IFS(BH26=1,AY26-6,BH26=0,AY26))</f>
        <v>-4</v>
      </c>
      <c r="AZ27">
        <f t="shared" si="48"/>
        <v>-11</v>
      </c>
      <c r="BA27">
        <f t="shared" si="46"/>
        <v>-2</v>
      </c>
      <c r="BB27" cm="1">
        <f t="array" ref="BB27">(_xlfn.IFS(AND(BC26=1,BE26=0),BB26-4,AND(BC26=0,BE26=1),BB26-8,AND(BC26=0,BE26=0),BB26))</f>
        <v>0</v>
      </c>
      <c r="BC27" s="51">
        <f t="shared" si="41"/>
        <v>0</v>
      </c>
      <c r="BD27" s="51">
        <f t="shared" si="42"/>
        <v>0</v>
      </c>
      <c r="BE27" s="51">
        <f t="shared" si="43"/>
        <v>0</v>
      </c>
      <c r="BF27" s="51"/>
      <c r="BG27" s="51">
        <f t="shared" si="47"/>
        <v>0</v>
      </c>
      <c r="BH27" s="51">
        <f t="shared" si="47"/>
        <v>0</v>
      </c>
      <c r="BI27" s="51">
        <f t="shared" si="44"/>
        <v>0</v>
      </c>
      <c r="BJ27" s="51">
        <f t="shared" si="45"/>
        <v>0</v>
      </c>
      <c r="BQ27" s="93"/>
      <c r="BR27" s="95"/>
      <c r="BS27" s="60" t="str">
        <f t="shared" si="1"/>
        <v>DA85</v>
      </c>
      <c r="BT27" s="61" t="s">
        <v>656</v>
      </c>
      <c r="BU27" s="61" t="s">
        <v>657</v>
      </c>
      <c r="BV27" s="61"/>
      <c r="BW27" s="61" t="s">
        <v>584</v>
      </c>
      <c r="BX27" s="61" t="s">
        <v>585</v>
      </c>
      <c r="BY27" s="62" t="s">
        <v>641</v>
      </c>
      <c r="BZ27" t="str">
        <f t="shared" si="2"/>
        <v>85</v>
      </c>
      <c r="CB27" t="s">
        <v>658</v>
      </c>
      <c r="CC27" t="s">
        <v>656</v>
      </c>
      <c r="CD27" t="s">
        <v>657</v>
      </c>
      <c r="CF27" t="s">
        <v>584</v>
      </c>
      <c r="CG27" t="s">
        <v>585</v>
      </c>
      <c r="CH27" t="s">
        <v>641</v>
      </c>
      <c r="EA27" t="e">
        <f>MasterListe!#REF!</f>
        <v>#REF!</v>
      </c>
      <c r="EB27" t="e">
        <f>MasterListe!#REF!</f>
        <v>#REF!</v>
      </c>
      <c r="EC27">
        <f t="shared" si="24"/>
        <v>0</v>
      </c>
      <c r="ED27">
        <f t="shared" si="25"/>
        <v>0</v>
      </c>
      <c r="EE27">
        <f t="shared" si="26"/>
        <v>0</v>
      </c>
      <c r="EF27">
        <f t="shared" si="27"/>
        <v>0</v>
      </c>
      <c r="EG27">
        <f t="shared" si="28"/>
        <v>0</v>
      </c>
      <c r="EH27">
        <f t="shared" si="29"/>
        <v>0</v>
      </c>
      <c r="EI27">
        <f t="shared" si="30"/>
        <v>0</v>
      </c>
      <c r="FA27" s="63"/>
      <c r="FB27" s="64"/>
      <c r="FC27" s="64"/>
      <c r="FD27" s="64"/>
      <c r="FE27" s="64"/>
      <c r="FF27" s="65"/>
    </row>
    <row r="28" spans="1:162">
      <c r="A28">
        <f t="shared" si="31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0"/>
        <v>0</v>
      </c>
      <c r="O28" t="e">
        <f>MasterListe!#REF!&amp;"_"&amp;MasterListe!#REF!&amp;"_"&amp;MasterListe!#REF!</f>
        <v>#REF!</v>
      </c>
      <c r="P28" t="e">
        <f>MasterListe!#REF!&amp;" "&amp;MasterListe!#REF!</f>
        <v>#REF!</v>
      </c>
      <c r="S28">
        <f t="shared" si="32"/>
        <v>4</v>
      </c>
      <c r="T28">
        <f t="shared" si="10"/>
        <v>0</v>
      </c>
      <c r="U28">
        <f t="shared" si="33"/>
        <v>0</v>
      </c>
      <c r="V28">
        <f t="shared" si="34"/>
        <v>10</v>
      </c>
      <c r="W28">
        <f t="shared" si="11"/>
        <v>1</v>
      </c>
      <c r="X28">
        <f t="shared" si="12"/>
        <v>0</v>
      </c>
      <c r="Y28">
        <f t="shared" si="35"/>
        <v>6</v>
      </c>
      <c r="Z28">
        <f t="shared" si="13"/>
        <v>1</v>
      </c>
      <c r="AA28">
        <f t="shared" si="14"/>
        <v>0</v>
      </c>
      <c r="AB28">
        <f t="shared" si="36"/>
        <v>96</v>
      </c>
      <c r="AC28">
        <f t="shared" si="15"/>
        <v>1</v>
      </c>
      <c r="AD28">
        <f t="shared" si="16"/>
        <v>0</v>
      </c>
      <c r="AE28">
        <f t="shared" si="37"/>
        <v>0</v>
      </c>
      <c r="AF28">
        <f t="shared" si="17"/>
        <v>0</v>
      </c>
      <c r="AG28">
        <f t="shared" si="38"/>
        <v>8</v>
      </c>
      <c r="AH28" cm="1">
        <f t="array" ref="AH28">_xlfn.IFS(AND(AF28=AE28,AJ28=1),SUM(IF(EC28=1,1,0),AH27),AND(AH27=0,OR(AI28=1,AJ28=0)),0,AND(AI28=0,AJ28=0),AH27)</f>
        <v>0</v>
      </c>
      <c r="AI28">
        <f t="shared" si="18"/>
        <v>0</v>
      </c>
      <c r="AJ28">
        <f t="shared" si="19"/>
        <v>0</v>
      </c>
      <c r="AK28">
        <f t="shared" si="39"/>
        <v>0</v>
      </c>
      <c r="AL28">
        <f t="shared" si="20"/>
        <v>0</v>
      </c>
      <c r="AM28">
        <f t="shared" si="21"/>
        <v>0</v>
      </c>
      <c r="AN28">
        <f t="shared" si="40"/>
        <v>0</v>
      </c>
      <c r="AO28">
        <f t="shared" si="22"/>
        <v>0</v>
      </c>
      <c r="AP28">
        <f t="shared" si="23"/>
        <v>0</v>
      </c>
      <c r="AW28" cm="1">
        <f t="array" ref="AW28">(_xlfn.IFS(BJ27=1,AW27-8,BJ27=0,AW27))</f>
        <v>0</v>
      </c>
      <c r="AX28" cm="1">
        <f t="array" ref="AX28">(_xlfn.IFS(BG27=1,AX27-10,BG27=0,AX27))</f>
        <v>-5</v>
      </c>
      <c r="AY28" cm="1">
        <f t="array" ref="AY28">(_xlfn.IFS(BH27=1,AY27-6,BH27=0,AY27))</f>
        <v>-4</v>
      </c>
      <c r="AZ28">
        <f t="shared" si="48"/>
        <v>-11</v>
      </c>
      <c r="BA28">
        <f t="shared" si="46"/>
        <v>-2</v>
      </c>
      <c r="BB28" cm="1">
        <f t="array" ref="BB28">(_xlfn.IFS(AND(BC27=1,BE27=0),BB27-4,AND(BC27=0,BE27=1),BB27-8,AND(BC27=0,BE27=0),BB27))</f>
        <v>0</v>
      </c>
      <c r="BC28" s="51">
        <f t="shared" si="41"/>
        <v>0</v>
      </c>
      <c r="BD28" s="51">
        <f t="shared" si="42"/>
        <v>0</v>
      </c>
      <c r="BE28" s="51">
        <f t="shared" si="43"/>
        <v>0</v>
      </c>
      <c r="BF28" s="51"/>
      <c r="BG28" s="51">
        <f t="shared" si="47"/>
        <v>0</v>
      </c>
      <c r="BH28" s="51">
        <f t="shared" si="47"/>
        <v>0</v>
      </c>
      <c r="BI28" s="51">
        <f t="shared" si="44"/>
        <v>0</v>
      </c>
      <c r="BJ28" s="51">
        <f t="shared" si="45"/>
        <v>0</v>
      </c>
      <c r="BQ28" s="93"/>
      <c r="BR28" s="95"/>
      <c r="BS28" s="60" t="str">
        <f t="shared" si="1"/>
        <v>DA86</v>
      </c>
      <c r="BT28" s="61" t="str">
        <f>IF(ISNA(MATCH(1,$H:$H,)),CC28,VLOOKUP(1,$H:$P,COLUMN(H2),))</f>
        <v>RES_DA86</v>
      </c>
      <c r="BU28" s="61" t="str">
        <f>IF(ISNA(MATCH(1,$H:$H,)),CD28,VLOOKUP(1,$H:$P,COLUMN(I2),))</f>
        <v>Reserve</v>
      </c>
      <c r="BV28" s="61"/>
      <c r="BW28" s="61" t="s">
        <v>584</v>
      </c>
      <c r="BX28" s="61" t="s">
        <v>585</v>
      </c>
      <c r="BY28" s="62" t="s">
        <v>641</v>
      </c>
      <c r="BZ28" t="str">
        <f t="shared" si="2"/>
        <v>86</v>
      </c>
      <c r="CB28" t="s">
        <v>659</v>
      </c>
      <c r="CC28" t="s">
        <v>660</v>
      </c>
      <c r="CD28" t="s">
        <v>589</v>
      </c>
      <c r="CF28" t="s">
        <v>584</v>
      </c>
      <c r="CG28" t="s">
        <v>585</v>
      </c>
      <c r="CH28" t="s">
        <v>641</v>
      </c>
      <c r="EA28" t="e">
        <f>MasterListe!#REF!</f>
        <v>#REF!</v>
      </c>
      <c r="EB28" t="e">
        <f>MasterListe!#REF!</f>
        <v>#REF!</v>
      </c>
      <c r="EC28">
        <f t="shared" si="24"/>
        <v>0</v>
      </c>
      <c r="ED28">
        <f t="shared" si="25"/>
        <v>0</v>
      </c>
      <c r="EE28">
        <f t="shared" si="26"/>
        <v>0</v>
      </c>
      <c r="EF28">
        <f t="shared" si="27"/>
        <v>0</v>
      </c>
      <c r="EG28">
        <f t="shared" si="28"/>
        <v>0</v>
      </c>
      <c r="EH28">
        <f t="shared" si="29"/>
        <v>0</v>
      </c>
      <c r="EI28">
        <f t="shared" si="30"/>
        <v>0</v>
      </c>
      <c r="FA28" s="63" t="str">
        <f t="shared" ref="FA28:FA91" si="53">"IO."&amp;BT28</f>
        <v>IO.RES_DA86</v>
      </c>
      <c r="FB28" s="64" t="str">
        <f t="shared" ref="FB28:FB91" si="54">IF(LEFT($BS:$BS,1)="A","R","F")</f>
        <v>F</v>
      </c>
      <c r="FC28" s="64" t="str">
        <f t="shared" ref="FC28:FC91" si="55">MID($BS:$BS,3,5 )</f>
        <v>86</v>
      </c>
      <c r="FD28" s="64" t="str">
        <f t="shared" ref="FD28:FD91" si="56">BU28</f>
        <v>Reserve</v>
      </c>
      <c r="FE28" s="64" t="s">
        <v>619</v>
      </c>
      <c r="FF28" s="65"/>
    </row>
    <row r="29" spans="1:162">
      <c r="A29">
        <f t="shared" si="31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0"/>
        <v>0</v>
      </c>
      <c r="O29" t="e">
        <f>MasterListe!#REF!&amp;"_"&amp;MasterListe!#REF!&amp;"_"&amp;MasterListe!#REF!</f>
        <v>#REF!</v>
      </c>
      <c r="P29" t="e">
        <f>MasterListe!#REF!&amp;" "&amp;MasterListe!#REF!</f>
        <v>#REF!</v>
      </c>
      <c r="S29">
        <f t="shared" si="32"/>
        <v>4</v>
      </c>
      <c r="T29">
        <f t="shared" si="10"/>
        <v>0</v>
      </c>
      <c r="U29">
        <f t="shared" si="33"/>
        <v>0</v>
      </c>
      <c r="V29">
        <f t="shared" si="34"/>
        <v>10</v>
      </c>
      <c r="W29">
        <f t="shared" si="11"/>
        <v>1</v>
      </c>
      <c r="X29">
        <f t="shared" si="12"/>
        <v>0</v>
      </c>
      <c r="Y29">
        <f t="shared" si="35"/>
        <v>6</v>
      </c>
      <c r="Z29">
        <f t="shared" si="13"/>
        <v>1</v>
      </c>
      <c r="AA29">
        <f t="shared" si="14"/>
        <v>0</v>
      </c>
      <c r="AB29">
        <f t="shared" si="36"/>
        <v>96</v>
      </c>
      <c r="AC29">
        <f t="shared" si="15"/>
        <v>1</v>
      </c>
      <c r="AD29">
        <f t="shared" si="16"/>
        <v>0</v>
      </c>
      <c r="AE29">
        <f t="shared" si="37"/>
        <v>0</v>
      </c>
      <c r="AF29">
        <f t="shared" si="17"/>
        <v>0</v>
      </c>
      <c r="AG29">
        <f t="shared" si="38"/>
        <v>8</v>
      </c>
      <c r="AH29" cm="1">
        <f t="array" ref="AH29">_xlfn.IFS(AND(AF29=AE29,AJ29=1),SUM(IF(EC29=1,1,0),AH28),AND(AH28=0,OR(AI29=1,AJ29=0)),0,AND(AI29=0,AJ29=0),AH28)</f>
        <v>0</v>
      </c>
      <c r="AI29">
        <f t="shared" si="18"/>
        <v>0</v>
      </c>
      <c r="AJ29">
        <f t="shared" si="19"/>
        <v>0</v>
      </c>
      <c r="AK29">
        <f t="shared" si="39"/>
        <v>0</v>
      </c>
      <c r="AL29">
        <f t="shared" si="20"/>
        <v>0</v>
      </c>
      <c r="AM29">
        <f t="shared" si="21"/>
        <v>0</v>
      </c>
      <c r="AN29">
        <f t="shared" si="40"/>
        <v>0</v>
      </c>
      <c r="AO29">
        <f t="shared" si="22"/>
        <v>0</v>
      </c>
      <c r="AP29">
        <f t="shared" si="23"/>
        <v>0</v>
      </c>
      <c r="AW29" cm="1">
        <f t="array" ref="AW29">(_xlfn.IFS(BJ28=1,AW28-8,BJ28=0,AW28))</f>
        <v>0</v>
      </c>
      <c r="AX29" cm="1">
        <f t="array" ref="AX29">(_xlfn.IFS(BG28=1,AX28-10,BG28=0,AX28))</f>
        <v>-5</v>
      </c>
      <c r="AY29" cm="1">
        <f t="array" ref="AY29">(_xlfn.IFS(BH28=1,AY28-6,BH28=0,AY28))</f>
        <v>-4</v>
      </c>
      <c r="AZ29">
        <f t="shared" si="48"/>
        <v>-11</v>
      </c>
      <c r="BA29">
        <f t="shared" si="46"/>
        <v>-2</v>
      </c>
      <c r="BB29" cm="1">
        <f t="array" ref="BB29">(_xlfn.IFS(AND(BC28=1,BE28=0),BB28-4,AND(BC28=0,BE28=1),BB28-8,AND(BC28=0,BE28=0),BB28))</f>
        <v>0</v>
      </c>
      <c r="BC29" s="51">
        <f t="shared" si="41"/>
        <v>0</v>
      </c>
      <c r="BD29" s="51">
        <f t="shared" si="42"/>
        <v>0</v>
      </c>
      <c r="BE29" s="51">
        <f t="shared" si="43"/>
        <v>0</v>
      </c>
      <c r="BF29" s="51"/>
      <c r="BG29" s="51">
        <f t="shared" si="47"/>
        <v>0</v>
      </c>
      <c r="BH29" s="51">
        <f t="shared" si="47"/>
        <v>0</v>
      </c>
      <c r="BI29" s="51">
        <f t="shared" si="44"/>
        <v>0</v>
      </c>
      <c r="BJ29" s="51">
        <f t="shared" si="45"/>
        <v>0</v>
      </c>
      <c r="BQ29" s="93"/>
      <c r="BR29" s="95"/>
      <c r="BS29" s="60" t="str">
        <f t="shared" si="1"/>
        <v>DA87</v>
      </c>
      <c r="BT29" s="61" t="str">
        <f>IF(ISNA(MATCH(2,$H:$H,)),CC29,VLOOKUP(2,$H:$P,COLUMN(H3),))</f>
        <v>RES_DA87</v>
      </c>
      <c r="BU29" s="61" t="str">
        <f>IF(ISNA(MATCH(2,$H:$H,)),CD29,VLOOKUP(2,$H:$P,COLUMN(I3),))</f>
        <v>Reserve</v>
      </c>
      <c r="BV29" s="61"/>
      <c r="BW29" s="61" t="s">
        <v>584</v>
      </c>
      <c r="BX29" s="61" t="s">
        <v>585</v>
      </c>
      <c r="BY29" s="62" t="s">
        <v>641</v>
      </c>
      <c r="BZ29" t="str">
        <f t="shared" si="2"/>
        <v>87</v>
      </c>
      <c r="CB29" t="s">
        <v>661</v>
      </c>
      <c r="CC29" t="s">
        <v>662</v>
      </c>
      <c r="CD29" t="s">
        <v>589</v>
      </c>
      <c r="CF29" t="s">
        <v>584</v>
      </c>
      <c r="CG29" t="s">
        <v>585</v>
      </c>
      <c r="CH29" t="s">
        <v>641</v>
      </c>
      <c r="EA29" t="e">
        <f>MasterListe!#REF!</f>
        <v>#REF!</v>
      </c>
      <c r="EB29" t="e">
        <f>MasterListe!#REF!</f>
        <v>#REF!</v>
      </c>
      <c r="EC29">
        <f t="shared" si="24"/>
        <v>0</v>
      </c>
      <c r="ED29">
        <f t="shared" si="25"/>
        <v>0</v>
      </c>
      <c r="EE29">
        <f t="shared" si="26"/>
        <v>0</v>
      </c>
      <c r="EF29">
        <f t="shared" si="27"/>
        <v>0</v>
      </c>
      <c r="EG29">
        <f t="shared" si="28"/>
        <v>0</v>
      </c>
      <c r="EH29">
        <f t="shared" si="29"/>
        <v>0</v>
      </c>
      <c r="EI29">
        <f t="shared" si="30"/>
        <v>0</v>
      </c>
      <c r="FA29" s="63" t="str">
        <f t="shared" si="53"/>
        <v>IO.RES_DA87</v>
      </c>
      <c r="FB29" s="64" t="str">
        <f t="shared" si="54"/>
        <v>F</v>
      </c>
      <c r="FC29" s="64" t="str">
        <f t="shared" si="55"/>
        <v>87</v>
      </c>
      <c r="FD29" s="64" t="str">
        <f t="shared" si="56"/>
        <v>Reserve</v>
      </c>
      <c r="FE29" s="64" t="s">
        <v>619</v>
      </c>
      <c r="FF29" s="65"/>
    </row>
    <row r="30" spans="1:162">
      <c r="A30">
        <f t="shared" si="31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0"/>
        <v>0</v>
      </c>
      <c r="O30" t="e">
        <f>MasterListe!#REF!&amp;"_"&amp;MasterListe!#REF!&amp;"_"&amp;MasterListe!#REF!</f>
        <v>#REF!</v>
      </c>
      <c r="P30" t="e">
        <f>MasterListe!#REF!&amp;" "&amp;MasterListe!#REF!</f>
        <v>#REF!</v>
      </c>
      <c r="S30">
        <f t="shared" si="32"/>
        <v>4</v>
      </c>
      <c r="T30">
        <f t="shared" si="10"/>
        <v>0</v>
      </c>
      <c r="U30">
        <f t="shared" si="33"/>
        <v>0</v>
      </c>
      <c r="V30">
        <f t="shared" si="34"/>
        <v>10</v>
      </c>
      <c r="W30">
        <f t="shared" si="11"/>
        <v>1</v>
      </c>
      <c r="X30">
        <f t="shared" si="12"/>
        <v>0</v>
      </c>
      <c r="Y30">
        <f t="shared" si="35"/>
        <v>6</v>
      </c>
      <c r="Z30">
        <f t="shared" si="13"/>
        <v>1</v>
      </c>
      <c r="AA30">
        <f t="shared" si="14"/>
        <v>0</v>
      </c>
      <c r="AB30">
        <f t="shared" si="36"/>
        <v>96</v>
      </c>
      <c r="AC30">
        <f t="shared" si="15"/>
        <v>1</v>
      </c>
      <c r="AD30">
        <f t="shared" si="16"/>
        <v>0</v>
      </c>
      <c r="AE30">
        <f t="shared" si="37"/>
        <v>0</v>
      </c>
      <c r="AF30">
        <f t="shared" si="17"/>
        <v>0</v>
      </c>
      <c r="AG30">
        <f t="shared" si="38"/>
        <v>8</v>
      </c>
      <c r="AH30" cm="1">
        <f t="array" ref="AH30">_xlfn.IFS(AND(AF30=AE30,AJ30=1),SUM(IF(EC30=1,1,0),AH29),AND(AH29=0,OR(AI30=1,AJ30=0)),0,AND(AI30=0,AJ30=0),AH29)</f>
        <v>0</v>
      </c>
      <c r="AI30">
        <f t="shared" si="18"/>
        <v>0</v>
      </c>
      <c r="AJ30">
        <f t="shared" si="19"/>
        <v>0</v>
      </c>
      <c r="AK30">
        <f t="shared" si="39"/>
        <v>0</v>
      </c>
      <c r="AL30">
        <f t="shared" si="20"/>
        <v>0</v>
      </c>
      <c r="AM30">
        <f t="shared" si="21"/>
        <v>0</v>
      </c>
      <c r="AN30">
        <f t="shared" si="40"/>
        <v>0</v>
      </c>
      <c r="AO30">
        <f t="shared" si="22"/>
        <v>0</v>
      </c>
      <c r="AP30">
        <f t="shared" si="23"/>
        <v>0</v>
      </c>
      <c r="AW30" cm="1">
        <f t="array" ref="AW30">(_xlfn.IFS(BJ29=1,AW29-8,BJ29=0,AW29))</f>
        <v>0</v>
      </c>
      <c r="AX30" cm="1">
        <f t="array" ref="AX30">(_xlfn.IFS(BG29=1,AX29-10,BG29=0,AX29))</f>
        <v>-5</v>
      </c>
      <c r="AY30" cm="1">
        <f t="array" ref="AY30">(_xlfn.IFS(BH29=1,AY29-6,BH29=0,AY29))</f>
        <v>-4</v>
      </c>
      <c r="AZ30">
        <f t="shared" si="48"/>
        <v>-11</v>
      </c>
      <c r="BA30">
        <f t="shared" si="46"/>
        <v>-2</v>
      </c>
      <c r="BB30" cm="1">
        <f t="array" ref="BB30">(_xlfn.IFS(AND(BC29=1,BE29=0),BB29-4,AND(BC29=0,BE29=1),BB29-8,AND(BC29=0,BE29=0),BB29))</f>
        <v>0</v>
      </c>
      <c r="BC30" s="51">
        <f t="shared" si="41"/>
        <v>0</v>
      </c>
      <c r="BD30" s="51">
        <f t="shared" si="42"/>
        <v>0</v>
      </c>
      <c r="BE30" s="51">
        <f t="shared" si="43"/>
        <v>0</v>
      </c>
      <c r="BF30" s="51"/>
      <c r="BG30" s="51">
        <f t="shared" si="47"/>
        <v>0</v>
      </c>
      <c r="BH30" s="51">
        <f t="shared" si="47"/>
        <v>0</v>
      </c>
      <c r="BI30" s="51">
        <f t="shared" si="44"/>
        <v>0</v>
      </c>
      <c r="BJ30" s="51">
        <f t="shared" si="45"/>
        <v>0</v>
      </c>
      <c r="BQ30" s="93"/>
      <c r="BR30" s="95"/>
      <c r="BS30" s="60" t="str">
        <f t="shared" si="1"/>
        <v>DA88</v>
      </c>
      <c r="BT30" s="61" t="str">
        <f>IF(ISNA(MATCH(3,$H:$H,)),CC30,VLOOKUP(3,$H:$P,COLUMN(H4),))</f>
        <v>RES_DA88</v>
      </c>
      <c r="BU30" s="61" t="str">
        <f>IF(ISNA(MATCH(3,$H:$H,)),CD30,VLOOKUP(3,$H:$P,COLUMN(I4),))</f>
        <v>Reserve</v>
      </c>
      <c r="BV30" s="61"/>
      <c r="BW30" s="61" t="s">
        <v>584</v>
      </c>
      <c r="BX30" s="61" t="s">
        <v>585</v>
      </c>
      <c r="BY30" s="62" t="s">
        <v>641</v>
      </c>
      <c r="BZ30" t="str">
        <f t="shared" si="2"/>
        <v>88</v>
      </c>
      <c r="CB30" t="s">
        <v>663</v>
      </c>
      <c r="CC30" t="s">
        <v>664</v>
      </c>
      <c r="CD30" t="s">
        <v>589</v>
      </c>
      <c r="CF30" t="s">
        <v>584</v>
      </c>
      <c r="CG30" t="s">
        <v>585</v>
      </c>
      <c r="CH30" t="s">
        <v>641</v>
      </c>
      <c r="EA30" t="e">
        <f>MasterListe!#REF!</f>
        <v>#REF!</v>
      </c>
      <c r="EB30" t="e">
        <f>MasterListe!#REF!</f>
        <v>#REF!</v>
      </c>
      <c r="EC30">
        <f t="shared" si="24"/>
        <v>0</v>
      </c>
      <c r="ED30">
        <f t="shared" si="25"/>
        <v>0</v>
      </c>
      <c r="EE30">
        <f t="shared" si="26"/>
        <v>0</v>
      </c>
      <c r="EF30">
        <f t="shared" si="27"/>
        <v>0</v>
      </c>
      <c r="EG30">
        <f t="shared" si="28"/>
        <v>0</v>
      </c>
      <c r="EH30">
        <f t="shared" si="29"/>
        <v>0</v>
      </c>
      <c r="EI30">
        <f t="shared" si="30"/>
        <v>0</v>
      </c>
      <c r="FA30" s="63" t="str">
        <f t="shared" si="53"/>
        <v>IO.RES_DA88</v>
      </c>
      <c r="FB30" s="64" t="str">
        <f t="shared" si="54"/>
        <v>F</v>
      </c>
      <c r="FC30" s="64" t="str">
        <f t="shared" si="55"/>
        <v>88</v>
      </c>
      <c r="FD30" s="64" t="str">
        <f t="shared" si="56"/>
        <v>Reserve</v>
      </c>
      <c r="FE30" s="64" t="s">
        <v>619</v>
      </c>
      <c r="FF30" s="65"/>
    </row>
    <row r="31" spans="1:162">
      <c r="A31">
        <f t="shared" si="31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0"/>
        <v>0</v>
      </c>
      <c r="O31" t="e">
        <f>MasterListe!#REF!&amp;"_"&amp;MasterListe!#REF!&amp;"_"&amp;MasterListe!#REF!</f>
        <v>#REF!</v>
      </c>
      <c r="P31" t="e">
        <f>MasterListe!#REF!&amp;" "&amp;MasterListe!#REF!</f>
        <v>#REF!</v>
      </c>
      <c r="S31">
        <f t="shared" si="32"/>
        <v>4</v>
      </c>
      <c r="T31">
        <f t="shared" si="10"/>
        <v>0</v>
      </c>
      <c r="U31">
        <f t="shared" si="33"/>
        <v>0</v>
      </c>
      <c r="V31">
        <f t="shared" si="34"/>
        <v>10</v>
      </c>
      <c r="W31">
        <f t="shared" si="11"/>
        <v>1</v>
      </c>
      <c r="X31">
        <f t="shared" si="12"/>
        <v>0</v>
      </c>
      <c r="Y31">
        <f t="shared" si="35"/>
        <v>6</v>
      </c>
      <c r="Z31">
        <f t="shared" si="13"/>
        <v>1</v>
      </c>
      <c r="AA31">
        <f t="shared" si="14"/>
        <v>0</v>
      </c>
      <c r="AB31">
        <f t="shared" si="36"/>
        <v>96</v>
      </c>
      <c r="AC31">
        <f t="shared" si="15"/>
        <v>1</v>
      </c>
      <c r="AD31">
        <f t="shared" si="16"/>
        <v>0</v>
      </c>
      <c r="AE31">
        <f t="shared" si="37"/>
        <v>0</v>
      </c>
      <c r="AF31">
        <f t="shared" si="17"/>
        <v>0</v>
      </c>
      <c r="AG31">
        <f t="shared" si="38"/>
        <v>8</v>
      </c>
      <c r="AH31" cm="1">
        <f t="array" ref="AH31">_xlfn.IFS(AND(AF31=AE31,AJ31=1),SUM(IF(EC31=1,1,0),AH30),AND(AH30=0,OR(AI31=1,AJ31=0)),0,AND(AI31=0,AJ31=0),AH30)</f>
        <v>0</v>
      </c>
      <c r="AI31">
        <f t="shared" si="18"/>
        <v>0</v>
      </c>
      <c r="AJ31">
        <f t="shared" si="19"/>
        <v>0</v>
      </c>
      <c r="AK31">
        <f t="shared" si="39"/>
        <v>0</v>
      </c>
      <c r="AL31">
        <f t="shared" si="20"/>
        <v>0</v>
      </c>
      <c r="AM31">
        <f t="shared" si="21"/>
        <v>0</v>
      </c>
      <c r="AN31">
        <f t="shared" si="40"/>
        <v>0</v>
      </c>
      <c r="AO31">
        <f t="shared" si="22"/>
        <v>0</v>
      </c>
      <c r="AP31">
        <f t="shared" si="23"/>
        <v>0</v>
      </c>
      <c r="AW31" cm="1">
        <f t="array" ref="AW31">(_xlfn.IFS(BJ30=1,AW30-8,BJ30=0,AW30))</f>
        <v>0</v>
      </c>
      <c r="AX31" cm="1">
        <f t="array" ref="AX31">(_xlfn.IFS(BG30=1,AX30-10,BG30=0,AX30))</f>
        <v>-5</v>
      </c>
      <c r="AY31" cm="1">
        <f t="array" ref="AY31">(_xlfn.IFS(BH30=1,AY30-6,BH30=0,AY30))</f>
        <v>-4</v>
      </c>
      <c r="AZ31">
        <f t="shared" si="48"/>
        <v>-11</v>
      </c>
      <c r="BA31">
        <f t="shared" si="46"/>
        <v>-2</v>
      </c>
      <c r="BB31" cm="1">
        <f t="array" ref="BB31">(_xlfn.IFS(AND(BC30=1,BE30=0),BB30-4,AND(BC30=0,BE30=1),BB30-8,AND(BC30=0,BE30=0),BB30))</f>
        <v>0</v>
      </c>
      <c r="BC31" s="51">
        <f t="shared" si="41"/>
        <v>0</v>
      </c>
      <c r="BD31" s="51">
        <f t="shared" si="42"/>
        <v>0</v>
      </c>
      <c r="BE31" s="51">
        <f t="shared" si="43"/>
        <v>0</v>
      </c>
      <c r="BF31" s="51"/>
      <c r="BG31" s="51">
        <f t="shared" si="47"/>
        <v>0</v>
      </c>
      <c r="BH31" s="51">
        <f t="shared" si="47"/>
        <v>0</v>
      </c>
      <c r="BI31" s="51">
        <f t="shared" si="44"/>
        <v>0</v>
      </c>
      <c r="BJ31" s="51">
        <f t="shared" si="45"/>
        <v>0</v>
      </c>
      <c r="BQ31" s="94"/>
      <c r="BR31" s="95"/>
      <c r="BS31" s="60" t="str">
        <f t="shared" si="1"/>
        <v>DA89</v>
      </c>
      <c r="BT31" s="61" t="str">
        <f>IF(ISNA(MATCH(4,$H:$H,)),CC31,VLOOKUP(4,$H:$P,COLUMN(H5),))</f>
        <v>RES_DA89</v>
      </c>
      <c r="BU31" s="61" t="str">
        <f>IF(ISNA(MATCH(4,$H:$H,)),CD31,VLOOKUP(4,$H:$P,COLUMN(I5),))</f>
        <v>Reserve</v>
      </c>
      <c r="BV31" s="61"/>
      <c r="BW31" s="61" t="s">
        <v>584</v>
      </c>
      <c r="BX31" s="61" t="s">
        <v>585</v>
      </c>
      <c r="BY31" s="62" t="s">
        <v>641</v>
      </c>
      <c r="BZ31" t="str">
        <f t="shared" si="2"/>
        <v>89</v>
      </c>
      <c r="CB31" t="s">
        <v>665</v>
      </c>
      <c r="CC31" t="s">
        <v>666</v>
      </c>
      <c r="CD31" t="s">
        <v>589</v>
      </c>
      <c r="CF31" t="s">
        <v>584</v>
      </c>
      <c r="CG31" t="s">
        <v>585</v>
      </c>
      <c r="CH31" t="s">
        <v>641</v>
      </c>
      <c r="EA31" t="e">
        <f>MasterListe!#REF!</f>
        <v>#REF!</v>
      </c>
      <c r="EB31" t="e">
        <f>MasterListe!#REF!</f>
        <v>#REF!</v>
      </c>
      <c r="EC31">
        <f t="shared" si="24"/>
        <v>0</v>
      </c>
      <c r="ED31">
        <f t="shared" si="25"/>
        <v>0</v>
      </c>
      <c r="EE31">
        <f t="shared" si="26"/>
        <v>0</v>
      </c>
      <c r="EF31">
        <f t="shared" si="27"/>
        <v>0</v>
      </c>
      <c r="EG31">
        <f t="shared" si="28"/>
        <v>0</v>
      </c>
      <c r="EH31">
        <f t="shared" si="29"/>
        <v>0</v>
      </c>
      <c r="EI31">
        <f t="shared" si="30"/>
        <v>0</v>
      </c>
      <c r="FA31" s="63" t="str">
        <f t="shared" si="53"/>
        <v>IO.RES_DA89</v>
      </c>
      <c r="FB31" s="64" t="str">
        <f t="shared" si="54"/>
        <v>F</v>
      </c>
      <c r="FC31" s="64" t="str">
        <f t="shared" si="55"/>
        <v>89</v>
      </c>
      <c r="FD31" s="64" t="str">
        <f t="shared" si="56"/>
        <v>Reserve</v>
      </c>
      <c r="FE31" s="64" t="s">
        <v>619</v>
      </c>
      <c r="FF31" s="65"/>
    </row>
    <row r="32" spans="1:162">
      <c r="A32">
        <f t="shared" si="31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0"/>
        <v>0</v>
      </c>
      <c r="O32" t="e">
        <f>MasterListe!#REF!&amp;"_"&amp;MasterListe!#REF!&amp;"_"&amp;MasterListe!#REF!</f>
        <v>#REF!</v>
      </c>
      <c r="P32" t="e">
        <f>MasterListe!#REF!&amp;" "&amp;MasterListe!#REF!</f>
        <v>#REF!</v>
      </c>
      <c r="S32">
        <f t="shared" si="32"/>
        <v>4</v>
      </c>
      <c r="T32">
        <f t="shared" si="10"/>
        <v>0</v>
      </c>
      <c r="U32">
        <f t="shared" si="33"/>
        <v>0</v>
      </c>
      <c r="V32">
        <f t="shared" si="34"/>
        <v>10</v>
      </c>
      <c r="W32">
        <f t="shared" si="11"/>
        <v>1</v>
      </c>
      <c r="X32">
        <f t="shared" si="12"/>
        <v>0</v>
      </c>
      <c r="Y32">
        <f t="shared" si="35"/>
        <v>6</v>
      </c>
      <c r="Z32">
        <f t="shared" si="13"/>
        <v>1</v>
      </c>
      <c r="AA32">
        <f t="shared" si="14"/>
        <v>0</v>
      </c>
      <c r="AB32">
        <f t="shared" si="36"/>
        <v>96</v>
      </c>
      <c r="AC32">
        <f t="shared" si="15"/>
        <v>1</v>
      </c>
      <c r="AD32">
        <f t="shared" si="16"/>
        <v>0</v>
      </c>
      <c r="AE32">
        <f t="shared" si="37"/>
        <v>0</v>
      </c>
      <c r="AF32">
        <f t="shared" si="17"/>
        <v>0</v>
      </c>
      <c r="AG32">
        <f t="shared" si="38"/>
        <v>8</v>
      </c>
      <c r="AH32" cm="1">
        <f t="array" ref="AH32">_xlfn.IFS(AND(AF32=AE32,AJ32=1),SUM(IF(EC32=1,1,0),AH31),AND(AH31=0,OR(AI32=1,AJ32=0)),0,AND(AI32=0,AJ32=0),AH31)</f>
        <v>0</v>
      </c>
      <c r="AI32">
        <f t="shared" si="18"/>
        <v>0</v>
      </c>
      <c r="AJ32">
        <f t="shared" si="19"/>
        <v>0</v>
      </c>
      <c r="AK32">
        <f t="shared" si="39"/>
        <v>0</v>
      </c>
      <c r="AL32">
        <f t="shared" si="20"/>
        <v>0</v>
      </c>
      <c r="AM32">
        <f t="shared" si="21"/>
        <v>0</v>
      </c>
      <c r="AN32">
        <f t="shared" si="40"/>
        <v>0</v>
      </c>
      <c r="AO32">
        <f t="shared" si="22"/>
        <v>0</v>
      </c>
      <c r="AP32">
        <f t="shared" si="23"/>
        <v>0</v>
      </c>
      <c r="AW32" cm="1">
        <f t="array" ref="AW32">(_xlfn.IFS(BJ31=1,AW31-8,BJ31=0,AW31))</f>
        <v>0</v>
      </c>
      <c r="AX32" cm="1">
        <f t="array" ref="AX32">(_xlfn.IFS(BG31=1,AX31-10,BG31=0,AX31))</f>
        <v>-5</v>
      </c>
      <c r="AY32" cm="1">
        <f t="array" ref="AY32">(_xlfn.IFS(BH31=1,AY31-6,BH31=0,AY31))</f>
        <v>-4</v>
      </c>
      <c r="AZ32">
        <f t="shared" si="48"/>
        <v>-11</v>
      </c>
      <c r="BA32">
        <f t="shared" si="46"/>
        <v>-2</v>
      </c>
      <c r="BB32" cm="1">
        <f t="array" ref="BB32">(_xlfn.IFS(AND(BC31=1,BE31=0),BB31-4,AND(BC31=0,BE31=1),BB31-8,AND(BC31=0,BE31=0),BB31))</f>
        <v>0</v>
      </c>
      <c r="BC32" s="51">
        <f t="shared" si="41"/>
        <v>0</v>
      </c>
      <c r="BD32" s="51">
        <f t="shared" si="42"/>
        <v>0</v>
      </c>
      <c r="BE32" s="51">
        <f t="shared" si="43"/>
        <v>0</v>
      </c>
      <c r="BF32" s="51"/>
      <c r="BG32" s="51">
        <f t="shared" si="47"/>
        <v>0</v>
      </c>
      <c r="BH32" s="51">
        <f t="shared" si="47"/>
        <v>0</v>
      </c>
      <c r="BI32" s="51">
        <f t="shared" si="44"/>
        <v>0</v>
      </c>
      <c r="BJ32" s="51">
        <f t="shared" si="45"/>
        <v>0</v>
      </c>
      <c r="BQ32" s="100" t="s">
        <v>667</v>
      </c>
      <c r="BR32" s="96">
        <v>1</v>
      </c>
      <c r="BS32" s="60" t="str">
        <f t="shared" si="1"/>
        <v>AA104</v>
      </c>
      <c r="BT32" t="str">
        <f>IF(ISNA(MATCH(1,$L:$L,)),CC32,VLOOKUP(1,$L:$P,COLUMN(D2),))</f>
        <v>RES_AA104</v>
      </c>
      <c r="BU32" t="str">
        <f>IF(ISNA(MATCH(1,$L:$L,)),CC32,VLOOKUP(1,$L:$P,COLUMN(E2),))</f>
        <v>RES_AA104</v>
      </c>
      <c r="BW32" t="s">
        <v>584</v>
      </c>
      <c r="BX32" t="s">
        <v>585</v>
      </c>
      <c r="BY32" s="65" t="s">
        <v>668</v>
      </c>
      <c r="BZ32" t="str">
        <f t="shared" si="2"/>
        <v>104</v>
      </c>
      <c r="CB32" t="s">
        <v>669</v>
      </c>
      <c r="CC32" t="s">
        <v>670</v>
      </c>
      <c r="CD32" t="s">
        <v>589</v>
      </c>
      <c r="CF32" t="s">
        <v>584</v>
      </c>
      <c r="CG32" t="s">
        <v>585</v>
      </c>
      <c r="CH32" t="s">
        <v>668</v>
      </c>
      <c r="EA32" t="e">
        <f>MasterListe!#REF!</f>
        <v>#REF!</v>
      </c>
      <c r="EB32" t="e">
        <f>MasterListe!#REF!</f>
        <v>#REF!</v>
      </c>
      <c r="EC32">
        <f t="shared" si="24"/>
        <v>0</v>
      </c>
      <c r="ED32">
        <f t="shared" si="25"/>
        <v>0</v>
      </c>
      <c r="EE32">
        <f t="shared" si="26"/>
        <v>0</v>
      </c>
      <c r="EF32">
        <f t="shared" si="27"/>
        <v>0</v>
      </c>
      <c r="EG32">
        <f t="shared" si="28"/>
        <v>0</v>
      </c>
      <c r="EH32">
        <f t="shared" si="29"/>
        <v>0</v>
      </c>
      <c r="EI32">
        <f t="shared" si="30"/>
        <v>0</v>
      </c>
      <c r="FA32" s="63" t="str">
        <f t="shared" si="53"/>
        <v>IO.RES_AA104</v>
      </c>
      <c r="FB32" s="64" t="str">
        <f t="shared" si="54"/>
        <v>R</v>
      </c>
      <c r="FC32" s="64" t="str">
        <f t="shared" si="55"/>
        <v>104</v>
      </c>
      <c r="FD32" s="64" t="str">
        <f t="shared" si="56"/>
        <v>RES_AA104</v>
      </c>
      <c r="FE32" s="64" t="s">
        <v>619</v>
      </c>
      <c r="FF32" s="65"/>
    </row>
    <row r="33" spans="1:162">
      <c r="A33">
        <f t="shared" si="31"/>
        <v>1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2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0"/>
        <v>0</v>
      </c>
      <c r="O33" t="e">
        <f>MasterListe!#REF!&amp;"_"&amp;MasterListe!#REF!&amp;"_"&amp;MasterListe!#REF!</f>
        <v>#REF!</v>
      </c>
      <c r="P33" t="e">
        <f>MasterListe!#REF!&amp;" "&amp;MasterListe!#REF!</f>
        <v>#REF!</v>
      </c>
      <c r="Q33" t="s">
        <v>525</v>
      </c>
      <c r="S33">
        <f t="shared" si="32"/>
        <v>4</v>
      </c>
      <c r="T33">
        <f t="shared" si="10"/>
        <v>0</v>
      </c>
      <c r="U33">
        <f t="shared" si="33"/>
        <v>0</v>
      </c>
      <c r="V33">
        <f t="shared" si="34"/>
        <v>10</v>
      </c>
      <c r="W33">
        <f t="shared" si="11"/>
        <v>2</v>
      </c>
      <c r="X33">
        <f t="shared" si="12"/>
        <v>1</v>
      </c>
      <c r="Y33">
        <f t="shared" si="35"/>
        <v>6</v>
      </c>
      <c r="Z33">
        <f t="shared" si="13"/>
        <v>1</v>
      </c>
      <c r="AA33">
        <f t="shared" si="14"/>
        <v>0</v>
      </c>
      <c r="AB33">
        <f t="shared" si="36"/>
        <v>96</v>
      </c>
      <c r="AC33">
        <f t="shared" si="15"/>
        <v>1</v>
      </c>
      <c r="AD33">
        <f t="shared" si="16"/>
        <v>0</v>
      </c>
      <c r="AE33">
        <f t="shared" si="37"/>
        <v>0</v>
      </c>
      <c r="AF33">
        <f t="shared" si="17"/>
        <v>0</v>
      </c>
      <c r="AG33">
        <f t="shared" si="38"/>
        <v>8</v>
      </c>
      <c r="AH33" cm="1">
        <f t="array" ref="AH33">_xlfn.IFS(AND(AF33=AE33,AJ33=1),SUM(IF(EC33=1,1,0),AH32),AND(AH32=0,OR(AI33=1,AJ33=0)),0,AND(AI33=0,AJ33=0),AH32)</f>
        <v>0</v>
      </c>
      <c r="AI33">
        <f t="shared" si="18"/>
        <v>0</v>
      </c>
      <c r="AJ33">
        <f t="shared" si="19"/>
        <v>0</v>
      </c>
      <c r="AK33">
        <f t="shared" si="39"/>
        <v>0</v>
      </c>
      <c r="AL33">
        <f t="shared" si="20"/>
        <v>0</v>
      </c>
      <c r="AM33">
        <f t="shared" si="21"/>
        <v>0</v>
      </c>
      <c r="AN33">
        <f t="shared" si="40"/>
        <v>0</v>
      </c>
      <c r="AO33">
        <f t="shared" si="22"/>
        <v>0</v>
      </c>
      <c r="AP33">
        <f t="shared" si="23"/>
        <v>0</v>
      </c>
      <c r="AW33" cm="1">
        <f t="array" ref="AW33">(_xlfn.IFS(BJ32=1,AW32-8,BJ32=0,AW32))</f>
        <v>0</v>
      </c>
      <c r="AX33" cm="1">
        <f t="array" ref="AX33">(_xlfn.IFS(BG32=1,AX32-10,BG32=0,AX32))</f>
        <v>-5</v>
      </c>
      <c r="AY33" cm="1">
        <f t="array" ref="AY33">(_xlfn.IFS(BH32=1,AY32-6,BH32=0,AY32))</f>
        <v>-4</v>
      </c>
      <c r="AZ33">
        <f t="shared" si="48"/>
        <v>-11</v>
      </c>
      <c r="BA33">
        <f t="shared" si="46"/>
        <v>-2</v>
      </c>
      <c r="BB33" cm="1">
        <f t="array" ref="BB33">(_xlfn.IFS(AND(BC32=1,BE32=0),BB32-4,AND(BC32=0,BE32=1),BB32-8,AND(BC32=0,BE32=0),BB32))</f>
        <v>0</v>
      </c>
      <c r="BC33" s="51">
        <f t="shared" si="41"/>
        <v>0</v>
      </c>
      <c r="BD33" s="51">
        <f t="shared" si="42"/>
        <v>0</v>
      </c>
      <c r="BE33" s="51">
        <f t="shared" si="43"/>
        <v>0</v>
      </c>
      <c r="BF33" s="51"/>
      <c r="BG33" s="51">
        <f t="shared" si="47"/>
        <v>0</v>
      </c>
      <c r="BH33" s="51">
        <f t="shared" si="47"/>
        <v>0</v>
      </c>
      <c r="BI33" s="51">
        <f t="shared" si="44"/>
        <v>0</v>
      </c>
      <c r="BJ33" s="51">
        <f t="shared" si="45"/>
        <v>0</v>
      </c>
      <c r="BQ33" s="100"/>
      <c r="BR33" s="96"/>
      <c r="BS33" s="60" t="str">
        <f t="shared" si="1"/>
        <v>AA105</v>
      </c>
      <c r="BT33" t="str">
        <f>IF(ISNA(MATCH(2,$L:$L,)),CC33,VLOOKUP(2,$L:$P,COLUMN(D3),))</f>
        <v>RES_AA105</v>
      </c>
      <c r="BU33" t="str">
        <f>IF(ISNA(MATCH(2,$L:$L,)),CC33,VLOOKUP(2,$L:$P,COLUMN(E3),))</f>
        <v>RES_AA105</v>
      </c>
      <c r="BW33" t="s">
        <v>584</v>
      </c>
      <c r="BX33" t="s">
        <v>585</v>
      </c>
      <c r="BY33" s="65" t="s">
        <v>668</v>
      </c>
      <c r="BZ33" t="str">
        <f t="shared" si="2"/>
        <v>105</v>
      </c>
      <c r="CB33" t="s">
        <v>671</v>
      </c>
      <c r="CC33" t="s">
        <v>672</v>
      </c>
      <c r="CD33" t="s">
        <v>589</v>
      </c>
      <c r="CF33" t="s">
        <v>584</v>
      </c>
      <c r="CG33" t="s">
        <v>585</v>
      </c>
      <c r="CH33" t="s">
        <v>668</v>
      </c>
      <c r="EA33" t="e">
        <f>MasterListe!#REF!</f>
        <v>#REF!</v>
      </c>
      <c r="EB33" t="e">
        <f>MasterListe!#REF!</f>
        <v>#REF!</v>
      </c>
      <c r="EC33">
        <f t="shared" si="24"/>
        <v>0</v>
      </c>
      <c r="ED33">
        <f t="shared" si="25"/>
        <v>0</v>
      </c>
      <c r="EE33">
        <f t="shared" si="26"/>
        <v>0</v>
      </c>
      <c r="EF33">
        <f t="shared" si="27"/>
        <v>0</v>
      </c>
      <c r="EG33">
        <f t="shared" si="28"/>
        <v>0</v>
      </c>
      <c r="EH33">
        <f t="shared" si="29"/>
        <v>0</v>
      </c>
      <c r="EI33">
        <f t="shared" si="30"/>
        <v>0</v>
      </c>
      <c r="FA33" s="63" t="str">
        <f t="shared" si="53"/>
        <v>IO.RES_AA105</v>
      </c>
      <c r="FB33" s="64" t="str">
        <f t="shared" si="54"/>
        <v>R</v>
      </c>
      <c r="FC33" s="64" t="str">
        <f t="shared" si="55"/>
        <v>105</v>
      </c>
      <c r="FD33" s="64" t="str">
        <f t="shared" si="56"/>
        <v>RES_AA105</v>
      </c>
      <c r="FE33" s="64" t="s">
        <v>619</v>
      </c>
      <c r="FF33" s="65"/>
    </row>
    <row r="34" spans="1:162">
      <c r="A34">
        <f t="shared" si="31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0"/>
        <v>0</v>
      </c>
      <c r="O34" t="e">
        <f>MasterListe!#REF!&amp;"_"&amp;MasterListe!#REF!&amp;"_"&amp;MasterListe!#REF!</f>
        <v>#REF!</v>
      </c>
      <c r="P34" t="e">
        <f>MasterListe!#REF!&amp;" "&amp;MasterListe!#REF!</f>
        <v>#REF!</v>
      </c>
      <c r="S34">
        <f t="shared" si="32"/>
        <v>4</v>
      </c>
      <c r="T34">
        <f t="shared" si="10"/>
        <v>0</v>
      </c>
      <c r="U34">
        <f t="shared" si="33"/>
        <v>0</v>
      </c>
      <c r="V34">
        <f t="shared" si="34"/>
        <v>10</v>
      </c>
      <c r="W34">
        <f t="shared" si="11"/>
        <v>2</v>
      </c>
      <c r="X34">
        <f t="shared" si="12"/>
        <v>0</v>
      </c>
      <c r="Y34">
        <f t="shared" si="35"/>
        <v>6</v>
      </c>
      <c r="Z34">
        <f t="shared" si="13"/>
        <v>1</v>
      </c>
      <c r="AA34">
        <f t="shared" si="14"/>
        <v>0</v>
      </c>
      <c r="AB34">
        <f t="shared" si="36"/>
        <v>96</v>
      </c>
      <c r="AC34">
        <f t="shared" si="15"/>
        <v>1</v>
      </c>
      <c r="AD34">
        <f t="shared" si="16"/>
        <v>0</v>
      </c>
      <c r="AE34">
        <f t="shared" si="37"/>
        <v>0</v>
      </c>
      <c r="AF34">
        <f t="shared" si="17"/>
        <v>0</v>
      </c>
      <c r="AG34">
        <f t="shared" si="38"/>
        <v>8</v>
      </c>
      <c r="AH34" cm="1">
        <f t="array" ref="AH34">_xlfn.IFS(AND(AF34=AE34,AJ34=1),SUM(IF(EC34=1,1,0),AH33),AND(AH33=0,OR(AI34=1,AJ34=0)),0,AND(AI34=0,AJ34=0),AH33)</f>
        <v>0</v>
      </c>
      <c r="AI34">
        <f t="shared" si="18"/>
        <v>0</v>
      </c>
      <c r="AJ34">
        <f t="shared" si="19"/>
        <v>0</v>
      </c>
      <c r="AK34">
        <f t="shared" si="39"/>
        <v>0</v>
      </c>
      <c r="AL34">
        <f t="shared" si="20"/>
        <v>0</v>
      </c>
      <c r="AM34">
        <f t="shared" si="21"/>
        <v>0</v>
      </c>
      <c r="AN34">
        <f t="shared" si="40"/>
        <v>0</v>
      </c>
      <c r="AO34">
        <f t="shared" si="22"/>
        <v>0</v>
      </c>
      <c r="AP34">
        <f t="shared" si="23"/>
        <v>0</v>
      </c>
      <c r="AW34" cm="1">
        <f t="array" ref="AW34">(_xlfn.IFS(BJ33=1,AW33-8,BJ33=0,AW33))</f>
        <v>0</v>
      </c>
      <c r="AX34" cm="1">
        <f t="array" ref="AX34">(_xlfn.IFS(BG33=1,AX33-10,BG33=0,AX33))</f>
        <v>-5</v>
      </c>
      <c r="AY34" cm="1">
        <f t="array" ref="AY34">(_xlfn.IFS(BH33=1,AY33-6,BH33=0,AY33))</f>
        <v>-4</v>
      </c>
      <c r="AZ34">
        <f t="shared" si="48"/>
        <v>-11</v>
      </c>
      <c r="BA34">
        <f t="shared" si="46"/>
        <v>-2</v>
      </c>
      <c r="BB34" cm="1">
        <f t="array" ref="BB34">(_xlfn.IFS(AND(BC33=1,BE33=0),BB33-4,AND(BC33=0,BE33=1),BB33-8,AND(BC33=0,BE33=0),BB33))</f>
        <v>0</v>
      </c>
      <c r="BC34" s="51">
        <f t="shared" si="41"/>
        <v>0</v>
      </c>
      <c r="BD34" s="51">
        <f t="shared" si="42"/>
        <v>0</v>
      </c>
      <c r="BE34" s="51">
        <f t="shared" si="43"/>
        <v>0</v>
      </c>
      <c r="BF34" s="51"/>
      <c r="BG34" s="51">
        <f t="shared" si="47"/>
        <v>0</v>
      </c>
      <c r="BH34" s="51">
        <f t="shared" si="47"/>
        <v>0</v>
      </c>
      <c r="BI34" s="51">
        <f t="shared" si="44"/>
        <v>0</v>
      </c>
      <c r="BJ34" s="51">
        <f t="shared" si="45"/>
        <v>0</v>
      </c>
      <c r="BQ34" s="100"/>
      <c r="BR34" s="96"/>
      <c r="BS34" s="60" t="str">
        <f t="shared" si="1"/>
        <v>AA106</v>
      </c>
      <c r="BT34" t="str">
        <f>IF(ISNA(MATCH(3,$L:$L,)),CC34,VLOOKUP(3,$L:$P,COLUMN(D4),))</f>
        <v>RES_AA106</v>
      </c>
      <c r="BU34" t="str">
        <f>IF(ISNA(MATCH(3,$L:$L,)),CC34,VLOOKUP(3,$L:$P,COLUMN(E4),))</f>
        <v>RES_AA106</v>
      </c>
      <c r="BW34" t="s">
        <v>584</v>
      </c>
      <c r="BX34" t="s">
        <v>585</v>
      </c>
      <c r="BY34" s="65" t="s">
        <v>668</v>
      </c>
      <c r="BZ34" t="str">
        <f t="shared" si="2"/>
        <v>106</v>
      </c>
      <c r="CB34" t="s">
        <v>673</v>
      </c>
      <c r="CC34" t="s">
        <v>674</v>
      </c>
      <c r="CD34" t="s">
        <v>589</v>
      </c>
      <c r="CF34" t="s">
        <v>584</v>
      </c>
      <c r="CG34" t="s">
        <v>585</v>
      </c>
      <c r="CH34" t="s">
        <v>668</v>
      </c>
      <c r="EA34" t="e">
        <f>MasterListe!#REF!</f>
        <v>#REF!</v>
      </c>
      <c r="EB34" t="e">
        <f>MasterListe!#REF!</f>
        <v>#REF!</v>
      </c>
      <c r="EC34">
        <f t="shared" si="24"/>
        <v>0</v>
      </c>
      <c r="ED34">
        <f t="shared" si="25"/>
        <v>0</v>
      </c>
      <c r="EE34">
        <f t="shared" si="26"/>
        <v>0</v>
      </c>
      <c r="EF34">
        <f t="shared" si="27"/>
        <v>0</v>
      </c>
      <c r="EG34">
        <f t="shared" si="28"/>
        <v>0</v>
      </c>
      <c r="EH34">
        <f t="shared" si="29"/>
        <v>0</v>
      </c>
      <c r="EI34">
        <f t="shared" si="30"/>
        <v>0</v>
      </c>
      <c r="FA34" s="63" t="str">
        <f t="shared" si="53"/>
        <v>IO.RES_AA106</v>
      </c>
      <c r="FB34" s="64" t="str">
        <f t="shared" si="54"/>
        <v>R</v>
      </c>
      <c r="FC34" s="64" t="str">
        <f t="shared" si="55"/>
        <v>106</v>
      </c>
      <c r="FD34" s="64" t="str">
        <f t="shared" si="56"/>
        <v>RES_AA106</v>
      </c>
      <c r="FE34" s="64" t="s">
        <v>619</v>
      </c>
      <c r="FF34" s="65"/>
    </row>
    <row r="35" spans="1:162">
      <c r="A35">
        <f t="shared" si="31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0"/>
        <v>0</v>
      </c>
      <c r="O35" t="e">
        <f>MasterListe!#REF!&amp;"_"&amp;MasterListe!#REF!&amp;"_"&amp;MasterListe!#REF!</f>
        <v>#REF!</v>
      </c>
      <c r="P35" t="e">
        <f>MasterListe!#REF!&amp;" "&amp;MasterListe!#REF!</f>
        <v>#REF!</v>
      </c>
      <c r="S35">
        <f t="shared" si="32"/>
        <v>4</v>
      </c>
      <c r="T35">
        <f t="shared" si="10"/>
        <v>0</v>
      </c>
      <c r="U35">
        <f t="shared" si="33"/>
        <v>0</v>
      </c>
      <c r="V35">
        <f t="shared" si="34"/>
        <v>10</v>
      </c>
      <c r="W35">
        <f t="shared" si="11"/>
        <v>2</v>
      </c>
      <c r="X35">
        <f t="shared" si="12"/>
        <v>0</v>
      </c>
      <c r="Y35">
        <f t="shared" si="35"/>
        <v>6</v>
      </c>
      <c r="Z35">
        <f t="shared" si="13"/>
        <v>1</v>
      </c>
      <c r="AA35">
        <f t="shared" si="14"/>
        <v>0</v>
      </c>
      <c r="AB35">
        <f t="shared" si="36"/>
        <v>96</v>
      </c>
      <c r="AC35">
        <f t="shared" si="15"/>
        <v>1</v>
      </c>
      <c r="AD35">
        <f t="shared" si="16"/>
        <v>0</v>
      </c>
      <c r="AE35">
        <f t="shared" si="37"/>
        <v>0</v>
      </c>
      <c r="AF35">
        <f t="shared" si="17"/>
        <v>0</v>
      </c>
      <c r="AG35">
        <f t="shared" si="38"/>
        <v>8</v>
      </c>
      <c r="AH35" cm="1">
        <f t="array" ref="AH35">_xlfn.IFS(AND(AF35=AE35,AJ35=1),SUM(IF(EC35=1,1,0),AH34),AND(AH34=0,OR(AI35=1,AJ35=0)),0,AND(AI35=0,AJ35=0),AH34)</f>
        <v>0</v>
      </c>
      <c r="AI35">
        <f t="shared" si="18"/>
        <v>0</v>
      </c>
      <c r="AJ35">
        <f t="shared" si="19"/>
        <v>0</v>
      </c>
      <c r="AK35">
        <f t="shared" si="39"/>
        <v>0</v>
      </c>
      <c r="AL35">
        <f t="shared" si="20"/>
        <v>0</v>
      </c>
      <c r="AM35">
        <f t="shared" si="21"/>
        <v>0</v>
      </c>
      <c r="AN35">
        <f t="shared" si="40"/>
        <v>0</v>
      </c>
      <c r="AO35">
        <f t="shared" si="22"/>
        <v>0</v>
      </c>
      <c r="AP35">
        <f t="shared" si="23"/>
        <v>0</v>
      </c>
      <c r="AW35" cm="1">
        <f t="array" ref="AW35">(_xlfn.IFS(BJ34=1,AW34-8,BJ34=0,AW34))</f>
        <v>0</v>
      </c>
      <c r="AX35" cm="1">
        <f t="array" ref="AX35">(_xlfn.IFS(BG34=1,AX34-10,BG34=0,AX34))</f>
        <v>-5</v>
      </c>
      <c r="AY35" cm="1">
        <f t="array" ref="AY35">(_xlfn.IFS(BH34=1,AY34-6,BH34=0,AY34))</f>
        <v>-4</v>
      </c>
      <c r="AZ35">
        <f t="shared" si="48"/>
        <v>-11</v>
      </c>
      <c r="BA35">
        <f t="shared" si="46"/>
        <v>-2</v>
      </c>
      <c r="BB35" cm="1">
        <f t="array" ref="BB35">(_xlfn.IFS(AND(BC34=1,BE34=0),BB34-4,AND(BC34=0,BE34=1),BB34-8,AND(BC34=0,BE34=0),BB34))</f>
        <v>0</v>
      </c>
      <c r="BC35" s="51">
        <f t="shared" si="41"/>
        <v>0</v>
      </c>
      <c r="BD35" s="51">
        <f t="shared" si="42"/>
        <v>0</v>
      </c>
      <c r="BE35" s="51">
        <f t="shared" si="43"/>
        <v>0</v>
      </c>
      <c r="BF35" s="51"/>
      <c r="BG35" s="51">
        <f t="shared" si="47"/>
        <v>0</v>
      </c>
      <c r="BH35" s="51">
        <f t="shared" si="47"/>
        <v>0</v>
      </c>
      <c r="BI35" s="51">
        <f t="shared" si="44"/>
        <v>0</v>
      </c>
      <c r="BJ35" s="51">
        <f t="shared" si="45"/>
        <v>0</v>
      </c>
      <c r="BQ35" s="100"/>
      <c r="BR35" s="96"/>
      <c r="BS35" s="60" t="str">
        <f t="shared" si="1"/>
        <v>AA107</v>
      </c>
      <c r="BT35" t="str">
        <f>IF(ISNA(MATCH(4,$L:$L,)),CC35,VLOOKUP(4,$L:$P,COLUMN(D5),))</f>
        <v>RES_AA107</v>
      </c>
      <c r="BU35" t="str">
        <f>IF(ISNA(MATCH(4,$L:$L,)),CD35,VLOOKUP(4,$L:$P,COLUMN(E5),))</f>
        <v>Reserve</v>
      </c>
      <c r="BW35" t="s">
        <v>584</v>
      </c>
      <c r="BX35" t="s">
        <v>585</v>
      </c>
      <c r="BY35" s="65" t="s">
        <v>668</v>
      </c>
      <c r="BZ35" t="str">
        <f t="shared" si="2"/>
        <v>107</v>
      </c>
      <c r="CB35" t="s">
        <v>675</v>
      </c>
      <c r="CC35" t="s">
        <v>676</v>
      </c>
      <c r="CD35" t="s">
        <v>589</v>
      </c>
      <c r="CF35" t="s">
        <v>584</v>
      </c>
      <c r="CG35" t="s">
        <v>585</v>
      </c>
      <c r="CH35" t="s">
        <v>668</v>
      </c>
      <c r="EA35" t="e">
        <f>MasterListe!#REF!</f>
        <v>#REF!</v>
      </c>
      <c r="EB35" t="e">
        <f>MasterListe!#REF!</f>
        <v>#REF!</v>
      </c>
      <c r="EC35">
        <f t="shared" si="24"/>
        <v>0</v>
      </c>
      <c r="ED35">
        <f t="shared" si="25"/>
        <v>0</v>
      </c>
      <c r="EE35">
        <f t="shared" si="26"/>
        <v>0</v>
      </c>
      <c r="EF35">
        <f t="shared" si="27"/>
        <v>0</v>
      </c>
      <c r="EG35">
        <f t="shared" si="28"/>
        <v>0</v>
      </c>
      <c r="EH35">
        <f t="shared" si="29"/>
        <v>0</v>
      </c>
      <c r="EI35">
        <f t="shared" si="30"/>
        <v>0</v>
      </c>
      <c r="FA35" s="63" t="str">
        <f t="shared" si="53"/>
        <v>IO.RES_AA107</v>
      </c>
      <c r="FB35" s="64" t="str">
        <f t="shared" si="54"/>
        <v>R</v>
      </c>
      <c r="FC35" s="64" t="str">
        <f t="shared" si="55"/>
        <v>107</v>
      </c>
      <c r="FD35" s="64" t="str">
        <f t="shared" si="56"/>
        <v>Reserve</v>
      </c>
      <c r="FE35" s="64" t="s">
        <v>619</v>
      </c>
      <c r="FF35" s="65"/>
    </row>
    <row r="36" spans="1:162">
      <c r="A36">
        <f t="shared" si="31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0"/>
        <v>0</v>
      </c>
      <c r="O36" t="e">
        <f>MasterListe!#REF!&amp;"_"&amp;MasterListe!#REF!&amp;"_"&amp;MasterListe!#REF!</f>
        <v>#REF!</v>
      </c>
      <c r="P36" t="e">
        <f>MasterListe!#REF!&amp;" "&amp;MasterListe!#REF!</f>
        <v>#REF!</v>
      </c>
      <c r="S36">
        <f t="shared" si="32"/>
        <v>4</v>
      </c>
      <c r="T36">
        <f t="shared" si="10"/>
        <v>0</v>
      </c>
      <c r="U36">
        <f t="shared" si="33"/>
        <v>0</v>
      </c>
      <c r="V36">
        <f t="shared" si="34"/>
        <v>10</v>
      </c>
      <c r="W36">
        <f t="shared" si="11"/>
        <v>2</v>
      </c>
      <c r="X36">
        <f t="shared" si="12"/>
        <v>0</v>
      </c>
      <c r="Y36">
        <f t="shared" si="35"/>
        <v>6</v>
      </c>
      <c r="Z36">
        <f t="shared" si="13"/>
        <v>1</v>
      </c>
      <c r="AA36">
        <f t="shared" si="14"/>
        <v>0</v>
      </c>
      <c r="AB36">
        <f t="shared" si="36"/>
        <v>96</v>
      </c>
      <c r="AC36">
        <f t="shared" si="15"/>
        <v>1</v>
      </c>
      <c r="AD36">
        <f t="shared" si="16"/>
        <v>0</v>
      </c>
      <c r="AE36">
        <f t="shared" si="37"/>
        <v>0</v>
      </c>
      <c r="AF36">
        <f t="shared" si="17"/>
        <v>0</v>
      </c>
      <c r="AG36">
        <f t="shared" si="38"/>
        <v>8</v>
      </c>
      <c r="AH36" cm="1">
        <f t="array" ref="AH36">_xlfn.IFS(AND(AF36=AE36,AJ36=1),SUM(IF(EC36=1,1,0),AH35),AND(AH35=0,OR(AI36=1,AJ36=0)),0,AND(AI36=0,AJ36=0),AH35)</f>
        <v>0</v>
      </c>
      <c r="AI36">
        <f t="shared" si="18"/>
        <v>0</v>
      </c>
      <c r="AJ36">
        <f t="shared" si="19"/>
        <v>0</v>
      </c>
      <c r="AK36">
        <f t="shared" si="39"/>
        <v>0</v>
      </c>
      <c r="AL36">
        <f t="shared" si="20"/>
        <v>0</v>
      </c>
      <c r="AM36">
        <f t="shared" si="21"/>
        <v>0</v>
      </c>
      <c r="AN36">
        <f t="shared" si="40"/>
        <v>0</v>
      </c>
      <c r="AO36">
        <f t="shared" si="22"/>
        <v>0</v>
      </c>
      <c r="AP36">
        <f t="shared" si="23"/>
        <v>0</v>
      </c>
      <c r="AW36" cm="1">
        <f t="array" ref="AW36">(_xlfn.IFS(BJ35=1,AW35-8,BJ35=0,AW35))</f>
        <v>0</v>
      </c>
      <c r="AX36" cm="1">
        <f t="array" ref="AX36">(_xlfn.IFS(BG35=1,AX35-10,BG35=0,AX35))</f>
        <v>-5</v>
      </c>
      <c r="AY36" cm="1">
        <f t="array" ref="AY36">(_xlfn.IFS(BH35=1,AY35-6,BH35=0,AY35))</f>
        <v>-4</v>
      </c>
      <c r="AZ36">
        <f t="shared" si="48"/>
        <v>-11</v>
      </c>
      <c r="BA36">
        <f t="shared" si="46"/>
        <v>-2</v>
      </c>
      <c r="BB36" cm="1">
        <f t="array" ref="BB36">(_xlfn.IFS(AND(BC35=1,BE35=0),BB35-4,AND(BC35=0,BE35=1),BB35-8,AND(BC35=0,BE35=0),BB35))</f>
        <v>0</v>
      </c>
      <c r="BC36" s="51">
        <f t="shared" si="41"/>
        <v>0</v>
      </c>
      <c r="BD36" s="51">
        <f t="shared" si="42"/>
        <v>0</v>
      </c>
      <c r="BE36" s="51">
        <f t="shared" si="43"/>
        <v>0</v>
      </c>
      <c r="BF36" s="51"/>
      <c r="BG36" s="51">
        <f t="shared" si="47"/>
        <v>0</v>
      </c>
      <c r="BH36" s="51">
        <f t="shared" si="47"/>
        <v>0</v>
      </c>
      <c r="BI36" s="51">
        <f t="shared" si="44"/>
        <v>0</v>
      </c>
      <c r="BJ36" s="51">
        <f t="shared" si="45"/>
        <v>0</v>
      </c>
      <c r="BQ36" s="100"/>
      <c r="BR36" s="96"/>
      <c r="BS36" s="60" t="str">
        <f t="shared" si="1"/>
        <v>AE96</v>
      </c>
      <c r="BT36" t="str">
        <f>IF(ISNA(MATCH(1,$N:$N,)),CC36,VLOOKUP(1,$N:$P,COLUMN(B2),))</f>
        <v>RES_AE96</v>
      </c>
      <c r="BU36" t="str">
        <f>IF(ISNA(MATCH(1,$N:$N,)),CD36,VLOOKUP(1,$N:$P,COLUMN(C2),))</f>
        <v>Reserve</v>
      </c>
      <c r="BW36" t="s">
        <v>584</v>
      </c>
      <c r="BX36" t="s">
        <v>585</v>
      </c>
      <c r="BY36" s="65" t="s">
        <v>668</v>
      </c>
      <c r="BZ36" t="str">
        <f t="shared" si="2"/>
        <v>96</v>
      </c>
      <c r="CB36" t="s">
        <v>677</v>
      </c>
      <c r="CC36" t="s">
        <v>678</v>
      </c>
      <c r="CD36" t="s">
        <v>589</v>
      </c>
      <c r="CF36" t="s">
        <v>584</v>
      </c>
      <c r="CG36" t="s">
        <v>585</v>
      </c>
      <c r="CH36" t="s">
        <v>668</v>
      </c>
      <c r="EA36" t="e">
        <f>MasterListe!#REF!</f>
        <v>#REF!</v>
      </c>
      <c r="EB36" t="e">
        <f>MasterListe!#REF!</f>
        <v>#REF!</v>
      </c>
      <c r="EC36">
        <f t="shared" si="24"/>
        <v>0</v>
      </c>
      <c r="ED36">
        <f t="shared" si="25"/>
        <v>0</v>
      </c>
      <c r="EE36">
        <f t="shared" si="26"/>
        <v>0</v>
      </c>
      <c r="EF36">
        <f t="shared" si="27"/>
        <v>0</v>
      </c>
      <c r="EG36">
        <f t="shared" si="28"/>
        <v>0</v>
      </c>
      <c r="EH36">
        <f t="shared" si="29"/>
        <v>0</v>
      </c>
      <c r="EI36">
        <f t="shared" si="30"/>
        <v>0</v>
      </c>
      <c r="FA36" s="63" t="str">
        <f t="shared" si="53"/>
        <v>IO.RES_AE96</v>
      </c>
      <c r="FB36" s="64" t="str">
        <f t="shared" si="54"/>
        <v>R</v>
      </c>
      <c r="FC36" s="64" t="str">
        <f t="shared" si="55"/>
        <v>96</v>
      </c>
      <c r="FD36" s="64" t="str">
        <f t="shared" si="56"/>
        <v>Reserve</v>
      </c>
      <c r="FE36" s="64" t="s">
        <v>619</v>
      </c>
      <c r="FF36" s="65"/>
    </row>
    <row r="37" spans="1:162">
      <c r="A37">
        <f t="shared" si="31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0"/>
        <v>0</v>
      </c>
      <c r="O37" t="e">
        <f>MasterListe!#REF!&amp;"_"&amp;MasterListe!#REF!&amp;"_"&amp;MasterListe!#REF!</f>
        <v>#REF!</v>
      </c>
      <c r="P37" t="e">
        <f>MasterListe!#REF!&amp;" "&amp;MasterListe!#REF!</f>
        <v>#REF!</v>
      </c>
      <c r="S37">
        <f t="shared" si="32"/>
        <v>4</v>
      </c>
      <c r="T37">
        <f t="shared" si="10"/>
        <v>0</v>
      </c>
      <c r="U37">
        <f t="shared" si="33"/>
        <v>0</v>
      </c>
      <c r="V37">
        <f t="shared" si="34"/>
        <v>10</v>
      </c>
      <c r="W37">
        <f t="shared" si="11"/>
        <v>2</v>
      </c>
      <c r="X37">
        <f t="shared" si="12"/>
        <v>0</v>
      </c>
      <c r="Y37">
        <f t="shared" si="35"/>
        <v>6</v>
      </c>
      <c r="Z37">
        <f t="shared" si="13"/>
        <v>1</v>
      </c>
      <c r="AA37">
        <f t="shared" si="14"/>
        <v>0</v>
      </c>
      <c r="AB37">
        <f t="shared" si="36"/>
        <v>96</v>
      </c>
      <c r="AC37">
        <f t="shared" si="15"/>
        <v>1</v>
      </c>
      <c r="AD37">
        <f t="shared" si="16"/>
        <v>0</v>
      </c>
      <c r="AE37">
        <f t="shared" si="37"/>
        <v>0</v>
      </c>
      <c r="AF37">
        <f t="shared" si="17"/>
        <v>0</v>
      </c>
      <c r="AG37">
        <f t="shared" si="38"/>
        <v>8</v>
      </c>
      <c r="AH37" cm="1">
        <f t="array" ref="AH37">_xlfn.IFS(AND(AF37=AE37,AJ37=1),SUM(IF(EC37=1,1,0),AH36),AND(AH36=0,OR(AI37=1,AJ37=0)),0,AND(AI37=0,AJ37=0),AH36)</f>
        <v>0</v>
      </c>
      <c r="AI37">
        <f t="shared" si="18"/>
        <v>0</v>
      </c>
      <c r="AJ37">
        <f t="shared" si="19"/>
        <v>0</v>
      </c>
      <c r="AK37">
        <f t="shared" si="39"/>
        <v>0</v>
      </c>
      <c r="AL37">
        <f t="shared" si="20"/>
        <v>0</v>
      </c>
      <c r="AM37">
        <f t="shared" si="21"/>
        <v>0</v>
      </c>
      <c r="AN37">
        <f t="shared" si="40"/>
        <v>0</v>
      </c>
      <c r="AO37">
        <f t="shared" si="22"/>
        <v>0</v>
      </c>
      <c r="AP37">
        <f t="shared" si="23"/>
        <v>0</v>
      </c>
      <c r="AW37" cm="1">
        <f t="array" ref="AW37">(_xlfn.IFS(BJ36=1,AW36-8,BJ36=0,AW36))</f>
        <v>0</v>
      </c>
      <c r="AX37" cm="1">
        <f t="array" ref="AX37">(_xlfn.IFS(BG36=1,AX36-10,BG36=0,AX36))</f>
        <v>-5</v>
      </c>
      <c r="AY37" cm="1">
        <f t="array" ref="AY37">(_xlfn.IFS(BH36=1,AY36-6,BH36=0,AY36))</f>
        <v>-4</v>
      </c>
      <c r="AZ37">
        <f t="shared" si="48"/>
        <v>-11</v>
      </c>
      <c r="BA37">
        <f t="shared" si="46"/>
        <v>-2</v>
      </c>
      <c r="BB37" cm="1">
        <f t="array" ref="BB37">(_xlfn.IFS(AND(BC36=1,BE36=0),BB36-4,AND(BC36=0,BE36=1),BB36-8,AND(BC36=0,BE36=0),BB36))</f>
        <v>0</v>
      </c>
      <c r="BC37" s="51">
        <f t="shared" si="41"/>
        <v>0</v>
      </c>
      <c r="BD37" s="51">
        <f t="shared" si="42"/>
        <v>0</v>
      </c>
      <c r="BE37" s="51">
        <f t="shared" si="43"/>
        <v>0</v>
      </c>
      <c r="BF37" s="51"/>
      <c r="BG37" s="51">
        <f t="shared" si="47"/>
        <v>0</v>
      </c>
      <c r="BH37" s="51">
        <f t="shared" si="47"/>
        <v>0</v>
      </c>
      <c r="BI37" s="51">
        <f t="shared" si="44"/>
        <v>0</v>
      </c>
      <c r="BJ37" s="51">
        <f t="shared" si="45"/>
        <v>0</v>
      </c>
      <c r="BQ37" s="100"/>
      <c r="BR37" s="96"/>
      <c r="BS37" s="60" t="str">
        <f t="shared" si="1"/>
        <v>AE97</v>
      </c>
      <c r="BT37" t="str">
        <f>IF(ISNA(MATCH(2,$N:$N,)),CC37,VLOOKUP(2,$N:$P,COLUMN(B3),))</f>
        <v>RES_AE97</v>
      </c>
      <c r="BU37" t="str">
        <f>IF(ISNA(MATCH(2,$N:$N,)),CD37,VLOOKUP(2,$N:$P,COLUMN(C3),))</f>
        <v>Reserve</v>
      </c>
      <c r="BW37" t="s">
        <v>584</v>
      </c>
      <c r="BX37" t="s">
        <v>585</v>
      </c>
      <c r="BY37" s="65" t="s">
        <v>668</v>
      </c>
      <c r="BZ37" t="str">
        <f t="shared" si="2"/>
        <v>97</v>
      </c>
      <c r="CB37" t="s">
        <v>679</v>
      </c>
      <c r="CC37" t="s">
        <v>680</v>
      </c>
      <c r="CD37" t="s">
        <v>589</v>
      </c>
      <c r="CF37" t="s">
        <v>584</v>
      </c>
      <c r="CG37" t="s">
        <v>585</v>
      </c>
      <c r="CH37" t="s">
        <v>668</v>
      </c>
      <c r="EA37" t="e">
        <f>MasterListe!#REF!</f>
        <v>#REF!</v>
      </c>
      <c r="EB37" t="e">
        <f>MasterListe!#REF!</f>
        <v>#REF!</v>
      </c>
      <c r="EC37">
        <f t="shared" si="24"/>
        <v>0</v>
      </c>
      <c r="ED37">
        <f t="shared" si="25"/>
        <v>0</v>
      </c>
      <c r="EE37">
        <f t="shared" si="26"/>
        <v>0</v>
      </c>
      <c r="EF37">
        <f t="shared" si="27"/>
        <v>0</v>
      </c>
      <c r="EG37">
        <f t="shared" si="28"/>
        <v>0</v>
      </c>
      <c r="EH37">
        <f t="shared" si="29"/>
        <v>0</v>
      </c>
      <c r="EI37">
        <f t="shared" si="30"/>
        <v>0</v>
      </c>
      <c r="FA37" s="63" t="str">
        <f t="shared" si="53"/>
        <v>IO.RES_AE97</v>
      </c>
      <c r="FB37" s="64" t="str">
        <f t="shared" si="54"/>
        <v>R</v>
      </c>
      <c r="FC37" s="64" t="str">
        <f t="shared" si="55"/>
        <v>97</v>
      </c>
      <c r="FD37" s="64" t="str">
        <f t="shared" si="56"/>
        <v>Reserve</v>
      </c>
      <c r="FE37" s="64" t="s">
        <v>619</v>
      </c>
      <c r="FF37" s="65"/>
    </row>
    <row r="38" spans="1:162">
      <c r="A38">
        <f t="shared" si="31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0"/>
        <v>0</v>
      </c>
      <c r="O38" t="e">
        <f>MasterListe!#REF!&amp;"_"&amp;MasterListe!#REF!&amp;"_"&amp;MasterListe!#REF!</f>
        <v>#REF!</v>
      </c>
      <c r="P38" t="e">
        <f>MasterListe!#REF!&amp;" "&amp;MasterListe!#REF!</f>
        <v>#REF!</v>
      </c>
      <c r="S38">
        <f t="shared" si="32"/>
        <v>4</v>
      </c>
      <c r="T38">
        <f t="shared" si="10"/>
        <v>0</v>
      </c>
      <c r="U38">
        <f t="shared" si="33"/>
        <v>0</v>
      </c>
      <c r="V38">
        <f t="shared" si="34"/>
        <v>10</v>
      </c>
      <c r="W38">
        <f t="shared" si="11"/>
        <v>2</v>
      </c>
      <c r="X38">
        <f t="shared" si="12"/>
        <v>0</v>
      </c>
      <c r="Y38">
        <f t="shared" si="35"/>
        <v>6</v>
      </c>
      <c r="Z38">
        <f t="shared" si="13"/>
        <v>1</v>
      </c>
      <c r="AA38">
        <f t="shared" si="14"/>
        <v>0</v>
      </c>
      <c r="AB38">
        <f t="shared" si="36"/>
        <v>96</v>
      </c>
      <c r="AC38">
        <f t="shared" si="15"/>
        <v>1</v>
      </c>
      <c r="AD38">
        <f t="shared" si="16"/>
        <v>0</v>
      </c>
      <c r="AE38">
        <f t="shared" si="37"/>
        <v>0</v>
      </c>
      <c r="AF38">
        <f t="shared" si="17"/>
        <v>0</v>
      </c>
      <c r="AG38">
        <f t="shared" si="38"/>
        <v>8</v>
      </c>
      <c r="AH38" cm="1">
        <f t="array" ref="AH38">_xlfn.IFS(AND(AF38=AE38,AJ38=1),SUM(IF(EC38=1,1,0),AH37),AND(AH37=0,OR(AI38=1,AJ38=0)),0,AND(AI38=0,AJ38=0),AH37)</f>
        <v>0</v>
      </c>
      <c r="AI38">
        <f t="shared" si="18"/>
        <v>0</v>
      </c>
      <c r="AJ38">
        <f t="shared" si="19"/>
        <v>0</v>
      </c>
      <c r="AK38">
        <f t="shared" si="39"/>
        <v>0</v>
      </c>
      <c r="AL38">
        <f t="shared" si="20"/>
        <v>0</v>
      </c>
      <c r="AM38">
        <f t="shared" si="21"/>
        <v>0</v>
      </c>
      <c r="AN38">
        <f t="shared" si="40"/>
        <v>0</v>
      </c>
      <c r="AO38">
        <f t="shared" si="22"/>
        <v>0</v>
      </c>
      <c r="AP38">
        <f t="shared" si="23"/>
        <v>0</v>
      </c>
      <c r="AW38" cm="1">
        <f t="array" ref="AW38">(_xlfn.IFS(BJ37=1,AW37-8,BJ37=0,AW37))</f>
        <v>0</v>
      </c>
      <c r="AX38" cm="1">
        <f t="array" ref="AX38">(_xlfn.IFS(BG37=1,AX37-10,BG37=0,AX37))</f>
        <v>-5</v>
      </c>
      <c r="AY38" cm="1">
        <f t="array" ref="AY38">(_xlfn.IFS(BH37=1,AY37-6,BH37=0,AY37))</f>
        <v>-4</v>
      </c>
      <c r="AZ38">
        <f t="shared" si="48"/>
        <v>-11</v>
      </c>
      <c r="BA38">
        <f t="shared" si="46"/>
        <v>-2</v>
      </c>
      <c r="BB38" cm="1">
        <f t="array" ref="BB38">(_xlfn.IFS(AND(BC37=1,BE37=0),BB37-4,AND(BC37=0,BE37=1),BB37-8,AND(BC37=0,BE37=0),BB37))</f>
        <v>0</v>
      </c>
      <c r="BC38" s="51">
        <f t="shared" si="41"/>
        <v>0</v>
      </c>
      <c r="BD38" s="51">
        <f t="shared" si="42"/>
        <v>0</v>
      </c>
      <c r="BE38" s="51">
        <f t="shared" si="43"/>
        <v>0</v>
      </c>
      <c r="BF38" s="51"/>
      <c r="BG38" s="51">
        <f t="shared" si="47"/>
        <v>0</v>
      </c>
      <c r="BH38" s="51">
        <f t="shared" si="47"/>
        <v>0</v>
      </c>
      <c r="BI38" s="51">
        <f t="shared" si="44"/>
        <v>0</v>
      </c>
      <c r="BJ38" s="51">
        <f t="shared" si="45"/>
        <v>0</v>
      </c>
      <c r="BQ38" s="100"/>
      <c r="BR38" s="96"/>
      <c r="BS38" s="60" t="str">
        <f t="shared" si="1"/>
        <v>AE98</v>
      </c>
      <c r="BT38" t="str">
        <f>IF(ISNA(MATCH(3,$N:$N,)),CC38,VLOOKUP(3,$N:$P,COLUMN(B4),))</f>
        <v>RES_AE98</v>
      </c>
      <c r="BU38" t="str">
        <f>IF(ISNA(MATCH(3,$N:$N,)),CD38,VLOOKUP(3,$N:$P,COLUMN(C4),))</f>
        <v>Reserve</v>
      </c>
      <c r="BW38" t="s">
        <v>584</v>
      </c>
      <c r="BX38" t="s">
        <v>585</v>
      </c>
      <c r="BY38" s="65" t="s">
        <v>668</v>
      </c>
      <c r="BZ38" t="str">
        <f t="shared" si="2"/>
        <v>98</v>
      </c>
      <c r="CB38" t="s">
        <v>681</v>
      </c>
      <c r="CC38" t="s">
        <v>682</v>
      </c>
      <c r="CD38" t="s">
        <v>589</v>
      </c>
      <c r="CF38" t="s">
        <v>584</v>
      </c>
      <c r="CG38" t="s">
        <v>585</v>
      </c>
      <c r="CH38" t="s">
        <v>668</v>
      </c>
      <c r="EA38" t="e">
        <f>MasterListe!#REF!</f>
        <v>#REF!</v>
      </c>
      <c r="EB38" t="e">
        <f>MasterListe!#REF!</f>
        <v>#REF!</v>
      </c>
      <c r="EC38">
        <f t="shared" si="24"/>
        <v>0</v>
      </c>
      <c r="ED38">
        <f t="shared" si="25"/>
        <v>0</v>
      </c>
      <c r="EE38">
        <f t="shared" si="26"/>
        <v>0</v>
      </c>
      <c r="EF38">
        <f t="shared" si="27"/>
        <v>0</v>
      </c>
      <c r="EG38">
        <f t="shared" si="28"/>
        <v>0</v>
      </c>
      <c r="EH38">
        <f t="shared" si="29"/>
        <v>0</v>
      </c>
      <c r="EI38">
        <f t="shared" si="30"/>
        <v>0</v>
      </c>
      <c r="FA38" s="63" t="str">
        <f t="shared" si="53"/>
        <v>IO.RES_AE98</v>
      </c>
      <c r="FB38" s="64" t="str">
        <f t="shared" si="54"/>
        <v>R</v>
      </c>
      <c r="FC38" s="64" t="str">
        <f t="shared" si="55"/>
        <v>98</v>
      </c>
      <c r="FD38" s="64" t="str">
        <f t="shared" si="56"/>
        <v>Reserve</v>
      </c>
      <c r="FE38" s="64" t="s">
        <v>619</v>
      </c>
      <c r="FF38" s="65"/>
    </row>
    <row r="39" spans="1:162">
      <c r="A39">
        <f t="shared" si="31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0"/>
        <v>0</v>
      </c>
      <c r="O39" t="e">
        <f>MasterListe!#REF!&amp;"_"&amp;MasterListe!#REF!&amp;"_"&amp;MasterListe!#REF!</f>
        <v>#REF!</v>
      </c>
      <c r="P39" t="e">
        <f>MasterListe!#REF!&amp;" "&amp;MasterListe!#REF!</f>
        <v>#REF!</v>
      </c>
      <c r="S39">
        <f t="shared" si="32"/>
        <v>4</v>
      </c>
      <c r="T39">
        <f t="shared" si="10"/>
        <v>0</v>
      </c>
      <c r="U39">
        <f t="shared" si="33"/>
        <v>0</v>
      </c>
      <c r="V39">
        <f t="shared" si="34"/>
        <v>10</v>
      </c>
      <c r="W39">
        <f t="shared" si="11"/>
        <v>2</v>
      </c>
      <c r="X39">
        <f t="shared" si="12"/>
        <v>0</v>
      </c>
      <c r="Y39">
        <f t="shared" si="35"/>
        <v>6</v>
      </c>
      <c r="Z39">
        <f t="shared" si="13"/>
        <v>1</v>
      </c>
      <c r="AA39">
        <f t="shared" si="14"/>
        <v>0</v>
      </c>
      <c r="AB39">
        <f t="shared" si="36"/>
        <v>96</v>
      </c>
      <c r="AC39">
        <f t="shared" si="15"/>
        <v>1</v>
      </c>
      <c r="AD39">
        <f t="shared" si="16"/>
        <v>0</v>
      </c>
      <c r="AE39">
        <f t="shared" si="37"/>
        <v>0</v>
      </c>
      <c r="AF39">
        <f t="shared" si="17"/>
        <v>0</v>
      </c>
      <c r="AG39">
        <f t="shared" si="38"/>
        <v>8</v>
      </c>
      <c r="AH39" cm="1">
        <f t="array" ref="AH39">_xlfn.IFS(AND(AF39=AE39,AJ39=1),SUM(IF(EC39=1,1,0),AH38),AND(AH38=0,OR(AI39=1,AJ39=0)),0,AND(AI39=0,AJ39=0),AH38)</f>
        <v>0</v>
      </c>
      <c r="AI39">
        <f t="shared" si="18"/>
        <v>0</v>
      </c>
      <c r="AJ39">
        <f t="shared" si="19"/>
        <v>0</v>
      </c>
      <c r="AK39">
        <f t="shared" si="39"/>
        <v>0</v>
      </c>
      <c r="AL39">
        <f t="shared" si="20"/>
        <v>0</v>
      </c>
      <c r="AM39">
        <f t="shared" si="21"/>
        <v>0</v>
      </c>
      <c r="AN39">
        <f t="shared" si="40"/>
        <v>0</v>
      </c>
      <c r="AO39">
        <f t="shared" si="22"/>
        <v>0</v>
      </c>
      <c r="AP39">
        <f t="shared" si="23"/>
        <v>0</v>
      </c>
      <c r="AW39" cm="1">
        <f t="array" ref="AW39">(_xlfn.IFS(BJ38=1,AW38-8,BJ38=0,AW38))</f>
        <v>0</v>
      </c>
      <c r="AX39" cm="1">
        <f t="array" ref="AX39">(_xlfn.IFS(BG38=1,AX38-10,BG38=0,AX38))</f>
        <v>-5</v>
      </c>
      <c r="AY39" cm="1">
        <f t="array" ref="AY39">(_xlfn.IFS(BH38=1,AY38-6,BH38=0,AY38))</f>
        <v>-4</v>
      </c>
      <c r="AZ39">
        <f t="shared" si="48"/>
        <v>-11</v>
      </c>
      <c r="BA39">
        <f t="shared" si="46"/>
        <v>-2</v>
      </c>
      <c r="BB39" cm="1">
        <f t="array" ref="BB39">(_xlfn.IFS(AND(BC38=1,BE38=0),BB38-4,AND(BC38=0,BE38=1),BB38-8,AND(BC38=0,BE38=0),BB38))</f>
        <v>0</v>
      </c>
      <c r="BC39" s="51">
        <f t="shared" si="41"/>
        <v>0</v>
      </c>
      <c r="BD39" s="51">
        <f t="shared" si="42"/>
        <v>0</v>
      </c>
      <c r="BE39" s="51">
        <f t="shared" si="43"/>
        <v>0</v>
      </c>
      <c r="BF39" s="51"/>
      <c r="BG39" s="51">
        <f t="shared" si="47"/>
        <v>0</v>
      </c>
      <c r="BH39" s="51">
        <f t="shared" si="47"/>
        <v>0</v>
      </c>
      <c r="BI39" s="51">
        <f t="shared" si="44"/>
        <v>0</v>
      </c>
      <c r="BJ39" s="51">
        <f t="shared" si="45"/>
        <v>0</v>
      </c>
      <c r="BQ39" s="100"/>
      <c r="BR39" s="96"/>
      <c r="BS39" s="60" t="str">
        <f t="shared" si="1"/>
        <v>AE99</v>
      </c>
      <c r="BT39" t="str">
        <f>IF(ISNA(MATCH(4,$N:$N,)),CC39,VLOOKUP(4,$N:$P,COLUMN(B5),))</f>
        <v>RES_AE99</v>
      </c>
      <c r="BU39" t="str">
        <f>IF(ISNA(MATCH(4,$N:$N,)),CD39,VLOOKUP(4,$N:$P,COLUMN(C5),))</f>
        <v>Reserve</v>
      </c>
      <c r="BW39" t="s">
        <v>584</v>
      </c>
      <c r="BX39" t="s">
        <v>585</v>
      </c>
      <c r="BY39" s="65" t="s">
        <v>668</v>
      </c>
      <c r="BZ39" t="str">
        <f t="shared" si="2"/>
        <v>99</v>
      </c>
      <c r="CB39" t="s">
        <v>683</v>
      </c>
      <c r="CC39" t="s">
        <v>684</v>
      </c>
      <c r="CD39" t="s">
        <v>589</v>
      </c>
      <c r="CF39" t="s">
        <v>584</v>
      </c>
      <c r="CG39" t="s">
        <v>585</v>
      </c>
      <c r="CH39" t="s">
        <v>668</v>
      </c>
      <c r="EA39" t="e">
        <f>MasterListe!#REF!</f>
        <v>#REF!</v>
      </c>
      <c r="EB39" t="e">
        <f>MasterListe!#REF!</f>
        <v>#REF!</v>
      </c>
      <c r="EC39">
        <f t="shared" si="24"/>
        <v>0</v>
      </c>
      <c r="ED39">
        <f t="shared" si="25"/>
        <v>0</v>
      </c>
      <c r="EE39">
        <f t="shared" si="26"/>
        <v>0</v>
      </c>
      <c r="EF39">
        <f t="shared" si="27"/>
        <v>0</v>
      </c>
      <c r="EG39">
        <f t="shared" si="28"/>
        <v>0</v>
      </c>
      <c r="EH39">
        <f t="shared" si="29"/>
        <v>0</v>
      </c>
      <c r="EI39">
        <f t="shared" si="30"/>
        <v>0</v>
      </c>
      <c r="FA39" s="63" t="str">
        <f t="shared" si="53"/>
        <v>IO.RES_AE99</v>
      </c>
      <c r="FB39" s="64" t="str">
        <f t="shared" si="54"/>
        <v>R</v>
      </c>
      <c r="FC39" s="64" t="str">
        <f t="shared" si="55"/>
        <v>99</v>
      </c>
      <c r="FD39" s="64" t="str">
        <f t="shared" si="56"/>
        <v>Reserve</v>
      </c>
      <c r="FE39" s="64" t="s">
        <v>619</v>
      </c>
      <c r="FF39" s="65"/>
    </row>
    <row r="40" spans="1:162">
      <c r="A40">
        <f t="shared" si="31"/>
        <v>1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3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0"/>
        <v>0</v>
      </c>
      <c r="O40" t="e">
        <f>MasterListe!#REF!&amp;"_"&amp;MasterListe!#REF!&amp;"_"&amp;MasterListe!#REF!</f>
        <v>#REF!</v>
      </c>
      <c r="P40" t="e">
        <f>MasterListe!#REF!&amp;" "&amp;MasterListe!#REF!</f>
        <v>#REF!</v>
      </c>
      <c r="Q40" t="s">
        <v>525</v>
      </c>
      <c r="S40">
        <f t="shared" si="32"/>
        <v>4</v>
      </c>
      <c r="T40">
        <f t="shared" si="10"/>
        <v>0</v>
      </c>
      <c r="U40">
        <f t="shared" si="33"/>
        <v>0</v>
      </c>
      <c r="V40">
        <f t="shared" si="34"/>
        <v>10</v>
      </c>
      <c r="W40">
        <f t="shared" si="11"/>
        <v>3</v>
      </c>
      <c r="X40">
        <f t="shared" si="12"/>
        <v>1</v>
      </c>
      <c r="Y40">
        <f t="shared" si="35"/>
        <v>6</v>
      </c>
      <c r="Z40">
        <f t="shared" si="13"/>
        <v>1</v>
      </c>
      <c r="AA40">
        <f t="shared" si="14"/>
        <v>0</v>
      </c>
      <c r="AB40">
        <f t="shared" si="36"/>
        <v>96</v>
      </c>
      <c r="AC40">
        <f t="shared" si="15"/>
        <v>1</v>
      </c>
      <c r="AD40">
        <f t="shared" si="16"/>
        <v>0</v>
      </c>
      <c r="AE40">
        <f t="shared" si="37"/>
        <v>0</v>
      </c>
      <c r="AF40">
        <f t="shared" si="17"/>
        <v>0</v>
      </c>
      <c r="AG40">
        <f t="shared" si="38"/>
        <v>8</v>
      </c>
      <c r="AH40" cm="1">
        <f t="array" ref="AH40">_xlfn.IFS(AND(AF40=AE40,AJ40=1),SUM(IF(EC40=1,1,0),AH39),AND(AH39=0,OR(AI40=1,AJ40=0)),0,AND(AI40=0,AJ40=0),AH39)</f>
        <v>0</v>
      </c>
      <c r="AI40">
        <f t="shared" si="18"/>
        <v>0</v>
      </c>
      <c r="AJ40">
        <f t="shared" si="19"/>
        <v>0</v>
      </c>
      <c r="AK40">
        <f t="shared" si="39"/>
        <v>0</v>
      </c>
      <c r="AL40">
        <f t="shared" si="20"/>
        <v>0</v>
      </c>
      <c r="AM40">
        <f t="shared" si="21"/>
        <v>0</v>
      </c>
      <c r="AN40">
        <f t="shared" si="40"/>
        <v>0</v>
      </c>
      <c r="AO40">
        <f t="shared" si="22"/>
        <v>0</v>
      </c>
      <c r="AP40">
        <f t="shared" si="23"/>
        <v>0</v>
      </c>
      <c r="AW40" cm="1">
        <f t="array" ref="AW40">(_xlfn.IFS(BJ39=1,AW39-8,BJ39=0,AW39))</f>
        <v>0</v>
      </c>
      <c r="AX40" cm="1">
        <f t="array" ref="AX40">(_xlfn.IFS(BG39=1,AX39-10,BG39=0,AX39))</f>
        <v>-5</v>
      </c>
      <c r="AY40" cm="1">
        <f t="array" ref="AY40">(_xlfn.IFS(BH39=1,AY39-6,BH39=0,AY39))</f>
        <v>-4</v>
      </c>
      <c r="AZ40">
        <f t="shared" si="48"/>
        <v>-11</v>
      </c>
      <c r="BA40">
        <f t="shared" si="46"/>
        <v>-2</v>
      </c>
      <c r="BB40" cm="1">
        <f t="array" ref="BB40">(_xlfn.IFS(AND(BC39=1,BE39=0),BB39-4,AND(BC39=0,BE39=1),BB39-8,AND(BC39=0,BE39=0),BB39))</f>
        <v>0</v>
      </c>
      <c r="BC40" s="51">
        <f t="shared" si="41"/>
        <v>0</v>
      </c>
      <c r="BD40" s="51">
        <f t="shared" si="42"/>
        <v>0</v>
      </c>
      <c r="BE40" s="51">
        <f t="shared" si="43"/>
        <v>0</v>
      </c>
      <c r="BF40" s="51"/>
      <c r="BG40" s="51">
        <f t="shared" si="47"/>
        <v>0</v>
      </c>
      <c r="BH40" s="51">
        <f t="shared" si="47"/>
        <v>0</v>
      </c>
      <c r="BI40" s="51">
        <f t="shared" si="44"/>
        <v>0</v>
      </c>
      <c r="BJ40" s="51">
        <f t="shared" si="45"/>
        <v>0</v>
      </c>
      <c r="BQ40" s="100"/>
      <c r="BR40" s="96"/>
      <c r="BS40" s="60" t="str">
        <f t="shared" si="1"/>
        <v>AE100</v>
      </c>
      <c r="BT40" t="str">
        <f>IF(ISNA(MATCH(5,$N:$N,)),CC40,VLOOKUP(5,$N:$P,COLUMN(B6),))</f>
        <v>RES_AE100</v>
      </c>
      <c r="BU40" t="str">
        <f>IF(ISNA(MATCH(5,$N:$N,)),CD40,VLOOKUP(5,$N:$P,COLUMN(C6),))</f>
        <v>Reserve</v>
      </c>
      <c r="BW40" t="s">
        <v>584</v>
      </c>
      <c r="BX40" t="s">
        <v>585</v>
      </c>
      <c r="BY40" s="65" t="s">
        <v>668</v>
      </c>
      <c r="BZ40" t="str">
        <f t="shared" si="2"/>
        <v>100</v>
      </c>
      <c r="CB40" t="s">
        <v>685</v>
      </c>
      <c r="CC40" t="s">
        <v>686</v>
      </c>
      <c r="CD40" t="s">
        <v>589</v>
      </c>
      <c r="CF40" t="s">
        <v>584</v>
      </c>
      <c r="CG40" t="s">
        <v>585</v>
      </c>
      <c r="CH40" t="s">
        <v>668</v>
      </c>
      <c r="EA40" t="e">
        <f>MasterListe!#REF!</f>
        <v>#REF!</v>
      </c>
      <c r="EB40" t="e">
        <f>MasterListe!#REF!</f>
        <v>#REF!</v>
      </c>
      <c r="EC40">
        <f t="shared" si="24"/>
        <v>0</v>
      </c>
      <c r="ED40">
        <f t="shared" si="25"/>
        <v>0</v>
      </c>
      <c r="EE40">
        <f t="shared" si="26"/>
        <v>0</v>
      </c>
      <c r="EF40">
        <f t="shared" si="27"/>
        <v>0</v>
      </c>
      <c r="EG40">
        <f t="shared" si="28"/>
        <v>0</v>
      </c>
      <c r="EH40">
        <f t="shared" si="29"/>
        <v>0</v>
      </c>
      <c r="EI40">
        <f t="shared" si="30"/>
        <v>0</v>
      </c>
      <c r="FA40" s="63" t="str">
        <f t="shared" si="53"/>
        <v>IO.RES_AE100</v>
      </c>
      <c r="FB40" s="64" t="str">
        <f t="shared" si="54"/>
        <v>R</v>
      </c>
      <c r="FC40" s="64" t="str">
        <f t="shared" si="55"/>
        <v>100</v>
      </c>
      <c r="FD40" s="64" t="str">
        <f t="shared" si="56"/>
        <v>Reserve</v>
      </c>
      <c r="FE40" s="64" t="s">
        <v>619</v>
      </c>
      <c r="FF40" s="65"/>
    </row>
    <row r="41" spans="1:162">
      <c r="A41">
        <f t="shared" si="31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0"/>
        <v>0</v>
      </c>
      <c r="O41" t="e">
        <f>MasterListe!#REF!&amp;"_"&amp;MasterListe!#REF!&amp;"_"&amp;MasterListe!#REF!</f>
        <v>#REF!</v>
      </c>
      <c r="P41" t="e">
        <f>MasterListe!#REF!&amp;" "&amp;MasterListe!#REF!</f>
        <v>#REF!</v>
      </c>
      <c r="S41">
        <f t="shared" si="32"/>
        <v>4</v>
      </c>
      <c r="T41">
        <f t="shared" si="10"/>
        <v>0</v>
      </c>
      <c r="U41">
        <f t="shared" si="33"/>
        <v>0</v>
      </c>
      <c r="V41">
        <f t="shared" si="34"/>
        <v>10</v>
      </c>
      <c r="W41">
        <f t="shared" si="11"/>
        <v>3</v>
      </c>
      <c r="X41">
        <f t="shared" si="12"/>
        <v>0</v>
      </c>
      <c r="Y41">
        <f t="shared" si="35"/>
        <v>6</v>
      </c>
      <c r="Z41">
        <f t="shared" si="13"/>
        <v>1</v>
      </c>
      <c r="AA41">
        <f t="shared" si="14"/>
        <v>0</v>
      </c>
      <c r="AB41">
        <f t="shared" si="36"/>
        <v>96</v>
      </c>
      <c r="AC41">
        <f t="shared" si="15"/>
        <v>1</v>
      </c>
      <c r="AD41">
        <f t="shared" si="16"/>
        <v>0</v>
      </c>
      <c r="AE41">
        <f t="shared" si="37"/>
        <v>0</v>
      </c>
      <c r="AF41">
        <f t="shared" si="17"/>
        <v>0</v>
      </c>
      <c r="AG41">
        <f t="shared" si="38"/>
        <v>8</v>
      </c>
      <c r="AH41" cm="1">
        <f t="array" ref="AH41">_xlfn.IFS(AND(AF41=AE41,AJ41=1),SUM(IF(EC41=1,1,0),AH40),AND(AH40=0,OR(AI41=1,AJ41=0)),0,AND(AI41=0,AJ41=0),AH40)</f>
        <v>0</v>
      </c>
      <c r="AI41">
        <f t="shared" si="18"/>
        <v>0</v>
      </c>
      <c r="AJ41">
        <f t="shared" si="19"/>
        <v>0</v>
      </c>
      <c r="AK41">
        <f t="shared" si="39"/>
        <v>0</v>
      </c>
      <c r="AL41">
        <f t="shared" si="20"/>
        <v>0</v>
      </c>
      <c r="AM41">
        <f t="shared" si="21"/>
        <v>0</v>
      </c>
      <c r="AN41">
        <f t="shared" si="40"/>
        <v>0</v>
      </c>
      <c r="AO41">
        <f t="shared" si="22"/>
        <v>0</v>
      </c>
      <c r="AP41">
        <f t="shared" si="23"/>
        <v>0</v>
      </c>
      <c r="AW41" cm="1">
        <f t="array" ref="AW41">(_xlfn.IFS(BJ40=1,AW40-8,BJ40=0,AW40))</f>
        <v>0</v>
      </c>
      <c r="AX41" cm="1">
        <f t="array" ref="AX41">(_xlfn.IFS(BG40=1,AX40-10,BG40=0,AX40))</f>
        <v>-5</v>
      </c>
      <c r="AY41" cm="1">
        <f t="array" ref="AY41">(_xlfn.IFS(BH40=1,AY40-6,BH40=0,AY40))</f>
        <v>-4</v>
      </c>
      <c r="AZ41">
        <f t="shared" si="48"/>
        <v>-11</v>
      </c>
      <c r="BA41">
        <f t="shared" si="46"/>
        <v>-2</v>
      </c>
      <c r="BB41" cm="1">
        <f t="array" ref="BB41">(_xlfn.IFS(AND(BC40=1,BE40=0),BB40-4,AND(BC40=0,BE40=1),BB40-8,AND(BC40=0,BE40=0),BB40))</f>
        <v>0</v>
      </c>
      <c r="BC41" s="51">
        <f t="shared" si="41"/>
        <v>0</v>
      </c>
      <c r="BD41" s="51">
        <f t="shared" si="42"/>
        <v>0</v>
      </c>
      <c r="BE41" s="51">
        <f t="shared" si="43"/>
        <v>0</v>
      </c>
      <c r="BF41" s="51"/>
      <c r="BG41" s="51">
        <f t="shared" si="47"/>
        <v>0</v>
      </c>
      <c r="BH41" s="51">
        <f t="shared" si="47"/>
        <v>0</v>
      </c>
      <c r="BI41" s="51">
        <f t="shared" si="44"/>
        <v>0</v>
      </c>
      <c r="BJ41" s="51">
        <f t="shared" si="45"/>
        <v>0</v>
      </c>
      <c r="BQ41" s="100"/>
      <c r="BR41" s="96"/>
      <c r="BS41" s="60" t="str">
        <f t="shared" si="1"/>
        <v>AE101</v>
      </c>
      <c r="BT41" t="str">
        <f>IF(ISNA(MATCH(6,$N:$N,)),CC41,VLOOKUP(6,$N:$P,COLUMN(B7),))</f>
        <v>RES_AE101</v>
      </c>
      <c r="BU41" t="str">
        <f>IF(ISNA(MATCH(6,$N:$N,)),CD41,VLOOKUP(6,$N:$P,COLUMN(C7),))</f>
        <v>Reserve</v>
      </c>
      <c r="BW41" t="s">
        <v>584</v>
      </c>
      <c r="BX41" t="s">
        <v>585</v>
      </c>
      <c r="BY41" s="65" t="s">
        <v>668</v>
      </c>
      <c r="BZ41" t="str">
        <f t="shared" si="2"/>
        <v>101</v>
      </c>
      <c r="CB41" t="s">
        <v>687</v>
      </c>
      <c r="CC41" t="s">
        <v>688</v>
      </c>
      <c r="CD41" t="s">
        <v>589</v>
      </c>
      <c r="CF41" t="s">
        <v>584</v>
      </c>
      <c r="CG41" t="s">
        <v>585</v>
      </c>
      <c r="CH41" t="s">
        <v>668</v>
      </c>
      <c r="EA41" t="e">
        <f>MasterListe!#REF!</f>
        <v>#REF!</v>
      </c>
      <c r="EB41" t="e">
        <f>MasterListe!#REF!</f>
        <v>#REF!</v>
      </c>
      <c r="EC41">
        <f t="shared" si="24"/>
        <v>0</v>
      </c>
      <c r="ED41">
        <f t="shared" si="25"/>
        <v>0</v>
      </c>
      <c r="EE41">
        <f t="shared" si="26"/>
        <v>0</v>
      </c>
      <c r="EF41">
        <f t="shared" si="27"/>
        <v>0</v>
      </c>
      <c r="EG41">
        <f t="shared" si="28"/>
        <v>0</v>
      </c>
      <c r="EH41">
        <f t="shared" si="29"/>
        <v>0</v>
      </c>
      <c r="EI41">
        <f t="shared" si="30"/>
        <v>0</v>
      </c>
      <c r="FA41" s="63" t="str">
        <f t="shared" si="53"/>
        <v>IO.RES_AE101</v>
      </c>
      <c r="FB41" s="64" t="str">
        <f t="shared" si="54"/>
        <v>R</v>
      </c>
      <c r="FC41" s="64" t="str">
        <f t="shared" si="55"/>
        <v>101</v>
      </c>
      <c r="FD41" s="64" t="str">
        <f t="shared" si="56"/>
        <v>Reserve</v>
      </c>
      <c r="FE41" s="64" t="s">
        <v>619</v>
      </c>
      <c r="FF41" s="65"/>
    </row>
    <row r="42" spans="1:162">
      <c r="A42">
        <f t="shared" si="31"/>
        <v>0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f t="shared" si="0"/>
        <v>0</v>
      </c>
      <c r="O42" t="e">
        <f>MasterListe!#REF!&amp;"_"&amp;MasterListe!#REF!&amp;"_"&amp;MasterListe!#REF!</f>
        <v>#REF!</v>
      </c>
      <c r="P42" t="e">
        <f>MasterListe!#REF!&amp;" "&amp;MasterListe!#REF!</f>
        <v>#REF!</v>
      </c>
      <c r="S42">
        <f t="shared" si="32"/>
        <v>4</v>
      </c>
      <c r="T42">
        <f t="shared" si="10"/>
        <v>0</v>
      </c>
      <c r="U42">
        <f t="shared" si="33"/>
        <v>0</v>
      </c>
      <c r="V42">
        <f t="shared" si="34"/>
        <v>10</v>
      </c>
      <c r="W42">
        <f t="shared" si="11"/>
        <v>3</v>
      </c>
      <c r="X42">
        <f t="shared" si="12"/>
        <v>0</v>
      </c>
      <c r="Y42">
        <f t="shared" si="35"/>
        <v>6</v>
      </c>
      <c r="Z42">
        <f t="shared" si="13"/>
        <v>1</v>
      </c>
      <c r="AA42">
        <f t="shared" si="14"/>
        <v>0</v>
      </c>
      <c r="AB42">
        <f t="shared" si="36"/>
        <v>96</v>
      </c>
      <c r="AC42">
        <f t="shared" si="15"/>
        <v>1</v>
      </c>
      <c r="AD42">
        <f t="shared" si="16"/>
        <v>0</v>
      </c>
      <c r="AE42">
        <f t="shared" si="37"/>
        <v>0</v>
      </c>
      <c r="AF42">
        <f t="shared" si="17"/>
        <v>0</v>
      </c>
      <c r="AG42">
        <f t="shared" si="38"/>
        <v>8</v>
      </c>
      <c r="AH42" cm="1">
        <f t="array" ref="AH42">_xlfn.IFS(AND(AF42=AE42,AJ42=1),SUM(IF(EC42=1,1,0),AH41),AND(AH41=0,OR(AI42=1,AJ42=0)),0,AND(AI42=0,AJ42=0),AH41)</f>
        <v>0</v>
      </c>
      <c r="AI42">
        <f t="shared" si="18"/>
        <v>0</v>
      </c>
      <c r="AJ42">
        <f t="shared" si="19"/>
        <v>0</v>
      </c>
      <c r="AK42">
        <f t="shared" si="39"/>
        <v>0</v>
      </c>
      <c r="AL42">
        <f t="shared" si="20"/>
        <v>0</v>
      </c>
      <c r="AM42">
        <f t="shared" si="21"/>
        <v>0</v>
      </c>
      <c r="AN42">
        <f t="shared" si="40"/>
        <v>0</v>
      </c>
      <c r="AO42">
        <f t="shared" si="22"/>
        <v>0</v>
      </c>
      <c r="AP42">
        <f t="shared" si="23"/>
        <v>0</v>
      </c>
      <c r="AW42" cm="1">
        <f t="array" ref="AW42">(_xlfn.IFS(BJ41=1,AW41-8,BJ41=0,AW41))</f>
        <v>0</v>
      </c>
      <c r="AX42" cm="1">
        <f t="array" ref="AX42">(_xlfn.IFS(BG41=1,AX41-10,BG41=0,AX41))</f>
        <v>-5</v>
      </c>
      <c r="AY42" cm="1">
        <f t="array" ref="AY42">(_xlfn.IFS(BH41=1,AY41-6,BH41=0,AY41))</f>
        <v>-4</v>
      </c>
      <c r="AZ42">
        <f t="shared" si="48"/>
        <v>-11</v>
      </c>
      <c r="BA42">
        <f t="shared" si="46"/>
        <v>-2</v>
      </c>
      <c r="BB42" cm="1">
        <f t="array" ref="BB42">(_xlfn.IFS(AND(BC41=1,BE41=0),BB41-4,AND(BC41=0,BE41=1),BB41-8,AND(BC41=0,BE41=0),BB41))</f>
        <v>0</v>
      </c>
      <c r="BC42" s="51">
        <f t="shared" si="41"/>
        <v>0</v>
      </c>
      <c r="BD42" s="51">
        <f t="shared" si="42"/>
        <v>0</v>
      </c>
      <c r="BE42" s="51">
        <f t="shared" si="43"/>
        <v>0</v>
      </c>
      <c r="BF42" s="51"/>
      <c r="BG42" s="51">
        <f t="shared" si="47"/>
        <v>0</v>
      </c>
      <c r="BH42" s="51">
        <f t="shared" si="47"/>
        <v>0</v>
      </c>
      <c r="BI42" s="51">
        <f t="shared" si="44"/>
        <v>0</v>
      </c>
      <c r="BJ42" s="51">
        <f t="shared" si="45"/>
        <v>0</v>
      </c>
      <c r="BQ42" s="100"/>
      <c r="BR42" s="96"/>
      <c r="BS42" s="60" t="str">
        <f t="shared" si="1"/>
        <v>AE102</v>
      </c>
      <c r="BT42" t="str">
        <f>IF(ISNA(MATCH(7,$N:$N,)),CC42,VLOOKUP(7,$N:$P,COLUMN(B8),))</f>
        <v>RES_AE102</v>
      </c>
      <c r="BU42" t="str">
        <f>IF(ISNA(MATCH(7,$N:$N,)),CD42,VLOOKUP(7,$N:$P,COLUMN(C8),))</f>
        <v>Reserve</v>
      </c>
      <c r="BW42" t="s">
        <v>584</v>
      </c>
      <c r="BX42" t="s">
        <v>585</v>
      </c>
      <c r="BY42" s="65" t="s">
        <v>668</v>
      </c>
      <c r="BZ42" t="str">
        <f t="shared" si="2"/>
        <v>102</v>
      </c>
      <c r="CB42" t="s">
        <v>689</v>
      </c>
      <c r="CC42" t="s">
        <v>690</v>
      </c>
      <c r="CD42" t="s">
        <v>589</v>
      </c>
      <c r="CF42" t="s">
        <v>584</v>
      </c>
      <c r="CG42" t="s">
        <v>585</v>
      </c>
      <c r="CH42" t="s">
        <v>668</v>
      </c>
      <c r="EA42" t="e">
        <f>MasterListe!#REF!</f>
        <v>#REF!</v>
      </c>
      <c r="EB42" t="e">
        <f>MasterListe!#REF!</f>
        <v>#REF!</v>
      </c>
      <c r="EC42">
        <f t="shared" si="24"/>
        <v>0</v>
      </c>
      <c r="ED42">
        <f t="shared" si="25"/>
        <v>0</v>
      </c>
      <c r="EE42">
        <f t="shared" si="26"/>
        <v>0</v>
      </c>
      <c r="EF42">
        <f t="shared" si="27"/>
        <v>0</v>
      </c>
      <c r="EG42">
        <f t="shared" si="28"/>
        <v>0</v>
      </c>
      <c r="EH42">
        <f t="shared" si="29"/>
        <v>0</v>
      </c>
      <c r="EI42">
        <f t="shared" si="30"/>
        <v>0</v>
      </c>
      <c r="FA42" s="63" t="str">
        <f t="shared" si="53"/>
        <v>IO.RES_AE102</v>
      </c>
      <c r="FB42" s="64" t="str">
        <f t="shared" si="54"/>
        <v>R</v>
      </c>
      <c r="FC42" s="64" t="str">
        <f t="shared" si="55"/>
        <v>102</v>
      </c>
      <c r="FD42" s="64" t="str">
        <f t="shared" si="56"/>
        <v>Reserve</v>
      </c>
      <c r="FE42" s="64" t="s">
        <v>619</v>
      </c>
      <c r="FF42" s="65"/>
    </row>
    <row r="43" spans="1:162">
      <c r="A43">
        <f t="shared" si="31"/>
        <v>0</v>
      </c>
      <c r="G43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0"/>
        <v>0</v>
      </c>
      <c r="O43" t="e">
        <f>MasterListe!#REF!&amp;"_"&amp;MasterListe!#REF!&amp;"_"&amp;MasterListe!#REF!</f>
        <v>#REF!</v>
      </c>
      <c r="P43" t="e">
        <f>MasterListe!#REF!&amp;" "&amp;MasterListe!#REF!</f>
        <v>#REF!</v>
      </c>
      <c r="S43">
        <f t="shared" si="32"/>
        <v>4</v>
      </c>
      <c r="T43">
        <f t="shared" si="10"/>
        <v>0</v>
      </c>
      <c r="U43">
        <f t="shared" si="33"/>
        <v>0</v>
      </c>
      <c r="V43">
        <f t="shared" si="34"/>
        <v>10</v>
      </c>
      <c r="W43">
        <f t="shared" si="11"/>
        <v>3</v>
      </c>
      <c r="X43">
        <f t="shared" si="12"/>
        <v>0</v>
      </c>
      <c r="Y43">
        <f t="shared" si="35"/>
        <v>6</v>
      </c>
      <c r="Z43">
        <f t="shared" si="13"/>
        <v>1</v>
      </c>
      <c r="AA43">
        <f t="shared" si="14"/>
        <v>0</v>
      </c>
      <c r="AB43">
        <f t="shared" si="36"/>
        <v>96</v>
      </c>
      <c r="AC43">
        <f t="shared" si="15"/>
        <v>1</v>
      </c>
      <c r="AD43">
        <f t="shared" si="16"/>
        <v>0</v>
      </c>
      <c r="AE43">
        <f t="shared" si="37"/>
        <v>0</v>
      </c>
      <c r="AF43">
        <f t="shared" si="17"/>
        <v>0</v>
      </c>
      <c r="AG43">
        <f t="shared" si="38"/>
        <v>8</v>
      </c>
      <c r="AH43" cm="1">
        <f t="array" ref="AH43">_xlfn.IFS(AND(AF43=AE43,AJ43=1),SUM(IF(EC43=1,1,0),AH42),AND(AH42=0,OR(AI43=1,AJ43=0)),0,AND(AI43=0,AJ43=0),AH42)</f>
        <v>0</v>
      </c>
      <c r="AI43">
        <f t="shared" si="18"/>
        <v>0</v>
      </c>
      <c r="AJ43">
        <f t="shared" si="19"/>
        <v>0</v>
      </c>
      <c r="AK43">
        <f t="shared" si="39"/>
        <v>0</v>
      </c>
      <c r="AL43">
        <f t="shared" si="20"/>
        <v>0</v>
      </c>
      <c r="AM43">
        <f t="shared" si="21"/>
        <v>0</v>
      </c>
      <c r="AN43">
        <f t="shared" si="40"/>
        <v>0</v>
      </c>
      <c r="AO43">
        <f t="shared" si="22"/>
        <v>0</v>
      </c>
      <c r="AP43">
        <f t="shared" si="23"/>
        <v>0</v>
      </c>
      <c r="AW43" cm="1">
        <f t="array" ref="AW43">(_xlfn.IFS(BJ42=1,AW42-8,BJ42=0,AW42))</f>
        <v>0</v>
      </c>
      <c r="AX43" cm="1">
        <f t="array" ref="AX43">(_xlfn.IFS(BG42=1,AX42-10,BG42=0,AX42))</f>
        <v>-5</v>
      </c>
      <c r="AY43" cm="1">
        <f t="array" ref="AY43">(_xlfn.IFS(BH42=1,AY42-6,BH42=0,AY42))</f>
        <v>-4</v>
      </c>
      <c r="AZ43">
        <f t="shared" si="48"/>
        <v>-11</v>
      </c>
      <c r="BA43">
        <f t="shared" si="46"/>
        <v>-2</v>
      </c>
      <c r="BB43" cm="1">
        <f t="array" ref="BB43">(_xlfn.IFS(AND(BC42=1,BE42=0),BB42-4,AND(BC42=0,BE42=1),BB42-8,AND(BC42=0,BE42=0),BB42))</f>
        <v>0</v>
      </c>
      <c r="BC43" s="51">
        <f t="shared" si="41"/>
        <v>0</v>
      </c>
      <c r="BD43" s="51">
        <f t="shared" si="42"/>
        <v>0</v>
      </c>
      <c r="BE43" s="51">
        <f t="shared" si="43"/>
        <v>0</v>
      </c>
      <c r="BF43" s="51"/>
      <c r="BG43" s="51">
        <f t="shared" si="47"/>
        <v>0</v>
      </c>
      <c r="BH43" s="51">
        <f t="shared" si="47"/>
        <v>0</v>
      </c>
      <c r="BI43" s="51">
        <f t="shared" si="44"/>
        <v>0</v>
      </c>
      <c r="BJ43" s="51">
        <f t="shared" si="45"/>
        <v>0</v>
      </c>
      <c r="BQ43" s="100"/>
      <c r="BR43" s="96"/>
      <c r="BS43" s="60" t="str">
        <f t="shared" si="1"/>
        <v>AE103</v>
      </c>
      <c r="BT43" t="str">
        <f>IF(ISNA(MATCH(8,$N:$N,)),CC43,VLOOKUP(8,$N:$P,COLUMN(B9),))</f>
        <v>RES_AE103</v>
      </c>
      <c r="BU43" t="str">
        <f>IF(ISNA(MATCH(8,$N:$N,)),CD43,VLOOKUP(8,$N:$P,COLUMN(C9),))</f>
        <v>Reserve</v>
      </c>
      <c r="BW43" t="s">
        <v>584</v>
      </c>
      <c r="BX43" t="s">
        <v>585</v>
      </c>
      <c r="BY43" s="65" t="s">
        <v>668</v>
      </c>
      <c r="BZ43" t="str">
        <f t="shared" si="2"/>
        <v>103</v>
      </c>
      <c r="CB43" t="s">
        <v>691</v>
      </c>
      <c r="CC43" t="s">
        <v>692</v>
      </c>
      <c r="CD43" t="s">
        <v>589</v>
      </c>
      <c r="CF43" t="s">
        <v>584</v>
      </c>
      <c r="CG43" t="s">
        <v>585</v>
      </c>
      <c r="CH43" t="s">
        <v>668</v>
      </c>
      <c r="EA43" t="e">
        <f>MasterListe!#REF!</f>
        <v>#REF!</v>
      </c>
      <c r="EB43" t="e">
        <f>MasterListe!#REF!</f>
        <v>#REF!</v>
      </c>
      <c r="EC43">
        <f t="shared" si="24"/>
        <v>0</v>
      </c>
      <c r="ED43">
        <f t="shared" si="25"/>
        <v>0</v>
      </c>
      <c r="EE43">
        <f t="shared" si="26"/>
        <v>0</v>
      </c>
      <c r="EF43">
        <f t="shared" si="27"/>
        <v>0</v>
      </c>
      <c r="EG43">
        <f t="shared" si="28"/>
        <v>0</v>
      </c>
      <c r="EH43">
        <f t="shared" si="29"/>
        <v>0</v>
      </c>
      <c r="EI43">
        <f t="shared" si="30"/>
        <v>0</v>
      </c>
      <c r="FA43" s="63" t="str">
        <f t="shared" si="53"/>
        <v>IO.RES_AE103</v>
      </c>
      <c r="FB43" s="64" t="str">
        <f t="shared" si="54"/>
        <v>R</v>
      </c>
      <c r="FC43" s="64" t="str">
        <f t="shared" si="55"/>
        <v>103</v>
      </c>
      <c r="FD43" s="64" t="str">
        <f t="shared" si="56"/>
        <v>Reserve</v>
      </c>
      <c r="FE43" s="64" t="s">
        <v>619</v>
      </c>
      <c r="FF43" s="65"/>
    </row>
    <row r="44" spans="1:162">
      <c r="A44">
        <f t="shared" si="31"/>
        <v>0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  <c r="N44">
        <f t="shared" si="0"/>
        <v>0</v>
      </c>
      <c r="O44" t="e">
        <f>MasterListe!#REF!&amp;"_"&amp;MasterListe!#REF!&amp;"_"&amp;MasterListe!#REF!</f>
        <v>#REF!</v>
      </c>
      <c r="P44" t="e">
        <f>MasterListe!#REF!&amp;" "&amp;MasterListe!#REF!</f>
        <v>#REF!</v>
      </c>
      <c r="S44">
        <f t="shared" si="32"/>
        <v>4</v>
      </c>
      <c r="T44">
        <f t="shared" si="10"/>
        <v>0</v>
      </c>
      <c r="U44">
        <f t="shared" si="33"/>
        <v>0</v>
      </c>
      <c r="V44">
        <f t="shared" si="34"/>
        <v>10</v>
      </c>
      <c r="W44">
        <f t="shared" si="11"/>
        <v>3</v>
      </c>
      <c r="X44">
        <f t="shared" si="12"/>
        <v>0</v>
      </c>
      <c r="Y44">
        <f t="shared" si="35"/>
        <v>6</v>
      </c>
      <c r="Z44">
        <f t="shared" si="13"/>
        <v>1</v>
      </c>
      <c r="AA44">
        <f t="shared" si="14"/>
        <v>0</v>
      </c>
      <c r="AB44">
        <f t="shared" si="36"/>
        <v>96</v>
      </c>
      <c r="AC44">
        <f t="shared" si="15"/>
        <v>1</v>
      </c>
      <c r="AD44">
        <f t="shared" si="16"/>
        <v>0</v>
      </c>
      <c r="AE44">
        <f t="shared" si="37"/>
        <v>0</v>
      </c>
      <c r="AF44">
        <f t="shared" si="17"/>
        <v>0</v>
      </c>
      <c r="AG44">
        <f t="shared" si="38"/>
        <v>8</v>
      </c>
      <c r="AH44" cm="1">
        <f t="array" ref="AH44">_xlfn.IFS(AND(AF44=AE44,AJ44=1),SUM(IF(EC44=1,1,0),AH43),AND(AH43=0,OR(AI44=1,AJ44=0)),0,AND(AI44=0,AJ44=0),AH43)</f>
        <v>0</v>
      </c>
      <c r="AI44">
        <f t="shared" si="18"/>
        <v>0</v>
      </c>
      <c r="AJ44">
        <f t="shared" si="19"/>
        <v>0</v>
      </c>
      <c r="AK44">
        <f t="shared" si="39"/>
        <v>0</v>
      </c>
      <c r="AL44">
        <f t="shared" si="20"/>
        <v>0</v>
      </c>
      <c r="AM44">
        <f t="shared" si="21"/>
        <v>0</v>
      </c>
      <c r="AN44">
        <f t="shared" si="40"/>
        <v>0</v>
      </c>
      <c r="AO44">
        <f t="shared" si="22"/>
        <v>0</v>
      </c>
      <c r="AP44">
        <f t="shared" si="23"/>
        <v>0</v>
      </c>
      <c r="AW44" cm="1">
        <f t="array" ref="AW44">(_xlfn.IFS(BJ43=1,AW43-8,BJ43=0,AW43))</f>
        <v>0</v>
      </c>
      <c r="AX44" cm="1">
        <f t="array" ref="AX44">(_xlfn.IFS(BG43=1,AX43-10,BG43=0,AX43))</f>
        <v>-5</v>
      </c>
      <c r="AY44" cm="1">
        <f t="array" ref="AY44">(_xlfn.IFS(BH43=1,AY43-6,BH43=0,AY43))</f>
        <v>-4</v>
      </c>
      <c r="AZ44">
        <f t="shared" si="48"/>
        <v>-11</v>
      </c>
      <c r="BA44">
        <f t="shared" si="46"/>
        <v>-2</v>
      </c>
      <c r="BB44" cm="1">
        <f t="array" ref="BB44">(_xlfn.IFS(AND(BC43=1,BE43=0),BB43-4,AND(BC43=0,BE43=1),BB43-8,AND(BC43=0,BE43=0),BB43))</f>
        <v>0</v>
      </c>
      <c r="BC44" s="51">
        <f t="shared" si="41"/>
        <v>0</v>
      </c>
      <c r="BD44" s="51">
        <f t="shared" si="42"/>
        <v>0</v>
      </c>
      <c r="BE44" s="51">
        <f t="shared" si="43"/>
        <v>0</v>
      </c>
      <c r="BF44" s="51"/>
      <c r="BG44" s="51">
        <f t="shared" si="47"/>
        <v>0</v>
      </c>
      <c r="BH44" s="51">
        <f t="shared" si="47"/>
        <v>0</v>
      </c>
      <c r="BI44" s="51">
        <f t="shared" si="44"/>
        <v>0</v>
      </c>
      <c r="BJ44" s="51">
        <f t="shared" si="45"/>
        <v>0</v>
      </c>
      <c r="BQ44" s="100"/>
      <c r="BR44" s="96">
        <v>2</v>
      </c>
      <c r="BS44" s="60" t="str">
        <f t="shared" si="1"/>
        <v>AA120</v>
      </c>
      <c r="BT44" t="str">
        <f>IF(ISNA(MATCH(5,$L:$L,)),CC44,VLOOKUP(5,$L:$P,COLUMN(D6),))</f>
        <v>RES_AA120</v>
      </c>
      <c r="BU44" t="str">
        <f>IF(ISNA(MATCH(5,$L:$L,)),CD44,VLOOKUP(5,$L:$P,COLUMN(E6),))</f>
        <v>Reserve</v>
      </c>
      <c r="BW44" t="s">
        <v>584</v>
      </c>
      <c r="BX44" t="s">
        <v>585</v>
      </c>
      <c r="BY44" s="65" t="s">
        <v>693</v>
      </c>
      <c r="BZ44" t="str">
        <f t="shared" si="2"/>
        <v>120</v>
      </c>
      <c r="CB44" t="s">
        <v>694</v>
      </c>
      <c r="CC44" t="s">
        <v>695</v>
      </c>
      <c r="CD44" t="s">
        <v>589</v>
      </c>
      <c r="CF44" t="s">
        <v>584</v>
      </c>
      <c r="CG44" t="s">
        <v>585</v>
      </c>
      <c r="CH44" t="s">
        <v>693</v>
      </c>
      <c r="EA44" t="e">
        <f>MasterListe!#REF!</f>
        <v>#REF!</v>
      </c>
      <c r="EB44" t="e">
        <f>MasterListe!#REF!</f>
        <v>#REF!</v>
      </c>
      <c r="EC44">
        <f t="shared" si="24"/>
        <v>0</v>
      </c>
      <c r="ED44">
        <f t="shared" si="25"/>
        <v>0</v>
      </c>
      <c r="EE44">
        <f t="shared" si="26"/>
        <v>0</v>
      </c>
      <c r="EF44">
        <f t="shared" si="27"/>
        <v>0</v>
      </c>
      <c r="EG44">
        <f t="shared" si="28"/>
        <v>0</v>
      </c>
      <c r="EH44">
        <f t="shared" si="29"/>
        <v>0</v>
      </c>
      <c r="EI44">
        <f t="shared" si="30"/>
        <v>0</v>
      </c>
      <c r="FA44" s="63" t="str">
        <f t="shared" si="53"/>
        <v>IO.RES_AA120</v>
      </c>
      <c r="FB44" s="64" t="str">
        <f t="shared" si="54"/>
        <v>R</v>
      </c>
      <c r="FC44" s="64" t="str">
        <f t="shared" si="55"/>
        <v>120</v>
      </c>
      <c r="FD44" s="64" t="str">
        <f t="shared" si="56"/>
        <v>Reserve</v>
      </c>
      <c r="FE44" s="64" t="s">
        <v>619</v>
      </c>
      <c r="FF44" s="65"/>
    </row>
    <row r="45" spans="1:162">
      <c r="A45">
        <f t="shared" si="31"/>
        <v>1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4</v>
      </c>
      <c r="K45">
        <f t="shared" si="7"/>
        <v>0</v>
      </c>
      <c r="L45">
        <f t="shared" si="8"/>
        <v>0</v>
      </c>
      <c r="M45">
        <f t="shared" si="9"/>
        <v>0</v>
      </c>
      <c r="N45">
        <f t="shared" si="0"/>
        <v>0</v>
      </c>
      <c r="O45" t="e">
        <f>MasterListe!#REF!&amp;"_"&amp;MasterListe!#REF!&amp;"_"&amp;MasterListe!#REF!</f>
        <v>#REF!</v>
      </c>
      <c r="P45" t="e">
        <f>MasterListe!#REF!&amp;" "&amp;MasterListe!#REF!</f>
        <v>#REF!</v>
      </c>
      <c r="Q45" t="s">
        <v>525</v>
      </c>
      <c r="S45">
        <f t="shared" si="32"/>
        <v>4</v>
      </c>
      <c r="T45">
        <f t="shared" si="10"/>
        <v>0</v>
      </c>
      <c r="U45">
        <f t="shared" si="33"/>
        <v>0</v>
      </c>
      <c r="V45">
        <f t="shared" si="34"/>
        <v>10</v>
      </c>
      <c r="W45">
        <f t="shared" si="11"/>
        <v>4</v>
      </c>
      <c r="X45">
        <f t="shared" si="12"/>
        <v>1</v>
      </c>
      <c r="Y45">
        <f t="shared" si="35"/>
        <v>6</v>
      </c>
      <c r="Z45">
        <f t="shared" si="13"/>
        <v>1</v>
      </c>
      <c r="AA45">
        <f t="shared" si="14"/>
        <v>0</v>
      </c>
      <c r="AB45">
        <f t="shared" si="36"/>
        <v>96</v>
      </c>
      <c r="AC45">
        <f t="shared" si="15"/>
        <v>1</v>
      </c>
      <c r="AD45">
        <f t="shared" si="16"/>
        <v>0</v>
      </c>
      <c r="AE45">
        <f t="shared" si="37"/>
        <v>0</v>
      </c>
      <c r="AF45">
        <f t="shared" si="17"/>
        <v>0</v>
      </c>
      <c r="AG45">
        <f t="shared" si="38"/>
        <v>8</v>
      </c>
      <c r="AH45" cm="1">
        <f t="array" ref="AH45">_xlfn.IFS(AND(AF45=AE45,AJ45=1),SUM(IF(EC45=1,1,0),AH44),AND(AH44=0,OR(AI45=1,AJ45=0)),0,AND(AI45=0,AJ45=0),AH44)</f>
        <v>0</v>
      </c>
      <c r="AI45">
        <f t="shared" si="18"/>
        <v>0</v>
      </c>
      <c r="AJ45">
        <f t="shared" si="19"/>
        <v>0</v>
      </c>
      <c r="AK45">
        <f t="shared" si="39"/>
        <v>0</v>
      </c>
      <c r="AL45">
        <f t="shared" si="20"/>
        <v>0</v>
      </c>
      <c r="AM45">
        <f t="shared" si="21"/>
        <v>0</v>
      </c>
      <c r="AN45">
        <f t="shared" si="40"/>
        <v>0</v>
      </c>
      <c r="AO45">
        <f t="shared" si="22"/>
        <v>0</v>
      </c>
      <c r="AP45">
        <f t="shared" si="23"/>
        <v>0</v>
      </c>
      <c r="AW45" cm="1">
        <f t="array" ref="AW45">(_xlfn.IFS(BJ44=1,AW44-8,BJ44=0,AW44))</f>
        <v>0</v>
      </c>
      <c r="AX45" cm="1">
        <f t="array" ref="AX45">(_xlfn.IFS(BG44=1,AX44-10,BG44=0,AX44))</f>
        <v>-5</v>
      </c>
      <c r="AY45" cm="1">
        <f t="array" ref="AY45">(_xlfn.IFS(BH44=1,AY44-6,BH44=0,AY44))</f>
        <v>-4</v>
      </c>
      <c r="AZ45">
        <f t="shared" si="48"/>
        <v>-11</v>
      </c>
      <c r="BA45">
        <f t="shared" si="46"/>
        <v>-2</v>
      </c>
      <c r="BB45" cm="1">
        <f t="array" ref="BB45">(_xlfn.IFS(AND(BC44=1,BE44=0),BB44-4,AND(BC44=0,BE44=1),BB44-8,AND(BC44=0,BE44=0),BB44))</f>
        <v>0</v>
      </c>
      <c r="BC45" s="51">
        <f t="shared" si="41"/>
        <v>0</v>
      </c>
      <c r="BD45" s="51">
        <f t="shared" si="42"/>
        <v>0</v>
      </c>
      <c r="BE45" s="51">
        <f t="shared" si="43"/>
        <v>0</v>
      </c>
      <c r="BF45" s="51"/>
      <c r="BG45" s="51">
        <f t="shared" si="47"/>
        <v>0</v>
      </c>
      <c r="BH45" s="51">
        <f t="shared" si="47"/>
        <v>0</v>
      </c>
      <c r="BI45" s="51">
        <f t="shared" si="44"/>
        <v>0</v>
      </c>
      <c r="BJ45" s="51">
        <f t="shared" si="45"/>
        <v>0</v>
      </c>
      <c r="BQ45" s="100"/>
      <c r="BR45" s="96"/>
      <c r="BS45" s="60" t="str">
        <f t="shared" si="1"/>
        <v>AA121</v>
      </c>
      <c r="BT45" t="str">
        <f>IF(ISNA(MATCH(6,$L:$L,)),CC45,VLOOKUP(6,$L:$P,COLUMN(D7),))</f>
        <v>RES_AA121</v>
      </c>
      <c r="BU45" t="str">
        <f>IF(ISNA(MATCH(6,$L:$L,)),CD45,VLOOKUP(6,$L:$P,COLUMN(E7),))</f>
        <v>Reserve</v>
      </c>
      <c r="BW45" t="s">
        <v>584</v>
      </c>
      <c r="BX45" t="s">
        <v>585</v>
      </c>
      <c r="BY45" s="65" t="s">
        <v>693</v>
      </c>
      <c r="BZ45" t="str">
        <f t="shared" si="2"/>
        <v>121</v>
      </c>
      <c r="CB45" t="s">
        <v>696</v>
      </c>
      <c r="CC45" t="s">
        <v>697</v>
      </c>
      <c r="CD45" t="s">
        <v>589</v>
      </c>
      <c r="CF45" t="s">
        <v>584</v>
      </c>
      <c r="CG45" t="s">
        <v>585</v>
      </c>
      <c r="CH45" t="s">
        <v>693</v>
      </c>
      <c r="EA45" t="e">
        <f>MasterListe!#REF!</f>
        <v>#REF!</v>
      </c>
      <c r="EB45" t="e">
        <f>MasterListe!#REF!</f>
        <v>#REF!</v>
      </c>
      <c r="EC45">
        <f t="shared" si="24"/>
        <v>0</v>
      </c>
      <c r="ED45">
        <f t="shared" si="25"/>
        <v>0</v>
      </c>
      <c r="EE45">
        <f t="shared" si="26"/>
        <v>0</v>
      </c>
      <c r="EF45">
        <f t="shared" si="27"/>
        <v>0</v>
      </c>
      <c r="EG45">
        <f t="shared" si="28"/>
        <v>0</v>
      </c>
      <c r="EH45">
        <f t="shared" si="29"/>
        <v>0</v>
      </c>
      <c r="EI45">
        <f t="shared" si="30"/>
        <v>0</v>
      </c>
      <c r="FA45" s="63" t="str">
        <f t="shared" si="53"/>
        <v>IO.RES_AA121</v>
      </c>
      <c r="FB45" s="64" t="str">
        <f t="shared" si="54"/>
        <v>R</v>
      </c>
      <c r="FC45" s="64" t="str">
        <f t="shared" si="55"/>
        <v>121</v>
      </c>
      <c r="FD45" s="64" t="str">
        <f t="shared" si="56"/>
        <v>Reserve</v>
      </c>
      <c r="FE45" s="64" t="s">
        <v>619</v>
      </c>
      <c r="FF45" s="65"/>
    </row>
    <row r="46" spans="1:162">
      <c r="A46">
        <f t="shared" si="31"/>
        <v>0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0"/>
        <v>0</v>
      </c>
      <c r="O46" t="e">
        <f>MasterListe!#REF!&amp;"_"&amp;MasterListe!#REF!&amp;"_"&amp;MasterListe!#REF!</f>
        <v>#REF!</v>
      </c>
      <c r="P46" t="e">
        <f>MasterListe!#REF!&amp;" "&amp;MasterListe!#REF!</f>
        <v>#REF!</v>
      </c>
      <c r="S46">
        <f t="shared" si="32"/>
        <v>4</v>
      </c>
      <c r="T46">
        <f t="shared" si="10"/>
        <v>0</v>
      </c>
      <c r="U46">
        <f t="shared" si="33"/>
        <v>0</v>
      </c>
      <c r="V46">
        <f t="shared" si="34"/>
        <v>10</v>
      </c>
      <c r="W46">
        <f t="shared" si="11"/>
        <v>4</v>
      </c>
      <c r="X46">
        <f t="shared" si="12"/>
        <v>0</v>
      </c>
      <c r="Y46">
        <f t="shared" si="35"/>
        <v>6</v>
      </c>
      <c r="Z46">
        <f t="shared" si="13"/>
        <v>1</v>
      </c>
      <c r="AA46">
        <f t="shared" si="14"/>
        <v>0</v>
      </c>
      <c r="AB46">
        <f t="shared" si="36"/>
        <v>96</v>
      </c>
      <c r="AC46">
        <f t="shared" si="15"/>
        <v>1</v>
      </c>
      <c r="AD46">
        <f t="shared" si="16"/>
        <v>0</v>
      </c>
      <c r="AE46">
        <f t="shared" si="37"/>
        <v>0</v>
      </c>
      <c r="AF46">
        <f t="shared" si="17"/>
        <v>0</v>
      </c>
      <c r="AG46">
        <f t="shared" si="38"/>
        <v>8</v>
      </c>
      <c r="AH46" cm="1">
        <f t="array" ref="AH46">_xlfn.IFS(AND(AF46=AE46,AJ46=1),SUM(IF(EC46=1,1,0),AH45),AND(AH45=0,OR(AI46=1,AJ46=0)),0,AND(AI46=0,AJ46=0),AH45)</f>
        <v>0</v>
      </c>
      <c r="AI46">
        <f t="shared" si="18"/>
        <v>0</v>
      </c>
      <c r="AJ46">
        <f t="shared" si="19"/>
        <v>0</v>
      </c>
      <c r="AK46">
        <f t="shared" si="39"/>
        <v>0</v>
      </c>
      <c r="AL46">
        <f t="shared" si="20"/>
        <v>0</v>
      </c>
      <c r="AM46">
        <f t="shared" si="21"/>
        <v>0</v>
      </c>
      <c r="AN46">
        <f t="shared" si="40"/>
        <v>0</v>
      </c>
      <c r="AO46">
        <f t="shared" si="22"/>
        <v>0</v>
      </c>
      <c r="AP46">
        <f t="shared" si="23"/>
        <v>0</v>
      </c>
      <c r="AW46" cm="1">
        <f t="array" ref="AW46">(_xlfn.IFS(BJ45=1,AW45-8,BJ45=0,AW45))</f>
        <v>0</v>
      </c>
      <c r="AX46" cm="1">
        <f t="array" ref="AX46">(_xlfn.IFS(BG45=1,AX45-10,BG45=0,AX45))</f>
        <v>-5</v>
      </c>
      <c r="AY46" cm="1">
        <f t="array" ref="AY46">(_xlfn.IFS(BH45=1,AY45-6,BH45=0,AY45))</f>
        <v>-4</v>
      </c>
      <c r="AZ46">
        <f t="shared" si="48"/>
        <v>-11</v>
      </c>
      <c r="BA46">
        <f t="shared" si="46"/>
        <v>-2</v>
      </c>
      <c r="BB46" cm="1">
        <f t="array" ref="BB46">(_xlfn.IFS(AND(BC45=1,BE45=0),BB45-4,AND(BC45=0,BE45=1),BB45-8,AND(BC45=0,BE45=0),BB45))</f>
        <v>0</v>
      </c>
      <c r="BC46" s="70">
        <f t="shared" si="41"/>
        <v>0</v>
      </c>
      <c r="BD46" s="70">
        <f t="shared" si="42"/>
        <v>0</v>
      </c>
      <c r="BE46" s="70">
        <f t="shared" si="43"/>
        <v>0</v>
      </c>
      <c r="BF46" s="70"/>
      <c r="BG46" s="70">
        <f t="shared" si="47"/>
        <v>0</v>
      </c>
      <c r="BH46" s="70">
        <f t="shared" si="47"/>
        <v>0</v>
      </c>
      <c r="BI46" s="70">
        <f t="shared" si="44"/>
        <v>0</v>
      </c>
      <c r="BJ46" s="70">
        <f t="shared" si="45"/>
        <v>0</v>
      </c>
      <c r="BQ46" s="100"/>
      <c r="BR46" s="96"/>
      <c r="BS46" s="60" t="str">
        <f t="shared" si="1"/>
        <v>AA122</v>
      </c>
      <c r="BT46" t="str">
        <f>IF(ISNA(MATCH(7,$L:$L,)),CC46,VLOOKUP(7,$L:$P,COLUMN(D8),))</f>
        <v>RES_AA122</v>
      </c>
      <c r="BU46" t="str">
        <f>IF(ISNA(MATCH(7,$L:$L,)),CD46,VLOOKUP(7,$L:$P,COLUMN(E8),))</f>
        <v>Reserve</v>
      </c>
      <c r="BW46" t="s">
        <v>584</v>
      </c>
      <c r="BX46" t="s">
        <v>585</v>
      </c>
      <c r="BY46" s="65" t="s">
        <v>693</v>
      </c>
      <c r="BZ46" t="str">
        <f t="shared" si="2"/>
        <v>122</v>
      </c>
      <c r="CB46" t="s">
        <v>698</v>
      </c>
      <c r="CC46" t="s">
        <v>699</v>
      </c>
      <c r="CD46" t="s">
        <v>589</v>
      </c>
      <c r="CF46" t="s">
        <v>584</v>
      </c>
      <c r="CG46" t="s">
        <v>585</v>
      </c>
      <c r="CH46" t="s">
        <v>693</v>
      </c>
      <c r="EA46" t="e">
        <f>MasterListe!#REF!</f>
        <v>#REF!</v>
      </c>
      <c r="EB46" t="e">
        <f>MasterListe!#REF!</f>
        <v>#REF!</v>
      </c>
      <c r="EC46">
        <f t="shared" si="24"/>
        <v>0</v>
      </c>
      <c r="ED46">
        <f t="shared" si="25"/>
        <v>0</v>
      </c>
      <c r="EE46">
        <f t="shared" si="26"/>
        <v>0</v>
      </c>
      <c r="EF46">
        <f t="shared" si="27"/>
        <v>0</v>
      </c>
      <c r="EG46">
        <f t="shared" si="28"/>
        <v>0</v>
      </c>
      <c r="EH46">
        <f t="shared" si="29"/>
        <v>0</v>
      </c>
      <c r="EI46">
        <f t="shared" si="30"/>
        <v>0</v>
      </c>
      <c r="FA46" s="63" t="str">
        <f t="shared" si="53"/>
        <v>IO.RES_AA122</v>
      </c>
      <c r="FB46" s="64" t="str">
        <f t="shared" si="54"/>
        <v>R</v>
      </c>
      <c r="FC46" s="64" t="str">
        <f t="shared" si="55"/>
        <v>122</v>
      </c>
      <c r="FD46" s="64" t="str">
        <f t="shared" si="56"/>
        <v>Reserve</v>
      </c>
      <c r="FE46" s="64" t="s">
        <v>619</v>
      </c>
      <c r="FF46" s="65"/>
    </row>
    <row r="47" spans="1:162" ht="15.75" thickBot="1">
      <c r="A47">
        <f t="shared" si="31"/>
        <v>0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0</v>
      </c>
      <c r="N47">
        <f t="shared" si="0"/>
        <v>0</v>
      </c>
      <c r="O47" t="e">
        <f>MasterListe!#REF!&amp;"_"&amp;MasterListe!#REF!&amp;"_"&amp;MasterListe!#REF!</f>
        <v>#REF!</v>
      </c>
      <c r="P47" t="e">
        <f>MasterListe!#REF!&amp;" "&amp;MasterListe!#REF!</f>
        <v>#REF!</v>
      </c>
      <c r="S47">
        <f t="shared" si="32"/>
        <v>4</v>
      </c>
      <c r="T47">
        <f t="shared" si="10"/>
        <v>0</v>
      </c>
      <c r="U47">
        <f t="shared" si="33"/>
        <v>0</v>
      </c>
      <c r="V47">
        <f t="shared" si="34"/>
        <v>10</v>
      </c>
      <c r="W47">
        <f t="shared" si="11"/>
        <v>4</v>
      </c>
      <c r="X47">
        <f t="shared" si="12"/>
        <v>0</v>
      </c>
      <c r="Y47">
        <f t="shared" si="35"/>
        <v>6</v>
      </c>
      <c r="Z47">
        <f t="shared" si="13"/>
        <v>1</v>
      </c>
      <c r="AA47">
        <f t="shared" si="14"/>
        <v>0</v>
      </c>
      <c r="AB47">
        <f t="shared" si="36"/>
        <v>96</v>
      </c>
      <c r="AC47">
        <f t="shared" si="15"/>
        <v>1</v>
      </c>
      <c r="AD47">
        <f t="shared" si="16"/>
        <v>0</v>
      </c>
      <c r="AE47">
        <f t="shared" si="37"/>
        <v>0</v>
      </c>
      <c r="AF47">
        <f t="shared" si="17"/>
        <v>0</v>
      </c>
      <c r="AG47">
        <f t="shared" si="38"/>
        <v>8</v>
      </c>
      <c r="AH47" cm="1">
        <f t="array" ref="AH47">_xlfn.IFS(AND(AF47=AE47,AJ47=1),SUM(IF(EC47=1,1,0),AH46),AND(AH46=0,OR(AI47=1,AJ47=0)),0,AND(AI47=0,AJ47=0),AH46)</f>
        <v>0</v>
      </c>
      <c r="AI47">
        <f t="shared" si="18"/>
        <v>0</v>
      </c>
      <c r="AJ47">
        <f t="shared" si="19"/>
        <v>0</v>
      </c>
      <c r="AK47">
        <f t="shared" si="39"/>
        <v>0</v>
      </c>
      <c r="AL47">
        <f t="shared" si="20"/>
        <v>0</v>
      </c>
      <c r="AM47">
        <f t="shared" si="21"/>
        <v>0</v>
      </c>
      <c r="AN47">
        <f t="shared" si="40"/>
        <v>0</v>
      </c>
      <c r="AO47">
        <f t="shared" si="22"/>
        <v>0</v>
      </c>
      <c r="AP47">
        <f t="shared" si="23"/>
        <v>0</v>
      </c>
      <c r="BA47" s="91" t="s">
        <v>700</v>
      </c>
      <c r="BB47" s="91"/>
      <c r="BC47" s="71">
        <f>SUMPRODUCT(BC5:BC46)</f>
        <v>0</v>
      </c>
      <c r="BD47" s="71">
        <f>SUMPRODUCT(BD5:BD46)</f>
        <v>1</v>
      </c>
      <c r="BE47" s="71">
        <f>SUMPRODUCT(BE5:BE46)</f>
        <v>0</v>
      </c>
      <c r="BF47" s="48"/>
      <c r="BG47" s="71">
        <f>SUMPRODUCT(BG5:BG46)</f>
        <v>1</v>
      </c>
      <c r="BH47" s="71">
        <f>SUMPRODUCT(BH5:BH46)</f>
        <v>1</v>
      </c>
      <c r="BI47" s="71">
        <f>SUMPRODUCT(BI5:BI46)</f>
        <v>8</v>
      </c>
      <c r="BJ47" s="71">
        <f>SUMPRODUCT(BJ5:BJ46)</f>
        <v>0</v>
      </c>
      <c r="BQ47" s="100"/>
      <c r="BR47" s="96"/>
      <c r="BS47" s="60" t="str">
        <f t="shared" si="1"/>
        <v>AA123</v>
      </c>
      <c r="BT47" t="str">
        <f>IF(ISNA(MATCH(8,$L:$L,)),CC47,VLOOKUP(8,$L:$P,COLUMN(D9),))</f>
        <v>RES_AA123</v>
      </c>
      <c r="BU47" t="str">
        <f>IF(ISNA(MATCH(8,$L:$L,)),CD47,VLOOKUP(8,$L:$P,COLUMN(E9),))</f>
        <v>Reserve</v>
      </c>
      <c r="BW47" t="s">
        <v>584</v>
      </c>
      <c r="BX47" t="s">
        <v>585</v>
      </c>
      <c r="BY47" s="65" t="s">
        <v>693</v>
      </c>
      <c r="BZ47" t="str">
        <f t="shared" si="2"/>
        <v>123</v>
      </c>
      <c r="CB47" t="s">
        <v>701</v>
      </c>
      <c r="CC47" t="s">
        <v>702</v>
      </c>
      <c r="CD47" t="s">
        <v>589</v>
      </c>
      <c r="CF47" t="s">
        <v>584</v>
      </c>
      <c r="CG47" t="s">
        <v>585</v>
      </c>
      <c r="CH47" t="s">
        <v>693</v>
      </c>
      <c r="EA47" t="e">
        <f>MasterListe!#REF!</f>
        <v>#REF!</v>
      </c>
      <c r="EB47" t="e">
        <f>MasterListe!#REF!</f>
        <v>#REF!</v>
      </c>
      <c r="EC47">
        <f t="shared" si="24"/>
        <v>0</v>
      </c>
      <c r="ED47">
        <f t="shared" si="25"/>
        <v>0</v>
      </c>
      <c r="EE47">
        <f t="shared" si="26"/>
        <v>0</v>
      </c>
      <c r="EF47">
        <f t="shared" si="27"/>
        <v>0</v>
      </c>
      <c r="EG47">
        <f t="shared" si="28"/>
        <v>0</v>
      </c>
      <c r="EH47">
        <f t="shared" si="29"/>
        <v>0</v>
      </c>
      <c r="EI47">
        <f t="shared" si="30"/>
        <v>0</v>
      </c>
      <c r="FA47" s="63" t="str">
        <f t="shared" si="53"/>
        <v>IO.RES_AA123</v>
      </c>
      <c r="FB47" s="64" t="str">
        <f t="shared" si="54"/>
        <v>R</v>
      </c>
      <c r="FC47" s="64" t="str">
        <f t="shared" si="55"/>
        <v>123</v>
      </c>
      <c r="FD47" s="64" t="str">
        <f t="shared" si="56"/>
        <v>Reserve</v>
      </c>
      <c r="FE47" s="64" t="s">
        <v>619</v>
      </c>
      <c r="FF47" s="65"/>
    </row>
    <row r="48" spans="1:162" ht="15.75" thickTop="1">
      <c r="A48">
        <f t="shared" si="31"/>
        <v>1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5</v>
      </c>
      <c r="K48">
        <f t="shared" si="7"/>
        <v>0</v>
      </c>
      <c r="L48">
        <f t="shared" si="8"/>
        <v>0</v>
      </c>
      <c r="M48">
        <f t="shared" si="9"/>
        <v>0</v>
      </c>
      <c r="N48">
        <f t="shared" si="0"/>
        <v>0</v>
      </c>
      <c r="O48" t="e">
        <f>MasterListe!#REF!&amp;"_"&amp;MasterListe!#REF!&amp;"_"&amp;MasterListe!#REF!</f>
        <v>#REF!</v>
      </c>
      <c r="P48" t="e">
        <f>MasterListe!#REF!&amp;" "&amp;MasterListe!#REF!</f>
        <v>#REF!</v>
      </c>
      <c r="Q48" t="s">
        <v>525</v>
      </c>
      <c r="S48">
        <f t="shared" si="32"/>
        <v>4</v>
      </c>
      <c r="T48">
        <f t="shared" si="10"/>
        <v>0</v>
      </c>
      <c r="U48">
        <f t="shared" si="33"/>
        <v>0</v>
      </c>
      <c r="V48">
        <f t="shared" si="34"/>
        <v>10</v>
      </c>
      <c r="W48">
        <f t="shared" si="11"/>
        <v>5</v>
      </c>
      <c r="X48">
        <f t="shared" si="12"/>
        <v>1</v>
      </c>
      <c r="Y48">
        <f t="shared" si="35"/>
        <v>6</v>
      </c>
      <c r="Z48">
        <f t="shared" si="13"/>
        <v>1</v>
      </c>
      <c r="AA48">
        <f t="shared" si="14"/>
        <v>0</v>
      </c>
      <c r="AB48">
        <f t="shared" si="36"/>
        <v>96</v>
      </c>
      <c r="AC48">
        <f t="shared" si="15"/>
        <v>1</v>
      </c>
      <c r="AD48">
        <f t="shared" si="16"/>
        <v>0</v>
      </c>
      <c r="AE48">
        <f t="shared" si="37"/>
        <v>0</v>
      </c>
      <c r="AF48">
        <f t="shared" si="17"/>
        <v>0</v>
      </c>
      <c r="AG48">
        <f t="shared" si="38"/>
        <v>8</v>
      </c>
      <c r="AH48" cm="1">
        <f t="array" ref="AH48">_xlfn.IFS(AND(AF48=AE48,AJ48=1),SUM(IF(EC48=1,1,0),AH47),AND(AH47=0,OR(AI48=1,AJ48=0)),0,AND(AI48=0,AJ48=0),AH47)</f>
        <v>0</v>
      </c>
      <c r="AI48">
        <f t="shared" si="18"/>
        <v>0</v>
      </c>
      <c r="AJ48">
        <f t="shared" si="19"/>
        <v>0</v>
      </c>
      <c r="AK48">
        <f t="shared" si="39"/>
        <v>0</v>
      </c>
      <c r="AL48">
        <f t="shared" si="20"/>
        <v>0</v>
      </c>
      <c r="AM48">
        <f t="shared" si="21"/>
        <v>0</v>
      </c>
      <c r="AN48">
        <f t="shared" si="40"/>
        <v>0</v>
      </c>
      <c r="AO48">
        <f t="shared" si="22"/>
        <v>0</v>
      </c>
      <c r="AP48">
        <f t="shared" si="23"/>
        <v>0</v>
      </c>
      <c r="BJ48" s="72"/>
      <c r="BQ48" s="100"/>
      <c r="BR48" s="96"/>
      <c r="BS48" s="60" t="str">
        <f t="shared" si="1"/>
        <v>AE112</v>
      </c>
      <c r="BT48" t="str">
        <f>IF(ISNA(MATCH(9,$N:$N,)),CC48,VLOOKUP(9,$N:$P,COLUMN(B10),))</f>
        <v>RES_AE112</v>
      </c>
      <c r="BU48" t="str">
        <f>IF(ISNA(MATCH(9,$N:$N,)),CD48,VLOOKUP(9,$N:$P,COLUMN(C10),))</f>
        <v>Reserve</v>
      </c>
      <c r="BW48" t="s">
        <v>584</v>
      </c>
      <c r="BX48" t="s">
        <v>585</v>
      </c>
      <c r="BY48" s="65" t="s">
        <v>693</v>
      </c>
      <c r="BZ48" t="str">
        <f t="shared" si="2"/>
        <v>112</v>
      </c>
      <c r="CB48" t="s">
        <v>703</v>
      </c>
      <c r="CC48" t="s">
        <v>704</v>
      </c>
      <c r="CD48" t="s">
        <v>589</v>
      </c>
      <c r="CF48" t="s">
        <v>584</v>
      </c>
      <c r="CG48" t="s">
        <v>585</v>
      </c>
      <c r="CH48" t="s">
        <v>693</v>
      </c>
      <c r="EA48" t="e">
        <f>MasterListe!#REF!</f>
        <v>#REF!</v>
      </c>
      <c r="EB48" t="e">
        <f>MasterListe!#REF!</f>
        <v>#REF!</v>
      </c>
      <c r="EC48">
        <f t="shared" si="24"/>
        <v>0</v>
      </c>
      <c r="ED48">
        <f t="shared" si="25"/>
        <v>0</v>
      </c>
      <c r="EE48">
        <f t="shared" si="26"/>
        <v>0</v>
      </c>
      <c r="EF48">
        <f t="shared" si="27"/>
        <v>0</v>
      </c>
      <c r="EG48">
        <f t="shared" si="28"/>
        <v>0</v>
      </c>
      <c r="EH48">
        <f t="shared" si="29"/>
        <v>0</v>
      </c>
      <c r="EI48">
        <f t="shared" si="30"/>
        <v>0</v>
      </c>
      <c r="FA48" s="63" t="str">
        <f t="shared" si="53"/>
        <v>IO.RES_AE112</v>
      </c>
      <c r="FB48" s="64" t="str">
        <f t="shared" si="54"/>
        <v>R</v>
      </c>
      <c r="FC48" s="64" t="str">
        <f t="shared" si="55"/>
        <v>112</v>
      </c>
      <c r="FD48" s="64" t="str">
        <f t="shared" si="56"/>
        <v>Reserve</v>
      </c>
      <c r="FE48" s="64" t="s">
        <v>619</v>
      </c>
      <c r="FF48" s="65"/>
    </row>
    <row r="49" spans="1:162">
      <c r="A49">
        <f t="shared" si="31"/>
        <v>0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0"/>
        <v>0</v>
      </c>
      <c r="O49" t="e">
        <f>MasterListe!#REF!&amp;"_"&amp;MasterListe!#REF!&amp;"_"&amp;MasterListe!#REF!</f>
        <v>#REF!</v>
      </c>
      <c r="P49" t="e">
        <f>MasterListe!#REF!&amp;" "&amp;MasterListe!#REF!</f>
        <v>#REF!</v>
      </c>
      <c r="S49">
        <f t="shared" si="32"/>
        <v>4</v>
      </c>
      <c r="T49">
        <f t="shared" si="10"/>
        <v>0</v>
      </c>
      <c r="U49">
        <f t="shared" si="33"/>
        <v>0</v>
      </c>
      <c r="V49">
        <f t="shared" si="34"/>
        <v>10</v>
      </c>
      <c r="W49">
        <f t="shared" si="11"/>
        <v>5</v>
      </c>
      <c r="X49">
        <f t="shared" si="12"/>
        <v>0</v>
      </c>
      <c r="Y49">
        <f t="shared" si="35"/>
        <v>6</v>
      </c>
      <c r="Z49">
        <f t="shared" si="13"/>
        <v>1</v>
      </c>
      <c r="AA49">
        <f t="shared" si="14"/>
        <v>0</v>
      </c>
      <c r="AB49">
        <f t="shared" si="36"/>
        <v>96</v>
      </c>
      <c r="AC49">
        <f t="shared" si="15"/>
        <v>1</v>
      </c>
      <c r="AD49">
        <f t="shared" si="16"/>
        <v>0</v>
      </c>
      <c r="AE49">
        <f t="shared" si="37"/>
        <v>0</v>
      </c>
      <c r="AF49">
        <f t="shared" si="17"/>
        <v>0</v>
      </c>
      <c r="AG49">
        <f t="shared" si="38"/>
        <v>8</v>
      </c>
      <c r="AH49" cm="1">
        <f t="array" ref="AH49">_xlfn.IFS(AND(AF49=AE49,AJ49=1),SUM(IF(EC49=1,1,0),AH48),AND(AH48=0,OR(AI49=1,AJ49=0)),0,AND(AI49=0,AJ49=0),AH48)</f>
        <v>0</v>
      </c>
      <c r="AI49">
        <f t="shared" si="18"/>
        <v>0</v>
      </c>
      <c r="AJ49">
        <f t="shared" si="19"/>
        <v>0</v>
      </c>
      <c r="AK49">
        <f t="shared" si="39"/>
        <v>0</v>
      </c>
      <c r="AL49">
        <f t="shared" si="20"/>
        <v>0</v>
      </c>
      <c r="AM49">
        <f t="shared" si="21"/>
        <v>0</v>
      </c>
      <c r="AN49">
        <f t="shared" si="40"/>
        <v>0</v>
      </c>
      <c r="AO49">
        <f t="shared" si="22"/>
        <v>0</v>
      </c>
      <c r="AP49">
        <f t="shared" si="23"/>
        <v>0</v>
      </c>
      <c r="BJ49" s="72"/>
      <c r="BQ49" s="100"/>
      <c r="BR49" s="96"/>
      <c r="BS49" s="60" t="str">
        <f t="shared" si="1"/>
        <v>AE113</v>
      </c>
      <c r="BT49" t="str">
        <f>IF(ISNA(MATCH(10,$N:$N,)),CC49,VLOOKUP(10,$N:$P,COLUMN(B11),))</f>
        <v>RES_AE113</v>
      </c>
      <c r="BU49" t="str">
        <f>IF(ISNA(MATCH(10,$N:$N,)),CD49,VLOOKUP(10,$N:$P,COLUMN(C11),))</f>
        <v>Reserve</v>
      </c>
      <c r="BW49" t="s">
        <v>584</v>
      </c>
      <c r="BX49" t="s">
        <v>585</v>
      </c>
      <c r="BY49" s="65" t="s">
        <v>693</v>
      </c>
      <c r="BZ49" t="str">
        <f t="shared" si="2"/>
        <v>113</v>
      </c>
      <c r="CB49" t="s">
        <v>705</v>
      </c>
      <c r="CC49" t="s">
        <v>706</v>
      </c>
      <c r="CD49" t="s">
        <v>589</v>
      </c>
      <c r="CF49" t="s">
        <v>584</v>
      </c>
      <c r="CG49" t="s">
        <v>585</v>
      </c>
      <c r="CH49" t="s">
        <v>693</v>
      </c>
      <c r="EA49" t="e">
        <f>MasterListe!#REF!</f>
        <v>#REF!</v>
      </c>
      <c r="EB49" t="e">
        <f>MasterListe!#REF!</f>
        <v>#REF!</v>
      </c>
      <c r="EC49">
        <f t="shared" si="24"/>
        <v>0</v>
      </c>
      <c r="ED49">
        <f t="shared" si="25"/>
        <v>0</v>
      </c>
      <c r="EE49">
        <f t="shared" si="26"/>
        <v>0</v>
      </c>
      <c r="EF49">
        <f t="shared" si="27"/>
        <v>0</v>
      </c>
      <c r="EG49">
        <f t="shared" si="28"/>
        <v>0</v>
      </c>
      <c r="EH49">
        <f t="shared" si="29"/>
        <v>0</v>
      </c>
      <c r="EI49">
        <f t="shared" si="30"/>
        <v>0</v>
      </c>
      <c r="FA49" s="63" t="str">
        <f t="shared" si="53"/>
        <v>IO.RES_AE113</v>
      </c>
      <c r="FB49" s="64" t="str">
        <f t="shared" si="54"/>
        <v>R</v>
      </c>
      <c r="FC49" s="64" t="str">
        <f t="shared" si="55"/>
        <v>113</v>
      </c>
      <c r="FD49" s="64" t="str">
        <f t="shared" si="56"/>
        <v>Reserve</v>
      </c>
      <c r="FE49" s="64" t="s">
        <v>619</v>
      </c>
      <c r="FF49" s="65"/>
    </row>
    <row r="50" spans="1:162">
      <c r="A50">
        <f t="shared" si="31"/>
        <v>0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0"/>
        <v>0</v>
      </c>
      <c r="O50" t="e">
        <f>MasterListe!#REF!&amp;"_"&amp;MasterListe!#REF!&amp;"_"&amp;MasterListe!#REF!</f>
        <v>#REF!</v>
      </c>
      <c r="P50" t="e">
        <f>MasterListe!#REF!&amp;" "&amp;MasterListe!#REF!</f>
        <v>#REF!</v>
      </c>
      <c r="S50">
        <f t="shared" si="32"/>
        <v>4</v>
      </c>
      <c r="T50">
        <f t="shared" si="10"/>
        <v>0</v>
      </c>
      <c r="U50">
        <f t="shared" si="33"/>
        <v>0</v>
      </c>
      <c r="V50">
        <f t="shared" si="34"/>
        <v>10</v>
      </c>
      <c r="W50">
        <f t="shared" si="11"/>
        <v>5</v>
      </c>
      <c r="X50">
        <f t="shared" si="12"/>
        <v>0</v>
      </c>
      <c r="Y50">
        <f t="shared" si="35"/>
        <v>6</v>
      </c>
      <c r="Z50">
        <f t="shared" si="13"/>
        <v>1</v>
      </c>
      <c r="AA50">
        <f t="shared" si="14"/>
        <v>0</v>
      </c>
      <c r="AB50">
        <f t="shared" si="36"/>
        <v>96</v>
      </c>
      <c r="AC50">
        <f t="shared" si="15"/>
        <v>1</v>
      </c>
      <c r="AD50">
        <f t="shared" si="16"/>
        <v>0</v>
      </c>
      <c r="AE50">
        <f t="shared" si="37"/>
        <v>0</v>
      </c>
      <c r="AF50">
        <f t="shared" si="17"/>
        <v>0</v>
      </c>
      <c r="AG50">
        <f t="shared" si="38"/>
        <v>8</v>
      </c>
      <c r="AH50" cm="1">
        <f t="array" ref="AH50">_xlfn.IFS(AND(AF50=AE50,AJ50=1),SUM(IF(EC50=1,1,0),AH49),AND(AH49=0,OR(AI50=1,AJ50=0)),0,AND(AI50=0,AJ50=0),AH49)</f>
        <v>0</v>
      </c>
      <c r="AI50">
        <f t="shared" si="18"/>
        <v>0</v>
      </c>
      <c r="AJ50">
        <f t="shared" si="19"/>
        <v>0</v>
      </c>
      <c r="AK50">
        <f t="shared" si="39"/>
        <v>0</v>
      </c>
      <c r="AL50">
        <f t="shared" si="20"/>
        <v>0</v>
      </c>
      <c r="AM50">
        <f t="shared" si="21"/>
        <v>0</v>
      </c>
      <c r="AN50">
        <f t="shared" si="40"/>
        <v>0</v>
      </c>
      <c r="AO50">
        <f t="shared" si="22"/>
        <v>0</v>
      </c>
      <c r="AP50">
        <f t="shared" si="23"/>
        <v>0</v>
      </c>
      <c r="BJ50" s="72"/>
      <c r="BQ50" s="100"/>
      <c r="BR50" s="96"/>
      <c r="BS50" s="60" t="str">
        <f t="shared" si="1"/>
        <v>AE114</v>
      </c>
      <c r="BT50" t="str">
        <f>IF(ISNA(MATCH(11,$N:$N,)),CC50,VLOOKUP(11,$N:$P,COLUMN(B12),))</f>
        <v>RES_AE114</v>
      </c>
      <c r="BU50" t="str">
        <f>IF(ISNA(MATCH(11,$N:$N,)),CD50,VLOOKUP(11,$N:$P,COLUMN(C12),))</f>
        <v>Reserve</v>
      </c>
      <c r="BW50" t="s">
        <v>584</v>
      </c>
      <c r="BX50" t="s">
        <v>585</v>
      </c>
      <c r="BY50" s="65" t="s">
        <v>693</v>
      </c>
      <c r="BZ50" t="str">
        <f t="shared" si="2"/>
        <v>114</v>
      </c>
      <c r="CB50" t="s">
        <v>707</v>
      </c>
      <c r="CC50" t="s">
        <v>708</v>
      </c>
      <c r="CD50" t="s">
        <v>589</v>
      </c>
      <c r="CF50" t="s">
        <v>584</v>
      </c>
      <c r="CG50" t="s">
        <v>585</v>
      </c>
      <c r="CH50" t="s">
        <v>693</v>
      </c>
      <c r="EA50" t="e">
        <f>MasterListe!#REF!</f>
        <v>#REF!</v>
      </c>
      <c r="EB50" t="e">
        <f>MasterListe!#REF!</f>
        <v>#REF!</v>
      </c>
      <c r="EC50">
        <f t="shared" si="24"/>
        <v>0</v>
      </c>
      <c r="ED50">
        <f t="shared" si="25"/>
        <v>0</v>
      </c>
      <c r="EE50">
        <f t="shared" si="26"/>
        <v>0</v>
      </c>
      <c r="EF50">
        <f t="shared" si="27"/>
        <v>0</v>
      </c>
      <c r="EG50">
        <f t="shared" si="28"/>
        <v>0</v>
      </c>
      <c r="EH50">
        <f t="shared" si="29"/>
        <v>0</v>
      </c>
      <c r="EI50">
        <f t="shared" si="30"/>
        <v>0</v>
      </c>
      <c r="FA50" s="63" t="str">
        <f t="shared" si="53"/>
        <v>IO.RES_AE114</v>
      </c>
      <c r="FB50" s="64" t="str">
        <f t="shared" si="54"/>
        <v>R</v>
      </c>
      <c r="FC50" s="64" t="str">
        <f t="shared" si="55"/>
        <v>114</v>
      </c>
      <c r="FD50" s="64" t="str">
        <f t="shared" si="56"/>
        <v>Reserve</v>
      </c>
      <c r="FE50" s="64" t="s">
        <v>619</v>
      </c>
      <c r="FF50" s="65"/>
    </row>
    <row r="51" spans="1:162">
      <c r="A51">
        <f t="shared" si="31"/>
        <v>1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6"/>
        <v>0</v>
      </c>
      <c r="K51">
        <f t="shared" si="7"/>
        <v>2</v>
      </c>
      <c r="L51">
        <f t="shared" si="8"/>
        <v>0</v>
      </c>
      <c r="M51">
        <f t="shared" si="9"/>
        <v>0</v>
      </c>
      <c r="N51">
        <f t="shared" si="0"/>
        <v>0</v>
      </c>
      <c r="O51" t="e">
        <f>MasterListe!#REF!&amp;"_"&amp;MasterListe!#REF!&amp;"_"&amp;MasterListe!#REF!</f>
        <v>#REF!</v>
      </c>
      <c r="P51" t="e">
        <f>MasterListe!#REF!&amp;" "&amp;MasterListe!#REF!</f>
        <v>#REF!</v>
      </c>
      <c r="Q51" t="s">
        <v>534</v>
      </c>
      <c r="S51">
        <f t="shared" si="32"/>
        <v>4</v>
      </c>
      <c r="T51">
        <f t="shared" si="10"/>
        <v>0</v>
      </c>
      <c r="U51">
        <f t="shared" si="33"/>
        <v>0</v>
      </c>
      <c r="V51">
        <f t="shared" si="34"/>
        <v>10</v>
      </c>
      <c r="W51">
        <f t="shared" si="11"/>
        <v>5</v>
      </c>
      <c r="X51">
        <f t="shared" si="12"/>
        <v>0</v>
      </c>
      <c r="Y51">
        <f t="shared" si="35"/>
        <v>6</v>
      </c>
      <c r="Z51">
        <f t="shared" si="13"/>
        <v>2</v>
      </c>
      <c r="AA51">
        <f t="shared" si="14"/>
        <v>1</v>
      </c>
      <c r="AB51">
        <f t="shared" si="36"/>
        <v>96</v>
      </c>
      <c r="AC51">
        <f t="shared" si="15"/>
        <v>1</v>
      </c>
      <c r="AD51">
        <f t="shared" si="16"/>
        <v>0</v>
      </c>
      <c r="AE51">
        <f t="shared" si="37"/>
        <v>0</v>
      </c>
      <c r="AF51">
        <f t="shared" si="17"/>
        <v>0</v>
      </c>
      <c r="AG51">
        <f t="shared" si="38"/>
        <v>8</v>
      </c>
      <c r="AH51" cm="1">
        <f t="array" ref="AH51">_xlfn.IFS(AND(AF51=AE51,AJ51=1),SUM(IF(EC51=1,1,0),AH50),AND(AH50=0,OR(AI51=1,AJ51=0)),0,AND(AI51=0,AJ51=0),AH50)</f>
        <v>0</v>
      </c>
      <c r="AI51">
        <f t="shared" si="18"/>
        <v>0</v>
      </c>
      <c r="AJ51">
        <f t="shared" si="19"/>
        <v>0</v>
      </c>
      <c r="AK51">
        <f t="shared" si="39"/>
        <v>0</v>
      </c>
      <c r="AL51">
        <f t="shared" si="20"/>
        <v>0</v>
      </c>
      <c r="AM51">
        <f t="shared" si="21"/>
        <v>0</v>
      </c>
      <c r="AN51">
        <f t="shared" si="40"/>
        <v>0</v>
      </c>
      <c r="AO51">
        <f t="shared" si="22"/>
        <v>0</v>
      </c>
      <c r="AP51">
        <f t="shared" si="23"/>
        <v>0</v>
      </c>
      <c r="BJ51" s="72"/>
      <c r="BQ51" s="100"/>
      <c r="BR51" s="96"/>
      <c r="BS51" s="60" t="str">
        <f t="shared" si="1"/>
        <v>AE115</v>
      </c>
      <c r="BT51" t="str">
        <f>IF(ISNA(MATCH(12,$N:$N,)),CC51,VLOOKUP(12,$N:$P,COLUMN(B13),))</f>
        <v>RES_AE115</v>
      </c>
      <c r="BU51" t="str">
        <f>IF(ISNA(MATCH(12,$N:$N,)),CD51,VLOOKUP(12,$N:$P,COLUMN(C13),))</f>
        <v>Reserve</v>
      </c>
      <c r="BW51" t="s">
        <v>584</v>
      </c>
      <c r="BX51" t="s">
        <v>585</v>
      </c>
      <c r="BY51" s="65" t="s">
        <v>693</v>
      </c>
      <c r="BZ51" t="str">
        <f t="shared" si="2"/>
        <v>115</v>
      </c>
      <c r="CB51" t="s">
        <v>709</v>
      </c>
      <c r="CC51" t="s">
        <v>710</v>
      </c>
      <c r="CD51" t="s">
        <v>589</v>
      </c>
      <c r="CF51" t="s">
        <v>584</v>
      </c>
      <c r="CG51" t="s">
        <v>585</v>
      </c>
      <c r="CH51" t="s">
        <v>693</v>
      </c>
      <c r="EA51" t="e">
        <f>MasterListe!#REF!</f>
        <v>#REF!</v>
      </c>
      <c r="EB51" t="e">
        <f>MasterListe!#REF!</f>
        <v>#REF!</v>
      </c>
      <c r="EC51">
        <f t="shared" si="24"/>
        <v>0</v>
      </c>
      <c r="ED51">
        <f t="shared" si="25"/>
        <v>0</v>
      </c>
      <c r="EE51">
        <f t="shared" si="26"/>
        <v>0</v>
      </c>
      <c r="EF51">
        <f t="shared" si="27"/>
        <v>0</v>
      </c>
      <c r="EG51">
        <f t="shared" si="28"/>
        <v>0</v>
      </c>
      <c r="EH51">
        <f t="shared" si="29"/>
        <v>0</v>
      </c>
      <c r="EI51">
        <f t="shared" si="30"/>
        <v>0</v>
      </c>
      <c r="FA51" s="63" t="str">
        <f t="shared" si="53"/>
        <v>IO.RES_AE115</v>
      </c>
      <c r="FB51" s="64" t="str">
        <f t="shared" si="54"/>
        <v>R</v>
      </c>
      <c r="FC51" s="64" t="str">
        <f t="shared" si="55"/>
        <v>115</v>
      </c>
      <c r="FD51" s="64" t="str">
        <f t="shared" si="56"/>
        <v>Reserve</v>
      </c>
      <c r="FE51" s="64" t="s">
        <v>619</v>
      </c>
      <c r="FF51" s="65"/>
    </row>
    <row r="52" spans="1:162">
      <c r="A52">
        <f t="shared" si="31"/>
        <v>0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0"/>
        <v>0</v>
      </c>
      <c r="O52" t="e">
        <f>MasterListe!#REF!&amp;"_"&amp;MasterListe!#REF!&amp;"_"&amp;MasterListe!#REF!</f>
        <v>#REF!</v>
      </c>
      <c r="P52" t="e">
        <f>MasterListe!#REF!&amp;" "&amp;MasterListe!#REF!</f>
        <v>#REF!</v>
      </c>
      <c r="S52">
        <f t="shared" si="32"/>
        <v>4</v>
      </c>
      <c r="T52">
        <f t="shared" si="10"/>
        <v>0</v>
      </c>
      <c r="U52">
        <f t="shared" si="33"/>
        <v>0</v>
      </c>
      <c r="V52">
        <f t="shared" si="34"/>
        <v>10</v>
      </c>
      <c r="W52">
        <f t="shared" si="11"/>
        <v>5</v>
      </c>
      <c r="X52">
        <f t="shared" si="12"/>
        <v>0</v>
      </c>
      <c r="Y52">
        <f t="shared" si="35"/>
        <v>6</v>
      </c>
      <c r="Z52">
        <f t="shared" si="13"/>
        <v>2</v>
      </c>
      <c r="AA52">
        <f t="shared" si="14"/>
        <v>0</v>
      </c>
      <c r="AB52">
        <f t="shared" si="36"/>
        <v>96</v>
      </c>
      <c r="AC52">
        <f t="shared" si="15"/>
        <v>1</v>
      </c>
      <c r="AD52">
        <f t="shared" si="16"/>
        <v>0</v>
      </c>
      <c r="AE52">
        <f t="shared" si="37"/>
        <v>0</v>
      </c>
      <c r="AF52">
        <f t="shared" si="17"/>
        <v>0</v>
      </c>
      <c r="AG52">
        <f t="shared" si="38"/>
        <v>8</v>
      </c>
      <c r="AH52" cm="1">
        <f t="array" ref="AH52">_xlfn.IFS(AND(AF52=AE52,AJ52=1),SUM(IF(EC52=1,1,0),AH51),AND(AH51=0,OR(AI52=1,AJ52=0)),0,AND(AI52=0,AJ52=0),AH51)</f>
        <v>0</v>
      </c>
      <c r="AI52">
        <f t="shared" si="18"/>
        <v>0</v>
      </c>
      <c r="AJ52">
        <f t="shared" si="19"/>
        <v>0</v>
      </c>
      <c r="AK52">
        <f t="shared" si="39"/>
        <v>0</v>
      </c>
      <c r="AL52">
        <f t="shared" si="20"/>
        <v>0</v>
      </c>
      <c r="AM52">
        <f t="shared" si="21"/>
        <v>0</v>
      </c>
      <c r="AN52">
        <f t="shared" si="40"/>
        <v>0</v>
      </c>
      <c r="AO52">
        <f t="shared" si="22"/>
        <v>0</v>
      </c>
      <c r="AP52">
        <f t="shared" si="23"/>
        <v>0</v>
      </c>
      <c r="BJ52" s="72"/>
      <c r="BQ52" s="100"/>
      <c r="BR52" s="96"/>
      <c r="BS52" s="60" t="str">
        <f t="shared" si="1"/>
        <v>AE116</v>
      </c>
      <c r="BT52" t="str">
        <f>IF(ISNA(MATCH(13,$N:$N,)),CC52,VLOOKUP(13,$N:$P,COLUMN(B14),))</f>
        <v>RES_AE116</v>
      </c>
      <c r="BU52" t="str">
        <f>IF(ISNA(MATCH(13,$N:$N,)),CD52,VLOOKUP(13,$N:$P,COLUMN(C14),))</f>
        <v>Reserve</v>
      </c>
      <c r="BW52" t="s">
        <v>584</v>
      </c>
      <c r="BX52" t="s">
        <v>585</v>
      </c>
      <c r="BY52" s="65" t="s">
        <v>693</v>
      </c>
      <c r="BZ52" t="str">
        <f t="shared" si="2"/>
        <v>116</v>
      </c>
      <c r="CB52" t="s">
        <v>711</v>
      </c>
      <c r="CC52" t="s">
        <v>712</v>
      </c>
      <c r="CD52" t="s">
        <v>589</v>
      </c>
      <c r="CF52" t="s">
        <v>584</v>
      </c>
      <c r="CG52" t="s">
        <v>585</v>
      </c>
      <c r="CH52" t="s">
        <v>693</v>
      </c>
      <c r="EA52" t="e">
        <f>MasterListe!#REF!</f>
        <v>#REF!</v>
      </c>
      <c r="EB52" t="e">
        <f>MasterListe!#REF!</f>
        <v>#REF!</v>
      </c>
      <c r="EC52">
        <f t="shared" si="24"/>
        <v>0</v>
      </c>
      <c r="ED52">
        <f t="shared" si="25"/>
        <v>0</v>
      </c>
      <c r="EE52">
        <f t="shared" si="26"/>
        <v>0</v>
      </c>
      <c r="EF52">
        <f t="shared" si="27"/>
        <v>0</v>
      </c>
      <c r="EG52">
        <f t="shared" si="28"/>
        <v>0</v>
      </c>
      <c r="EH52">
        <f t="shared" si="29"/>
        <v>0</v>
      </c>
      <c r="EI52">
        <f t="shared" si="30"/>
        <v>0</v>
      </c>
      <c r="FA52" s="63" t="str">
        <f t="shared" si="53"/>
        <v>IO.RES_AE116</v>
      </c>
      <c r="FB52" s="64" t="str">
        <f t="shared" si="54"/>
        <v>R</v>
      </c>
      <c r="FC52" s="64" t="str">
        <f t="shared" si="55"/>
        <v>116</v>
      </c>
      <c r="FD52" s="64" t="str">
        <f t="shared" si="56"/>
        <v>Reserve</v>
      </c>
      <c r="FE52" s="64" t="s">
        <v>619</v>
      </c>
      <c r="FF52" s="65"/>
    </row>
    <row r="53" spans="1:162">
      <c r="A53">
        <f t="shared" si="31"/>
        <v>0</v>
      </c>
      <c r="G53">
        <f t="shared" si="3"/>
        <v>0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0"/>
        <v>0</v>
      </c>
      <c r="O53" t="e">
        <f>MasterListe!#REF!&amp;"_"&amp;MasterListe!#REF!&amp;"_"&amp;MasterListe!#REF!</f>
        <v>#REF!</v>
      </c>
      <c r="P53" t="e">
        <f>MasterListe!#REF!&amp;" "&amp;MasterListe!#REF!</f>
        <v>#REF!</v>
      </c>
      <c r="S53">
        <f t="shared" si="32"/>
        <v>4</v>
      </c>
      <c r="T53">
        <f t="shared" si="10"/>
        <v>0</v>
      </c>
      <c r="U53">
        <f t="shared" si="33"/>
        <v>0</v>
      </c>
      <c r="V53">
        <f t="shared" si="34"/>
        <v>10</v>
      </c>
      <c r="W53">
        <f t="shared" si="11"/>
        <v>5</v>
      </c>
      <c r="X53">
        <f t="shared" si="12"/>
        <v>0</v>
      </c>
      <c r="Y53">
        <f t="shared" si="35"/>
        <v>6</v>
      </c>
      <c r="Z53">
        <f t="shared" si="13"/>
        <v>2</v>
      </c>
      <c r="AA53">
        <f t="shared" si="14"/>
        <v>0</v>
      </c>
      <c r="AB53">
        <f t="shared" si="36"/>
        <v>96</v>
      </c>
      <c r="AC53">
        <f t="shared" si="15"/>
        <v>1</v>
      </c>
      <c r="AD53">
        <f t="shared" si="16"/>
        <v>0</v>
      </c>
      <c r="AE53">
        <f t="shared" si="37"/>
        <v>0</v>
      </c>
      <c r="AF53">
        <f t="shared" si="17"/>
        <v>0</v>
      </c>
      <c r="AG53">
        <f t="shared" si="38"/>
        <v>8</v>
      </c>
      <c r="AH53" cm="1">
        <f t="array" ref="AH53">_xlfn.IFS(AND(AF53=AE53,AJ53=1),SUM(IF(EC53=1,1,0),AH52),AND(AH52=0,OR(AI53=1,AJ53=0)),0,AND(AI53=0,AJ53=0),AH52)</f>
        <v>0</v>
      </c>
      <c r="AI53">
        <f t="shared" si="18"/>
        <v>0</v>
      </c>
      <c r="AJ53">
        <f t="shared" si="19"/>
        <v>0</v>
      </c>
      <c r="AK53">
        <f t="shared" si="39"/>
        <v>0</v>
      </c>
      <c r="AL53">
        <f t="shared" si="20"/>
        <v>0</v>
      </c>
      <c r="AM53">
        <f t="shared" si="21"/>
        <v>0</v>
      </c>
      <c r="AN53">
        <f t="shared" si="40"/>
        <v>0</v>
      </c>
      <c r="AO53">
        <f t="shared" si="22"/>
        <v>0</v>
      </c>
      <c r="AP53">
        <f t="shared" si="23"/>
        <v>0</v>
      </c>
      <c r="BJ53" s="72"/>
      <c r="BQ53" s="100"/>
      <c r="BR53" s="96"/>
      <c r="BS53" s="60" t="str">
        <f t="shared" si="1"/>
        <v>AE117</v>
      </c>
      <c r="BT53" t="str">
        <f>IF(ISNA(MATCH(14,$N:$N,)),CC53,VLOOKUP(14,$N:$P,COLUMN(B15),))</f>
        <v>RES_AE117</v>
      </c>
      <c r="BU53" t="str">
        <f>IF(ISNA(MATCH(14,$N:$N,)),CD53,VLOOKUP(14,$N:$P,COLUMN(C15),))</f>
        <v>Reserve</v>
      </c>
      <c r="BW53" t="s">
        <v>584</v>
      </c>
      <c r="BX53" t="s">
        <v>585</v>
      </c>
      <c r="BY53" s="65" t="s">
        <v>693</v>
      </c>
      <c r="BZ53" t="str">
        <f t="shared" si="2"/>
        <v>117</v>
      </c>
      <c r="CB53" t="s">
        <v>713</v>
      </c>
      <c r="CC53" t="s">
        <v>714</v>
      </c>
      <c r="CD53" t="s">
        <v>589</v>
      </c>
      <c r="CF53" t="s">
        <v>584</v>
      </c>
      <c r="CG53" t="s">
        <v>585</v>
      </c>
      <c r="CH53" t="s">
        <v>693</v>
      </c>
      <c r="EA53" t="e">
        <f>MasterListe!#REF!</f>
        <v>#REF!</v>
      </c>
      <c r="EB53" t="e">
        <f>MasterListe!#REF!</f>
        <v>#REF!</v>
      </c>
      <c r="EC53">
        <f t="shared" si="24"/>
        <v>0</v>
      </c>
      <c r="ED53">
        <f t="shared" si="25"/>
        <v>0</v>
      </c>
      <c r="EE53">
        <f t="shared" si="26"/>
        <v>0</v>
      </c>
      <c r="EF53">
        <f t="shared" si="27"/>
        <v>0</v>
      </c>
      <c r="EG53">
        <f t="shared" si="28"/>
        <v>0</v>
      </c>
      <c r="EH53">
        <f t="shared" si="29"/>
        <v>0</v>
      </c>
      <c r="EI53">
        <f t="shared" si="30"/>
        <v>0</v>
      </c>
      <c r="FA53" s="63" t="str">
        <f t="shared" si="53"/>
        <v>IO.RES_AE117</v>
      </c>
      <c r="FB53" s="64" t="str">
        <f t="shared" si="54"/>
        <v>R</v>
      </c>
      <c r="FC53" s="64" t="str">
        <f t="shared" si="55"/>
        <v>117</v>
      </c>
      <c r="FD53" s="64" t="str">
        <f t="shared" si="56"/>
        <v>Reserve</v>
      </c>
      <c r="FE53" s="64" t="s">
        <v>619</v>
      </c>
      <c r="FF53" s="65"/>
    </row>
    <row r="54" spans="1:162">
      <c r="A54">
        <f t="shared" si="31"/>
        <v>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0"/>
        <v>0</v>
      </c>
      <c r="O54" t="e">
        <f>MasterListe!#REF!&amp;"_"&amp;MasterListe!#REF!&amp;"_"&amp;MasterListe!#REF!</f>
        <v>#REF!</v>
      </c>
      <c r="P54" t="e">
        <f>MasterListe!#REF!&amp;" "&amp;MasterListe!#REF!</f>
        <v>#REF!</v>
      </c>
      <c r="S54">
        <f t="shared" si="32"/>
        <v>4</v>
      </c>
      <c r="T54">
        <f t="shared" si="10"/>
        <v>0</v>
      </c>
      <c r="U54">
        <f t="shared" si="33"/>
        <v>0</v>
      </c>
      <c r="V54">
        <f t="shared" si="34"/>
        <v>10</v>
      </c>
      <c r="W54">
        <f t="shared" si="11"/>
        <v>5</v>
      </c>
      <c r="X54">
        <f t="shared" si="12"/>
        <v>0</v>
      </c>
      <c r="Y54">
        <f t="shared" si="35"/>
        <v>6</v>
      </c>
      <c r="Z54">
        <f t="shared" si="13"/>
        <v>2</v>
      </c>
      <c r="AA54">
        <f t="shared" si="14"/>
        <v>0</v>
      </c>
      <c r="AB54">
        <f t="shared" si="36"/>
        <v>96</v>
      </c>
      <c r="AC54">
        <f t="shared" si="15"/>
        <v>1</v>
      </c>
      <c r="AD54">
        <f t="shared" si="16"/>
        <v>0</v>
      </c>
      <c r="AE54">
        <f t="shared" si="37"/>
        <v>0</v>
      </c>
      <c r="AF54">
        <f t="shared" si="17"/>
        <v>0</v>
      </c>
      <c r="AG54">
        <f t="shared" si="38"/>
        <v>8</v>
      </c>
      <c r="AH54" cm="1">
        <f t="array" ref="AH54">_xlfn.IFS(AND(AF54=AE54,AJ54=1),SUM(IF(EC54=1,1,0),AH53),AND(AH53=0,OR(AI54=1,AJ54=0)),0,AND(AI54=0,AJ54=0),AH53)</f>
        <v>0</v>
      </c>
      <c r="AI54">
        <f t="shared" si="18"/>
        <v>0</v>
      </c>
      <c r="AJ54">
        <f t="shared" si="19"/>
        <v>0</v>
      </c>
      <c r="AK54">
        <f t="shared" si="39"/>
        <v>0</v>
      </c>
      <c r="AL54">
        <f t="shared" si="20"/>
        <v>0</v>
      </c>
      <c r="AM54">
        <f t="shared" si="21"/>
        <v>0</v>
      </c>
      <c r="AN54">
        <f t="shared" si="40"/>
        <v>0</v>
      </c>
      <c r="AO54">
        <f t="shared" si="22"/>
        <v>0</v>
      </c>
      <c r="AP54">
        <f t="shared" si="23"/>
        <v>0</v>
      </c>
      <c r="BJ54" s="72"/>
      <c r="BQ54" s="100"/>
      <c r="BR54" s="96"/>
      <c r="BS54" s="60" t="str">
        <f t="shared" si="1"/>
        <v>AE118</v>
      </c>
      <c r="BT54" t="str">
        <f>IF(ISNA(MATCH(15,$N:$N,)),CC54,VLOOKUP(15,$N:$P,COLUMN(B16),))</f>
        <v>RES_AE118</v>
      </c>
      <c r="BU54" t="str">
        <f>IF(ISNA(MATCH(15,$N:$N,)),CD54,VLOOKUP(15,$N:$P,COLUMN(C16),))</f>
        <v>Reserve</v>
      </c>
      <c r="BW54" t="s">
        <v>584</v>
      </c>
      <c r="BX54" t="s">
        <v>585</v>
      </c>
      <c r="BY54" s="65" t="s">
        <v>693</v>
      </c>
      <c r="BZ54" t="str">
        <f t="shared" si="2"/>
        <v>118</v>
      </c>
      <c r="CB54" t="s">
        <v>715</v>
      </c>
      <c r="CC54" t="s">
        <v>716</v>
      </c>
      <c r="CD54" t="s">
        <v>589</v>
      </c>
      <c r="CF54" t="s">
        <v>584</v>
      </c>
      <c r="CG54" t="s">
        <v>585</v>
      </c>
      <c r="CH54" t="s">
        <v>693</v>
      </c>
      <c r="EA54" t="e">
        <f>MasterListe!#REF!</f>
        <v>#REF!</v>
      </c>
      <c r="EB54" t="e">
        <f>MasterListe!#REF!</f>
        <v>#REF!</v>
      </c>
      <c r="EC54">
        <f t="shared" si="24"/>
        <v>0</v>
      </c>
      <c r="ED54">
        <f t="shared" si="25"/>
        <v>0</v>
      </c>
      <c r="EE54">
        <f t="shared" si="26"/>
        <v>0</v>
      </c>
      <c r="EF54">
        <f t="shared" si="27"/>
        <v>0</v>
      </c>
      <c r="EG54">
        <f t="shared" si="28"/>
        <v>0</v>
      </c>
      <c r="EH54">
        <f t="shared" si="29"/>
        <v>0</v>
      </c>
      <c r="EI54">
        <f t="shared" si="30"/>
        <v>0</v>
      </c>
      <c r="FA54" s="63" t="str">
        <f t="shared" si="53"/>
        <v>IO.RES_AE118</v>
      </c>
      <c r="FB54" s="64" t="str">
        <f t="shared" si="54"/>
        <v>R</v>
      </c>
      <c r="FC54" s="64" t="str">
        <f t="shared" si="55"/>
        <v>118</v>
      </c>
      <c r="FD54" s="64" t="str">
        <f t="shared" si="56"/>
        <v>Reserve</v>
      </c>
      <c r="FE54" s="64" t="s">
        <v>619</v>
      </c>
      <c r="FF54" s="65"/>
    </row>
    <row r="55" spans="1:162">
      <c r="A55">
        <f t="shared" si="31"/>
        <v>0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0"/>
        <v>0</v>
      </c>
      <c r="O55" t="e">
        <f>MasterListe!#REF!&amp;"_"&amp;MasterListe!#REF!&amp;"_"&amp;MasterListe!#REF!</f>
        <v>#REF!</v>
      </c>
      <c r="P55" t="e">
        <f>MasterListe!#REF!&amp;" "&amp;MasterListe!#REF!</f>
        <v>#REF!</v>
      </c>
      <c r="S55">
        <f t="shared" si="32"/>
        <v>4</v>
      </c>
      <c r="T55">
        <f t="shared" si="10"/>
        <v>0</v>
      </c>
      <c r="U55">
        <f t="shared" si="33"/>
        <v>0</v>
      </c>
      <c r="V55">
        <f t="shared" si="34"/>
        <v>10</v>
      </c>
      <c r="W55">
        <f t="shared" si="11"/>
        <v>5</v>
      </c>
      <c r="X55">
        <f t="shared" si="12"/>
        <v>0</v>
      </c>
      <c r="Y55">
        <f t="shared" si="35"/>
        <v>6</v>
      </c>
      <c r="Z55">
        <f t="shared" si="13"/>
        <v>2</v>
      </c>
      <c r="AA55">
        <f t="shared" si="14"/>
        <v>0</v>
      </c>
      <c r="AB55">
        <f t="shared" si="36"/>
        <v>96</v>
      </c>
      <c r="AC55">
        <f t="shared" si="15"/>
        <v>1</v>
      </c>
      <c r="AD55">
        <f t="shared" si="16"/>
        <v>0</v>
      </c>
      <c r="AE55">
        <f t="shared" si="37"/>
        <v>0</v>
      </c>
      <c r="AF55">
        <f t="shared" si="17"/>
        <v>0</v>
      </c>
      <c r="AG55">
        <f t="shared" si="38"/>
        <v>8</v>
      </c>
      <c r="AH55" cm="1">
        <f t="array" ref="AH55">_xlfn.IFS(AND(AF55=AE55,AJ55=1),SUM(IF(EC55=1,1,0),AH54),AND(AH54=0,OR(AI55=1,AJ55=0)),0,AND(AI55=0,AJ55=0),AH54)</f>
        <v>0</v>
      </c>
      <c r="AI55">
        <f t="shared" si="18"/>
        <v>0</v>
      </c>
      <c r="AJ55">
        <f t="shared" si="19"/>
        <v>0</v>
      </c>
      <c r="AK55">
        <f t="shared" si="39"/>
        <v>0</v>
      </c>
      <c r="AL55">
        <f t="shared" si="20"/>
        <v>0</v>
      </c>
      <c r="AM55">
        <f t="shared" si="21"/>
        <v>0</v>
      </c>
      <c r="AN55">
        <f t="shared" si="40"/>
        <v>0</v>
      </c>
      <c r="AO55">
        <f t="shared" si="22"/>
        <v>0</v>
      </c>
      <c r="AP55">
        <f t="shared" si="23"/>
        <v>0</v>
      </c>
      <c r="BJ55" s="72"/>
      <c r="BQ55" s="100"/>
      <c r="BR55" s="96"/>
      <c r="BS55" s="60" t="str">
        <f t="shared" si="1"/>
        <v>AE119</v>
      </c>
      <c r="BT55" t="str">
        <f>IF(ISNA(MATCH(16,$N:$N,)),CC55,VLOOKUP(16,$N:$P,COLUMN(B17),))</f>
        <v>RES_AE119</v>
      </c>
      <c r="BU55" t="str">
        <f>IF(ISNA(MATCH(16,$N:$N,)),CD55,VLOOKUP(16,$N:$P,COLUMN(C17),))</f>
        <v>Reserve</v>
      </c>
      <c r="BW55" t="s">
        <v>584</v>
      </c>
      <c r="BX55" t="s">
        <v>585</v>
      </c>
      <c r="BY55" s="65" t="s">
        <v>693</v>
      </c>
      <c r="BZ55" t="str">
        <f t="shared" si="2"/>
        <v>119</v>
      </c>
      <c r="CB55" t="s">
        <v>717</v>
      </c>
      <c r="CC55" t="s">
        <v>718</v>
      </c>
      <c r="CD55" t="s">
        <v>589</v>
      </c>
      <c r="CF55" t="s">
        <v>584</v>
      </c>
      <c r="CG55" t="s">
        <v>585</v>
      </c>
      <c r="CH55" t="s">
        <v>693</v>
      </c>
      <c r="EA55" t="e">
        <f>MasterListe!#REF!</f>
        <v>#REF!</v>
      </c>
      <c r="EB55" t="e">
        <f>MasterListe!#REF!</f>
        <v>#REF!</v>
      </c>
      <c r="EC55">
        <f t="shared" si="24"/>
        <v>0</v>
      </c>
      <c r="ED55">
        <f t="shared" si="25"/>
        <v>0</v>
      </c>
      <c r="EE55">
        <f t="shared" si="26"/>
        <v>0</v>
      </c>
      <c r="EF55">
        <f t="shared" si="27"/>
        <v>0</v>
      </c>
      <c r="EG55">
        <f t="shared" si="28"/>
        <v>0</v>
      </c>
      <c r="EH55">
        <f t="shared" si="29"/>
        <v>0</v>
      </c>
      <c r="EI55">
        <f t="shared" si="30"/>
        <v>0</v>
      </c>
      <c r="FA55" s="63" t="str">
        <f t="shared" si="53"/>
        <v>IO.RES_AE119</v>
      </c>
      <c r="FB55" s="64" t="str">
        <f t="shared" si="54"/>
        <v>R</v>
      </c>
      <c r="FC55" s="64" t="str">
        <f t="shared" si="55"/>
        <v>119</v>
      </c>
      <c r="FD55" s="64" t="str">
        <f t="shared" si="56"/>
        <v>Reserve</v>
      </c>
      <c r="FE55" s="64" t="s">
        <v>619</v>
      </c>
      <c r="FF55" s="65"/>
    </row>
    <row r="56" spans="1:162">
      <c r="A56">
        <f t="shared" si="31"/>
        <v>0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0"/>
        <v>0</v>
      </c>
      <c r="O56" t="e">
        <f>MasterListe!#REF!&amp;"_"&amp;MasterListe!#REF!&amp;"_"&amp;MasterListe!#REF!</f>
        <v>#REF!</v>
      </c>
      <c r="P56" t="e">
        <f>MasterListe!#REF!&amp;" "&amp;MasterListe!#REF!</f>
        <v>#REF!</v>
      </c>
      <c r="S56">
        <f t="shared" si="32"/>
        <v>4</v>
      </c>
      <c r="T56">
        <f t="shared" si="10"/>
        <v>0</v>
      </c>
      <c r="U56">
        <f t="shared" si="33"/>
        <v>0</v>
      </c>
      <c r="V56">
        <f t="shared" si="34"/>
        <v>10</v>
      </c>
      <c r="W56">
        <f t="shared" si="11"/>
        <v>5</v>
      </c>
      <c r="X56">
        <f t="shared" si="12"/>
        <v>0</v>
      </c>
      <c r="Y56">
        <f t="shared" si="35"/>
        <v>6</v>
      </c>
      <c r="Z56">
        <f t="shared" si="13"/>
        <v>2</v>
      </c>
      <c r="AA56">
        <f t="shared" si="14"/>
        <v>0</v>
      </c>
      <c r="AB56">
        <f t="shared" si="36"/>
        <v>96</v>
      </c>
      <c r="AC56">
        <f t="shared" si="15"/>
        <v>1</v>
      </c>
      <c r="AD56">
        <f t="shared" si="16"/>
        <v>0</v>
      </c>
      <c r="AE56">
        <f t="shared" si="37"/>
        <v>0</v>
      </c>
      <c r="AF56">
        <f t="shared" si="17"/>
        <v>0</v>
      </c>
      <c r="AG56">
        <f t="shared" si="38"/>
        <v>8</v>
      </c>
      <c r="AH56" cm="1">
        <f t="array" ref="AH56">_xlfn.IFS(AND(AF56=AE56,AJ56=1),SUM(IF(EC56=1,1,0),AH55),AND(AH55=0,OR(AI56=1,AJ56=0)),0,AND(AI56=0,AJ56=0),AH55)</f>
        <v>0</v>
      </c>
      <c r="AI56">
        <f t="shared" si="18"/>
        <v>0</v>
      </c>
      <c r="AJ56">
        <f t="shared" si="19"/>
        <v>0</v>
      </c>
      <c r="AK56">
        <f t="shared" si="39"/>
        <v>0</v>
      </c>
      <c r="AL56">
        <f t="shared" si="20"/>
        <v>0</v>
      </c>
      <c r="AM56">
        <f t="shared" si="21"/>
        <v>0</v>
      </c>
      <c r="AN56">
        <f t="shared" si="40"/>
        <v>0</v>
      </c>
      <c r="AO56">
        <f t="shared" si="22"/>
        <v>0</v>
      </c>
      <c r="AP56">
        <f t="shared" si="23"/>
        <v>0</v>
      </c>
      <c r="BB56" s="72"/>
      <c r="BQ56" s="100"/>
      <c r="BR56" s="96">
        <v>3</v>
      </c>
      <c r="BS56" s="60" t="str">
        <f t="shared" si="1"/>
        <v>AA136</v>
      </c>
      <c r="BT56" t="str">
        <f>IF(ISNA(MATCH(9,$L:$L,)),CC56,VLOOKUP(9,$L:$P,COLUMN(D10),))</f>
        <v>RES_AA136</v>
      </c>
      <c r="BU56" t="str">
        <f>IF(ISNA(MATCH(9,$L:$L,)),CD56,VLOOKUP(9,$L:$P,COLUMN(E10),))</f>
        <v>Reserve</v>
      </c>
      <c r="BW56" t="s">
        <v>584</v>
      </c>
      <c r="BX56" t="s">
        <v>585</v>
      </c>
      <c r="BY56" s="65" t="s">
        <v>719</v>
      </c>
      <c r="BZ56" t="str">
        <f t="shared" si="2"/>
        <v>136</v>
      </c>
      <c r="CB56" t="s">
        <v>720</v>
      </c>
      <c r="CC56" t="s">
        <v>721</v>
      </c>
      <c r="CD56" t="s">
        <v>589</v>
      </c>
      <c r="CF56" t="s">
        <v>584</v>
      </c>
      <c r="CG56" t="s">
        <v>585</v>
      </c>
      <c r="CH56" t="s">
        <v>719</v>
      </c>
      <c r="EA56" t="e">
        <f>MasterListe!#REF!</f>
        <v>#REF!</v>
      </c>
      <c r="EB56" t="e">
        <f>MasterListe!#REF!</f>
        <v>#REF!</v>
      </c>
      <c r="EC56">
        <f t="shared" si="24"/>
        <v>0</v>
      </c>
      <c r="ED56">
        <f t="shared" si="25"/>
        <v>0</v>
      </c>
      <c r="EE56">
        <f t="shared" si="26"/>
        <v>0</v>
      </c>
      <c r="EF56">
        <f t="shared" si="27"/>
        <v>0</v>
      </c>
      <c r="EG56">
        <f t="shared" si="28"/>
        <v>0</v>
      </c>
      <c r="EH56">
        <f t="shared" si="29"/>
        <v>0</v>
      </c>
      <c r="EI56">
        <f t="shared" si="30"/>
        <v>0</v>
      </c>
      <c r="FA56" s="63" t="str">
        <f t="shared" si="53"/>
        <v>IO.RES_AA136</v>
      </c>
      <c r="FB56" s="64" t="str">
        <f t="shared" si="54"/>
        <v>R</v>
      </c>
      <c r="FC56" s="64" t="str">
        <f t="shared" si="55"/>
        <v>136</v>
      </c>
      <c r="FD56" s="64" t="str">
        <f t="shared" si="56"/>
        <v>Reserve</v>
      </c>
      <c r="FE56" s="64" t="s">
        <v>619</v>
      </c>
      <c r="FF56" s="65"/>
    </row>
    <row r="57" spans="1:162">
      <c r="A57">
        <f t="shared" si="31"/>
        <v>0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0"/>
        <v>0</v>
      </c>
      <c r="O57" t="e">
        <f>MasterListe!#REF!&amp;"_"&amp;MasterListe!#REF!&amp;"_"&amp;MasterListe!#REF!</f>
        <v>#REF!</v>
      </c>
      <c r="P57" t="e">
        <f>MasterListe!#REF!&amp;" "&amp;MasterListe!#REF!</f>
        <v>#REF!</v>
      </c>
      <c r="S57">
        <f t="shared" si="32"/>
        <v>4</v>
      </c>
      <c r="T57">
        <f t="shared" si="10"/>
        <v>0</v>
      </c>
      <c r="U57">
        <f t="shared" si="33"/>
        <v>0</v>
      </c>
      <c r="V57">
        <f t="shared" si="34"/>
        <v>10</v>
      </c>
      <c r="W57">
        <f t="shared" si="11"/>
        <v>5</v>
      </c>
      <c r="X57">
        <f t="shared" si="12"/>
        <v>0</v>
      </c>
      <c r="Y57">
        <f t="shared" si="35"/>
        <v>6</v>
      </c>
      <c r="Z57">
        <f t="shared" si="13"/>
        <v>2</v>
      </c>
      <c r="AA57">
        <f t="shared" si="14"/>
        <v>0</v>
      </c>
      <c r="AB57">
        <f t="shared" si="36"/>
        <v>96</v>
      </c>
      <c r="AC57">
        <f t="shared" si="15"/>
        <v>1</v>
      </c>
      <c r="AD57">
        <f t="shared" si="16"/>
        <v>0</v>
      </c>
      <c r="AE57">
        <f t="shared" si="37"/>
        <v>0</v>
      </c>
      <c r="AF57">
        <f t="shared" si="17"/>
        <v>0</v>
      </c>
      <c r="AG57">
        <f t="shared" si="38"/>
        <v>8</v>
      </c>
      <c r="AH57" cm="1">
        <f t="array" ref="AH57">_xlfn.IFS(AND(AF57=AE57,AJ57=1),SUM(IF(EC57=1,1,0),AH56),AND(AH56=0,OR(AI57=1,AJ57=0)),0,AND(AI57=0,AJ57=0),AH56)</f>
        <v>0</v>
      </c>
      <c r="AI57">
        <f t="shared" si="18"/>
        <v>0</v>
      </c>
      <c r="AJ57">
        <f t="shared" si="19"/>
        <v>0</v>
      </c>
      <c r="AK57">
        <f t="shared" si="39"/>
        <v>0</v>
      </c>
      <c r="AL57">
        <f t="shared" si="20"/>
        <v>0</v>
      </c>
      <c r="AM57">
        <f t="shared" si="21"/>
        <v>0</v>
      </c>
      <c r="AN57">
        <f t="shared" si="40"/>
        <v>0</v>
      </c>
      <c r="AO57">
        <f t="shared" si="22"/>
        <v>0</v>
      </c>
      <c r="AP57">
        <f t="shared" si="23"/>
        <v>0</v>
      </c>
      <c r="BB57" s="72"/>
      <c r="BQ57" s="100"/>
      <c r="BR57" s="96"/>
      <c r="BS57" s="60" t="str">
        <f t="shared" si="1"/>
        <v>AA137</v>
      </c>
      <c r="BT57" t="str">
        <f>IF(ISNA(MATCH(10,$L:$L,)),CC57,VLOOKUP(10,$L:$P,COLUMN(D11),))</f>
        <v>RES_AA137</v>
      </c>
      <c r="BU57" t="str">
        <f>IF(ISNA(MATCH(10,$L:$L,)),CD57,VLOOKUP(10,$L:$P,COLUMN(E11),))</f>
        <v>Reserve</v>
      </c>
      <c r="BW57" t="s">
        <v>584</v>
      </c>
      <c r="BX57" t="s">
        <v>585</v>
      </c>
      <c r="BY57" s="65" t="s">
        <v>719</v>
      </c>
      <c r="BZ57" t="str">
        <f t="shared" si="2"/>
        <v>137</v>
      </c>
      <c r="CB57" t="s">
        <v>722</v>
      </c>
      <c r="CC57" t="s">
        <v>723</v>
      </c>
      <c r="CD57" t="s">
        <v>589</v>
      </c>
      <c r="CF57" t="s">
        <v>584</v>
      </c>
      <c r="CG57" t="s">
        <v>585</v>
      </c>
      <c r="CH57" t="s">
        <v>719</v>
      </c>
      <c r="EA57" t="e">
        <f>MasterListe!#REF!</f>
        <v>#REF!</v>
      </c>
      <c r="EB57" t="e">
        <f>MasterListe!#REF!</f>
        <v>#REF!</v>
      </c>
      <c r="EC57">
        <f t="shared" si="24"/>
        <v>0</v>
      </c>
      <c r="ED57">
        <f t="shared" si="25"/>
        <v>0</v>
      </c>
      <c r="EE57">
        <f t="shared" si="26"/>
        <v>0</v>
      </c>
      <c r="EF57">
        <f t="shared" si="27"/>
        <v>0</v>
      </c>
      <c r="EG57">
        <f t="shared" si="28"/>
        <v>0</v>
      </c>
      <c r="EH57">
        <f t="shared" si="29"/>
        <v>0</v>
      </c>
      <c r="EI57">
        <f t="shared" si="30"/>
        <v>0</v>
      </c>
      <c r="FA57" s="63" t="str">
        <f t="shared" si="53"/>
        <v>IO.RES_AA137</v>
      </c>
      <c r="FB57" s="64" t="str">
        <f t="shared" si="54"/>
        <v>R</v>
      </c>
      <c r="FC57" s="64" t="str">
        <f t="shared" si="55"/>
        <v>137</v>
      </c>
      <c r="FD57" s="64" t="str">
        <f t="shared" si="56"/>
        <v>Reserve</v>
      </c>
      <c r="FE57" s="64" t="s">
        <v>619</v>
      </c>
      <c r="FF57" s="65"/>
    </row>
    <row r="58" spans="1:162">
      <c r="A58">
        <f t="shared" si="31"/>
        <v>0</v>
      </c>
      <c r="G58">
        <f t="shared" si="3"/>
        <v>0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0"/>
        <v>0</v>
      </c>
      <c r="O58" t="e">
        <f>MasterListe!#REF!&amp;"_"&amp;MasterListe!#REF!&amp;"_"&amp;MasterListe!#REF!</f>
        <v>#REF!</v>
      </c>
      <c r="P58" t="e">
        <f>MasterListe!#REF!&amp;" "&amp;MasterListe!#REF!</f>
        <v>#REF!</v>
      </c>
      <c r="S58">
        <f t="shared" si="32"/>
        <v>4</v>
      </c>
      <c r="T58">
        <f t="shared" si="10"/>
        <v>0</v>
      </c>
      <c r="U58">
        <f t="shared" si="33"/>
        <v>0</v>
      </c>
      <c r="V58">
        <f t="shared" si="34"/>
        <v>10</v>
      </c>
      <c r="W58">
        <f t="shared" si="11"/>
        <v>5</v>
      </c>
      <c r="X58">
        <f t="shared" si="12"/>
        <v>0</v>
      </c>
      <c r="Y58">
        <f t="shared" si="35"/>
        <v>6</v>
      </c>
      <c r="Z58">
        <f t="shared" si="13"/>
        <v>2</v>
      </c>
      <c r="AA58">
        <f t="shared" si="14"/>
        <v>0</v>
      </c>
      <c r="AB58">
        <f t="shared" si="36"/>
        <v>96</v>
      </c>
      <c r="AC58">
        <f t="shared" si="15"/>
        <v>1</v>
      </c>
      <c r="AD58">
        <f t="shared" si="16"/>
        <v>0</v>
      </c>
      <c r="AE58">
        <f t="shared" si="37"/>
        <v>0</v>
      </c>
      <c r="AF58">
        <f t="shared" si="17"/>
        <v>0</v>
      </c>
      <c r="AG58">
        <f t="shared" si="38"/>
        <v>8</v>
      </c>
      <c r="AH58" cm="1">
        <f t="array" ref="AH58">_xlfn.IFS(AND(AF58=AE58,AJ58=1),SUM(IF(EC58=1,1,0),AH57),AND(AH57=0,OR(AI58=1,AJ58=0)),0,AND(AI58=0,AJ58=0),AH57)</f>
        <v>0</v>
      </c>
      <c r="AI58">
        <f t="shared" si="18"/>
        <v>0</v>
      </c>
      <c r="AJ58">
        <f t="shared" si="19"/>
        <v>0</v>
      </c>
      <c r="AK58">
        <f t="shared" si="39"/>
        <v>0</v>
      </c>
      <c r="AL58">
        <f t="shared" si="20"/>
        <v>0</v>
      </c>
      <c r="AM58">
        <f t="shared" si="21"/>
        <v>0</v>
      </c>
      <c r="AN58">
        <f t="shared" si="40"/>
        <v>0</v>
      </c>
      <c r="AO58">
        <f t="shared" si="22"/>
        <v>0</v>
      </c>
      <c r="AP58">
        <f t="shared" si="23"/>
        <v>0</v>
      </c>
      <c r="BB58" s="72"/>
      <c r="BQ58" s="100"/>
      <c r="BR58" s="96"/>
      <c r="BS58" s="60" t="str">
        <f t="shared" si="1"/>
        <v>AA138</v>
      </c>
      <c r="BT58" t="str">
        <f>IF(ISNA(MATCH(11,$L:$L,)),CC58,VLOOKUP(11,$L:$P,COLUMN(D12),))</f>
        <v>RES_AA138</v>
      </c>
      <c r="BU58" t="str">
        <f>IF(ISNA(MATCH(11,$L:$L,)),CD58,VLOOKUP(11,$L:$P,COLUMN(E12),))</f>
        <v>Reserve</v>
      </c>
      <c r="BW58" t="s">
        <v>584</v>
      </c>
      <c r="BX58" t="s">
        <v>585</v>
      </c>
      <c r="BY58" s="65" t="s">
        <v>719</v>
      </c>
      <c r="BZ58" t="str">
        <f t="shared" si="2"/>
        <v>138</v>
      </c>
      <c r="CB58" t="s">
        <v>724</v>
      </c>
      <c r="CC58" t="s">
        <v>725</v>
      </c>
      <c r="CD58" t="s">
        <v>589</v>
      </c>
      <c r="CF58" t="s">
        <v>584</v>
      </c>
      <c r="CG58" t="s">
        <v>585</v>
      </c>
      <c r="CH58" t="s">
        <v>719</v>
      </c>
      <c r="EA58" t="e">
        <f>MasterListe!#REF!</f>
        <v>#REF!</v>
      </c>
      <c r="EB58" t="e">
        <f>MasterListe!#REF!</f>
        <v>#REF!</v>
      </c>
      <c r="EC58">
        <f t="shared" si="24"/>
        <v>0</v>
      </c>
      <c r="ED58">
        <f t="shared" si="25"/>
        <v>0</v>
      </c>
      <c r="EE58">
        <f t="shared" si="26"/>
        <v>0</v>
      </c>
      <c r="EF58">
        <f t="shared" si="27"/>
        <v>0</v>
      </c>
      <c r="EG58">
        <f t="shared" si="28"/>
        <v>0</v>
      </c>
      <c r="EH58">
        <f t="shared" si="29"/>
        <v>0</v>
      </c>
      <c r="EI58">
        <f t="shared" si="30"/>
        <v>0</v>
      </c>
      <c r="FA58" s="63" t="str">
        <f t="shared" si="53"/>
        <v>IO.RES_AA138</v>
      </c>
      <c r="FB58" s="64" t="str">
        <f t="shared" si="54"/>
        <v>R</v>
      </c>
      <c r="FC58" s="64" t="str">
        <f t="shared" si="55"/>
        <v>138</v>
      </c>
      <c r="FD58" s="64" t="str">
        <f t="shared" si="56"/>
        <v>Reserve</v>
      </c>
      <c r="FE58" s="64" t="s">
        <v>619</v>
      </c>
      <c r="FF58" s="65"/>
    </row>
    <row r="59" spans="1:162">
      <c r="A59">
        <f t="shared" si="31"/>
        <v>0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0"/>
        <v>0</v>
      </c>
      <c r="O59" t="e">
        <f>MasterListe!#REF!&amp;"_"&amp;MasterListe!#REF!&amp;"_"&amp;MasterListe!#REF!</f>
        <v>#REF!</v>
      </c>
      <c r="P59" t="e">
        <f>MasterListe!#REF!&amp;" "&amp;MasterListe!#REF!</f>
        <v>#REF!</v>
      </c>
      <c r="S59">
        <f t="shared" si="32"/>
        <v>4</v>
      </c>
      <c r="T59">
        <f t="shared" si="10"/>
        <v>0</v>
      </c>
      <c r="U59">
        <f t="shared" si="33"/>
        <v>0</v>
      </c>
      <c r="V59">
        <f t="shared" si="34"/>
        <v>10</v>
      </c>
      <c r="W59">
        <f t="shared" si="11"/>
        <v>5</v>
      </c>
      <c r="X59">
        <f t="shared" si="12"/>
        <v>0</v>
      </c>
      <c r="Y59">
        <f t="shared" si="35"/>
        <v>6</v>
      </c>
      <c r="Z59">
        <f t="shared" si="13"/>
        <v>2</v>
      </c>
      <c r="AA59">
        <f t="shared" si="14"/>
        <v>0</v>
      </c>
      <c r="AB59">
        <f t="shared" si="36"/>
        <v>96</v>
      </c>
      <c r="AC59">
        <f t="shared" si="15"/>
        <v>1</v>
      </c>
      <c r="AD59">
        <f t="shared" si="16"/>
        <v>0</v>
      </c>
      <c r="AE59">
        <f t="shared" si="37"/>
        <v>0</v>
      </c>
      <c r="AF59">
        <f t="shared" si="17"/>
        <v>0</v>
      </c>
      <c r="AG59">
        <f t="shared" si="38"/>
        <v>8</v>
      </c>
      <c r="AH59" cm="1">
        <f t="array" ref="AH59">_xlfn.IFS(AND(AF59=AE59,AJ59=1),SUM(IF(EC59=1,1,0),AH58),AND(AH58=0,OR(AI59=1,AJ59=0)),0,AND(AI59=0,AJ59=0),AH58)</f>
        <v>0</v>
      </c>
      <c r="AI59">
        <f t="shared" si="18"/>
        <v>0</v>
      </c>
      <c r="AJ59">
        <f t="shared" si="19"/>
        <v>0</v>
      </c>
      <c r="AK59">
        <f t="shared" si="39"/>
        <v>0</v>
      </c>
      <c r="AL59">
        <f t="shared" si="20"/>
        <v>0</v>
      </c>
      <c r="AM59">
        <f t="shared" si="21"/>
        <v>0</v>
      </c>
      <c r="AN59">
        <f t="shared" si="40"/>
        <v>0</v>
      </c>
      <c r="AO59">
        <f t="shared" si="22"/>
        <v>0</v>
      </c>
      <c r="AP59">
        <f t="shared" si="23"/>
        <v>0</v>
      </c>
      <c r="BB59" s="72"/>
      <c r="BQ59" s="100"/>
      <c r="BR59" s="96"/>
      <c r="BS59" s="60" t="str">
        <f t="shared" si="1"/>
        <v>AA139</v>
      </c>
      <c r="BT59" t="str">
        <f>IF(ISNA(MATCH(12,$L:$L,)),CC59,VLOOKUP(12,$L:$P,COLUMN(D13),))</f>
        <v>RES_AA139</v>
      </c>
      <c r="BU59" t="str">
        <f>IF(ISNA(MATCH(12,$L:$L,)),CD59,VLOOKUP(12,$L:$P,COLUMN(E13),))</f>
        <v>Reserve</v>
      </c>
      <c r="BW59" t="s">
        <v>584</v>
      </c>
      <c r="BX59" t="s">
        <v>585</v>
      </c>
      <c r="BY59" s="65" t="s">
        <v>719</v>
      </c>
      <c r="BZ59" t="str">
        <f t="shared" si="2"/>
        <v>139</v>
      </c>
      <c r="CB59" t="s">
        <v>726</v>
      </c>
      <c r="CC59" t="s">
        <v>727</v>
      </c>
      <c r="CD59" t="s">
        <v>589</v>
      </c>
      <c r="CF59" t="s">
        <v>584</v>
      </c>
      <c r="CG59" t="s">
        <v>585</v>
      </c>
      <c r="CH59" t="s">
        <v>719</v>
      </c>
      <c r="EA59" t="e">
        <f>MasterListe!#REF!</f>
        <v>#REF!</v>
      </c>
      <c r="EB59" t="e">
        <f>MasterListe!#REF!</f>
        <v>#REF!</v>
      </c>
      <c r="EC59">
        <f t="shared" si="24"/>
        <v>0</v>
      </c>
      <c r="ED59">
        <f t="shared" si="25"/>
        <v>0</v>
      </c>
      <c r="EE59">
        <f t="shared" si="26"/>
        <v>0</v>
      </c>
      <c r="EF59">
        <f t="shared" si="27"/>
        <v>0</v>
      </c>
      <c r="EG59">
        <f t="shared" si="28"/>
        <v>0</v>
      </c>
      <c r="EH59">
        <f t="shared" si="29"/>
        <v>0</v>
      </c>
      <c r="EI59">
        <f t="shared" si="30"/>
        <v>0</v>
      </c>
      <c r="FA59" s="63" t="str">
        <f t="shared" si="53"/>
        <v>IO.RES_AA139</v>
      </c>
      <c r="FB59" s="64" t="str">
        <f t="shared" si="54"/>
        <v>R</v>
      </c>
      <c r="FC59" s="64" t="str">
        <f t="shared" si="55"/>
        <v>139</v>
      </c>
      <c r="FD59" s="64" t="str">
        <f t="shared" si="56"/>
        <v>Reserve</v>
      </c>
      <c r="FE59" s="64" t="s">
        <v>619</v>
      </c>
      <c r="FF59" s="65"/>
    </row>
    <row r="60" spans="1:162">
      <c r="A60">
        <f t="shared" si="31"/>
        <v>0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0"/>
        <v>0</v>
      </c>
      <c r="O60" t="e">
        <f>MasterListe!#REF!&amp;"_"&amp;MasterListe!#REF!&amp;"_"&amp;MasterListe!#REF!</f>
        <v>#REF!</v>
      </c>
      <c r="P60" t="e">
        <f>MasterListe!#REF!&amp;" "&amp;MasterListe!#REF!</f>
        <v>#REF!</v>
      </c>
      <c r="S60">
        <f t="shared" si="32"/>
        <v>4</v>
      </c>
      <c r="T60">
        <f t="shared" si="10"/>
        <v>0</v>
      </c>
      <c r="U60">
        <f t="shared" si="33"/>
        <v>0</v>
      </c>
      <c r="V60">
        <f t="shared" si="34"/>
        <v>10</v>
      </c>
      <c r="W60">
        <f t="shared" si="11"/>
        <v>5</v>
      </c>
      <c r="X60">
        <f t="shared" si="12"/>
        <v>0</v>
      </c>
      <c r="Y60">
        <f t="shared" si="35"/>
        <v>6</v>
      </c>
      <c r="Z60">
        <f t="shared" si="13"/>
        <v>2</v>
      </c>
      <c r="AA60">
        <f t="shared" si="14"/>
        <v>0</v>
      </c>
      <c r="AB60">
        <f t="shared" si="36"/>
        <v>96</v>
      </c>
      <c r="AC60">
        <f t="shared" si="15"/>
        <v>1</v>
      </c>
      <c r="AD60">
        <f t="shared" si="16"/>
        <v>0</v>
      </c>
      <c r="AE60">
        <f t="shared" si="37"/>
        <v>0</v>
      </c>
      <c r="AF60">
        <f t="shared" si="17"/>
        <v>0</v>
      </c>
      <c r="AG60">
        <f t="shared" si="38"/>
        <v>8</v>
      </c>
      <c r="AH60" cm="1">
        <f t="array" ref="AH60">_xlfn.IFS(AND(AF60=AE60,AJ60=1),SUM(IF(EC60=1,1,0),AH59),AND(AH59=0,OR(AI60=1,AJ60=0)),0,AND(AI60=0,AJ60=0),AH59)</f>
        <v>0</v>
      </c>
      <c r="AI60">
        <f t="shared" si="18"/>
        <v>0</v>
      </c>
      <c r="AJ60">
        <f t="shared" si="19"/>
        <v>0</v>
      </c>
      <c r="AK60">
        <f t="shared" si="39"/>
        <v>0</v>
      </c>
      <c r="AL60">
        <f t="shared" si="20"/>
        <v>0</v>
      </c>
      <c r="AM60">
        <f t="shared" si="21"/>
        <v>0</v>
      </c>
      <c r="AN60">
        <f t="shared" si="40"/>
        <v>0</v>
      </c>
      <c r="AO60">
        <f t="shared" si="22"/>
        <v>0</v>
      </c>
      <c r="AP60">
        <f t="shared" si="23"/>
        <v>0</v>
      </c>
      <c r="BB60" s="72"/>
      <c r="BQ60" s="100"/>
      <c r="BR60" s="96"/>
      <c r="BS60" s="60" t="str">
        <f t="shared" si="1"/>
        <v>AE128</v>
      </c>
      <c r="BT60" t="str">
        <f>IF(ISNA(MATCH(17,$N:$N,)),CC60,VLOOKUP(17,$N:$P,COLUMN(B18),))</f>
        <v>RES_AE128</v>
      </c>
      <c r="BU60" t="str">
        <f>IF(ISNA(MATCH(17,$N:$N,)),CD60,VLOOKUP(17,$N:$P,COLUMN(C18),))</f>
        <v>Reserve</v>
      </c>
      <c r="BW60" t="s">
        <v>584</v>
      </c>
      <c r="BX60" t="s">
        <v>585</v>
      </c>
      <c r="BY60" s="65" t="s">
        <v>719</v>
      </c>
      <c r="BZ60" t="str">
        <f t="shared" si="2"/>
        <v>128</v>
      </c>
      <c r="CB60" t="s">
        <v>728</v>
      </c>
      <c r="CC60" t="s">
        <v>729</v>
      </c>
      <c r="CD60" t="s">
        <v>589</v>
      </c>
      <c r="CF60" t="s">
        <v>584</v>
      </c>
      <c r="CG60" t="s">
        <v>585</v>
      </c>
      <c r="CH60" t="s">
        <v>719</v>
      </c>
      <c r="EA60" t="e">
        <f>MasterListe!#REF!</f>
        <v>#REF!</v>
      </c>
      <c r="EB60" t="e">
        <f>MasterListe!#REF!</f>
        <v>#REF!</v>
      </c>
      <c r="EC60">
        <f t="shared" si="24"/>
        <v>0</v>
      </c>
      <c r="ED60">
        <f t="shared" si="25"/>
        <v>0</v>
      </c>
      <c r="EE60">
        <f t="shared" si="26"/>
        <v>0</v>
      </c>
      <c r="EF60">
        <f t="shared" si="27"/>
        <v>0</v>
      </c>
      <c r="EG60">
        <f t="shared" si="28"/>
        <v>0</v>
      </c>
      <c r="EH60">
        <f t="shared" si="29"/>
        <v>0</v>
      </c>
      <c r="EI60">
        <f t="shared" si="30"/>
        <v>0</v>
      </c>
      <c r="FA60" s="63" t="str">
        <f t="shared" si="53"/>
        <v>IO.RES_AE128</v>
      </c>
      <c r="FB60" s="64" t="str">
        <f t="shared" si="54"/>
        <v>R</v>
      </c>
      <c r="FC60" s="64" t="str">
        <f t="shared" si="55"/>
        <v>128</v>
      </c>
      <c r="FD60" s="64" t="str">
        <f t="shared" si="56"/>
        <v>Reserve</v>
      </c>
      <c r="FE60" s="64" t="s">
        <v>619</v>
      </c>
      <c r="FF60" s="65"/>
    </row>
    <row r="61" spans="1:162">
      <c r="A61">
        <f t="shared" si="31"/>
        <v>0</v>
      </c>
      <c r="G61">
        <f t="shared" si="3"/>
        <v>0</v>
      </c>
      <c r="H61">
        <f t="shared" si="4"/>
        <v>0</v>
      </c>
      <c r="I61">
        <f t="shared" si="5"/>
        <v>0</v>
      </c>
      <c r="J61">
        <f>X61*W61</f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0"/>
        <v>0</v>
      </c>
      <c r="O61" t="e">
        <f>MasterListe!#REF!&amp;"_"&amp;MasterListe!#REF!&amp;"_"&amp;MasterListe!#REF!</f>
        <v>#REF!</v>
      </c>
      <c r="P61" t="e">
        <f>MasterListe!#REF!&amp;" "&amp;MasterListe!#REF!</f>
        <v>#REF!</v>
      </c>
      <c r="S61">
        <f t="shared" si="32"/>
        <v>4</v>
      </c>
      <c r="T61">
        <f t="shared" si="10"/>
        <v>0</v>
      </c>
      <c r="U61">
        <f t="shared" si="33"/>
        <v>0</v>
      </c>
      <c r="V61">
        <f t="shared" si="34"/>
        <v>10</v>
      </c>
      <c r="W61">
        <f t="shared" si="11"/>
        <v>5</v>
      </c>
      <c r="X61">
        <f t="shared" si="12"/>
        <v>0</v>
      </c>
      <c r="Y61">
        <f t="shared" si="35"/>
        <v>6</v>
      </c>
      <c r="Z61">
        <f t="shared" si="13"/>
        <v>2</v>
      </c>
      <c r="AA61">
        <f t="shared" si="14"/>
        <v>0</v>
      </c>
      <c r="AB61">
        <f t="shared" si="36"/>
        <v>96</v>
      </c>
      <c r="AC61">
        <f t="shared" si="15"/>
        <v>1</v>
      </c>
      <c r="AD61">
        <f t="shared" si="16"/>
        <v>0</v>
      </c>
      <c r="AE61">
        <f t="shared" si="37"/>
        <v>0</v>
      </c>
      <c r="AF61">
        <f t="shared" si="17"/>
        <v>0</v>
      </c>
      <c r="AG61">
        <f t="shared" si="38"/>
        <v>8</v>
      </c>
      <c r="AH61" cm="1">
        <f t="array" ref="AH61">_xlfn.IFS(AND(AF61=AE61,AJ61=1),SUM(IF(EC61=1,1,0),AH60),AND(AH60=0,OR(AI61=1,AJ61=0)),0,AND(AI61=0,AJ61=0),AH60)</f>
        <v>0</v>
      </c>
      <c r="AI61">
        <f t="shared" si="18"/>
        <v>0</v>
      </c>
      <c r="AJ61">
        <f t="shared" si="19"/>
        <v>0</v>
      </c>
      <c r="AK61">
        <f t="shared" si="39"/>
        <v>0</v>
      </c>
      <c r="AL61">
        <f t="shared" si="20"/>
        <v>0</v>
      </c>
      <c r="AM61">
        <f t="shared" si="21"/>
        <v>0</v>
      </c>
      <c r="AN61">
        <f t="shared" si="40"/>
        <v>0</v>
      </c>
      <c r="AO61">
        <f t="shared" si="22"/>
        <v>0</v>
      </c>
      <c r="AP61">
        <f t="shared" si="23"/>
        <v>0</v>
      </c>
      <c r="BB61" s="72"/>
      <c r="BQ61" s="100"/>
      <c r="BR61" s="96"/>
      <c r="BS61" s="60" t="str">
        <f t="shared" si="1"/>
        <v>AE129</v>
      </c>
      <c r="BT61" t="str">
        <f>IF(ISNA(MATCH(18,$N:$N,)),CC61,VLOOKUP(18,$N:$P,COLUMN(B19),))</f>
        <v>RES_AE129</v>
      </c>
      <c r="BU61" t="str">
        <f>IF(ISNA(MATCH(18,$N:$N,)),CD61,VLOOKUP(18,$N:$P,COLUMN(C19),))</f>
        <v>Reserve</v>
      </c>
      <c r="BW61" t="s">
        <v>584</v>
      </c>
      <c r="BX61" t="s">
        <v>585</v>
      </c>
      <c r="BY61" s="65" t="s">
        <v>719</v>
      </c>
      <c r="BZ61" t="str">
        <f t="shared" si="2"/>
        <v>129</v>
      </c>
      <c r="CB61" t="s">
        <v>730</v>
      </c>
      <c r="CC61" t="s">
        <v>731</v>
      </c>
      <c r="CD61" t="s">
        <v>589</v>
      </c>
      <c r="CF61" t="s">
        <v>584</v>
      </c>
      <c r="CG61" t="s">
        <v>585</v>
      </c>
      <c r="CH61" t="s">
        <v>719</v>
      </c>
      <c r="EA61" t="e">
        <f>MasterListe!#REF!</f>
        <v>#REF!</v>
      </c>
      <c r="EB61" t="e">
        <f>MasterListe!#REF!</f>
        <v>#REF!</v>
      </c>
      <c r="EC61">
        <f t="shared" si="24"/>
        <v>0</v>
      </c>
      <c r="ED61">
        <f t="shared" si="25"/>
        <v>0</v>
      </c>
      <c r="EE61">
        <f t="shared" si="26"/>
        <v>0</v>
      </c>
      <c r="EF61">
        <f t="shared" si="27"/>
        <v>0</v>
      </c>
      <c r="EG61">
        <f t="shared" si="28"/>
        <v>0</v>
      </c>
      <c r="EH61">
        <f t="shared" si="29"/>
        <v>0</v>
      </c>
      <c r="EI61">
        <f t="shared" si="30"/>
        <v>0</v>
      </c>
      <c r="FA61" s="63" t="str">
        <f t="shared" si="53"/>
        <v>IO.RES_AE129</v>
      </c>
      <c r="FB61" s="64" t="str">
        <f t="shared" si="54"/>
        <v>R</v>
      </c>
      <c r="FC61" s="64" t="str">
        <f t="shared" si="55"/>
        <v>129</v>
      </c>
      <c r="FD61" s="64" t="str">
        <f t="shared" si="56"/>
        <v>Reserve</v>
      </c>
      <c r="FE61" s="64" t="s">
        <v>619</v>
      </c>
      <c r="FF61" s="65"/>
    </row>
    <row r="62" spans="1:162">
      <c r="A62">
        <f t="shared" si="31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ref="J62:J122" si="57">X62*W62</f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0"/>
        <v>0</v>
      </c>
      <c r="O62" t="e">
        <f>MasterListe!#REF!&amp;"_"&amp;MasterListe!#REF!&amp;"_"&amp;MasterListe!#REF!</f>
        <v>#REF!</v>
      </c>
      <c r="P62" t="e">
        <f>MasterListe!#REF!&amp;" "&amp;MasterListe!#REF!</f>
        <v>#REF!</v>
      </c>
      <c r="S62">
        <f t="shared" si="32"/>
        <v>4</v>
      </c>
      <c r="T62">
        <f t="shared" si="10"/>
        <v>0</v>
      </c>
      <c r="U62">
        <f t="shared" si="33"/>
        <v>0</v>
      </c>
      <c r="V62">
        <f t="shared" si="34"/>
        <v>10</v>
      </c>
      <c r="W62">
        <f t="shared" si="11"/>
        <v>5</v>
      </c>
      <c r="X62">
        <f t="shared" si="12"/>
        <v>0</v>
      </c>
      <c r="Y62">
        <f t="shared" si="35"/>
        <v>6</v>
      </c>
      <c r="Z62">
        <f t="shared" si="13"/>
        <v>2</v>
      </c>
      <c r="AA62">
        <f t="shared" si="14"/>
        <v>0</v>
      </c>
      <c r="AB62">
        <f t="shared" si="36"/>
        <v>96</v>
      </c>
      <c r="AC62">
        <f t="shared" si="15"/>
        <v>1</v>
      </c>
      <c r="AD62">
        <f t="shared" si="16"/>
        <v>0</v>
      </c>
      <c r="AE62">
        <f t="shared" si="37"/>
        <v>0</v>
      </c>
      <c r="AF62">
        <f t="shared" si="17"/>
        <v>0</v>
      </c>
      <c r="AG62">
        <f t="shared" si="38"/>
        <v>8</v>
      </c>
      <c r="AH62" cm="1">
        <f t="array" ref="AH62">_xlfn.IFS(AND(AF62=AE62,AJ62=1),SUM(IF(EC62=1,1,0),AH61),AND(AH61=0,OR(AI62=1,AJ62=0)),0,AND(AI62=0,AJ62=0),AH61)</f>
        <v>0</v>
      </c>
      <c r="AI62">
        <f t="shared" si="18"/>
        <v>0</v>
      </c>
      <c r="AJ62">
        <f t="shared" si="19"/>
        <v>0</v>
      </c>
      <c r="AK62">
        <f t="shared" si="39"/>
        <v>0</v>
      </c>
      <c r="AL62">
        <f t="shared" si="20"/>
        <v>0</v>
      </c>
      <c r="AM62">
        <f t="shared" si="21"/>
        <v>0</v>
      </c>
      <c r="AN62">
        <f t="shared" si="40"/>
        <v>0</v>
      </c>
      <c r="AO62">
        <f t="shared" si="22"/>
        <v>0</v>
      </c>
      <c r="AP62">
        <f t="shared" si="23"/>
        <v>0</v>
      </c>
      <c r="BB62" s="72"/>
      <c r="BQ62" s="100"/>
      <c r="BR62" s="96"/>
      <c r="BS62" s="60" t="str">
        <f t="shared" si="1"/>
        <v>AE130</v>
      </c>
      <c r="BT62" t="str">
        <f>IF(ISNA(MATCH(19,$N:$N,)),CC62,VLOOKUP(19,$N:$P,COLUMN(B20),))</f>
        <v>RES_AE130</v>
      </c>
      <c r="BU62" t="str">
        <f>IF(ISNA(MATCH(19,$N:$N,)),CD62,VLOOKUP(19,$N:$P,COLUMN(C20),))</f>
        <v>Reserve</v>
      </c>
      <c r="BW62" t="s">
        <v>584</v>
      </c>
      <c r="BX62" t="s">
        <v>585</v>
      </c>
      <c r="BY62" s="65" t="s">
        <v>719</v>
      </c>
      <c r="BZ62" t="str">
        <f t="shared" si="2"/>
        <v>130</v>
      </c>
      <c r="CB62" t="s">
        <v>732</v>
      </c>
      <c r="CC62" t="s">
        <v>733</v>
      </c>
      <c r="CD62" t="s">
        <v>589</v>
      </c>
      <c r="CF62" t="s">
        <v>584</v>
      </c>
      <c r="CG62" t="s">
        <v>585</v>
      </c>
      <c r="CH62" t="s">
        <v>719</v>
      </c>
      <c r="EA62" t="e">
        <f>MasterListe!#REF!</f>
        <v>#REF!</v>
      </c>
      <c r="EB62" t="e">
        <f>MasterListe!#REF!</f>
        <v>#REF!</v>
      </c>
      <c r="EC62">
        <f t="shared" si="24"/>
        <v>0</v>
      </c>
      <c r="ED62">
        <f t="shared" si="25"/>
        <v>0</v>
      </c>
      <c r="EE62">
        <f t="shared" si="26"/>
        <v>0</v>
      </c>
      <c r="EF62">
        <f t="shared" si="27"/>
        <v>0</v>
      </c>
      <c r="EG62">
        <f t="shared" si="28"/>
        <v>0</v>
      </c>
      <c r="EH62">
        <f t="shared" si="29"/>
        <v>0</v>
      </c>
      <c r="EI62">
        <f t="shared" si="30"/>
        <v>0</v>
      </c>
      <c r="FA62" s="63" t="str">
        <f t="shared" si="53"/>
        <v>IO.RES_AE130</v>
      </c>
      <c r="FB62" s="64" t="str">
        <f t="shared" si="54"/>
        <v>R</v>
      </c>
      <c r="FC62" s="64" t="str">
        <f t="shared" si="55"/>
        <v>130</v>
      </c>
      <c r="FD62" s="64" t="str">
        <f t="shared" si="56"/>
        <v>Reserve</v>
      </c>
      <c r="FE62" s="64" t="s">
        <v>619</v>
      </c>
      <c r="FF62" s="65"/>
    </row>
    <row r="63" spans="1:162">
      <c r="A63">
        <f t="shared" si="31"/>
        <v>0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57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0"/>
        <v>0</v>
      </c>
      <c r="O63" t="e">
        <f>MasterListe!#REF!&amp;"_"&amp;MasterListe!#REF!&amp;"_"&amp;MasterListe!#REF!</f>
        <v>#REF!</v>
      </c>
      <c r="P63" t="e">
        <f>MasterListe!#REF!&amp;" "&amp;MasterListe!#REF!</f>
        <v>#REF!</v>
      </c>
      <c r="S63">
        <f t="shared" si="32"/>
        <v>4</v>
      </c>
      <c r="T63">
        <f t="shared" si="10"/>
        <v>0</v>
      </c>
      <c r="U63">
        <f t="shared" si="33"/>
        <v>0</v>
      </c>
      <c r="V63">
        <f t="shared" si="34"/>
        <v>10</v>
      </c>
      <c r="W63">
        <f t="shared" si="11"/>
        <v>5</v>
      </c>
      <c r="X63">
        <f t="shared" si="12"/>
        <v>0</v>
      </c>
      <c r="Y63">
        <f t="shared" si="35"/>
        <v>6</v>
      </c>
      <c r="Z63">
        <f t="shared" si="13"/>
        <v>2</v>
      </c>
      <c r="AA63">
        <f t="shared" si="14"/>
        <v>0</v>
      </c>
      <c r="AB63">
        <f t="shared" si="36"/>
        <v>96</v>
      </c>
      <c r="AC63">
        <f t="shared" si="15"/>
        <v>1</v>
      </c>
      <c r="AD63">
        <f t="shared" si="16"/>
        <v>0</v>
      </c>
      <c r="AE63">
        <f t="shared" si="37"/>
        <v>0</v>
      </c>
      <c r="AF63">
        <f t="shared" si="17"/>
        <v>0</v>
      </c>
      <c r="AG63">
        <f t="shared" si="38"/>
        <v>8</v>
      </c>
      <c r="AH63" cm="1">
        <f t="array" ref="AH63">_xlfn.IFS(AND(AF63=AE63,AJ63=1),SUM(IF(EC63=1,1,0),AH62),AND(AH62=0,OR(AI63=1,AJ63=0)),0,AND(AI63=0,AJ63=0),AH62)</f>
        <v>0</v>
      </c>
      <c r="AI63">
        <f t="shared" si="18"/>
        <v>0</v>
      </c>
      <c r="AJ63">
        <f t="shared" si="19"/>
        <v>0</v>
      </c>
      <c r="AK63">
        <f t="shared" si="39"/>
        <v>0</v>
      </c>
      <c r="AL63">
        <f t="shared" si="20"/>
        <v>0</v>
      </c>
      <c r="AM63">
        <f t="shared" si="21"/>
        <v>0</v>
      </c>
      <c r="AN63">
        <f t="shared" si="40"/>
        <v>0</v>
      </c>
      <c r="AO63">
        <f t="shared" si="22"/>
        <v>0</v>
      </c>
      <c r="AP63">
        <f t="shared" si="23"/>
        <v>0</v>
      </c>
      <c r="BB63" s="72"/>
      <c r="BQ63" s="100"/>
      <c r="BR63" s="96"/>
      <c r="BS63" s="60" t="str">
        <f t="shared" si="1"/>
        <v>AE131</v>
      </c>
      <c r="BT63" t="str">
        <f>IF(ISNA(MATCH(20,$N:$N,)),CC63,VLOOKUP(20,$N:$P,COLUMN(B21),))</f>
        <v>RES_AE131</v>
      </c>
      <c r="BU63" t="str">
        <f>IF(ISNA(MATCH(20,$N:$N,)),CD63,VLOOKUP(20,$N:$P,COLUMN(C21),))</f>
        <v>Reserve</v>
      </c>
      <c r="BW63" t="s">
        <v>584</v>
      </c>
      <c r="BX63" t="s">
        <v>585</v>
      </c>
      <c r="BY63" s="65" t="s">
        <v>719</v>
      </c>
      <c r="BZ63" t="str">
        <f t="shared" si="2"/>
        <v>131</v>
      </c>
      <c r="CB63" t="s">
        <v>734</v>
      </c>
      <c r="CC63" t="s">
        <v>735</v>
      </c>
      <c r="CD63" t="s">
        <v>589</v>
      </c>
      <c r="CF63" t="s">
        <v>584</v>
      </c>
      <c r="CG63" t="s">
        <v>585</v>
      </c>
      <c r="CH63" t="s">
        <v>719</v>
      </c>
      <c r="EA63" t="e">
        <f>MasterListe!#REF!</f>
        <v>#REF!</v>
      </c>
      <c r="EB63" t="e">
        <f>MasterListe!#REF!</f>
        <v>#REF!</v>
      </c>
      <c r="EC63">
        <f t="shared" si="24"/>
        <v>0</v>
      </c>
      <c r="ED63">
        <f t="shared" si="25"/>
        <v>0</v>
      </c>
      <c r="EE63">
        <f t="shared" si="26"/>
        <v>0</v>
      </c>
      <c r="EF63">
        <f t="shared" si="27"/>
        <v>0</v>
      </c>
      <c r="EG63">
        <f t="shared" si="28"/>
        <v>0</v>
      </c>
      <c r="EH63">
        <f t="shared" si="29"/>
        <v>0</v>
      </c>
      <c r="EI63">
        <f t="shared" si="30"/>
        <v>0</v>
      </c>
      <c r="FA63" s="63" t="str">
        <f t="shared" si="53"/>
        <v>IO.RES_AE131</v>
      </c>
      <c r="FB63" s="64" t="str">
        <f t="shared" si="54"/>
        <v>R</v>
      </c>
      <c r="FC63" s="64" t="str">
        <f t="shared" si="55"/>
        <v>131</v>
      </c>
      <c r="FD63" s="64" t="str">
        <f t="shared" si="56"/>
        <v>Reserve</v>
      </c>
      <c r="FE63" s="64" t="s">
        <v>619</v>
      </c>
      <c r="FF63" s="65"/>
    </row>
    <row r="64" spans="1:162">
      <c r="A64">
        <f t="shared" si="31"/>
        <v>0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57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0"/>
        <v>0</v>
      </c>
      <c r="O64" t="e">
        <f>MasterListe!#REF!&amp;"_"&amp;MasterListe!#REF!&amp;"_"&amp;MasterListe!#REF!</f>
        <v>#REF!</v>
      </c>
      <c r="P64" t="e">
        <f>MasterListe!#REF!&amp;" "&amp;MasterListe!#REF!</f>
        <v>#REF!</v>
      </c>
      <c r="S64">
        <f t="shared" si="32"/>
        <v>4</v>
      </c>
      <c r="T64">
        <f t="shared" si="10"/>
        <v>0</v>
      </c>
      <c r="U64">
        <f t="shared" si="33"/>
        <v>0</v>
      </c>
      <c r="V64">
        <f t="shared" si="34"/>
        <v>10</v>
      </c>
      <c r="W64">
        <f t="shared" si="11"/>
        <v>5</v>
      </c>
      <c r="X64">
        <f t="shared" si="12"/>
        <v>0</v>
      </c>
      <c r="Y64">
        <f t="shared" si="35"/>
        <v>6</v>
      </c>
      <c r="Z64">
        <f t="shared" si="13"/>
        <v>2</v>
      </c>
      <c r="AA64">
        <f t="shared" si="14"/>
        <v>0</v>
      </c>
      <c r="AB64">
        <f t="shared" si="36"/>
        <v>96</v>
      </c>
      <c r="AC64">
        <f t="shared" si="15"/>
        <v>1</v>
      </c>
      <c r="AD64">
        <f t="shared" si="16"/>
        <v>0</v>
      </c>
      <c r="AE64">
        <f t="shared" si="37"/>
        <v>0</v>
      </c>
      <c r="AF64">
        <f t="shared" si="17"/>
        <v>0</v>
      </c>
      <c r="AG64">
        <f t="shared" si="38"/>
        <v>8</v>
      </c>
      <c r="AH64" cm="1">
        <f t="array" ref="AH64">_xlfn.IFS(AND(AF64=AE64,AJ64=1),SUM(IF(EC64=1,1,0),AH63),AND(AH63=0,OR(AI64=1,AJ64=0)),0,AND(AI64=0,AJ64=0),AH63)</f>
        <v>0</v>
      </c>
      <c r="AI64">
        <f t="shared" si="18"/>
        <v>0</v>
      </c>
      <c r="AJ64">
        <f t="shared" si="19"/>
        <v>0</v>
      </c>
      <c r="AK64">
        <f t="shared" si="39"/>
        <v>0</v>
      </c>
      <c r="AL64">
        <f t="shared" si="20"/>
        <v>0</v>
      </c>
      <c r="AM64">
        <f t="shared" si="21"/>
        <v>0</v>
      </c>
      <c r="AN64">
        <f t="shared" si="40"/>
        <v>0</v>
      </c>
      <c r="AO64">
        <f t="shared" si="22"/>
        <v>0</v>
      </c>
      <c r="AP64">
        <f t="shared" si="23"/>
        <v>0</v>
      </c>
      <c r="BB64" s="72"/>
      <c r="BQ64" s="100"/>
      <c r="BR64" s="96"/>
      <c r="BS64" s="60" t="str">
        <f t="shared" si="1"/>
        <v>AE132</v>
      </c>
      <c r="BT64" t="str">
        <f>IF(ISNA(MATCH(21,$N:$N,)),CC64,VLOOKUP(21,$N:$P,COLUMN(B22),))</f>
        <v>RES_AE132</v>
      </c>
      <c r="BU64" t="str">
        <f>IF(ISNA(MATCH(21,$N:$N,)),CD64,VLOOKUP(21,$N:$P,COLUMN(C22),))</f>
        <v>Reserve</v>
      </c>
      <c r="BW64" t="s">
        <v>584</v>
      </c>
      <c r="BX64" t="s">
        <v>585</v>
      </c>
      <c r="BY64" s="65" t="s">
        <v>719</v>
      </c>
      <c r="BZ64" t="str">
        <f t="shared" si="2"/>
        <v>132</v>
      </c>
      <c r="CB64" t="s">
        <v>736</v>
      </c>
      <c r="CC64" t="s">
        <v>737</v>
      </c>
      <c r="CD64" t="s">
        <v>589</v>
      </c>
      <c r="CF64" t="s">
        <v>584</v>
      </c>
      <c r="CG64" t="s">
        <v>585</v>
      </c>
      <c r="CH64" t="s">
        <v>719</v>
      </c>
      <c r="EA64" t="e">
        <f>MasterListe!#REF!</f>
        <v>#REF!</v>
      </c>
      <c r="EB64" t="e">
        <f>MasterListe!#REF!</f>
        <v>#REF!</v>
      </c>
      <c r="EC64">
        <f t="shared" si="24"/>
        <v>0</v>
      </c>
      <c r="ED64">
        <f t="shared" si="25"/>
        <v>0</v>
      </c>
      <c r="EE64">
        <f t="shared" si="26"/>
        <v>0</v>
      </c>
      <c r="EF64">
        <f t="shared" si="27"/>
        <v>0</v>
      </c>
      <c r="EG64">
        <f t="shared" si="28"/>
        <v>0</v>
      </c>
      <c r="EH64">
        <f t="shared" si="29"/>
        <v>0</v>
      </c>
      <c r="EI64">
        <f t="shared" si="30"/>
        <v>0</v>
      </c>
      <c r="FA64" s="63" t="str">
        <f t="shared" si="53"/>
        <v>IO.RES_AE132</v>
      </c>
      <c r="FB64" s="64" t="str">
        <f t="shared" si="54"/>
        <v>R</v>
      </c>
      <c r="FC64" s="64" t="str">
        <f t="shared" si="55"/>
        <v>132</v>
      </c>
      <c r="FD64" s="64" t="str">
        <f t="shared" si="56"/>
        <v>Reserve</v>
      </c>
      <c r="FE64" s="64" t="s">
        <v>619</v>
      </c>
      <c r="FF64" s="65"/>
    </row>
    <row r="65" spans="1:162">
      <c r="A65">
        <f t="shared" si="31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57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0"/>
        <v>0</v>
      </c>
      <c r="O65" t="e">
        <f>MasterListe!#REF!&amp;"_"&amp;MasterListe!#REF!&amp;"_"&amp;MasterListe!#REF!</f>
        <v>#REF!</v>
      </c>
      <c r="P65" t="e">
        <f>MasterListe!#REF!&amp;" "&amp;MasterListe!#REF!</f>
        <v>#REF!</v>
      </c>
      <c r="S65">
        <f t="shared" si="32"/>
        <v>4</v>
      </c>
      <c r="T65">
        <f t="shared" si="10"/>
        <v>0</v>
      </c>
      <c r="U65">
        <f t="shared" si="33"/>
        <v>0</v>
      </c>
      <c r="V65">
        <f t="shared" si="34"/>
        <v>10</v>
      </c>
      <c r="W65">
        <f t="shared" si="11"/>
        <v>5</v>
      </c>
      <c r="X65">
        <f t="shared" si="12"/>
        <v>0</v>
      </c>
      <c r="Y65">
        <f t="shared" si="35"/>
        <v>6</v>
      </c>
      <c r="Z65">
        <f t="shared" si="13"/>
        <v>2</v>
      </c>
      <c r="AA65">
        <f t="shared" si="14"/>
        <v>0</v>
      </c>
      <c r="AB65">
        <f t="shared" si="36"/>
        <v>96</v>
      </c>
      <c r="AC65">
        <f t="shared" si="15"/>
        <v>1</v>
      </c>
      <c r="AD65">
        <f t="shared" si="16"/>
        <v>0</v>
      </c>
      <c r="AE65">
        <f t="shared" si="37"/>
        <v>0</v>
      </c>
      <c r="AF65">
        <f t="shared" si="17"/>
        <v>0</v>
      </c>
      <c r="AG65">
        <f t="shared" si="38"/>
        <v>8</v>
      </c>
      <c r="AH65" cm="1">
        <f t="array" ref="AH65">_xlfn.IFS(AND(AF65=AE65,AJ65=1),SUM(IF(EC65=1,1,0),AH64),AND(AH64=0,OR(AI65=1,AJ65=0)),0,AND(AI65=0,AJ65=0),AH64)</f>
        <v>0</v>
      </c>
      <c r="AI65">
        <f t="shared" si="18"/>
        <v>0</v>
      </c>
      <c r="AJ65">
        <f t="shared" si="19"/>
        <v>0</v>
      </c>
      <c r="AK65">
        <f t="shared" si="39"/>
        <v>0</v>
      </c>
      <c r="AL65">
        <f t="shared" si="20"/>
        <v>0</v>
      </c>
      <c r="AM65">
        <f t="shared" si="21"/>
        <v>0</v>
      </c>
      <c r="AN65">
        <f t="shared" si="40"/>
        <v>0</v>
      </c>
      <c r="AO65">
        <f t="shared" si="22"/>
        <v>0</v>
      </c>
      <c r="AP65">
        <f t="shared" si="23"/>
        <v>0</v>
      </c>
      <c r="BB65" s="72"/>
      <c r="BQ65" s="100"/>
      <c r="BR65" s="96"/>
      <c r="BS65" s="60" t="str">
        <f t="shared" si="1"/>
        <v>AE133</v>
      </c>
      <c r="BT65" t="str">
        <f>IF(ISNA(MATCH(22,$N:$N,)),CC65,VLOOKUP(22,$N:$P,COLUMN(B23),))</f>
        <v>RES_AE133</v>
      </c>
      <c r="BU65" t="str">
        <f>IF(ISNA(MATCH(22,$N:$N,)),CD65,VLOOKUP(22,$N:$P,COLUMN(C23),))</f>
        <v>Reserve</v>
      </c>
      <c r="BW65" t="s">
        <v>584</v>
      </c>
      <c r="BX65" t="s">
        <v>585</v>
      </c>
      <c r="BY65" s="65" t="s">
        <v>719</v>
      </c>
      <c r="BZ65" t="str">
        <f t="shared" si="2"/>
        <v>133</v>
      </c>
      <c r="CB65" t="s">
        <v>738</v>
      </c>
      <c r="CC65" t="s">
        <v>739</v>
      </c>
      <c r="CD65" t="s">
        <v>589</v>
      </c>
      <c r="CF65" t="s">
        <v>584</v>
      </c>
      <c r="CG65" t="s">
        <v>585</v>
      </c>
      <c r="CH65" t="s">
        <v>719</v>
      </c>
      <c r="EA65" t="e">
        <f>MasterListe!#REF!</f>
        <v>#REF!</v>
      </c>
      <c r="EB65" t="e">
        <f>MasterListe!#REF!</f>
        <v>#REF!</v>
      </c>
      <c r="EC65">
        <f t="shared" si="24"/>
        <v>0</v>
      </c>
      <c r="ED65">
        <f t="shared" si="25"/>
        <v>0</v>
      </c>
      <c r="EE65">
        <f t="shared" si="26"/>
        <v>0</v>
      </c>
      <c r="EF65">
        <f t="shared" si="27"/>
        <v>0</v>
      </c>
      <c r="EG65">
        <f t="shared" si="28"/>
        <v>0</v>
      </c>
      <c r="EH65">
        <f t="shared" si="29"/>
        <v>0</v>
      </c>
      <c r="EI65">
        <f t="shared" si="30"/>
        <v>0</v>
      </c>
      <c r="FA65" s="63" t="str">
        <f t="shared" si="53"/>
        <v>IO.RES_AE133</v>
      </c>
      <c r="FB65" s="64" t="str">
        <f t="shared" si="54"/>
        <v>R</v>
      </c>
      <c r="FC65" s="64" t="str">
        <f t="shared" si="55"/>
        <v>133</v>
      </c>
      <c r="FD65" s="64" t="str">
        <f t="shared" si="56"/>
        <v>Reserve</v>
      </c>
      <c r="FE65" s="64" t="s">
        <v>619</v>
      </c>
      <c r="FF65" s="65"/>
    </row>
    <row r="66" spans="1:162">
      <c r="A66">
        <f t="shared" si="31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57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0"/>
        <v>0</v>
      </c>
      <c r="O66" t="e">
        <f>MasterListe!#REF!&amp;"_"&amp;MasterListe!#REF!&amp;"_"&amp;MasterListe!#REF!</f>
        <v>#REF!</v>
      </c>
      <c r="P66" t="e">
        <f>MasterListe!#REF!&amp;" "&amp;MasterListe!#REF!</f>
        <v>#REF!</v>
      </c>
      <c r="S66">
        <f t="shared" si="32"/>
        <v>4</v>
      </c>
      <c r="T66">
        <f t="shared" si="10"/>
        <v>0</v>
      </c>
      <c r="U66">
        <f t="shared" si="33"/>
        <v>0</v>
      </c>
      <c r="V66">
        <f t="shared" si="34"/>
        <v>10</v>
      </c>
      <c r="W66">
        <f t="shared" si="11"/>
        <v>5</v>
      </c>
      <c r="X66">
        <f t="shared" si="12"/>
        <v>0</v>
      </c>
      <c r="Y66">
        <f t="shared" si="35"/>
        <v>6</v>
      </c>
      <c r="Z66">
        <f t="shared" si="13"/>
        <v>2</v>
      </c>
      <c r="AA66">
        <f t="shared" si="14"/>
        <v>0</v>
      </c>
      <c r="AB66">
        <f t="shared" si="36"/>
        <v>96</v>
      </c>
      <c r="AC66">
        <f t="shared" si="15"/>
        <v>1</v>
      </c>
      <c r="AD66">
        <f t="shared" si="16"/>
        <v>0</v>
      </c>
      <c r="AE66">
        <f t="shared" si="37"/>
        <v>0</v>
      </c>
      <c r="AF66">
        <f t="shared" si="17"/>
        <v>0</v>
      </c>
      <c r="AG66">
        <f t="shared" si="38"/>
        <v>8</v>
      </c>
      <c r="AH66" cm="1">
        <f t="array" ref="AH66">_xlfn.IFS(AND(AF66=AE66,AJ66=1),SUM(IF(EC66=1,1,0),AH65),AND(AH65=0,OR(AI66=1,AJ66=0)),0,AND(AI66=0,AJ66=0),AH65)</f>
        <v>0</v>
      </c>
      <c r="AI66">
        <f t="shared" si="18"/>
        <v>0</v>
      </c>
      <c r="AJ66">
        <f t="shared" si="19"/>
        <v>0</v>
      </c>
      <c r="AK66">
        <f t="shared" si="39"/>
        <v>0</v>
      </c>
      <c r="AL66">
        <f t="shared" si="20"/>
        <v>0</v>
      </c>
      <c r="AM66">
        <f t="shared" si="21"/>
        <v>0</v>
      </c>
      <c r="AN66">
        <f t="shared" si="40"/>
        <v>0</v>
      </c>
      <c r="AO66">
        <f t="shared" si="22"/>
        <v>0</v>
      </c>
      <c r="AP66">
        <f t="shared" si="23"/>
        <v>0</v>
      </c>
      <c r="BB66" s="72"/>
      <c r="BQ66" s="100"/>
      <c r="BR66" s="96"/>
      <c r="BS66" s="60" t="str">
        <f t="shared" si="1"/>
        <v>AE134</v>
      </c>
      <c r="BT66" t="str">
        <f>IF(ISNA(MATCH(23,$N:$N,)),CC66,VLOOKUP(23,$N:$P,COLUMN(B24),))</f>
        <v>RES_AE134</v>
      </c>
      <c r="BU66" t="str">
        <f>IF(ISNA(MATCH(23,$N:$N,)),CD66,VLOOKUP(23,$N:$P,COLUMN(C24),))</f>
        <v>Reserve</v>
      </c>
      <c r="BW66" t="s">
        <v>584</v>
      </c>
      <c r="BX66" t="s">
        <v>585</v>
      </c>
      <c r="BY66" s="65" t="s">
        <v>719</v>
      </c>
      <c r="BZ66" t="str">
        <f t="shared" si="2"/>
        <v>134</v>
      </c>
      <c r="CB66" t="s">
        <v>740</v>
      </c>
      <c r="CC66" t="s">
        <v>741</v>
      </c>
      <c r="CD66" t="s">
        <v>589</v>
      </c>
      <c r="CF66" t="s">
        <v>584</v>
      </c>
      <c r="CG66" t="s">
        <v>585</v>
      </c>
      <c r="CH66" t="s">
        <v>719</v>
      </c>
      <c r="EA66" t="e">
        <f>MasterListe!#REF!</f>
        <v>#REF!</v>
      </c>
      <c r="EB66" t="e">
        <f>MasterListe!#REF!</f>
        <v>#REF!</v>
      </c>
      <c r="EC66">
        <f t="shared" si="24"/>
        <v>0</v>
      </c>
      <c r="ED66">
        <f t="shared" si="25"/>
        <v>0</v>
      </c>
      <c r="EE66">
        <f t="shared" si="26"/>
        <v>0</v>
      </c>
      <c r="EF66">
        <f t="shared" si="27"/>
        <v>0</v>
      </c>
      <c r="EG66">
        <f t="shared" si="28"/>
        <v>0</v>
      </c>
      <c r="EH66">
        <f t="shared" si="29"/>
        <v>0</v>
      </c>
      <c r="EI66">
        <f t="shared" si="30"/>
        <v>0</v>
      </c>
      <c r="FA66" s="63" t="str">
        <f t="shared" si="53"/>
        <v>IO.RES_AE134</v>
      </c>
      <c r="FB66" s="64" t="str">
        <f t="shared" si="54"/>
        <v>R</v>
      </c>
      <c r="FC66" s="64" t="str">
        <f t="shared" si="55"/>
        <v>134</v>
      </c>
      <c r="FD66" s="64" t="str">
        <f t="shared" si="56"/>
        <v>Reserve</v>
      </c>
      <c r="FE66" s="64" t="s">
        <v>619</v>
      </c>
      <c r="FF66" s="65"/>
    </row>
    <row r="67" spans="1:162">
      <c r="A67">
        <f t="shared" si="31"/>
        <v>0</v>
      </c>
      <c r="G67">
        <f t="shared" si="3"/>
        <v>0</v>
      </c>
      <c r="H67">
        <f t="shared" si="4"/>
        <v>0</v>
      </c>
      <c r="I67">
        <f t="shared" si="5"/>
        <v>0</v>
      </c>
      <c r="J67">
        <f t="shared" si="57"/>
        <v>0</v>
      </c>
      <c r="K67">
        <f t="shared" si="7"/>
        <v>0</v>
      </c>
      <c r="L67">
        <f t="shared" si="8"/>
        <v>0</v>
      </c>
      <c r="M67">
        <f t="shared" si="9"/>
        <v>0</v>
      </c>
      <c r="N67">
        <f t="shared" si="0"/>
        <v>0</v>
      </c>
      <c r="O67" t="e">
        <f>MasterListe!#REF!&amp;"_"&amp;MasterListe!#REF!&amp;"_"&amp;MasterListe!#REF!</f>
        <v>#REF!</v>
      </c>
      <c r="P67" t="e">
        <f>MasterListe!#REF!&amp;" "&amp;MasterListe!#REF!</f>
        <v>#REF!</v>
      </c>
      <c r="S67">
        <f t="shared" si="32"/>
        <v>4</v>
      </c>
      <c r="T67">
        <f t="shared" si="10"/>
        <v>0</v>
      </c>
      <c r="U67">
        <f t="shared" si="33"/>
        <v>0</v>
      </c>
      <c r="V67">
        <f t="shared" si="34"/>
        <v>10</v>
      </c>
      <c r="W67">
        <f t="shared" si="11"/>
        <v>5</v>
      </c>
      <c r="X67">
        <f t="shared" si="12"/>
        <v>0</v>
      </c>
      <c r="Y67">
        <f t="shared" si="35"/>
        <v>6</v>
      </c>
      <c r="Z67">
        <f t="shared" si="13"/>
        <v>2</v>
      </c>
      <c r="AA67">
        <f t="shared" si="14"/>
        <v>0</v>
      </c>
      <c r="AB67">
        <f t="shared" si="36"/>
        <v>96</v>
      </c>
      <c r="AC67">
        <f t="shared" si="15"/>
        <v>1</v>
      </c>
      <c r="AD67">
        <f t="shared" si="16"/>
        <v>0</v>
      </c>
      <c r="AE67">
        <f t="shared" si="37"/>
        <v>0</v>
      </c>
      <c r="AF67">
        <f t="shared" si="17"/>
        <v>0</v>
      </c>
      <c r="AG67">
        <f t="shared" si="38"/>
        <v>8</v>
      </c>
      <c r="AH67" cm="1">
        <f t="array" ref="AH67">_xlfn.IFS(AND(AF67=AE67,AJ67=1),SUM(IF(EC67=1,1,0),AH66),AND(AH66=0,OR(AI67=1,AJ67=0)),0,AND(AI67=0,AJ67=0),AH66)</f>
        <v>0</v>
      </c>
      <c r="AI67">
        <f t="shared" si="18"/>
        <v>0</v>
      </c>
      <c r="AJ67">
        <f t="shared" si="19"/>
        <v>0</v>
      </c>
      <c r="AK67">
        <f t="shared" si="39"/>
        <v>0</v>
      </c>
      <c r="AL67">
        <f t="shared" si="20"/>
        <v>0</v>
      </c>
      <c r="AM67">
        <f t="shared" si="21"/>
        <v>0</v>
      </c>
      <c r="AN67">
        <f t="shared" si="40"/>
        <v>0</v>
      </c>
      <c r="AO67">
        <f t="shared" si="22"/>
        <v>0</v>
      </c>
      <c r="AP67">
        <f t="shared" si="23"/>
        <v>0</v>
      </c>
      <c r="BB67" s="72"/>
      <c r="BQ67" s="100"/>
      <c r="BR67" s="96"/>
      <c r="BS67" s="60" t="str">
        <f t="shared" si="1"/>
        <v>AE135</v>
      </c>
      <c r="BT67" t="str">
        <f>IF(ISNA(MATCH(24,$N:$N,)),CC67,VLOOKUP(24,$N:$P,COLUMN(B25),))</f>
        <v>RES_AE135</v>
      </c>
      <c r="BU67" t="str">
        <f>IF(ISNA(MATCH(24,$N:$N,)),CD67,VLOOKUP(24,$N:$P,COLUMN(C25),))</f>
        <v>Reserve</v>
      </c>
      <c r="BW67" t="s">
        <v>584</v>
      </c>
      <c r="BX67" t="s">
        <v>585</v>
      </c>
      <c r="BY67" s="65" t="s">
        <v>719</v>
      </c>
      <c r="BZ67" t="str">
        <f t="shared" si="2"/>
        <v>135</v>
      </c>
      <c r="CB67" t="s">
        <v>742</v>
      </c>
      <c r="CC67" t="s">
        <v>743</v>
      </c>
      <c r="CD67" t="s">
        <v>589</v>
      </c>
      <c r="CF67" t="s">
        <v>584</v>
      </c>
      <c r="CG67" t="s">
        <v>585</v>
      </c>
      <c r="CH67" t="s">
        <v>719</v>
      </c>
      <c r="EA67" t="e">
        <f>MasterListe!#REF!</f>
        <v>#REF!</v>
      </c>
      <c r="EB67" t="e">
        <f>MasterListe!#REF!</f>
        <v>#REF!</v>
      </c>
      <c r="EC67">
        <f t="shared" si="24"/>
        <v>0</v>
      </c>
      <c r="ED67">
        <f t="shared" si="25"/>
        <v>0</v>
      </c>
      <c r="EE67">
        <f t="shared" si="26"/>
        <v>0</v>
      </c>
      <c r="EF67">
        <f t="shared" si="27"/>
        <v>0</v>
      </c>
      <c r="EG67">
        <f t="shared" si="28"/>
        <v>0</v>
      </c>
      <c r="EH67">
        <f t="shared" si="29"/>
        <v>0</v>
      </c>
      <c r="EI67">
        <f t="shared" si="30"/>
        <v>0</v>
      </c>
      <c r="FA67" s="63" t="str">
        <f t="shared" si="53"/>
        <v>IO.RES_AE135</v>
      </c>
      <c r="FB67" s="64" t="str">
        <f t="shared" si="54"/>
        <v>R</v>
      </c>
      <c r="FC67" s="64" t="str">
        <f t="shared" si="55"/>
        <v>135</v>
      </c>
      <c r="FD67" s="64" t="str">
        <f t="shared" si="56"/>
        <v>Reserve</v>
      </c>
      <c r="FE67" s="64" t="s">
        <v>619</v>
      </c>
      <c r="FF67" s="65"/>
    </row>
    <row r="68" spans="1:162">
      <c r="A68">
        <f t="shared" si="31"/>
        <v>0</v>
      </c>
      <c r="G68">
        <f t="shared" si="3"/>
        <v>0</v>
      </c>
      <c r="H68">
        <f t="shared" si="4"/>
        <v>0</v>
      </c>
      <c r="I68">
        <f t="shared" si="5"/>
        <v>0</v>
      </c>
      <c r="J68">
        <f t="shared" si="57"/>
        <v>0</v>
      </c>
      <c r="K68">
        <f t="shared" si="7"/>
        <v>0</v>
      </c>
      <c r="L68">
        <f t="shared" si="8"/>
        <v>0</v>
      </c>
      <c r="M68">
        <f t="shared" si="9"/>
        <v>0</v>
      </c>
      <c r="N68">
        <f t="shared" ref="N68:N131" si="58">AF68*AI68</f>
        <v>0</v>
      </c>
      <c r="O68" t="e">
        <f>MasterListe!#REF!&amp;"_"&amp;MasterListe!#REF!&amp;"_"&amp;MasterListe!#REF!</f>
        <v>#REF!</v>
      </c>
      <c r="P68" t="e">
        <f>MasterListe!#REF!&amp;" "&amp;MasterListe!#REF!</f>
        <v>#REF!</v>
      </c>
      <c r="S68">
        <f t="shared" si="32"/>
        <v>4</v>
      </c>
      <c r="T68">
        <f t="shared" si="10"/>
        <v>0</v>
      </c>
      <c r="U68">
        <f t="shared" si="33"/>
        <v>0</v>
      </c>
      <c r="V68">
        <f t="shared" si="34"/>
        <v>10</v>
      </c>
      <c r="W68">
        <f t="shared" si="11"/>
        <v>5</v>
      </c>
      <c r="X68">
        <f t="shared" si="12"/>
        <v>0</v>
      </c>
      <c r="Y68">
        <f t="shared" si="35"/>
        <v>6</v>
      </c>
      <c r="Z68">
        <f t="shared" si="13"/>
        <v>2</v>
      </c>
      <c r="AA68">
        <f t="shared" si="14"/>
        <v>0</v>
      </c>
      <c r="AB68">
        <f t="shared" si="36"/>
        <v>96</v>
      </c>
      <c r="AC68">
        <f t="shared" si="15"/>
        <v>1</v>
      </c>
      <c r="AD68">
        <f t="shared" si="16"/>
        <v>0</v>
      </c>
      <c r="AE68">
        <f t="shared" si="37"/>
        <v>0</v>
      </c>
      <c r="AF68">
        <f t="shared" si="17"/>
        <v>0</v>
      </c>
      <c r="AG68">
        <f t="shared" si="38"/>
        <v>8</v>
      </c>
      <c r="AH68" cm="1">
        <f t="array" ref="AH68">_xlfn.IFS(AND(AF68=AE68,AJ68=1),SUM(IF(EC68=1,1,0),AH67),AND(AH67=0,OR(AI68=1,AJ68=0)),0,AND(AI68=0,AJ68=0),AH67)</f>
        <v>0</v>
      </c>
      <c r="AI68">
        <f t="shared" si="18"/>
        <v>0</v>
      </c>
      <c r="AJ68">
        <f t="shared" si="19"/>
        <v>0</v>
      </c>
      <c r="AK68">
        <f t="shared" si="39"/>
        <v>0</v>
      </c>
      <c r="AL68">
        <f t="shared" si="20"/>
        <v>0</v>
      </c>
      <c r="AM68">
        <f t="shared" si="21"/>
        <v>0</v>
      </c>
      <c r="AN68">
        <f t="shared" si="40"/>
        <v>0</v>
      </c>
      <c r="AO68">
        <f t="shared" si="22"/>
        <v>0</v>
      </c>
      <c r="AP68">
        <f t="shared" si="23"/>
        <v>0</v>
      </c>
      <c r="BB68" s="72"/>
      <c r="BQ68" s="100"/>
      <c r="BR68" s="96">
        <v>4</v>
      </c>
      <c r="BS68" s="60" t="str">
        <f t="shared" ref="BS68:BS131" si="59">CB68</f>
        <v>AA152</v>
      </c>
      <c r="BT68" t="str">
        <f>IF(ISNA(MATCH(13,$L:$L,)),CC68,VLOOKUP(13,$L:$P,COLUMN(D14),))</f>
        <v>RES_AA152</v>
      </c>
      <c r="BU68" t="str">
        <f>IF(ISNA(MATCH(13,$L:$L,)),CD68,VLOOKUP(13,$L:$P,COLUMN(E14),))</f>
        <v>Reserve</v>
      </c>
      <c r="BW68" t="s">
        <v>584</v>
      </c>
      <c r="BX68" t="s">
        <v>585</v>
      </c>
      <c r="BY68" s="65" t="s">
        <v>744</v>
      </c>
      <c r="BZ68" t="str">
        <f t="shared" ref="BZ68:BZ131" si="60">MID(BS68,3,3)</f>
        <v>152</v>
      </c>
      <c r="CB68" t="s">
        <v>745</v>
      </c>
      <c r="CC68" t="s">
        <v>746</v>
      </c>
      <c r="CD68" t="s">
        <v>589</v>
      </c>
      <c r="CF68" t="s">
        <v>584</v>
      </c>
      <c r="CG68" t="s">
        <v>585</v>
      </c>
      <c r="CH68" t="s">
        <v>744</v>
      </c>
      <c r="EA68" t="e">
        <f>MasterListe!#REF!</f>
        <v>#REF!</v>
      </c>
      <c r="EB68" t="e">
        <f>MasterListe!#REF!</f>
        <v>#REF!</v>
      </c>
      <c r="EC68">
        <f t="shared" si="24"/>
        <v>0</v>
      </c>
      <c r="ED68">
        <f t="shared" si="25"/>
        <v>0</v>
      </c>
      <c r="EE68">
        <f t="shared" si="26"/>
        <v>0</v>
      </c>
      <c r="EF68">
        <f t="shared" si="27"/>
        <v>0</v>
      </c>
      <c r="EG68">
        <f t="shared" si="28"/>
        <v>0</v>
      </c>
      <c r="EH68">
        <f t="shared" si="29"/>
        <v>0</v>
      </c>
      <c r="EI68">
        <f t="shared" si="30"/>
        <v>0</v>
      </c>
      <c r="FA68" s="63" t="str">
        <f t="shared" si="53"/>
        <v>IO.RES_AA152</v>
      </c>
      <c r="FB68" s="64" t="str">
        <f t="shared" si="54"/>
        <v>R</v>
      </c>
      <c r="FC68" s="64" t="str">
        <f t="shared" si="55"/>
        <v>152</v>
      </c>
      <c r="FD68" s="64" t="str">
        <f t="shared" si="56"/>
        <v>Reserve</v>
      </c>
      <c r="FE68" s="64" t="s">
        <v>619</v>
      </c>
      <c r="FF68" s="65"/>
    </row>
    <row r="69" spans="1:162">
      <c r="A69">
        <f t="shared" si="31"/>
        <v>0</v>
      </c>
      <c r="G69">
        <f t="shared" ref="G69:G132" si="61">AO69*AP69</f>
        <v>0</v>
      </c>
      <c r="H69">
        <f t="shared" ref="H69:H132" si="62">T69*U69</f>
        <v>0</v>
      </c>
      <c r="I69">
        <f t="shared" ref="I69:I132" si="63">AC69*AD69</f>
        <v>0</v>
      </c>
      <c r="J69">
        <f t="shared" si="57"/>
        <v>0</v>
      </c>
      <c r="K69">
        <f t="shared" ref="K69:K132" si="64">AA69*Z69</f>
        <v>0</v>
      </c>
      <c r="L69">
        <f t="shared" ref="L69:L132" si="65">AM69*AL69</f>
        <v>0</v>
      </c>
      <c r="M69">
        <f t="shared" ref="M69:M132" si="66">AH69*AJ69</f>
        <v>0</v>
      </c>
      <c r="N69">
        <f t="shared" si="58"/>
        <v>0</v>
      </c>
      <c r="O69" t="e">
        <f>MasterListe!#REF!&amp;"_"&amp;MasterListe!#REF!&amp;"_"&amp;MasterListe!#REF!</f>
        <v>#REF!</v>
      </c>
      <c r="P69" t="e">
        <f>MasterListe!#REF!&amp;" "&amp;MasterListe!#REF!</f>
        <v>#REF!</v>
      </c>
      <c r="S69">
        <f t="shared" si="32"/>
        <v>4</v>
      </c>
      <c r="T69">
        <f t="shared" ref="T69:T132" si="67">IF(SUM(IF(Q69="A1000_Standard",1,0),T68)&gt;S69,T68,SUM(IF(Q69="A1000_Standard",1,0),T68))</f>
        <v>0</v>
      </c>
      <c r="U69">
        <f t="shared" si="33"/>
        <v>0</v>
      </c>
      <c r="V69">
        <f t="shared" si="34"/>
        <v>10</v>
      </c>
      <c r="W69">
        <f t="shared" ref="W69:W132" si="68">IF(SUM(IF(Q69="A1000",1,0),W68)&gt;V69,W68,SUM(IF(Q69="A1000",1,0),W68))</f>
        <v>5</v>
      </c>
      <c r="X69">
        <f t="shared" ref="X69:X132" si="69">IF(Q69="A1000",1,0)</f>
        <v>0</v>
      </c>
      <c r="Y69">
        <f t="shared" si="35"/>
        <v>6</v>
      </c>
      <c r="Z69">
        <f t="shared" ref="Z69:Z132" si="70">IF(SUM(IF(Q69="A2000",1,0),Z68)&gt;Y69,Z68,SUM(IF(Q69="A2000",1,0),Z68))</f>
        <v>2</v>
      </c>
      <c r="AA69">
        <f t="shared" ref="AA69:AA132" si="71">IF(Q69="A2000",1,0)</f>
        <v>0</v>
      </c>
      <c r="AB69">
        <f t="shared" si="36"/>
        <v>96</v>
      </c>
      <c r="AC69">
        <f t="shared" ref="AC69:AC132" si="72">IF(SUM(IF(EH69=1,1,0),AC68)&gt;AB69,AC68,SUM(IF(EH69=1,1,0),AC68))</f>
        <v>1</v>
      </c>
      <c r="AD69">
        <f t="shared" ref="AD69:AD132" si="73">EH69</f>
        <v>0</v>
      </c>
      <c r="AE69">
        <f t="shared" si="37"/>
        <v>0</v>
      </c>
      <c r="AF69">
        <f t="shared" ref="AF69:AF132" si="74">IF(SUM(IF(EC69=1,1,0),AF68)&gt;AE69,AF68,SUM(IF(EC69=1,1,0),AF68))</f>
        <v>0</v>
      </c>
      <c r="AG69">
        <f t="shared" si="38"/>
        <v>8</v>
      </c>
      <c r="AH69" cm="1">
        <f t="array" ref="AH69">_xlfn.IFS(AND(AF69=AE69,AJ69=1),SUM(IF(EC69=1,1,0),AH68),AND(AH68=0,OR(AI69=1,AJ69=0)),0,AND(AI69=0,AJ69=0),AH68)</f>
        <v>0</v>
      </c>
      <c r="AI69">
        <f t="shared" ref="AI69:AI132" si="75">IF(AND(EC69=1,AF68&lt;AE69),1,0)</f>
        <v>0</v>
      </c>
      <c r="AJ69">
        <f t="shared" ref="AJ69:AJ132" si="76">IF(AND(EC69=1,AI69=0),1,0)</f>
        <v>0</v>
      </c>
      <c r="AK69">
        <f t="shared" si="39"/>
        <v>0</v>
      </c>
      <c r="AL69">
        <f t="shared" ref="AL69:AL132" si="77">IF(SUM(IF(EG69=1,1,0),AL68)&gt;AK69,AF68,SUM(IF(EG69=1,1,0),AL68))</f>
        <v>0</v>
      </c>
      <c r="AM69">
        <f t="shared" ref="AM69:AM132" si="78">IF(AND(EG69=1,AL68&lt;AK69),1,0)</f>
        <v>0</v>
      </c>
      <c r="AN69">
        <f t="shared" si="40"/>
        <v>0</v>
      </c>
      <c r="AO69">
        <f t="shared" ref="AO69:AO132" si="79">IF(SUM(AP69,AO68)&gt;AN69,AO68,SUM(AP69,AO68))</f>
        <v>0</v>
      </c>
      <c r="AP69">
        <f t="shared" ref="AP69:AP132" si="80">ED69</f>
        <v>0</v>
      </c>
      <c r="BB69" s="72"/>
      <c r="BQ69" s="100"/>
      <c r="BR69" s="96"/>
      <c r="BS69" s="60" t="str">
        <f t="shared" si="59"/>
        <v>AA153</v>
      </c>
      <c r="BT69" t="str">
        <f>IF(ISNA(MATCH(14,$L:$L,)),CC69,VLOOKUP(14,$L:$P,COLUMN(D15),))</f>
        <v>RES_AA153</v>
      </c>
      <c r="BU69" t="str">
        <f>IF(ISNA(MATCH(14,$L:$L,)),CD69,VLOOKUP(14,$L:$P,COLUMN(E15),))</f>
        <v>Reserve</v>
      </c>
      <c r="BW69" t="s">
        <v>584</v>
      </c>
      <c r="BX69" t="s">
        <v>585</v>
      </c>
      <c r="BY69" s="65" t="s">
        <v>744</v>
      </c>
      <c r="BZ69" t="str">
        <f t="shared" si="60"/>
        <v>153</v>
      </c>
      <c r="CB69" t="s">
        <v>747</v>
      </c>
      <c r="CC69" t="s">
        <v>748</v>
      </c>
      <c r="CD69" t="s">
        <v>589</v>
      </c>
      <c r="CF69" t="s">
        <v>584</v>
      </c>
      <c r="CG69" t="s">
        <v>585</v>
      </c>
      <c r="CH69" t="s">
        <v>744</v>
      </c>
      <c r="EA69" t="e">
        <f>MasterListe!#REF!</f>
        <v>#REF!</v>
      </c>
      <c r="EB69" t="e">
        <f>MasterListe!#REF!</f>
        <v>#REF!</v>
      </c>
      <c r="EC69">
        <f t="shared" ref="EC69:EC132" si="81">_xlfn.BITAND(EF69,NOT(EE69))</f>
        <v>0</v>
      </c>
      <c r="ED69">
        <f t="shared" ref="ED69:ED132" si="82">_xlfn.BITAND(EE69,EF69)</f>
        <v>0</v>
      </c>
      <c r="EE69">
        <f t="shared" ref="EE69:EE132" si="83">IF(ISERROR(FIND("mA",EB69)),0,1)</f>
        <v>0</v>
      </c>
      <c r="EF69">
        <f t="shared" ref="EF69:EF132" si="84">IF(ISERROR(FIND("MW",EA69)),0,1)</f>
        <v>0</v>
      </c>
      <c r="EG69">
        <f t="shared" ref="EG69:EG132" si="85">IF(ISERROR(FIND("SG",EA69)),0,1)</f>
        <v>0</v>
      </c>
      <c r="EH69">
        <f t="shared" ref="EH69:EH132" si="86">IF(OR(IF(ISERROR(FIND("SM",EA69)),0,1),IF(ISERROR(FIND("BM",EA69)),0,1),(IF(ISERROR(FIND("RM",EA69)),0,1))),1,0)</f>
        <v>0</v>
      </c>
      <c r="EI69">
        <f t="shared" ref="EI69:EI132" si="87">IF(ISERROR(FIND("FG",EA69)),0,1)</f>
        <v>0</v>
      </c>
      <c r="FA69" s="63" t="str">
        <f t="shared" si="53"/>
        <v>IO.RES_AA153</v>
      </c>
      <c r="FB69" s="64" t="str">
        <f t="shared" si="54"/>
        <v>R</v>
      </c>
      <c r="FC69" s="64" t="str">
        <f t="shared" si="55"/>
        <v>153</v>
      </c>
      <c r="FD69" s="64" t="str">
        <f t="shared" si="56"/>
        <v>Reserve</v>
      </c>
      <c r="FE69" s="64" t="s">
        <v>619</v>
      </c>
      <c r="FF69" s="65"/>
    </row>
    <row r="70" spans="1:162">
      <c r="A70">
        <f t="shared" ref="A70:A133" si="88">SUM(X70,AA70,AD70,AI70,AJ70,AM70,U70,AP70)</f>
        <v>0</v>
      </c>
      <c r="G70">
        <f t="shared" si="61"/>
        <v>0</v>
      </c>
      <c r="H70">
        <f t="shared" si="62"/>
        <v>0</v>
      </c>
      <c r="I70">
        <f t="shared" si="63"/>
        <v>0</v>
      </c>
      <c r="J70">
        <f t="shared" si="57"/>
        <v>0</v>
      </c>
      <c r="K70">
        <f t="shared" si="64"/>
        <v>0</v>
      </c>
      <c r="L70">
        <f t="shared" si="65"/>
        <v>0</v>
      </c>
      <c r="M70">
        <f t="shared" si="66"/>
        <v>0</v>
      </c>
      <c r="N70">
        <f t="shared" si="58"/>
        <v>0</v>
      </c>
      <c r="O70" t="e">
        <f>MasterListe!#REF!&amp;"_"&amp;MasterListe!#REF!&amp;"_"&amp;MasterListe!#REF!</f>
        <v>#REF!</v>
      </c>
      <c r="P70" t="e">
        <f>MasterListe!#REF!&amp;" "&amp;MasterListe!#REF!</f>
        <v>#REF!</v>
      </c>
      <c r="S70">
        <f t="shared" ref="S70:S133" si="89">S69</f>
        <v>4</v>
      </c>
      <c r="T70">
        <f t="shared" si="67"/>
        <v>0</v>
      </c>
      <c r="U70">
        <f t="shared" ref="U70:U133" si="90">IF(Q70="A1000_Standard",1,0)</f>
        <v>0</v>
      </c>
      <c r="V70">
        <f t="shared" ref="V70:V133" si="91">V69</f>
        <v>10</v>
      </c>
      <c r="W70">
        <f t="shared" si="68"/>
        <v>5</v>
      </c>
      <c r="X70">
        <f t="shared" si="69"/>
        <v>0</v>
      </c>
      <c r="Y70">
        <f t="shared" ref="Y70:Y133" si="92">Y69</f>
        <v>6</v>
      </c>
      <c r="Z70">
        <f t="shared" si="70"/>
        <v>2</v>
      </c>
      <c r="AA70">
        <f t="shared" si="71"/>
        <v>0</v>
      </c>
      <c r="AB70">
        <f t="shared" ref="AB70:AB133" si="93">AB69</f>
        <v>96</v>
      </c>
      <c r="AC70">
        <f t="shared" si="72"/>
        <v>1</v>
      </c>
      <c r="AD70">
        <f t="shared" si="73"/>
        <v>0</v>
      </c>
      <c r="AE70">
        <f t="shared" ref="AE70:AE133" si="94">AE69</f>
        <v>0</v>
      </c>
      <c r="AF70">
        <f t="shared" si="74"/>
        <v>0</v>
      </c>
      <c r="AG70">
        <f t="shared" ref="AG70:AG133" si="95">AG69</f>
        <v>8</v>
      </c>
      <c r="AH70" cm="1">
        <f t="array" ref="AH70">_xlfn.IFS(AND(AF70=AE70,AJ70=1),SUM(IF(EC70=1,1,0),AH69),AND(AH69=0,OR(AI70=1,AJ70=0)),0,AND(AI70=0,AJ70=0),AH69)</f>
        <v>0</v>
      </c>
      <c r="AI70">
        <f t="shared" si="75"/>
        <v>0</v>
      </c>
      <c r="AJ70">
        <f t="shared" si="76"/>
        <v>0</v>
      </c>
      <c r="AK70">
        <f t="shared" ref="AK70:AK133" si="96">AK69</f>
        <v>0</v>
      </c>
      <c r="AL70">
        <f t="shared" si="77"/>
        <v>0</v>
      </c>
      <c r="AM70">
        <f t="shared" si="78"/>
        <v>0</v>
      </c>
      <c r="AN70">
        <f t="shared" ref="AN70:AN133" si="97">AN69</f>
        <v>0</v>
      </c>
      <c r="AO70">
        <f t="shared" si="79"/>
        <v>0</v>
      </c>
      <c r="AP70">
        <f t="shared" si="80"/>
        <v>0</v>
      </c>
      <c r="BB70" s="72"/>
      <c r="BQ70" s="100"/>
      <c r="BR70" s="96"/>
      <c r="BS70" s="60" t="str">
        <f t="shared" si="59"/>
        <v>AA154</v>
      </c>
      <c r="BT70" t="str">
        <f>IF(ISNA(MATCH(15,$L:$L,)),CC70,VLOOKUP(15,$L:$P,COLUMN(D16),))</f>
        <v>RES_AA154</v>
      </c>
      <c r="BU70" t="str">
        <f>IF(ISNA(MATCH(15,$L:$L,)),CD70,VLOOKUP(15,$L:$P,COLUMN(E16),))</f>
        <v>Reserve</v>
      </c>
      <c r="BW70" t="s">
        <v>584</v>
      </c>
      <c r="BX70" t="s">
        <v>585</v>
      </c>
      <c r="BY70" s="65" t="s">
        <v>744</v>
      </c>
      <c r="BZ70" t="str">
        <f t="shared" si="60"/>
        <v>154</v>
      </c>
      <c r="CB70" t="s">
        <v>749</v>
      </c>
      <c r="CC70" t="s">
        <v>750</v>
      </c>
      <c r="CD70" t="s">
        <v>589</v>
      </c>
      <c r="CF70" t="s">
        <v>584</v>
      </c>
      <c r="CG70" t="s">
        <v>585</v>
      </c>
      <c r="CH70" t="s">
        <v>744</v>
      </c>
      <c r="EA70" t="e">
        <f>MasterListe!#REF!</f>
        <v>#REF!</v>
      </c>
      <c r="EB70" t="e">
        <f>MasterListe!#REF!</f>
        <v>#REF!</v>
      </c>
      <c r="EC70">
        <f t="shared" si="81"/>
        <v>0</v>
      </c>
      <c r="ED70">
        <f t="shared" si="82"/>
        <v>0</v>
      </c>
      <c r="EE70">
        <f t="shared" si="83"/>
        <v>0</v>
      </c>
      <c r="EF70">
        <f t="shared" si="84"/>
        <v>0</v>
      </c>
      <c r="EG70">
        <f t="shared" si="85"/>
        <v>0</v>
      </c>
      <c r="EH70">
        <f t="shared" si="86"/>
        <v>0</v>
      </c>
      <c r="EI70">
        <f t="shared" si="87"/>
        <v>0</v>
      </c>
      <c r="FA70" s="63" t="str">
        <f t="shared" si="53"/>
        <v>IO.RES_AA154</v>
      </c>
      <c r="FB70" s="64" t="str">
        <f t="shared" si="54"/>
        <v>R</v>
      </c>
      <c r="FC70" s="64" t="str">
        <f t="shared" si="55"/>
        <v>154</v>
      </c>
      <c r="FD70" s="64" t="str">
        <f t="shared" si="56"/>
        <v>Reserve</v>
      </c>
      <c r="FE70" s="64" t="s">
        <v>619</v>
      </c>
      <c r="FF70" s="65"/>
    </row>
    <row r="71" spans="1:162">
      <c r="A71">
        <f t="shared" si="88"/>
        <v>0</v>
      </c>
      <c r="G71">
        <f t="shared" si="61"/>
        <v>0</v>
      </c>
      <c r="H71">
        <f t="shared" si="62"/>
        <v>0</v>
      </c>
      <c r="I71">
        <f t="shared" si="63"/>
        <v>0</v>
      </c>
      <c r="J71">
        <f t="shared" si="57"/>
        <v>0</v>
      </c>
      <c r="K71">
        <f t="shared" si="64"/>
        <v>0</v>
      </c>
      <c r="L71">
        <f t="shared" si="65"/>
        <v>0</v>
      </c>
      <c r="M71">
        <f t="shared" si="66"/>
        <v>0</v>
      </c>
      <c r="N71">
        <f t="shared" si="58"/>
        <v>0</v>
      </c>
      <c r="O71" t="e">
        <f>MasterListe!#REF!&amp;"_"&amp;MasterListe!#REF!&amp;"_"&amp;MasterListe!#REF!</f>
        <v>#REF!</v>
      </c>
      <c r="P71" t="e">
        <f>MasterListe!#REF!&amp;" "&amp;MasterListe!#REF!</f>
        <v>#REF!</v>
      </c>
      <c r="S71">
        <f t="shared" si="89"/>
        <v>4</v>
      </c>
      <c r="T71">
        <f t="shared" si="67"/>
        <v>0</v>
      </c>
      <c r="U71">
        <f t="shared" si="90"/>
        <v>0</v>
      </c>
      <c r="V71">
        <f t="shared" si="91"/>
        <v>10</v>
      </c>
      <c r="W71">
        <f t="shared" si="68"/>
        <v>5</v>
      </c>
      <c r="X71">
        <f t="shared" si="69"/>
        <v>0</v>
      </c>
      <c r="Y71">
        <f t="shared" si="92"/>
        <v>6</v>
      </c>
      <c r="Z71">
        <f t="shared" si="70"/>
        <v>2</v>
      </c>
      <c r="AA71">
        <f t="shared" si="71"/>
        <v>0</v>
      </c>
      <c r="AB71">
        <f t="shared" si="93"/>
        <v>96</v>
      </c>
      <c r="AC71">
        <f t="shared" si="72"/>
        <v>1</v>
      </c>
      <c r="AD71">
        <f t="shared" si="73"/>
        <v>0</v>
      </c>
      <c r="AE71">
        <f t="shared" si="94"/>
        <v>0</v>
      </c>
      <c r="AF71">
        <f t="shared" si="74"/>
        <v>0</v>
      </c>
      <c r="AG71">
        <f t="shared" si="95"/>
        <v>8</v>
      </c>
      <c r="AH71" cm="1">
        <f t="array" ref="AH71">_xlfn.IFS(AND(AF71=AE71,AJ71=1),SUM(IF(EC71=1,1,0),AH70),AND(AH70=0,OR(AI71=1,AJ71=0)),0,AND(AI71=0,AJ71=0),AH70)</f>
        <v>0</v>
      </c>
      <c r="AI71">
        <f t="shared" si="75"/>
        <v>0</v>
      </c>
      <c r="AJ71">
        <f t="shared" si="76"/>
        <v>0</v>
      </c>
      <c r="AK71">
        <f t="shared" si="96"/>
        <v>0</v>
      </c>
      <c r="AL71">
        <f t="shared" si="77"/>
        <v>0</v>
      </c>
      <c r="AM71">
        <f t="shared" si="78"/>
        <v>0</v>
      </c>
      <c r="AN71">
        <f t="shared" si="97"/>
        <v>0</v>
      </c>
      <c r="AO71">
        <f t="shared" si="79"/>
        <v>0</v>
      </c>
      <c r="AP71">
        <f t="shared" si="80"/>
        <v>0</v>
      </c>
      <c r="BB71" s="72"/>
      <c r="BQ71" s="100"/>
      <c r="BR71" s="96"/>
      <c r="BS71" s="60" t="str">
        <f t="shared" si="59"/>
        <v>AA155</v>
      </c>
      <c r="BT71" t="str">
        <f>IF(ISNA(MATCH(16,$L:$L,)),CC71,VLOOKUP(16,$L:$P,COLUMN(D17),))</f>
        <v>RES_AA155</v>
      </c>
      <c r="BU71" t="str">
        <f>IF(ISNA(MATCH(16,$L:$L,)),CD71,VLOOKUP(16,$L:$P,COLUMN(E17),))</f>
        <v>Reserve</v>
      </c>
      <c r="BW71" t="s">
        <v>584</v>
      </c>
      <c r="BX71" t="s">
        <v>585</v>
      </c>
      <c r="BY71" s="65" t="s">
        <v>744</v>
      </c>
      <c r="BZ71" t="str">
        <f t="shared" si="60"/>
        <v>155</v>
      </c>
      <c r="CB71" t="s">
        <v>751</v>
      </c>
      <c r="CC71" t="s">
        <v>752</v>
      </c>
      <c r="CD71" t="s">
        <v>589</v>
      </c>
      <c r="CF71" t="s">
        <v>584</v>
      </c>
      <c r="CG71" t="s">
        <v>585</v>
      </c>
      <c r="CH71" t="s">
        <v>744</v>
      </c>
      <c r="EA71" t="e">
        <f>MasterListe!#REF!</f>
        <v>#REF!</v>
      </c>
      <c r="EB71" t="e">
        <f>MasterListe!#REF!</f>
        <v>#REF!</v>
      </c>
      <c r="EC71">
        <f t="shared" si="81"/>
        <v>0</v>
      </c>
      <c r="ED71">
        <f t="shared" si="82"/>
        <v>0</v>
      </c>
      <c r="EE71">
        <f t="shared" si="83"/>
        <v>0</v>
      </c>
      <c r="EF71">
        <f t="shared" si="84"/>
        <v>0</v>
      </c>
      <c r="EG71">
        <f t="shared" si="85"/>
        <v>0</v>
      </c>
      <c r="EH71">
        <f t="shared" si="86"/>
        <v>0</v>
      </c>
      <c r="EI71">
        <f t="shared" si="87"/>
        <v>0</v>
      </c>
      <c r="FA71" s="63" t="str">
        <f t="shared" si="53"/>
        <v>IO.RES_AA155</v>
      </c>
      <c r="FB71" s="64" t="str">
        <f t="shared" si="54"/>
        <v>R</v>
      </c>
      <c r="FC71" s="64" t="str">
        <f t="shared" si="55"/>
        <v>155</v>
      </c>
      <c r="FD71" s="64" t="str">
        <f t="shared" si="56"/>
        <v>Reserve</v>
      </c>
      <c r="FE71" s="64" t="s">
        <v>619</v>
      </c>
      <c r="FF71" s="65"/>
    </row>
    <row r="72" spans="1:162">
      <c r="A72">
        <f t="shared" si="88"/>
        <v>0</v>
      </c>
      <c r="G72">
        <f t="shared" si="61"/>
        <v>0</v>
      </c>
      <c r="H72">
        <f t="shared" si="62"/>
        <v>0</v>
      </c>
      <c r="I72">
        <f t="shared" si="63"/>
        <v>0</v>
      </c>
      <c r="J72">
        <f t="shared" si="57"/>
        <v>0</v>
      </c>
      <c r="K72">
        <f t="shared" si="64"/>
        <v>0</v>
      </c>
      <c r="L72">
        <f t="shared" si="65"/>
        <v>0</v>
      </c>
      <c r="M72">
        <f t="shared" si="66"/>
        <v>0</v>
      </c>
      <c r="N72">
        <f t="shared" si="58"/>
        <v>0</v>
      </c>
      <c r="O72" t="e">
        <f>MasterListe!#REF!&amp;"_"&amp;MasterListe!#REF!&amp;"_"&amp;MasterListe!#REF!</f>
        <v>#REF!</v>
      </c>
      <c r="P72" t="e">
        <f>MasterListe!#REF!&amp;" "&amp;MasterListe!#REF!</f>
        <v>#REF!</v>
      </c>
      <c r="S72">
        <f t="shared" si="89"/>
        <v>4</v>
      </c>
      <c r="T72">
        <f t="shared" si="67"/>
        <v>0</v>
      </c>
      <c r="U72">
        <f t="shared" si="90"/>
        <v>0</v>
      </c>
      <c r="V72">
        <f t="shared" si="91"/>
        <v>10</v>
      </c>
      <c r="W72">
        <f t="shared" si="68"/>
        <v>5</v>
      </c>
      <c r="X72">
        <f t="shared" si="69"/>
        <v>0</v>
      </c>
      <c r="Y72">
        <f t="shared" si="92"/>
        <v>6</v>
      </c>
      <c r="Z72">
        <f t="shared" si="70"/>
        <v>2</v>
      </c>
      <c r="AA72">
        <f t="shared" si="71"/>
        <v>0</v>
      </c>
      <c r="AB72">
        <f t="shared" si="93"/>
        <v>96</v>
      </c>
      <c r="AC72">
        <f t="shared" si="72"/>
        <v>1</v>
      </c>
      <c r="AD72">
        <f t="shared" si="73"/>
        <v>0</v>
      </c>
      <c r="AE72">
        <f t="shared" si="94"/>
        <v>0</v>
      </c>
      <c r="AF72">
        <f t="shared" si="74"/>
        <v>0</v>
      </c>
      <c r="AG72">
        <f t="shared" si="95"/>
        <v>8</v>
      </c>
      <c r="AH72" cm="1">
        <f t="array" ref="AH72">_xlfn.IFS(AND(AF72=AE72,AJ72=1),SUM(IF(EC72=1,1,0),AH71),AND(AH71=0,OR(AI72=1,AJ72=0)),0,AND(AI72=0,AJ72=0),AH71)</f>
        <v>0</v>
      </c>
      <c r="AI72">
        <f t="shared" si="75"/>
        <v>0</v>
      </c>
      <c r="AJ72">
        <f t="shared" si="76"/>
        <v>0</v>
      </c>
      <c r="AK72">
        <f t="shared" si="96"/>
        <v>0</v>
      </c>
      <c r="AL72">
        <f t="shared" si="77"/>
        <v>0</v>
      </c>
      <c r="AM72">
        <f t="shared" si="78"/>
        <v>0</v>
      </c>
      <c r="AN72">
        <f t="shared" si="97"/>
        <v>0</v>
      </c>
      <c r="AO72">
        <f t="shared" si="79"/>
        <v>0</v>
      </c>
      <c r="AP72">
        <f t="shared" si="80"/>
        <v>0</v>
      </c>
      <c r="BB72" s="72"/>
      <c r="BQ72" s="100"/>
      <c r="BR72" s="96"/>
      <c r="BS72" s="60" t="str">
        <f t="shared" si="59"/>
        <v>AE144</v>
      </c>
      <c r="BT72" t="str">
        <f>IF(ISNA(MATCH(25,$N:$N,)),CC72,VLOOKUP(25,$N:$P,COLUMN(B26),))</f>
        <v>RES_AE144</v>
      </c>
      <c r="BU72" t="str">
        <f>IF(ISNA(MATCH(25,$N:$N,)),CD72,VLOOKUP(25,$N:$P,COLUMN(C26),))</f>
        <v>Reserve</v>
      </c>
      <c r="BW72" t="s">
        <v>584</v>
      </c>
      <c r="BX72" t="s">
        <v>585</v>
      </c>
      <c r="BY72" s="65" t="s">
        <v>744</v>
      </c>
      <c r="BZ72" t="str">
        <f t="shared" si="60"/>
        <v>144</v>
      </c>
      <c r="CB72" t="s">
        <v>753</v>
      </c>
      <c r="CC72" t="s">
        <v>754</v>
      </c>
      <c r="CD72" t="s">
        <v>589</v>
      </c>
      <c r="CF72" t="s">
        <v>584</v>
      </c>
      <c r="CG72" t="s">
        <v>585</v>
      </c>
      <c r="CH72" t="s">
        <v>744</v>
      </c>
      <c r="EA72" t="e">
        <f>MasterListe!#REF!</f>
        <v>#REF!</v>
      </c>
      <c r="EB72" t="e">
        <f>MasterListe!#REF!</f>
        <v>#REF!</v>
      </c>
      <c r="EC72">
        <f t="shared" si="81"/>
        <v>0</v>
      </c>
      <c r="ED72">
        <f t="shared" si="82"/>
        <v>0</v>
      </c>
      <c r="EE72">
        <f t="shared" si="83"/>
        <v>0</v>
      </c>
      <c r="EF72">
        <f t="shared" si="84"/>
        <v>0</v>
      </c>
      <c r="EG72">
        <f t="shared" si="85"/>
        <v>0</v>
      </c>
      <c r="EH72">
        <f t="shared" si="86"/>
        <v>0</v>
      </c>
      <c r="EI72">
        <f t="shared" si="87"/>
        <v>0</v>
      </c>
      <c r="FA72" s="63" t="str">
        <f t="shared" si="53"/>
        <v>IO.RES_AE144</v>
      </c>
      <c r="FB72" s="64" t="str">
        <f t="shared" si="54"/>
        <v>R</v>
      </c>
      <c r="FC72" s="64" t="str">
        <f t="shared" si="55"/>
        <v>144</v>
      </c>
      <c r="FD72" s="64" t="str">
        <f t="shared" si="56"/>
        <v>Reserve</v>
      </c>
      <c r="FE72" s="64" t="s">
        <v>619</v>
      </c>
      <c r="FF72" s="65"/>
    </row>
    <row r="73" spans="1:162">
      <c r="A73">
        <f t="shared" si="88"/>
        <v>0</v>
      </c>
      <c r="G73">
        <f t="shared" si="61"/>
        <v>0</v>
      </c>
      <c r="H73">
        <f t="shared" si="62"/>
        <v>0</v>
      </c>
      <c r="I73">
        <f t="shared" si="63"/>
        <v>0</v>
      </c>
      <c r="J73">
        <f t="shared" si="57"/>
        <v>0</v>
      </c>
      <c r="K73">
        <f t="shared" si="64"/>
        <v>0</v>
      </c>
      <c r="L73">
        <f t="shared" si="65"/>
        <v>0</v>
      </c>
      <c r="M73">
        <f t="shared" si="66"/>
        <v>0</v>
      </c>
      <c r="N73">
        <f t="shared" si="58"/>
        <v>0</v>
      </c>
      <c r="O73" t="e">
        <f>MasterListe!#REF!&amp;"_"&amp;MasterListe!#REF!&amp;"_"&amp;MasterListe!#REF!</f>
        <v>#REF!</v>
      </c>
      <c r="P73" t="e">
        <f>MasterListe!#REF!&amp;" "&amp;MasterListe!#REF!</f>
        <v>#REF!</v>
      </c>
      <c r="S73">
        <f t="shared" si="89"/>
        <v>4</v>
      </c>
      <c r="T73">
        <f t="shared" si="67"/>
        <v>0</v>
      </c>
      <c r="U73">
        <f t="shared" si="90"/>
        <v>0</v>
      </c>
      <c r="V73">
        <f t="shared" si="91"/>
        <v>10</v>
      </c>
      <c r="W73">
        <f t="shared" si="68"/>
        <v>5</v>
      </c>
      <c r="X73">
        <f t="shared" si="69"/>
        <v>0</v>
      </c>
      <c r="Y73">
        <f t="shared" si="92"/>
        <v>6</v>
      </c>
      <c r="Z73">
        <f t="shared" si="70"/>
        <v>2</v>
      </c>
      <c r="AA73">
        <f t="shared" si="71"/>
        <v>0</v>
      </c>
      <c r="AB73">
        <f t="shared" si="93"/>
        <v>96</v>
      </c>
      <c r="AC73">
        <f t="shared" si="72"/>
        <v>1</v>
      </c>
      <c r="AD73">
        <f t="shared" si="73"/>
        <v>0</v>
      </c>
      <c r="AE73">
        <f t="shared" si="94"/>
        <v>0</v>
      </c>
      <c r="AF73">
        <f t="shared" si="74"/>
        <v>0</v>
      </c>
      <c r="AG73">
        <f t="shared" si="95"/>
        <v>8</v>
      </c>
      <c r="AH73" cm="1">
        <f t="array" ref="AH73">_xlfn.IFS(AND(AF73=AE73,AJ73=1),SUM(IF(EC73=1,1,0),AH72),AND(AH72=0,OR(AI73=1,AJ73=0)),0,AND(AI73=0,AJ73=0),AH72)</f>
        <v>0</v>
      </c>
      <c r="AI73">
        <f t="shared" si="75"/>
        <v>0</v>
      </c>
      <c r="AJ73">
        <f t="shared" si="76"/>
        <v>0</v>
      </c>
      <c r="AK73">
        <f t="shared" si="96"/>
        <v>0</v>
      </c>
      <c r="AL73">
        <f t="shared" si="77"/>
        <v>0</v>
      </c>
      <c r="AM73">
        <f t="shared" si="78"/>
        <v>0</v>
      </c>
      <c r="AN73">
        <f t="shared" si="97"/>
        <v>0</v>
      </c>
      <c r="AO73">
        <f t="shared" si="79"/>
        <v>0</v>
      </c>
      <c r="AP73">
        <f t="shared" si="80"/>
        <v>0</v>
      </c>
      <c r="BB73" s="72"/>
      <c r="BQ73" s="100"/>
      <c r="BR73" s="96"/>
      <c r="BS73" s="60" t="str">
        <f t="shared" si="59"/>
        <v>AE145</v>
      </c>
      <c r="BT73" t="str">
        <f>IF(ISNA(MATCH(26,$N:$N,)),CC73,VLOOKUP(26,$N:$P,COLUMN(B27),))</f>
        <v>RES_AE145</v>
      </c>
      <c r="BU73" t="str">
        <f>IF(ISNA(MATCH(26,$N:$N,)),CD73,VLOOKUP(26,$N:$P,COLUMN(C27),))</f>
        <v>Reserve</v>
      </c>
      <c r="BW73" t="s">
        <v>584</v>
      </c>
      <c r="BX73" t="s">
        <v>585</v>
      </c>
      <c r="BY73" s="65" t="s">
        <v>744</v>
      </c>
      <c r="BZ73" t="str">
        <f t="shared" si="60"/>
        <v>145</v>
      </c>
      <c r="CB73" t="s">
        <v>755</v>
      </c>
      <c r="CC73" t="s">
        <v>756</v>
      </c>
      <c r="CD73" t="s">
        <v>589</v>
      </c>
      <c r="CF73" t="s">
        <v>584</v>
      </c>
      <c r="CG73" t="s">
        <v>585</v>
      </c>
      <c r="CH73" t="s">
        <v>744</v>
      </c>
      <c r="EA73" t="e">
        <f>MasterListe!#REF!</f>
        <v>#REF!</v>
      </c>
      <c r="EB73" t="e">
        <f>MasterListe!#REF!</f>
        <v>#REF!</v>
      </c>
      <c r="EC73">
        <f t="shared" si="81"/>
        <v>0</v>
      </c>
      <c r="ED73">
        <f t="shared" si="82"/>
        <v>0</v>
      </c>
      <c r="EE73">
        <f t="shared" si="83"/>
        <v>0</v>
      </c>
      <c r="EF73">
        <f t="shared" si="84"/>
        <v>0</v>
      </c>
      <c r="EG73">
        <f t="shared" si="85"/>
        <v>0</v>
      </c>
      <c r="EH73">
        <f t="shared" si="86"/>
        <v>0</v>
      </c>
      <c r="EI73">
        <f t="shared" si="87"/>
        <v>0</v>
      </c>
      <c r="FA73" s="63" t="str">
        <f t="shared" si="53"/>
        <v>IO.RES_AE145</v>
      </c>
      <c r="FB73" s="64" t="str">
        <f t="shared" si="54"/>
        <v>R</v>
      </c>
      <c r="FC73" s="64" t="str">
        <f t="shared" si="55"/>
        <v>145</v>
      </c>
      <c r="FD73" s="64" t="str">
        <f t="shared" si="56"/>
        <v>Reserve</v>
      </c>
      <c r="FE73" s="64" t="s">
        <v>619</v>
      </c>
      <c r="FF73" s="65"/>
    </row>
    <row r="74" spans="1:162">
      <c r="A74">
        <f t="shared" si="88"/>
        <v>0</v>
      </c>
      <c r="G74">
        <f t="shared" si="61"/>
        <v>0</v>
      </c>
      <c r="H74">
        <f t="shared" si="62"/>
        <v>0</v>
      </c>
      <c r="I74">
        <f t="shared" si="63"/>
        <v>0</v>
      </c>
      <c r="J74">
        <f t="shared" si="57"/>
        <v>0</v>
      </c>
      <c r="K74">
        <f t="shared" si="64"/>
        <v>0</v>
      </c>
      <c r="L74">
        <f t="shared" si="65"/>
        <v>0</v>
      </c>
      <c r="M74">
        <f t="shared" si="66"/>
        <v>0</v>
      </c>
      <c r="N74">
        <f t="shared" si="58"/>
        <v>0</v>
      </c>
      <c r="O74" t="e">
        <f>MasterListe!#REF!&amp;"_"&amp;MasterListe!#REF!&amp;"_"&amp;MasterListe!#REF!</f>
        <v>#REF!</v>
      </c>
      <c r="P74" t="e">
        <f>MasterListe!#REF!&amp;" "&amp;MasterListe!#REF!</f>
        <v>#REF!</v>
      </c>
      <c r="S74">
        <f t="shared" si="89"/>
        <v>4</v>
      </c>
      <c r="T74">
        <f t="shared" si="67"/>
        <v>0</v>
      </c>
      <c r="U74">
        <f t="shared" si="90"/>
        <v>0</v>
      </c>
      <c r="V74">
        <f t="shared" si="91"/>
        <v>10</v>
      </c>
      <c r="W74">
        <f t="shared" si="68"/>
        <v>5</v>
      </c>
      <c r="X74">
        <f t="shared" si="69"/>
        <v>0</v>
      </c>
      <c r="Y74">
        <f t="shared" si="92"/>
        <v>6</v>
      </c>
      <c r="Z74">
        <f t="shared" si="70"/>
        <v>2</v>
      </c>
      <c r="AA74">
        <f t="shared" si="71"/>
        <v>0</v>
      </c>
      <c r="AB74">
        <f t="shared" si="93"/>
        <v>96</v>
      </c>
      <c r="AC74">
        <f t="shared" si="72"/>
        <v>1</v>
      </c>
      <c r="AD74">
        <f t="shared" si="73"/>
        <v>0</v>
      </c>
      <c r="AE74">
        <f t="shared" si="94"/>
        <v>0</v>
      </c>
      <c r="AF74">
        <f t="shared" si="74"/>
        <v>0</v>
      </c>
      <c r="AG74">
        <f t="shared" si="95"/>
        <v>8</v>
      </c>
      <c r="AH74" cm="1">
        <f t="array" ref="AH74">_xlfn.IFS(AND(AF74=AE74,AJ74=1),SUM(IF(EC74=1,1,0),AH73),AND(AH73=0,OR(AI74=1,AJ74=0)),0,AND(AI74=0,AJ74=0),AH73)</f>
        <v>0</v>
      </c>
      <c r="AI74">
        <f t="shared" si="75"/>
        <v>0</v>
      </c>
      <c r="AJ74">
        <f t="shared" si="76"/>
        <v>0</v>
      </c>
      <c r="AK74">
        <f t="shared" si="96"/>
        <v>0</v>
      </c>
      <c r="AL74">
        <f t="shared" si="77"/>
        <v>0</v>
      </c>
      <c r="AM74">
        <f t="shared" si="78"/>
        <v>0</v>
      </c>
      <c r="AN74">
        <f t="shared" si="97"/>
        <v>0</v>
      </c>
      <c r="AO74">
        <f t="shared" si="79"/>
        <v>0</v>
      </c>
      <c r="AP74">
        <f t="shared" si="80"/>
        <v>0</v>
      </c>
      <c r="BB74" s="72"/>
      <c r="BQ74" s="100"/>
      <c r="BR74" s="96"/>
      <c r="BS74" s="60" t="str">
        <f t="shared" si="59"/>
        <v>AE146</v>
      </c>
      <c r="BT74" t="str">
        <f>IF(ISNA(MATCH(27,$N:$N,)),CC74,VLOOKUP(27,$N:$P,COLUMN(B28),))</f>
        <v>RES_AE146</v>
      </c>
      <c r="BU74" t="str">
        <f>IF(ISNA(MATCH(27,$N:$N,)),CD74,VLOOKUP(27,$N:$P,COLUMN(C28),))</f>
        <v>Reserve</v>
      </c>
      <c r="BW74" t="s">
        <v>584</v>
      </c>
      <c r="BX74" t="s">
        <v>585</v>
      </c>
      <c r="BY74" s="65" t="s">
        <v>744</v>
      </c>
      <c r="BZ74" t="str">
        <f t="shared" si="60"/>
        <v>146</v>
      </c>
      <c r="CB74" t="s">
        <v>757</v>
      </c>
      <c r="CC74" t="s">
        <v>758</v>
      </c>
      <c r="CD74" t="s">
        <v>589</v>
      </c>
      <c r="CF74" t="s">
        <v>584</v>
      </c>
      <c r="CG74" t="s">
        <v>585</v>
      </c>
      <c r="CH74" t="s">
        <v>744</v>
      </c>
      <c r="EA74" t="e">
        <f>MasterListe!#REF!</f>
        <v>#REF!</v>
      </c>
      <c r="EB74" t="e">
        <f>MasterListe!#REF!</f>
        <v>#REF!</v>
      </c>
      <c r="EC74">
        <f t="shared" si="81"/>
        <v>0</v>
      </c>
      <c r="ED74">
        <f t="shared" si="82"/>
        <v>0</v>
      </c>
      <c r="EE74">
        <f t="shared" si="83"/>
        <v>0</v>
      </c>
      <c r="EF74">
        <f t="shared" si="84"/>
        <v>0</v>
      </c>
      <c r="EG74">
        <f t="shared" si="85"/>
        <v>0</v>
      </c>
      <c r="EH74">
        <f t="shared" si="86"/>
        <v>0</v>
      </c>
      <c r="EI74">
        <f t="shared" si="87"/>
        <v>0</v>
      </c>
      <c r="FA74" s="63" t="str">
        <f t="shared" si="53"/>
        <v>IO.RES_AE146</v>
      </c>
      <c r="FB74" s="64" t="str">
        <f t="shared" si="54"/>
        <v>R</v>
      </c>
      <c r="FC74" s="64" t="str">
        <f t="shared" si="55"/>
        <v>146</v>
      </c>
      <c r="FD74" s="64" t="str">
        <f t="shared" si="56"/>
        <v>Reserve</v>
      </c>
      <c r="FE74" s="64" t="s">
        <v>619</v>
      </c>
      <c r="FF74" s="65"/>
    </row>
    <row r="75" spans="1:162">
      <c r="A75">
        <f t="shared" si="88"/>
        <v>0</v>
      </c>
      <c r="G75">
        <f t="shared" si="61"/>
        <v>0</v>
      </c>
      <c r="H75">
        <f t="shared" si="62"/>
        <v>0</v>
      </c>
      <c r="I75">
        <f t="shared" si="63"/>
        <v>0</v>
      </c>
      <c r="J75">
        <f t="shared" si="57"/>
        <v>0</v>
      </c>
      <c r="K75">
        <f t="shared" si="64"/>
        <v>0</v>
      </c>
      <c r="L75">
        <f t="shared" si="65"/>
        <v>0</v>
      </c>
      <c r="M75">
        <f t="shared" si="66"/>
        <v>0</v>
      </c>
      <c r="N75">
        <f t="shared" si="58"/>
        <v>0</v>
      </c>
      <c r="O75" t="e">
        <f>MasterListe!#REF!&amp;"_"&amp;MasterListe!#REF!&amp;"_"&amp;MasterListe!#REF!</f>
        <v>#REF!</v>
      </c>
      <c r="P75" t="e">
        <f>MasterListe!#REF!&amp;" "&amp;MasterListe!#REF!</f>
        <v>#REF!</v>
      </c>
      <c r="S75">
        <f t="shared" si="89"/>
        <v>4</v>
      </c>
      <c r="T75">
        <f t="shared" si="67"/>
        <v>0</v>
      </c>
      <c r="U75">
        <f t="shared" si="90"/>
        <v>0</v>
      </c>
      <c r="V75">
        <f t="shared" si="91"/>
        <v>10</v>
      </c>
      <c r="W75">
        <f t="shared" si="68"/>
        <v>5</v>
      </c>
      <c r="X75">
        <f t="shared" si="69"/>
        <v>0</v>
      </c>
      <c r="Y75">
        <f t="shared" si="92"/>
        <v>6</v>
      </c>
      <c r="Z75">
        <f t="shared" si="70"/>
        <v>2</v>
      </c>
      <c r="AA75">
        <f t="shared" si="71"/>
        <v>0</v>
      </c>
      <c r="AB75">
        <f t="shared" si="93"/>
        <v>96</v>
      </c>
      <c r="AC75">
        <f t="shared" si="72"/>
        <v>1</v>
      </c>
      <c r="AD75">
        <f t="shared" si="73"/>
        <v>0</v>
      </c>
      <c r="AE75">
        <f t="shared" si="94"/>
        <v>0</v>
      </c>
      <c r="AF75">
        <f t="shared" si="74"/>
        <v>0</v>
      </c>
      <c r="AG75">
        <f t="shared" si="95"/>
        <v>8</v>
      </c>
      <c r="AH75" cm="1">
        <f t="array" ref="AH75">_xlfn.IFS(AND(AF75=AE75,AJ75=1),SUM(IF(EC75=1,1,0),AH74),AND(AH74=0,OR(AI75=1,AJ75=0)),0,AND(AI75=0,AJ75=0),AH74)</f>
        <v>0</v>
      </c>
      <c r="AI75">
        <f t="shared" si="75"/>
        <v>0</v>
      </c>
      <c r="AJ75">
        <f t="shared" si="76"/>
        <v>0</v>
      </c>
      <c r="AK75">
        <f t="shared" si="96"/>
        <v>0</v>
      </c>
      <c r="AL75">
        <f t="shared" si="77"/>
        <v>0</v>
      </c>
      <c r="AM75">
        <f t="shared" si="78"/>
        <v>0</v>
      </c>
      <c r="AN75">
        <f t="shared" si="97"/>
        <v>0</v>
      </c>
      <c r="AO75">
        <f t="shared" si="79"/>
        <v>0</v>
      </c>
      <c r="AP75">
        <f t="shared" si="80"/>
        <v>0</v>
      </c>
      <c r="BB75" s="72"/>
      <c r="BQ75" s="100"/>
      <c r="BR75" s="96"/>
      <c r="BS75" s="60" t="str">
        <f t="shared" si="59"/>
        <v>AE147</v>
      </c>
      <c r="BT75" t="str">
        <f>IF(ISNA(MATCH(28,$N:$N,)),CC75,VLOOKUP(28,$N:$P,COLUMN(B29),))</f>
        <v>RES_AE147</v>
      </c>
      <c r="BU75" t="str">
        <f>IF(ISNA(MATCH(28,$N:$N,)),CD75,VLOOKUP(28,$N:$P,COLUMN(C29),))</f>
        <v>Reserve</v>
      </c>
      <c r="BW75" t="s">
        <v>584</v>
      </c>
      <c r="BX75" t="s">
        <v>585</v>
      </c>
      <c r="BY75" s="65" t="s">
        <v>744</v>
      </c>
      <c r="BZ75" t="str">
        <f t="shared" si="60"/>
        <v>147</v>
      </c>
      <c r="CB75" t="s">
        <v>759</v>
      </c>
      <c r="CC75" t="s">
        <v>760</v>
      </c>
      <c r="CD75" t="s">
        <v>589</v>
      </c>
      <c r="CF75" t="s">
        <v>584</v>
      </c>
      <c r="CG75" t="s">
        <v>585</v>
      </c>
      <c r="CH75" t="s">
        <v>744</v>
      </c>
      <c r="EA75" t="e">
        <f>MasterListe!#REF!</f>
        <v>#REF!</v>
      </c>
      <c r="EB75" t="e">
        <f>MasterListe!#REF!</f>
        <v>#REF!</v>
      </c>
      <c r="EC75">
        <f t="shared" si="81"/>
        <v>0</v>
      </c>
      <c r="ED75">
        <f t="shared" si="82"/>
        <v>0</v>
      </c>
      <c r="EE75">
        <f t="shared" si="83"/>
        <v>0</v>
      </c>
      <c r="EF75">
        <f t="shared" si="84"/>
        <v>0</v>
      </c>
      <c r="EG75">
        <f t="shared" si="85"/>
        <v>0</v>
      </c>
      <c r="EH75">
        <f t="shared" si="86"/>
        <v>0</v>
      </c>
      <c r="EI75">
        <f t="shared" si="87"/>
        <v>0</v>
      </c>
      <c r="FA75" s="63" t="str">
        <f t="shared" si="53"/>
        <v>IO.RES_AE147</v>
      </c>
      <c r="FB75" s="64" t="str">
        <f t="shared" si="54"/>
        <v>R</v>
      </c>
      <c r="FC75" s="64" t="str">
        <f t="shared" si="55"/>
        <v>147</v>
      </c>
      <c r="FD75" s="64" t="str">
        <f t="shared" si="56"/>
        <v>Reserve</v>
      </c>
      <c r="FE75" s="64" t="s">
        <v>619</v>
      </c>
      <c r="FF75" s="65"/>
    </row>
    <row r="76" spans="1:162">
      <c r="A76">
        <f t="shared" si="88"/>
        <v>0</v>
      </c>
      <c r="G76">
        <f t="shared" si="61"/>
        <v>0</v>
      </c>
      <c r="H76">
        <f t="shared" si="62"/>
        <v>0</v>
      </c>
      <c r="I76">
        <f t="shared" si="63"/>
        <v>0</v>
      </c>
      <c r="J76">
        <f t="shared" si="57"/>
        <v>0</v>
      </c>
      <c r="K76">
        <f t="shared" si="64"/>
        <v>0</v>
      </c>
      <c r="L76">
        <f t="shared" si="65"/>
        <v>0</v>
      </c>
      <c r="M76">
        <f t="shared" si="66"/>
        <v>0</v>
      </c>
      <c r="N76">
        <f t="shared" si="58"/>
        <v>0</v>
      </c>
      <c r="O76" t="e">
        <f>MasterListe!#REF!&amp;"_"&amp;MasterListe!#REF!&amp;"_"&amp;MasterListe!#REF!</f>
        <v>#REF!</v>
      </c>
      <c r="P76" t="e">
        <f>MasterListe!#REF!&amp;" "&amp;MasterListe!#REF!</f>
        <v>#REF!</v>
      </c>
      <c r="S76">
        <f t="shared" si="89"/>
        <v>4</v>
      </c>
      <c r="T76">
        <f t="shared" si="67"/>
        <v>0</v>
      </c>
      <c r="U76">
        <f t="shared" si="90"/>
        <v>0</v>
      </c>
      <c r="V76">
        <f t="shared" si="91"/>
        <v>10</v>
      </c>
      <c r="W76">
        <f t="shared" si="68"/>
        <v>5</v>
      </c>
      <c r="X76">
        <f t="shared" si="69"/>
        <v>0</v>
      </c>
      <c r="Y76">
        <f t="shared" si="92"/>
        <v>6</v>
      </c>
      <c r="Z76">
        <f t="shared" si="70"/>
        <v>2</v>
      </c>
      <c r="AA76">
        <f t="shared" si="71"/>
        <v>0</v>
      </c>
      <c r="AB76">
        <f t="shared" si="93"/>
        <v>96</v>
      </c>
      <c r="AC76">
        <f t="shared" si="72"/>
        <v>1</v>
      </c>
      <c r="AD76">
        <f t="shared" si="73"/>
        <v>0</v>
      </c>
      <c r="AE76">
        <f t="shared" si="94"/>
        <v>0</v>
      </c>
      <c r="AF76">
        <f t="shared" si="74"/>
        <v>0</v>
      </c>
      <c r="AG76">
        <f t="shared" si="95"/>
        <v>8</v>
      </c>
      <c r="AH76" cm="1">
        <f t="array" ref="AH76">_xlfn.IFS(AND(AF76=AE76,AJ76=1),SUM(IF(EC76=1,1,0),AH75),AND(AH75=0,OR(AI76=1,AJ76=0)),0,AND(AI76=0,AJ76=0),AH75)</f>
        <v>0</v>
      </c>
      <c r="AI76">
        <f t="shared" si="75"/>
        <v>0</v>
      </c>
      <c r="AJ76">
        <f t="shared" si="76"/>
        <v>0</v>
      </c>
      <c r="AK76">
        <f t="shared" si="96"/>
        <v>0</v>
      </c>
      <c r="AL76">
        <f t="shared" si="77"/>
        <v>0</v>
      </c>
      <c r="AM76">
        <f t="shared" si="78"/>
        <v>0</v>
      </c>
      <c r="AN76">
        <f t="shared" si="97"/>
        <v>0</v>
      </c>
      <c r="AO76">
        <f t="shared" si="79"/>
        <v>0</v>
      </c>
      <c r="AP76">
        <f t="shared" si="80"/>
        <v>0</v>
      </c>
      <c r="BB76" s="72"/>
      <c r="BQ76" s="100"/>
      <c r="BR76" s="96"/>
      <c r="BS76" s="60" t="str">
        <f t="shared" si="59"/>
        <v>AE148</v>
      </c>
      <c r="BT76" t="str">
        <f>IF(ISNA(MATCH(29,$N:$N,)),CC76,VLOOKUP(29,$N:$P,COLUMN(B30),))</f>
        <v>RES_AE148</v>
      </c>
      <c r="BU76" t="str">
        <f>IF(ISNA(MATCH(29,$N:$N,)),CD76,VLOOKUP(29,$N:$P,COLUMN(C30),))</f>
        <v>Reserve</v>
      </c>
      <c r="BW76" t="s">
        <v>584</v>
      </c>
      <c r="BX76" t="s">
        <v>585</v>
      </c>
      <c r="BY76" s="65" t="s">
        <v>744</v>
      </c>
      <c r="BZ76" t="str">
        <f t="shared" si="60"/>
        <v>148</v>
      </c>
      <c r="CB76" t="s">
        <v>761</v>
      </c>
      <c r="CC76" t="s">
        <v>762</v>
      </c>
      <c r="CD76" t="s">
        <v>589</v>
      </c>
      <c r="CF76" t="s">
        <v>584</v>
      </c>
      <c r="CG76" t="s">
        <v>585</v>
      </c>
      <c r="CH76" t="s">
        <v>744</v>
      </c>
      <c r="EA76" t="e">
        <f>MasterListe!#REF!</f>
        <v>#REF!</v>
      </c>
      <c r="EB76" t="e">
        <f>MasterListe!#REF!</f>
        <v>#REF!</v>
      </c>
      <c r="EC76">
        <f t="shared" si="81"/>
        <v>0</v>
      </c>
      <c r="ED76">
        <f t="shared" si="82"/>
        <v>0</v>
      </c>
      <c r="EE76">
        <f t="shared" si="83"/>
        <v>0</v>
      </c>
      <c r="EF76">
        <f t="shared" si="84"/>
        <v>0</v>
      </c>
      <c r="EG76">
        <f t="shared" si="85"/>
        <v>0</v>
      </c>
      <c r="EH76">
        <f t="shared" si="86"/>
        <v>0</v>
      </c>
      <c r="EI76">
        <f t="shared" si="87"/>
        <v>0</v>
      </c>
      <c r="FA76" s="63" t="str">
        <f t="shared" si="53"/>
        <v>IO.RES_AE148</v>
      </c>
      <c r="FB76" s="64" t="str">
        <f t="shared" si="54"/>
        <v>R</v>
      </c>
      <c r="FC76" s="64" t="str">
        <f t="shared" si="55"/>
        <v>148</v>
      </c>
      <c r="FD76" s="64" t="str">
        <f t="shared" si="56"/>
        <v>Reserve</v>
      </c>
      <c r="FE76" s="64" t="s">
        <v>619</v>
      </c>
      <c r="FF76" s="65"/>
    </row>
    <row r="77" spans="1:162">
      <c r="A77">
        <f t="shared" si="88"/>
        <v>0</v>
      </c>
      <c r="G77">
        <f t="shared" si="61"/>
        <v>0</v>
      </c>
      <c r="H77">
        <f t="shared" si="62"/>
        <v>0</v>
      </c>
      <c r="I77">
        <f t="shared" si="63"/>
        <v>0</v>
      </c>
      <c r="J77">
        <f t="shared" si="57"/>
        <v>0</v>
      </c>
      <c r="K77">
        <f t="shared" si="64"/>
        <v>0</v>
      </c>
      <c r="L77">
        <f t="shared" si="65"/>
        <v>0</v>
      </c>
      <c r="M77">
        <f t="shared" si="66"/>
        <v>0</v>
      </c>
      <c r="N77">
        <f t="shared" si="58"/>
        <v>0</v>
      </c>
      <c r="O77" t="e">
        <f>MasterListe!#REF!&amp;"_"&amp;MasterListe!#REF!&amp;"_"&amp;MasterListe!#REF!</f>
        <v>#REF!</v>
      </c>
      <c r="P77" t="e">
        <f>MasterListe!#REF!&amp;" "&amp;MasterListe!#REF!</f>
        <v>#REF!</v>
      </c>
      <c r="S77">
        <f t="shared" si="89"/>
        <v>4</v>
      </c>
      <c r="T77">
        <f t="shared" si="67"/>
        <v>0</v>
      </c>
      <c r="U77">
        <f t="shared" si="90"/>
        <v>0</v>
      </c>
      <c r="V77">
        <f t="shared" si="91"/>
        <v>10</v>
      </c>
      <c r="W77">
        <f t="shared" si="68"/>
        <v>5</v>
      </c>
      <c r="X77">
        <f t="shared" si="69"/>
        <v>0</v>
      </c>
      <c r="Y77">
        <f t="shared" si="92"/>
        <v>6</v>
      </c>
      <c r="Z77">
        <f t="shared" si="70"/>
        <v>2</v>
      </c>
      <c r="AA77">
        <f t="shared" si="71"/>
        <v>0</v>
      </c>
      <c r="AB77">
        <f t="shared" si="93"/>
        <v>96</v>
      </c>
      <c r="AC77">
        <f t="shared" si="72"/>
        <v>1</v>
      </c>
      <c r="AD77">
        <f t="shared" si="73"/>
        <v>0</v>
      </c>
      <c r="AE77">
        <f t="shared" si="94"/>
        <v>0</v>
      </c>
      <c r="AF77">
        <f t="shared" si="74"/>
        <v>0</v>
      </c>
      <c r="AG77">
        <f t="shared" si="95"/>
        <v>8</v>
      </c>
      <c r="AH77" cm="1">
        <f t="array" ref="AH77">_xlfn.IFS(AND(AF77=AE77,AJ77=1),SUM(IF(EC77=1,1,0),AH76),AND(AH76=0,OR(AI77=1,AJ77=0)),0,AND(AI77=0,AJ77=0),AH76)</f>
        <v>0</v>
      </c>
      <c r="AI77">
        <f t="shared" si="75"/>
        <v>0</v>
      </c>
      <c r="AJ77">
        <f t="shared" si="76"/>
        <v>0</v>
      </c>
      <c r="AK77">
        <f t="shared" si="96"/>
        <v>0</v>
      </c>
      <c r="AL77">
        <f t="shared" si="77"/>
        <v>0</v>
      </c>
      <c r="AM77">
        <f t="shared" si="78"/>
        <v>0</v>
      </c>
      <c r="AN77">
        <f t="shared" si="97"/>
        <v>0</v>
      </c>
      <c r="AO77">
        <f t="shared" si="79"/>
        <v>0</v>
      </c>
      <c r="AP77">
        <f t="shared" si="80"/>
        <v>0</v>
      </c>
      <c r="BB77" s="72"/>
      <c r="BQ77" s="100"/>
      <c r="BR77" s="96"/>
      <c r="BS77" s="60" t="str">
        <f t="shared" si="59"/>
        <v>AE149</v>
      </c>
      <c r="BT77" t="str">
        <f>IF(ISNA(MATCH(30,$N:$N,)),CC77,VLOOKUP(30,$N:$P,COLUMN(B31),))</f>
        <v>RES_AE149</v>
      </c>
      <c r="BU77" t="str">
        <f>IF(ISNA(MATCH(30,$N:$N,)),CD77,VLOOKUP(30,$N:$P,COLUMN(C31),))</f>
        <v>Reserve</v>
      </c>
      <c r="BW77" t="s">
        <v>584</v>
      </c>
      <c r="BX77" t="s">
        <v>585</v>
      </c>
      <c r="BY77" s="65" t="s">
        <v>744</v>
      </c>
      <c r="BZ77" t="str">
        <f t="shared" si="60"/>
        <v>149</v>
      </c>
      <c r="CB77" t="s">
        <v>763</v>
      </c>
      <c r="CC77" t="s">
        <v>764</v>
      </c>
      <c r="CD77" t="s">
        <v>589</v>
      </c>
      <c r="CF77" t="s">
        <v>584</v>
      </c>
      <c r="CG77" t="s">
        <v>585</v>
      </c>
      <c r="CH77" t="s">
        <v>744</v>
      </c>
      <c r="EA77" t="e">
        <f>MasterListe!#REF!</f>
        <v>#REF!</v>
      </c>
      <c r="EB77" t="e">
        <f>MasterListe!#REF!</f>
        <v>#REF!</v>
      </c>
      <c r="EC77">
        <f t="shared" si="81"/>
        <v>0</v>
      </c>
      <c r="ED77">
        <f t="shared" si="82"/>
        <v>0</v>
      </c>
      <c r="EE77">
        <f t="shared" si="83"/>
        <v>0</v>
      </c>
      <c r="EF77">
        <f t="shared" si="84"/>
        <v>0</v>
      </c>
      <c r="EG77">
        <f t="shared" si="85"/>
        <v>0</v>
      </c>
      <c r="EH77">
        <f t="shared" si="86"/>
        <v>0</v>
      </c>
      <c r="EI77">
        <f t="shared" si="87"/>
        <v>0</v>
      </c>
      <c r="FA77" s="63" t="str">
        <f t="shared" si="53"/>
        <v>IO.RES_AE149</v>
      </c>
      <c r="FB77" s="64" t="str">
        <f t="shared" si="54"/>
        <v>R</v>
      </c>
      <c r="FC77" s="64" t="str">
        <f t="shared" si="55"/>
        <v>149</v>
      </c>
      <c r="FD77" s="64" t="str">
        <f t="shared" si="56"/>
        <v>Reserve</v>
      </c>
      <c r="FE77" s="64" t="s">
        <v>619</v>
      </c>
      <c r="FF77" s="65"/>
    </row>
    <row r="78" spans="1:162">
      <c r="A78">
        <f t="shared" si="88"/>
        <v>0</v>
      </c>
      <c r="G78">
        <f t="shared" si="61"/>
        <v>0</v>
      </c>
      <c r="H78">
        <f t="shared" si="62"/>
        <v>0</v>
      </c>
      <c r="I78">
        <f t="shared" si="63"/>
        <v>0</v>
      </c>
      <c r="J78">
        <f t="shared" si="57"/>
        <v>0</v>
      </c>
      <c r="K78">
        <f t="shared" si="64"/>
        <v>0</v>
      </c>
      <c r="L78">
        <f t="shared" si="65"/>
        <v>0</v>
      </c>
      <c r="M78">
        <f t="shared" si="66"/>
        <v>0</v>
      </c>
      <c r="N78">
        <f t="shared" si="58"/>
        <v>0</v>
      </c>
      <c r="O78" t="e">
        <f>MasterListe!#REF!&amp;"_"&amp;MasterListe!#REF!&amp;"_"&amp;MasterListe!#REF!</f>
        <v>#REF!</v>
      </c>
      <c r="P78" t="e">
        <f>MasterListe!#REF!&amp;" "&amp;MasterListe!#REF!</f>
        <v>#REF!</v>
      </c>
      <c r="S78">
        <f t="shared" si="89"/>
        <v>4</v>
      </c>
      <c r="T78">
        <f t="shared" si="67"/>
        <v>0</v>
      </c>
      <c r="U78">
        <f t="shared" si="90"/>
        <v>0</v>
      </c>
      <c r="V78">
        <f t="shared" si="91"/>
        <v>10</v>
      </c>
      <c r="W78">
        <f t="shared" si="68"/>
        <v>5</v>
      </c>
      <c r="X78">
        <f t="shared" si="69"/>
        <v>0</v>
      </c>
      <c r="Y78">
        <f t="shared" si="92"/>
        <v>6</v>
      </c>
      <c r="Z78">
        <f t="shared" si="70"/>
        <v>2</v>
      </c>
      <c r="AA78">
        <f t="shared" si="71"/>
        <v>0</v>
      </c>
      <c r="AB78">
        <f t="shared" si="93"/>
        <v>96</v>
      </c>
      <c r="AC78">
        <f t="shared" si="72"/>
        <v>1</v>
      </c>
      <c r="AD78">
        <f t="shared" si="73"/>
        <v>0</v>
      </c>
      <c r="AE78">
        <f t="shared" si="94"/>
        <v>0</v>
      </c>
      <c r="AF78">
        <f t="shared" si="74"/>
        <v>0</v>
      </c>
      <c r="AG78">
        <f t="shared" si="95"/>
        <v>8</v>
      </c>
      <c r="AH78" cm="1">
        <f t="array" ref="AH78">_xlfn.IFS(AND(AF78=AE78,AJ78=1),SUM(IF(EC78=1,1,0),AH77),AND(AH77=0,OR(AI78=1,AJ78=0)),0,AND(AI78=0,AJ78=0),AH77)</f>
        <v>0</v>
      </c>
      <c r="AI78">
        <f t="shared" si="75"/>
        <v>0</v>
      </c>
      <c r="AJ78">
        <f t="shared" si="76"/>
        <v>0</v>
      </c>
      <c r="AK78">
        <f t="shared" si="96"/>
        <v>0</v>
      </c>
      <c r="AL78">
        <f t="shared" si="77"/>
        <v>0</v>
      </c>
      <c r="AM78">
        <f t="shared" si="78"/>
        <v>0</v>
      </c>
      <c r="AN78">
        <f t="shared" si="97"/>
        <v>0</v>
      </c>
      <c r="AO78">
        <f t="shared" si="79"/>
        <v>0</v>
      </c>
      <c r="AP78">
        <f t="shared" si="80"/>
        <v>0</v>
      </c>
      <c r="BB78" s="72"/>
      <c r="BQ78" s="100"/>
      <c r="BR78" s="96"/>
      <c r="BS78" s="60" t="str">
        <f t="shared" si="59"/>
        <v>AE150</v>
      </c>
      <c r="BT78" t="str">
        <f>IF(ISNA(MATCH(31,$N:$N,)),CC78,VLOOKUP(31,$N:$P,COLUMN(B32),))</f>
        <v>RES_AE150</v>
      </c>
      <c r="BU78" t="str">
        <f>IF(ISNA(MATCH(31,$N:$N,)),CD78,VLOOKUP(31,$N:$P,COLUMN(C32),))</f>
        <v>Reserve</v>
      </c>
      <c r="BW78" t="s">
        <v>584</v>
      </c>
      <c r="BX78" t="s">
        <v>585</v>
      </c>
      <c r="BY78" s="65" t="s">
        <v>744</v>
      </c>
      <c r="BZ78" t="str">
        <f t="shared" si="60"/>
        <v>150</v>
      </c>
      <c r="CB78" t="s">
        <v>765</v>
      </c>
      <c r="CC78" t="s">
        <v>766</v>
      </c>
      <c r="CD78" t="s">
        <v>589</v>
      </c>
      <c r="CF78" t="s">
        <v>584</v>
      </c>
      <c r="CG78" t="s">
        <v>585</v>
      </c>
      <c r="CH78" t="s">
        <v>744</v>
      </c>
      <c r="EA78" t="e">
        <f>MasterListe!#REF!</f>
        <v>#REF!</v>
      </c>
      <c r="EB78" t="e">
        <f>MasterListe!#REF!</f>
        <v>#REF!</v>
      </c>
      <c r="EC78">
        <f t="shared" si="81"/>
        <v>0</v>
      </c>
      <c r="ED78">
        <f t="shared" si="82"/>
        <v>0</v>
      </c>
      <c r="EE78">
        <f t="shared" si="83"/>
        <v>0</v>
      </c>
      <c r="EF78">
        <f t="shared" si="84"/>
        <v>0</v>
      </c>
      <c r="EG78">
        <f t="shared" si="85"/>
        <v>0</v>
      </c>
      <c r="EH78">
        <f t="shared" si="86"/>
        <v>0</v>
      </c>
      <c r="EI78">
        <f t="shared" si="87"/>
        <v>0</v>
      </c>
      <c r="FA78" s="63" t="str">
        <f t="shared" si="53"/>
        <v>IO.RES_AE150</v>
      </c>
      <c r="FB78" s="64" t="str">
        <f t="shared" si="54"/>
        <v>R</v>
      </c>
      <c r="FC78" s="64" t="str">
        <f t="shared" si="55"/>
        <v>150</v>
      </c>
      <c r="FD78" s="64" t="str">
        <f t="shared" si="56"/>
        <v>Reserve</v>
      </c>
      <c r="FE78" s="64" t="s">
        <v>619</v>
      </c>
      <c r="FF78" s="65"/>
    </row>
    <row r="79" spans="1:162">
      <c r="A79">
        <f t="shared" si="88"/>
        <v>0</v>
      </c>
      <c r="G79">
        <f t="shared" si="61"/>
        <v>0</v>
      </c>
      <c r="H79">
        <f t="shared" si="62"/>
        <v>0</v>
      </c>
      <c r="I79">
        <f t="shared" si="63"/>
        <v>0</v>
      </c>
      <c r="J79">
        <f t="shared" si="57"/>
        <v>0</v>
      </c>
      <c r="K79">
        <f t="shared" si="64"/>
        <v>0</v>
      </c>
      <c r="L79">
        <f t="shared" si="65"/>
        <v>0</v>
      </c>
      <c r="M79">
        <f t="shared" si="66"/>
        <v>0</v>
      </c>
      <c r="N79">
        <f t="shared" si="58"/>
        <v>0</v>
      </c>
      <c r="O79" t="e">
        <f>MasterListe!#REF!&amp;"_"&amp;MasterListe!#REF!&amp;"_"&amp;MasterListe!#REF!</f>
        <v>#REF!</v>
      </c>
      <c r="P79" t="e">
        <f>MasterListe!#REF!&amp;" "&amp;MasterListe!#REF!</f>
        <v>#REF!</v>
      </c>
      <c r="S79">
        <f t="shared" si="89"/>
        <v>4</v>
      </c>
      <c r="T79">
        <f t="shared" si="67"/>
        <v>0</v>
      </c>
      <c r="U79">
        <f t="shared" si="90"/>
        <v>0</v>
      </c>
      <c r="V79">
        <f t="shared" si="91"/>
        <v>10</v>
      </c>
      <c r="W79">
        <f t="shared" si="68"/>
        <v>5</v>
      </c>
      <c r="X79">
        <f t="shared" si="69"/>
        <v>0</v>
      </c>
      <c r="Y79">
        <f t="shared" si="92"/>
        <v>6</v>
      </c>
      <c r="Z79">
        <f t="shared" si="70"/>
        <v>2</v>
      </c>
      <c r="AA79">
        <f t="shared" si="71"/>
        <v>0</v>
      </c>
      <c r="AB79">
        <f t="shared" si="93"/>
        <v>96</v>
      </c>
      <c r="AC79">
        <f t="shared" si="72"/>
        <v>1</v>
      </c>
      <c r="AD79">
        <f t="shared" si="73"/>
        <v>0</v>
      </c>
      <c r="AE79">
        <f t="shared" si="94"/>
        <v>0</v>
      </c>
      <c r="AF79">
        <f t="shared" si="74"/>
        <v>0</v>
      </c>
      <c r="AG79">
        <f t="shared" si="95"/>
        <v>8</v>
      </c>
      <c r="AH79" cm="1">
        <f t="array" ref="AH79">_xlfn.IFS(AND(AF79=AE79,AJ79=1),SUM(IF(EC79=1,1,0),AH78),AND(AH78=0,OR(AI79=1,AJ79=0)),0,AND(AI79=0,AJ79=0),AH78)</f>
        <v>0</v>
      </c>
      <c r="AI79">
        <f t="shared" si="75"/>
        <v>0</v>
      </c>
      <c r="AJ79">
        <f t="shared" si="76"/>
        <v>0</v>
      </c>
      <c r="AK79">
        <f t="shared" si="96"/>
        <v>0</v>
      </c>
      <c r="AL79">
        <f t="shared" si="77"/>
        <v>0</v>
      </c>
      <c r="AM79">
        <f t="shared" si="78"/>
        <v>0</v>
      </c>
      <c r="AN79">
        <f t="shared" si="97"/>
        <v>0</v>
      </c>
      <c r="AO79">
        <f t="shared" si="79"/>
        <v>0</v>
      </c>
      <c r="AP79">
        <f t="shared" si="80"/>
        <v>0</v>
      </c>
      <c r="BB79" s="72"/>
      <c r="BQ79" s="100"/>
      <c r="BR79" s="96"/>
      <c r="BS79" s="60" t="str">
        <f t="shared" si="59"/>
        <v>AE151</v>
      </c>
      <c r="BT79" t="str">
        <f>IF(ISNA(MATCH(32,$N:$N,)),CC79,VLOOKUP(32,$N:$P,COLUMN(B33),))</f>
        <v>RES_AE151</v>
      </c>
      <c r="BU79" t="str">
        <f>IF(ISNA(MATCH(32,$N:$N,)),CD79,VLOOKUP(32,$N:$P,COLUMN(C33),))</f>
        <v>Reserve</v>
      </c>
      <c r="BW79" t="s">
        <v>584</v>
      </c>
      <c r="BX79" t="s">
        <v>585</v>
      </c>
      <c r="BY79" s="65" t="s">
        <v>744</v>
      </c>
      <c r="BZ79" t="str">
        <f t="shared" si="60"/>
        <v>151</v>
      </c>
      <c r="CB79" t="s">
        <v>767</v>
      </c>
      <c r="CC79" t="s">
        <v>768</v>
      </c>
      <c r="CD79" t="s">
        <v>589</v>
      </c>
      <c r="CF79" t="s">
        <v>584</v>
      </c>
      <c r="CG79" t="s">
        <v>585</v>
      </c>
      <c r="CH79" t="s">
        <v>744</v>
      </c>
      <c r="EA79" t="e">
        <f>MasterListe!#REF!</f>
        <v>#REF!</v>
      </c>
      <c r="EB79" t="e">
        <f>MasterListe!#REF!</f>
        <v>#REF!</v>
      </c>
      <c r="EC79">
        <f t="shared" si="81"/>
        <v>0</v>
      </c>
      <c r="ED79">
        <f t="shared" si="82"/>
        <v>0</v>
      </c>
      <c r="EE79">
        <f t="shared" si="83"/>
        <v>0</v>
      </c>
      <c r="EF79">
        <f t="shared" si="84"/>
        <v>0</v>
      </c>
      <c r="EG79">
        <f t="shared" si="85"/>
        <v>0</v>
      </c>
      <c r="EH79">
        <f t="shared" si="86"/>
        <v>0</v>
      </c>
      <c r="EI79">
        <f t="shared" si="87"/>
        <v>0</v>
      </c>
      <c r="FA79" s="63" t="str">
        <f t="shared" si="53"/>
        <v>IO.RES_AE151</v>
      </c>
      <c r="FB79" s="64" t="str">
        <f t="shared" si="54"/>
        <v>R</v>
      </c>
      <c r="FC79" s="64" t="str">
        <f t="shared" si="55"/>
        <v>151</v>
      </c>
      <c r="FD79" s="64" t="str">
        <f t="shared" si="56"/>
        <v>Reserve</v>
      </c>
      <c r="FE79" s="64" t="s">
        <v>619</v>
      </c>
      <c r="FF79" s="65"/>
    </row>
    <row r="80" spans="1:162">
      <c r="A80">
        <f t="shared" si="88"/>
        <v>0</v>
      </c>
      <c r="G80">
        <f t="shared" si="61"/>
        <v>0</v>
      </c>
      <c r="H80">
        <f t="shared" si="62"/>
        <v>0</v>
      </c>
      <c r="I80">
        <f t="shared" si="63"/>
        <v>0</v>
      </c>
      <c r="J80">
        <f t="shared" si="57"/>
        <v>0</v>
      </c>
      <c r="K80">
        <f t="shared" si="64"/>
        <v>0</v>
      </c>
      <c r="L80">
        <f t="shared" si="65"/>
        <v>0</v>
      </c>
      <c r="M80">
        <f t="shared" si="66"/>
        <v>0</v>
      </c>
      <c r="N80">
        <f t="shared" si="58"/>
        <v>0</v>
      </c>
      <c r="O80" t="e">
        <f>MasterListe!#REF!&amp;"_"&amp;MasterListe!#REF!&amp;"_"&amp;MasterListe!#REF!</f>
        <v>#REF!</v>
      </c>
      <c r="P80" t="e">
        <f>MasterListe!#REF!&amp;" "&amp;MasterListe!#REF!</f>
        <v>#REF!</v>
      </c>
      <c r="S80">
        <f t="shared" si="89"/>
        <v>4</v>
      </c>
      <c r="T80">
        <f t="shared" si="67"/>
        <v>0</v>
      </c>
      <c r="U80">
        <f t="shared" si="90"/>
        <v>0</v>
      </c>
      <c r="V80">
        <f t="shared" si="91"/>
        <v>10</v>
      </c>
      <c r="W80">
        <f t="shared" si="68"/>
        <v>5</v>
      </c>
      <c r="X80">
        <f t="shared" si="69"/>
        <v>0</v>
      </c>
      <c r="Y80">
        <f t="shared" si="92"/>
        <v>6</v>
      </c>
      <c r="Z80">
        <f t="shared" si="70"/>
        <v>2</v>
      </c>
      <c r="AA80">
        <f t="shared" si="71"/>
        <v>0</v>
      </c>
      <c r="AB80">
        <f t="shared" si="93"/>
        <v>96</v>
      </c>
      <c r="AC80">
        <f t="shared" si="72"/>
        <v>1</v>
      </c>
      <c r="AD80">
        <f t="shared" si="73"/>
        <v>0</v>
      </c>
      <c r="AE80">
        <f t="shared" si="94"/>
        <v>0</v>
      </c>
      <c r="AF80">
        <f t="shared" si="74"/>
        <v>0</v>
      </c>
      <c r="AG80">
        <f t="shared" si="95"/>
        <v>8</v>
      </c>
      <c r="AH80" cm="1">
        <f t="array" ref="AH80">_xlfn.IFS(AND(AF80=AE80,AJ80=1),SUM(IF(EC80=1,1,0),AH79),AND(AH79=0,OR(AI80=1,AJ80=0)),0,AND(AI80=0,AJ80=0),AH79)</f>
        <v>0</v>
      </c>
      <c r="AI80">
        <f t="shared" si="75"/>
        <v>0</v>
      </c>
      <c r="AJ80">
        <f t="shared" si="76"/>
        <v>0</v>
      </c>
      <c r="AK80">
        <f t="shared" si="96"/>
        <v>0</v>
      </c>
      <c r="AL80">
        <f t="shared" si="77"/>
        <v>0</v>
      </c>
      <c r="AM80">
        <f t="shared" si="78"/>
        <v>0</v>
      </c>
      <c r="AN80">
        <f t="shared" si="97"/>
        <v>0</v>
      </c>
      <c r="AO80">
        <f t="shared" si="79"/>
        <v>0</v>
      </c>
      <c r="AP80">
        <f t="shared" si="80"/>
        <v>0</v>
      </c>
      <c r="BB80" s="72"/>
      <c r="BQ80" s="100"/>
      <c r="BR80" s="96">
        <v>5</v>
      </c>
      <c r="BS80" s="60" t="str">
        <f t="shared" si="59"/>
        <v>AA168</v>
      </c>
      <c r="BT80" t="str">
        <f>IF(ISNA(MATCH(17,$L:$L,)),CC80,VLOOKUP(17,$L:$P,COLUMN(D18),))</f>
        <v>RES_AA168</v>
      </c>
      <c r="BU80" t="str">
        <f>IF(ISNA(MATCH(17,$L:$L,)),CD80,VLOOKUP(17,$L:$P,COLUMN(E18),))</f>
        <v>Reserve</v>
      </c>
      <c r="BW80" t="s">
        <v>584</v>
      </c>
      <c r="BX80" t="s">
        <v>585</v>
      </c>
      <c r="BY80" s="65" t="s">
        <v>769</v>
      </c>
      <c r="BZ80" t="str">
        <f t="shared" si="60"/>
        <v>168</v>
      </c>
      <c r="CB80" t="s">
        <v>770</v>
      </c>
      <c r="CC80" t="s">
        <v>771</v>
      </c>
      <c r="CD80" t="s">
        <v>589</v>
      </c>
      <c r="CF80" t="s">
        <v>584</v>
      </c>
      <c r="CG80" t="s">
        <v>585</v>
      </c>
      <c r="CH80" t="s">
        <v>769</v>
      </c>
      <c r="EA80" t="e">
        <f>MasterListe!#REF!</f>
        <v>#REF!</v>
      </c>
      <c r="EB80" t="e">
        <f>MasterListe!#REF!</f>
        <v>#REF!</v>
      </c>
      <c r="EC80">
        <f t="shared" si="81"/>
        <v>0</v>
      </c>
      <c r="ED80">
        <f t="shared" si="82"/>
        <v>0</v>
      </c>
      <c r="EE80">
        <f t="shared" si="83"/>
        <v>0</v>
      </c>
      <c r="EF80">
        <f t="shared" si="84"/>
        <v>0</v>
      </c>
      <c r="EG80">
        <f t="shared" si="85"/>
        <v>0</v>
      </c>
      <c r="EH80">
        <f t="shared" si="86"/>
        <v>0</v>
      </c>
      <c r="EI80">
        <f t="shared" si="87"/>
        <v>0</v>
      </c>
      <c r="FA80" s="63" t="str">
        <f t="shared" si="53"/>
        <v>IO.RES_AA168</v>
      </c>
      <c r="FB80" s="64" t="str">
        <f t="shared" si="54"/>
        <v>R</v>
      </c>
      <c r="FC80" s="64" t="str">
        <f t="shared" si="55"/>
        <v>168</v>
      </c>
      <c r="FD80" s="64" t="str">
        <f t="shared" si="56"/>
        <v>Reserve</v>
      </c>
      <c r="FE80" s="64" t="s">
        <v>619</v>
      </c>
      <c r="FF80" s="65"/>
    </row>
    <row r="81" spans="1:162">
      <c r="A81">
        <f t="shared" si="88"/>
        <v>0</v>
      </c>
      <c r="G81">
        <f t="shared" si="61"/>
        <v>0</v>
      </c>
      <c r="H81">
        <f t="shared" si="62"/>
        <v>0</v>
      </c>
      <c r="I81">
        <f t="shared" si="63"/>
        <v>0</v>
      </c>
      <c r="J81">
        <f t="shared" si="57"/>
        <v>0</v>
      </c>
      <c r="K81">
        <f t="shared" si="64"/>
        <v>0</v>
      </c>
      <c r="L81">
        <f t="shared" si="65"/>
        <v>0</v>
      </c>
      <c r="M81">
        <f t="shared" si="66"/>
        <v>0</v>
      </c>
      <c r="N81">
        <f t="shared" si="58"/>
        <v>0</v>
      </c>
      <c r="O81" t="e">
        <f>MasterListe!#REF!&amp;"_"&amp;MasterListe!#REF!&amp;"_"&amp;MasterListe!#REF!</f>
        <v>#REF!</v>
      </c>
      <c r="P81" t="e">
        <f>MasterListe!#REF!&amp;" "&amp;MasterListe!#REF!</f>
        <v>#REF!</v>
      </c>
      <c r="S81">
        <f t="shared" si="89"/>
        <v>4</v>
      </c>
      <c r="T81">
        <f t="shared" si="67"/>
        <v>0</v>
      </c>
      <c r="U81">
        <f t="shared" si="90"/>
        <v>0</v>
      </c>
      <c r="V81">
        <f t="shared" si="91"/>
        <v>10</v>
      </c>
      <c r="W81">
        <f t="shared" si="68"/>
        <v>5</v>
      </c>
      <c r="X81">
        <f t="shared" si="69"/>
        <v>0</v>
      </c>
      <c r="Y81">
        <f t="shared" si="92"/>
        <v>6</v>
      </c>
      <c r="Z81">
        <f t="shared" si="70"/>
        <v>2</v>
      </c>
      <c r="AA81">
        <f t="shared" si="71"/>
        <v>0</v>
      </c>
      <c r="AB81">
        <f t="shared" si="93"/>
        <v>96</v>
      </c>
      <c r="AC81">
        <f t="shared" si="72"/>
        <v>1</v>
      </c>
      <c r="AD81">
        <f t="shared" si="73"/>
        <v>0</v>
      </c>
      <c r="AE81">
        <f t="shared" si="94"/>
        <v>0</v>
      </c>
      <c r="AF81">
        <f t="shared" si="74"/>
        <v>0</v>
      </c>
      <c r="AG81">
        <f t="shared" si="95"/>
        <v>8</v>
      </c>
      <c r="AH81" cm="1">
        <f t="array" ref="AH81">_xlfn.IFS(AND(AF81=AE81,AJ81=1),SUM(IF(EC81=1,1,0),AH80),AND(AH80=0,OR(AI81=1,AJ81=0)),0,AND(AI81=0,AJ81=0),AH80)</f>
        <v>0</v>
      </c>
      <c r="AI81">
        <f t="shared" si="75"/>
        <v>0</v>
      </c>
      <c r="AJ81">
        <f t="shared" si="76"/>
        <v>0</v>
      </c>
      <c r="AK81">
        <f t="shared" si="96"/>
        <v>0</v>
      </c>
      <c r="AL81">
        <f t="shared" si="77"/>
        <v>0</v>
      </c>
      <c r="AM81">
        <f t="shared" si="78"/>
        <v>0</v>
      </c>
      <c r="AN81">
        <f t="shared" si="97"/>
        <v>0</v>
      </c>
      <c r="AO81">
        <f t="shared" si="79"/>
        <v>0</v>
      </c>
      <c r="AP81">
        <f t="shared" si="80"/>
        <v>0</v>
      </c>
      <c r="BB81" s="72"/>
      <c r="BQ81" s="100"/>
      <c r="BR81" s="96"/>
      <c r="BS81" s="60" t="str">
        <f t="shared" si="59"/>
        <v>AA169</v>
      </c>
      <c r="BT81" t="str">
        <f>IF(ISNA(MATCH(18,$L:$L,)),CC81,VLOOKUP(18,$L:$P,COLUMN(D19),))</f>
        <v>RES_AA169</v>
      </c>
      <c r="BU81" t="str">
        <f>IF(ISNA(MATCH(18,$L:$L,)),CD81,VLOOKUP(18,$L:$P,COLUMN(E19),))</f>
        <v>Reserve</v>
      </c>
      <c r="BW81" t="s">
        <v>584</v>
      </c>
      <c r="BX81" t="s">
        <v>585</v>
      </c>
      <c r="BY81" s="65" t="s">
        <v>769</v>
      </c>
      <c r="BZ81" t="str">
        <f t="shared" si="60"/>
        <v>169</v>
      </c>
      <c r="CB81" t="s">
        <v>772</v>
      </c>
      <c r="CC81" t="s">
        <v>773</v>
      </c>
      <c r="CD81" t="s">
        <v>589</v>
      </c>
      <c r="CF81" t="s">
        <v>584</v>
      </c>
      <c r="CG81" t="s">
        <v>585</v>
      </c>
      <c r="CH81" t="s">
        <v>769</v>
      </c>
      <c r="EA81" t="e">
        <f>MasterListe!#REF!</f>
        <v>#REF!</v>
      </c>
      <c r="EB81" t="e">
        <f>MasterListe!#REF!</f>
        <v>#REF!</v>
      </c>
      <c r="EC81">
        <f t="shared" si="81"/>
        <v>0</v>
      </c>
      <c r="ED81">
        <f t="shared" si="82"/>
        <v>0</v>
      </c>
      <c r="EE81">
        <f t="shared" si="83"/>
        <v>0</v>
      </c>
      <c r="EF81">
        <f t="shared" si="84"/>
        <v>0</v>
      </c>
      <c r="EG81">
        <f t="shared" si="85"/>
        <v>0</v>
      </c>
      <c r="EH81">
        <f t="shared" si="86"/>
        <v>0</v>
      </c>
      <c r="EI81">
        <f t="shared" si="87"/>
        <v>0</v>
      </c>
      <c r="FA81" s="63" t="str">
        <f t="shared" si="53"/>
        <v>IO.RES_AA169</v>
      </c>
      <c r="FB81" s="64" t="str">
        <f t="shared" si="54"/>
        <v>R</v>
      </c>
      <c r="FC81" s="64" t="str">
        <f t="shared" si="55"/>
        <v>169</v>
      </c>
      <c r="FD81" s="64" t="str">
        <f t="shared" si="56"/>
        <v>Reserve</v>
      </c>
      <c r="FE81" s="64" t="s">
        <v>619</v>
      </c>
      <c r="FF81" s="65"/>
    </row>
    <row r="82" spans="1:162">
      <c r="A82">
        <f t="shared" si="88"/>
        <v>0</v>
      </c>
      <c r="G82">
        <f t="shared" si="61"/>
        <v>0</v>
      </c>
      <c r="H82">
        <f t="shared" si="62"/>
        <v>0</v>
      </c>
      <c r="I82">
        <f t="shared" si="63"/>
        <v>0</v>
      </c>
      <c r="J82">
        <f t="shared" si="57"/>
        <v>0</v>
      </c>
      <c r="K82">
        <f t="shared" si="64"/>
        <v>0</v>
      </c>
      <c r="L82">
        <f t="shared" si="65"/>
        <v>0</v>
      </c>
      <c r="M82">
        <f t="shared" si="66"/>
        <v>0</v>
      </c>
      <c r="N82">
        <f t="shared" si="58"/>
        <v>0</v>
      </c>
      <c r="O82" t="e">
        <f>MasterListe!#REF!&amp;"_"&amp;MasterListe!#REF!&amp;"_"&amp;MasterListe!#REF!</f>
        <v>#REF!</v>
      </c>
      <c r="P82" t="e">
        <f>MasterListe!#REF!&amp;" "&amp;MasterListe!#REF!</f>
        <v>#REF!</v>
      </c>
      <c r="S82">
        <f t="shared" si="89"/>
        <v>4</v>
      </c>
      <c r="T82">
        <f t="shared" si="67"/>
        <v>0</v>
      </c>
      <c r="U82">
        <f t="shared" si="90"/>
        <v>0</v>
      </c>
      <c r="V82">
        <f t="shared" si="91"/>
        <v>10</v>
      </c>
      <c r="W82">
        <f t="shared" si="68"/>
        <v>5</v>
      </c>
      <c r="X82">
        <f t="shared" si="69"/>
        <v>0</v>
      </c>
      <c r="Y82">
        <f t="shared" si="92"/>
        <v>6</v>
      </c>
      <c r="Z82">
        <f t="shared" si="70"/>
        <v>2</v>
      </c>
      <c r="AA82">
        <f t="shared" si="71"/>
        <v>0</v>
      </c>
      <c r="AB82">
        <f t="shared" si="93"/>
        <v>96</v>
      </c>
      <c r="AC82">
        <f t="shared" si="72"/>
        <v>1</v>
      </c>
      <c r="AD82">
        <f t="shared" si="73"/>
        <v>0</v>
      </c>
      <c r="AE82">
        <f t="shared" si="94"/>
        <v>0</v>
      </c>
      <c r="AF82">
        <f t="shared" si="74"/>
        <v>0</v>
      </c>
      <c r="AG82">
        <f t="shared" si="95"/>
        <v>8</v>
      </c>
      <c r="AH82" cm="1">
        <f t="array" ref="AH82">_xlfn.IFS(AND(AF82=AE82,AJ82=1),SUM(IF(EC82=1,1,0),AH81),AND(AH81=0,OR(AI82=1,AJ82=0)),0,AND(AI82=0,AJ82=0),AH81)</f>
        <v>0</v>
      </c>
      <c r="AI82">
        <f t="shared" si="75"/>
        <v>0</v>
      </c>
      <c r="AJ82">
        <f t="shared" si="76"/>
        <v>0</v>
      </c>
      <c r="AK82">
        <f t="shared" si="96"/>
        <v>0</v>
      </c>
      <c r="AL82">
        <f t="shared" si="77"/>
        <v>0</v>
      </c>
      <c r="AM82">
        <f t="shared" si="78"/>
        <v>0</v>
      </c>
      <c r="AN82">
        <f t="shared" si="97"/>
        <v>0</v>
      </c>
      <c r="AO82">
        <f t="shared" si="79"/>
        <v>0</v>
      </c>
      <c r="AP82">
        <f t="shared" si="80"/>
        <v>0</v>
      </c>
      <c r="BB82" s="72"/>
      <c r="BQ82" s="100"/>
      <c r="BR82" s="96"/>
      <c r="BS82" s="60" t="str">
        <f t="shared" si="59"/>
        <v>AA170</v>
      </c>
      <c r="BT82" t="str">
        <f>IF(ISNA(MATCH(19,$L:$L,)),CC82,VLOOKUP(19,$L:$P,COLUMN(D20),))</f>
        <v>RES_AA170</v>
      </c>
      <c r="BU82" t="str">
        <f>IF(ISNA(MATCH(19,$L:$L,)),CD82,VLOOKUP(19,$L:$P,COLUMN(E20),))</f>
        <v>Reserve</v>
      </c>
      <c r="BW82" t="s">
        <v>584</v>
      </c>
      <c r="BX82" t="s">
        <v>585</v>
      </c>
      <c r="BY82" s="65" t="s">
        <v>769</v>
      </c>
      <c r="BZ82" t="str">
        <f t="shared" si="60"/>
        <v>170</v>
      </c>
      <c r="CB82" t="s">
        <v>774</v>
      </c>
      <c r="CC82" t="s">
        <v>775</v>
      </c>
      <c r="CD82" t="s">
        <v>589</v>
      </c>
      <c r="CF82" t="s">
        <v>584</v>
      </c>
      <c r="CG82" t="s">
        <v>585</v>
      </c>
      <c r="CH82" t="s">
        <v>769</v>
      </c>
      <c r="EA82" t="e">
        <f>MasterListe!#REF!</f>
        <v>#REF!</v>
      </c>
      <c r="EB82" t="e">
        <f>MasterListe!#REF!</f>
        <v>#REF!</v>
      </c>
      <c r="EC82">
        <f t="shared" si="81"/>
        <v>0</v>
      </c>
      <c r="ED82">
        <f t="shared" si="82"/>
        <v>0</v>
      </c>
      <c r="EE82">
        <f t="shared" si="83"/>
        <v>0</v>
      </c>
      <c r="EF82">
        <f t="shared" si="84"/>
        <v>0</v>
      </c>
      <c r="EG82">
        <f t="shared" si="85"/>
        <v>0</v>
      </c>
      <c r="EH82">
        <f t="shared" si="86"/>
        <v>0</v>
      </c>
      <c r="EI82">
        <f t="shared" si="87"/>
        <v>0</v>
      </c>
      <c r="FA82" s="63" t="str">
        <f t="shared" si="53"/>
        <v>IO.RES_AA170</v>
      </c>
      <c r="FB82" s="64" t="str">
        <f t="shared" si="54"/>
        <v>R</v>
      </c>
      <c r="FC82" s="64" t="str">
        <f t="shared" si="55"/>
        <v>170</v>
      </c>
      <c r="FD82" s="64" t="str">
        <f t="shared" si="56"/>
        <v>Reserve</v>
      </c>
      <c r="FE82" s="64" t="s">
        <v>619</v>
      </c>
      <c r="FF82" s="65"/>
    </row>
    <row r="83" spans="1:162">
      <c r="A83">
        <f t="shared" si="88"/>
        <v>0</v>
      </c>
      <c r="G83">
        <f t="shared" si="61"/>
        <v>0</v>
      </c>
      <c r="H83">
        <f t="shared" si="62"/>
        <v>0</v>
      </c>
      <c r="I83">
        <f t="shared" si="63"/>
        <v>0</v>
      </c>
      <c r="J83">
        <f t="shared" si="57"/>
        <v>0</v>
      </c>
      <c r="K83">
        <f t="shared" si="64"/>
        <v>0</v>
      </c>
      <c r="L83">
        <f t="shared" si="65"/>
        <v>0</v>
      </c>
      <c r="M83">
        <f t="shared" si="66"/>
        <v>0</v>
      </c>
      <c r="N83">
        <f t="shared" si="58"/>
        <v>0</v>
      </c>
      <c r="O83" t="e">
        <f>MasterListe!#REF!&amp;"_"&amp;MasterListe!#REF!&amp;"_"&amp;MasterListe!#REF!</f>
        <v>#REF!</v>
      </c>
      <c r="P83" t="e">
        <f>MasterListe!#REF!&amp;" "&amp;MasterListe!#REF!</f>
        <v>#REF!</v>
      </c>
      <c r="S83">
        <f t="shared" si="89"/>
        <v>4</v>
      </c>
      <c r="T83">
        <f t="shared" si="67"/>
        <v>0</v>
      </c>
      <c r="U83">
        <f t="shared" si="90"/>
        <v>0</v>
      </c>
      <c r="V83">
        <f t="shared" si="91"/>
        <v>10</v>
      </c>
      <c r="W83">
        <f t="shared" si="68"/>
        <v>5</v>
      </c>
      <c r="X83">
        <f t="shared" si="69"/>
        <v>0</v>
      </c>
      <c r="Y83">
        <f t="shared" si="92"/>
        <v>6</v>
      </c>
      <c r="Z83">
        <f t="shared" si="70"/>
        <v>2</v>
      </c>
      <c r="AA83">
        <f t="shared" si="71"/>
        <v>0</v>
      </c>
      <c r="AB83">
        <f t="shared" si="93"/>
        <v>96</v>
      </c>
      <c r="AC83">
        <f t="shared" si="72"/>
        <v>1</v>
      </c>
      <c r="AD83">
        <f t="shared" si="73"/>
        <v>0</v>
      </c>
      <c r="AE83">
        <f t="shared" si="94"/>
        <v>0</v>
      </c>
      <c r="AF83">
        <f t="shared" si="74"/>
        <v>0</v>
      </c>
      <c r="AG83">
        <f t="shared" si="95"/>
        <v>8</v>
      </c>
      <c r="AH83" cm="1">
        <f t="array" ref="AH83">_xlfn.IFS(AND(AF83=AE83,AJ83=1),SUM(IF(EC83=1,1,0),AH82),AND(AH82=0,OR(AI83=1,AJ83=0)),0,AND(AI83=0,AJ83=0),AH82)</f>
        <v>0</v>
      </c>
      <c r="AI83">
        <f t="shared" si="75"/>
        <v>0</v>
      </c>
      <c r="AJ83">
        <f t="shared" si="76"/>
        <v>0</v>
      </c>
      <c r="AK83">
        <f t="shared" si="96"/>
        <v>0</v>
      </c>
      <c r="AL83">
        <f t="shared" si="77"/>
        <v>0</v>
      </c>
      <c r="AM83">
        <f t="shared" si="78"/>
        <v>0</v>
      </c>
      <c r="AN83">
        <f t="shared" si="97"/>
        <v>0</v>
      </c>
      <c r="AO83">
        <f t="shared" si="79"/>
        <v>0</v>
      </c>
      <c r="AP83">
        <f t="shared" si="80"/>
        <v>0</v>
      </c>
      <c r="BB83" s="72"/>
      <c r="BQ83" s="100"/>
      <c r="BR83" s="96"/>
      <c r="BS83" s="60" t="str">
        <f t="shared" si="59"/>
        <v>AA171</v>
      </c>
      <c r="BT83" t="str">
        <f>IF(ISNA(MATCH(20,$L:$L,)),CC83,VLOOKUP(20,$L:$P,COLUMN(D21),))</f>
        <v>RES_AA171</v>
      </c>
      <c r="BU83" t="str">
        <f>IF(ISNA(MATCH(20,$L:$L,)),CD83,VLOOKUP(20,$L:$P,COLUMN(E21),))</f>
        <v>Reserve</v>
      </c>
      <c r="BW83" t="s">
        <v>584</v>
      </c>
      <c r="BX83" t="s">
        <v>585</v>
      </c>
      <c r="BY83" s="65" t="s">
        <v>769</v>
      </c>
      <c r="BZ83" t="str">
        <f t="shared" si="60"/>
        <v>171</v>
      </c>
      <c r="CB83" t="s">
        <v>776</v>
      </c>
      <c r="CC83" t="s">
        <v>777</v>
      </c>
      <c r="CD83" t="s">
        <v>589</v>
      </c>
      <c r="CF83" t="s">
        <v>584</v>
      </c>
      <c r="CG83" t="s">
        <v>585</v>
      </c>
      <c r="CH83" t="s">
        <v>769</v>
      </c>
      <c r="EA83" t="e">
        <f>MasterListe!#REF!</f>
        <v>#REF!</v>
      </c>
      <c r="EB83" t="e">
        <f>MasterListe!#REF!</f>
        <v>#REF!</v>
      </c>
      <c r="EC83">
        <f t="shared" si="81"/>
        <v>0</v>
      </c>
      <c r="ED83">
        <f t="shared" si="82"/>
        <v>0</v>
      </c>
      <c r="EE83">
        <f t="shared" si="83"/>
        <v>0</v>
      </c>
      <c r="EF83">
        <f t="shared" si="84"/>
        <v>0</v>
      </c>
      <c r="EG83">
        <f t="shared" si="85"/>
        <v>0</v>
      </c>
      <c r="EH83">
        <f t="shared" si="86"/>
        <v>0</v>
      </c>
      <c r="EI83">
        <f t="shared" si="87"/>
        <v>0</v>
      </c>
      <c r="FA83" s="63" t="str">
        <f t="shared" si="53"/>
        <v>IO.RES_AA171</v>
      </c>
      <c r="FB83" s="64" t="str">
        <f t="shared" si="54"/>
        <v>R</v>
      </c>
      <c r="FC83" s="64" t="str">
        <f t="shared" si="55"/>
        <v>171</v>
      </c>
      <c r="FD83" s="64" t="str">
        <f t="shared" si="56"/>
        <v>Reserve</v>
      </c>
      <c r="FE83" s="64" t="s">
        <v>619</v>
      </c>
      <c r="FF83" s="65"/>
    </row>
    <row r="84" spans="1:162">
      <c r="A84">
        <f t="shared" si="88"/>
        <v>0</v>
      </c>
      <c r="G84">
        <f t="shared" si="61"/>
        <v>0</v>
      </c>
      <c r="H84">
        <f t="shared" si="62"/>
        <v>0</v>
      </c>
      <c r="I84">
        <f t="shared" si="63"/>
        <v>0</v>
      </c>
      <c r="J84">
        <f t="shared" si="57"/>
        <v>0</v>
      </c>
      <c r="K84">
        <f t="shared" si="64"/>
        <v>0</v>
      </c>
      <c r="L84">
        <f t="shared" si="65"/>
        <v>0</v>
      </c>
      <c r="M84">
        <f t="shared" si="66"/>
        <v>0</v>
      </c>
      <c r="N84">
        <f t="shared" si="58"/>
        <v>0</v>
      </c>
      <c r="O84" t="e">
        <f>MasterListe!#REF!&amp;"_"&amp;MasterListe!#REF!&amp;"_"&amp;MasterListe!#REF!</f>
        <v>#REF!</v>
      </c>
      <c r="P84" t="e">
        <f>MasterListe!#REF!&amp;" "&amp;MasterListe!#REF!</f>
        <v>#REF!</v>
      </c>
      <c r="S84">
        <f t="shared" si="89"/>
        <v>4</v>
      </c>
      <c r="T84">
        <f t="shared" si="67"/>
        <v>0</v>
      </c>
      <c r="U84">
        <f t="shared" si="90"/>
        <v>0</v>
      </c>
      <c r="V84">
        <f t="shared" si="91"/>
        <v>10</v>
      </c>
      <c r="W84">
        <f t="shared" si="68"/>
        <v>5</v>
      </c>
      <c r="X84">
        <f t="shared" si="69"/>
        <v>0</v>
      </c>
      <c r="Y84">
        <f t="shared" si="92"/>
        <v>6</v>
      </c>
      <c r="Z84">
        <f t="shared" si="70"/>
        <v>2</v>
      </c>
      <c r="AA84">
        <f t="shared" si="71"/>
        <v>0</v>
      </c>
      <c r="AB84">
        <f t="shared" si="93"/>
        <v>96</v>
      </c>
      <c r="AC84">
        <f t="shared" si="72"/>
        <v>1</v>
      </c>
      <c r="AD84">
        <f t="shared" si="73"/>
        <v>0</v>
      </c>
      <c r="AE84">
        <f t="shared" si="94"/>
        <v>0</v>
      </c>
      <c r="AF84">
        <f t="shared" si="74"/>
        <v>0</v>
      </c>
      <c r="AG84">
        <f t="shared" si="95"/>
        <v>8</v>
      </c>
      <c r="AH84" cm="1">
        <f t="array" ref="AH84">_xlfn.IFS(AND(AF84=AE84,AJ84=1),SUM(IF(EC84=1,1,0),AH83),AND(AH83=0,OR(AI84=1,AJ84=0)),0,AND(AI84=0,AJ84=0),AH83)</f>
        <v>0</v>
      </c>
      <c r="AI84">
        <f t="shared" si="75"/>
        <v>0</v>
      </c>
      <c r="AJ84">
        <f t="shared" si="76"/>
        <v>0</v>
      </c>
      <c r="AK84">
        <f t="shared" si="96"/>
        <v>0</v>
      </c>
      <c r="AL84">
        <f t="shared" si="77"/>
        <v>0</v>
      </c>
      <c r="AM84">
        <f t="shared" si="78"/>
        <v>0</v>
      </c>
      <c r="AN84">
        <f t="shared" si="97"/>
        <v>0</v>
      </c>
      <c r="AO84">
        <f t="shared" si="79"/>
        <v>0</v>
      </c>
      <c r="AP84">
        <f t="shared" si="80"/>
        <v>0</v>
      </c>
      <c r="BB84" s="72"/>
      <c r="BQ84" s="100"/>
      <c r="BR84" s="96"/>
      <c r="BS84" s="60" t="str">
        <f t="shared" si="59"/>
        <v>AE160</v>
      </c>
      <c r="BT84" t="str">
        <f>IF(ISNA(MATCH(33,$N:$N,)),CC84,VLOOKUP(33,$N:$P,COLUMN(B34),))</f>
        <v>RES_AE160</v>
      </c>
      <c r="BU84" t="str">
        <f>IF(ISNA(MATCH(33,$N:$N,)),CD84,VLOOKUP(33,$N:$P,COLUMN(C34),))</f>
        <v>Reserve</v>
      </c>
      <c r="BW84" t="s">
        <v>584</v>
      </c>
      <c r="BX84" t="s">
        <v>585</v>
      </c>
      <c r="BY84" s="65" t="s">
        <v>769</v>
      </c>
      <c r="BZ84" t="str">
        <f t="shared" si="60"/>
        <v>160</v>
      </c>
      <c r="CB84" t="s">
        <v>778</v>
      </c>
      <c r="CC84" t="s">
        <v>779</v>
      </c>
      <c r="CD84" t="s">
        <v>589</v>
      </c>
      <c r="CF84" t="s">
        <v>584</v>
      </c>
      <c r="CG84" t="s">
        <v>585</v>
      </c>
      <c r="CH84" t="s">
        <v>769</v>
      </c>
      <c r="EA84" t="e">
        <f>MasterListe!#REF!</f>
        <v>#REF!</v>
      </c>
      <c r="EB84" t="e">
        <f>MasterListe!#REF!</f>
        <v>#REF!</v>
      </c>
      <c r="EC84">
        <f t="shared" si="81"/>
        <v>0</v>
      </c>
      <c r="ED84">
        <f t="shared" si="82"/>
        <v>0</v>
      </c>
      <c r="EE84">
        <f t="shared" si="83"/>
        <v>0</v>
      </c>
      <c r="EF84">
        <f t="shared" si="84"/>
        <v>0</v>
      </c>
      <c r="EG84">
        <f t="shared" si="85"/>
        <v>0</v>
      </c>
      <c r="EH84">
        <f t="shared" si="86"/>
        <v>0</v>
      </c>
      <c r="EI84">
        <f t="shared" si="87"/>
        <v>0</v>
      </c>
      <c r="FA84" s="63" t="str">
        <f t="shared" si="53"/>
        <v>IO.RES_AE160</v>
      </c>
      <c r="FB84" s="64" t="str">
        <f t="shared" si="54"/>
        <v>R</v>
      </c>
      <c r="FC84" s="64" t="str">
        <f t="shared" si="55"/>
        <v>160</v>
      </c>
      <c r="FD84" s="64" t="str">
        <f t="shared" si="56"/>
        <v>Reserve</v>
      </c>
      <c r="FE84" s="64" t="s">
        <v>619</v>
      </c>
      <c r="FF84" s="65"/>
    </row>
    <row r="85" spans="1:162">
      <c r="A85">
        <f t="shared" si="88"/>
        <v>0</v>
      </c>
      <c r="G85">
        <f t="shared" si="61"/>
        <v>0</v>
      </c>
      <c r="H85">
        <f t="shared" si="62"/>
        <v>0</v>
      </c>
      <c r="I85">
        <f t="shared" si="63"/>
        <v>0</v>
      </c>
      <c r="J85">
        <f t="shared" si="57"/>
        <v>0</v>
      </c>
      <c r="K85">
        <f t="shared" si="64"/>
        <v>0</v>
      </c>
      <c r="L85">
        <f t="shared" si="65"/>
        <v>0</v>
      </c>
      <c r="M85">
        <f t="shared" si="66"/>
        <v>0</v>
      </c>
      <c r="N85">
        <f t="shared" si="58"/>
        <v>0</v>
      </c>
      <c r="O85" t="e">
        <f>MasterListe!#REF!&amp;"_"&amp;MasterListe!#REF!&amp;"_"&amp;MasterListe!#REF!</f>
        <v>#REF!</v>
      </c>
      <c r="P85" t="e">
        <f>MasterListe!#REF!&amp;" "&amp;MasterListe!#REF!</f>
        <v>#REF!</v>
      </c>
      <c r="S85">
        <f t="shared" si="89"/>
        <v>4</v>
      </c>
      <c r="T85">
        <f t="shared" si="67"/>
        <v>0</v>
      </c>
      <c r="U85">
        <f t="shared" si="90"/>
        <v>0</v>
      </c>
      <c r="V85">
        <f t="shared" si="91"/>
        <v>10</v>
      </c>
      <c r="W85">
        <f t="shared" si="68"/>
        <v>5</v>
      </c>
      <c r="X85">
        <f t="shared" si="69"/>
        <v>0</v>
      </c>
      <c r="Y85">
        <f t="shared" si="92"/>
        <v>6</v>
      </c>
      <c r="Z85">
        <f t="shared" si="70"/>
        <v>2</v>
      </c>
      <c r="AA85">
        <f t="shared" si="71"/>
        <v>0</v>
      </c>
      <c r="AB85">
        <f t="shared" si="93"/>
        <v>96</v>
      </c>
      <c r="AC85">
        <f t="shared" si="72"/>
        <v>1</v>
      </c>
      <c r="AD85">
        <f t="shared" si="73"/>
        <v>0</v>
      </c>
      <c r="AE85">
        <f t="shared" si="94"/>
        <v>0</v>
      </c>
      <c r="AF85">
        <f t="shared" si="74"/>
        <v>0</v>
      </c>
      <c r="AG85">
        <f t="shared" si="95"/>
        <v>8</v>
      </c>
      <c r="AH85" cm="1">
        <f t="array" ref="AH85">_xlfn.IFS(AND(AF85=AE85,AJ85=1),SUM(IF(EC85=1,1,0),AH84),AND(AH84=0,OR(AI85=1,AJ85=0)),0,AND(AI85=0,AJ85=0),AH84)</f>
        <v>0</v>
      </c>
      <c r="AI85">
        <f t="shared" si="75"/>
        <v>0</v>
      </c>
      <c r="AJ85">
        <f t="shared" si="76"/>
        <v>0</v>
      </c>
      <c r="AK85">
        <f t="shared" si="96"/>
        <v>0</v>
      </c>
      <c r="AL85">
        <f t="shared" si="77"/>
        <v>0</v>
      </c>
      <c r="AM85">
        <f t="shared" si="78"/>
        <v>0</v>
      </c>
      <c r="AN85">
        <f t="shared" si="97"/>
        <v>0</v>
      </c>
      <c r="AO85">
        <f t="shared" si="79"/>
        <v>0</v>
      </c>
      <c r="AP85">
        <f t="shared" si="80"/>
        <v>0</v>
      </c>
      <c r="BB85" s="72"/>
      <c r="BQ85" s="100"/>
      <c r="BR85" s="96"/>
      <c r="BS85" s="60" t="str">
        <f t="shared" si="59"/>
        <v>AE161</v>
      </c>
      <c r="BT85" t="str">
        <f>IF(ISNA(MATCH(34,$N:$N,)),CC85,VLOOKUP(34,$N:$P,COLUMN(B35),))</f>
        <v>RES_AE161</v>
      </c>
      <c r="BU85" t="str">
        <f>IF(ISNA(MATCH(34,$N:$N,)),CD85,VLOOKUP(34,$N:$P,COLUMN(C35),))</f>
        <v>Reserve</v>
      </c>
      <c r="BW85" t="s">
        <v>584</v>
      </c>
      <c r="BX85" t="s">
        <v>585</v>
      </c>
      <c r="BY85" s="65" t="s">
        <v>769</v>
      </c>
      <c r="BZ85" t="str">
        <f t="shared" si="60"/>
        <v>161</v>
      </c>
      <c r="CB85" t="s">
        <v>780</v>
      </c>
      <c r="CC85" t="s">
        <v>781</v>
      </c>
      <c r="CD85" t="s">
        <v>589</v>
      </c>
      <c r="CF85" t="s">
        <v>584</v>
      </c>
      <c r="CG85" t="s">
        <v>585</v>
      </c>
      <c r="CH85" t="s">
        <v>769</v>
      </c>
      <c r="EA85" t="e">
        <f>MasterListe!#REF!</f>
        <v>#REF!</v>
      </c>
      <c r="EB85" t="e">
        <f>MasterListe!#REF!</f>
        <v>#REF!</v>
      </c>
      <c r="EC85">
        <f t="shared" si="81"/>
        <v>0</v>
      </c>
      <c r="ED85">
        <f t="shared" si="82"/>
        <v>0</v>
      </c>
      <c r="EE85">
        <f t="shared" si="83"/>
        <v>0</v>
      </c>
      <c r="EF85">
        <f t="shared" si="84"/>
        <v>0</v>
      </c>
      <c r="EG85">
        <f t="shared" si="85"/>
        <v>0</v>
      </c>
      <c r="EH85">
        <f t="shared" si="86"/>
        <v>0</v>
      </c>
      <c r="EI85">
        <f t="shared" si="87"/>
        <v>0</v>
      </c>
      <c r="FA85" s="63" t="str">
        <f t="shared" si="53"/>
        <v>IO.RES_AE161</v>
      </c>
      <c r="FB85" s="64" t="str">
        <f t="shared" si="54"/>
        <v>R</v>
      </c>
      <c r="FC85" s="64" t="str">
        <f t="shared" si="55"/>
        <v>161</v>
      </c>
      <c r="FD85" s="64" t="str">
        <f t="shared" si="56"/>
        <v>Reserve</v>
      </c>
      <c r="FE85" s="64" t="s">
        <v>619</v>
      </c>
      <c r="FF85" s="65"/>
    </row>
    <row r="86" spans="1:162">
      <c r="A86">
        <f t="shared" si="88"/>
        <v>0</v>
      </c>
      <c r="G86">
        <f t="shared" si="61"/>
        <v>0</v>
      </c>
      <c r="H86">
        <f t="shared" si="62"/>
        <v>0</v>
      </c>
      <c r="I86">
        <f t="shared" si="63"/>
        <v>0</v>
      </c>
      <c r="J86">
        <f t="shared" si="57"/>
        <v>0</v>
      </c>
      <c r="K86">
        <f t="shared" si="64"/>
        <v>0</v>
      </c>
      <c r="L86">
        <f t="shared" si="65"/>
        <v>0</v>
      </c>
      <c r="M86">
        <f t="shared" si="66"/>
        <v>0</v>
      </c>
      <c r="N86">
        <f t="shared" si="58"/>
        <v>0</v>
      </c>
      <c r="O86" t="e">
        <f>MasterListe!#REF!&amp;"_"&amp;MasterListe!#REF!&amp;"_"&amp;MasterListe!#REF!</f>
        <v>#REF!</v>
      </c>
      <c r="P86" t="e">
        <f>MasterListe!#REF!&amp;" "&amp;MasterListe!#REF!</f>
        <v>#REF!</v>
      </c>
      <c r="S86">
        <f t="shared" si="89"/>
        <v>4</v>
      </c>
      <c r="T86">
        <f t="shared" si="67"/>
        <v>0</v>
      </c>
      <c r="U86">
        <f t="shared" si="90"/>
        <v>0</v>
      </c>
      <c r="V86">
        <f t="shared" si="91"/>
        <v>10</v>
      </c>
      <c r="W86">
        <f t="shared" si="68"/>
        <v>5</v>
      </c>
      <c r="X86">
        <f t="shared" si="69"/>
        <v>0</v>
      </c>
      <c r="Y86">
        <f t="shared" si="92"/>
        <v>6</v>
      </c>
      <c r="Z86">
        <f t="shared" si="70"/>
        <v>2</v>
      </c>
      <c r="AA86">
        <f t="shared" si="71"/>
        <v>0</v>
      </c>
      <c r="AB86">
        <f t="shared" si="93"/>
        <v>96</v>
      </c>
      <c r="AC86">
        <f t="shared" si="72"/>
        <v>1</v>
      </c>
      <c r="AD86">
        <f t="shared" si="73"/>
        <v>0</v>
      </c>
      <c r="AE86">
        <f t="shared" si="94"/>
        <v>0</v>
      </c>
      <c r="AF86">
        <f t="shared" si="74"/>
        <v>0</v>
      </c>
      <c r="AG86">
        <f t="shared" si="95"/>
        <v>8</v>
      </c>
      <c r="AH86" cm="1">
        <f t="array" ref="AH86">_xlfn.IFS(AND(AF86=AE86,AJ86=1),SUM(IF(EC86=1,1,0),AH85),AND(AH85=0,OR(AI86=1,AJ86=0)),0,AND(AI86=0,AJ86=0),AH85)</f>
        <v>0</v>
      </c>
      <c r="AI86">
        <f t="shared" si="75"/>
        <v>0</v>
      </c>
      <c r="AJ86">
        <f t="shared" si="76"/>
        <v>0</v>
      </c>
      <c r="AK86">
        <f t="shared" si="96"/>
        <v>0</v>
      </c>
      <c r="AL86">
        <f t="shared" si="77"/>
        <v>0</v>
      </c>
      <c r="AM86">
        <f t="shared" si="78"/>
        <v>0</v>
      </c>
      <c r="AN86">
        <f t="shared" si="97"/>
        <v>0</v>
      </c>
      <c r="AO86">
        <f t="shared" si="79"/>
        <v>0</v>
      </c>
      <c r="AP86">
        <f t="shared" si="80"/>
        <v>0</v>
      </c>
      <c r="BB86" s="72"/>
      <c r="BQ86" s="100"/>
      <c r="BR86" s="96"/>
      <c r="BS86" s="60" t="str">
        <f t="shared" si="59"/>
        <v>AE162</v>
      </c>
      <c r="BT86" t="str">
        <f>IF(ISNA(MATCH(35,$N:$N,)),CC86,VLOOKUP(35,$N:$P,COLUMN(B36),))</f>
        <v>RES_AE162</v>
      </c>
      <c r="BU86" t="str">
        <f>IF(ISNA(MATCH(35,$N:$N,)),CD86,VLOOKUP(35,$N:$P,COLUMN(C36),))</f>
        <v>Reserve</v>
      </c>
      <c r="BW86" t="s">
        <v>584</v>
      </c>
      <c r="BX86" t="s">
        <v>585</v>
      </c>
      <c r="BY86" s="65" t="s">
        <v>769</v>
      </c>
      <c r="BZ86" t="str">
        <f t="shared" si="60"/>
        <v>162</v>
      </c>
      <c r="CB86" t="s">
        <v>782</v>
      </c>
      <c r="CC86" t="s">
        <v>783</v>
      </c>
      <c r="CD86" t="s">
        <v>589</v>
      </c>
      <c r="CF86" t="s">
        <v>584</v>
      </c>
      <c r="CG86" t="s">
        <v>585</v>
      </c>
      <c r="CH86" t="s">
        <v>769</v>
      </c>
      <c r="EA86" t="e">
        <f>MasterListe!#REF!</f>
        <v>#REF!</v>
      </c>
      <c r="EB86" t="e">
        <f>MasterListe!#REF!</f>
        <v>#REF!</v>
      </c>
      <c r="EC86">
        <f t="shared" si="81"/>
        <v>0</v>
      </c>
      <c r="ED86">
        <f t="shared" si="82"/>
        <v>0</v>
      </c>
      <c r="EE86">
        <f t="shared" si="83"/>
        <v>0</v>
      </c>
      <c r="EF86">
        <f t="shared" si="84"/>
        <v>0</v>
      </c>
      <c r="EG86">
        <f t="shared" si="85"/>
        <v>0</v>
      </c>
      <c r="EH86">
        <f t="shared" si="86"/>
        <v>0</v>
      </c>
      <c r="EI86">
        <f t="shared" si="87"/>
        <v>0</v>
      </c>
      <c r="FA86" s="63" t="str">
        <f t="shared" si="53"/>
        <v>IO.RES_AE162</v>
      </c>
      <c r="FB86" s="64" t="str">
        <f t="shared" si="54"/>
        <v>R</v>
      </c>
      <c r="FC86" s="64" t="str">
        <f t="shared" si="55"/>
        <v>162</v>
      </c>
      <c r="FD86" s="64" t="str">
        <f t="shared" si="56"/>
        <v>Reserve</v>
      </c>
      <c r="FE86" s="64" t="s">
        <v>619</v>
      </c>
      <c r="FF86" s="65"/>
    </row>
    <row r="87" spans="1:162">
      <c r="A87">
        <f t="shared" si="88"/>
        <v>0</v>
      </c>
      <c r="G87">
        <f t="shared" si="61"/>
        <v>0</v>
      </c>
      <c r="H87">
        <f t="shared" si="62"/>
        <v>0</v>
      </c>
      <c r="I87">
        <f t="shared" si="63"/>
        <v>0</v>
      </c>
      <c r="J87">
        <f t="shared" si="57"/>
        <v>0</v>
      </c>
      <c r="K87">
        <f t="shared" si="64"/>
        <v>0</v>
      </c>
      <c r="L87">
        <f t="shared" si="65"/>
        <v>0</v>
      </c>
      <c r="M87">
        <f t="shared" si="66"/>
        <v>0</v>
      </c>
      <c r="N87">
        <f t="shared" si="58"/>
        <v>0</v>
      </c>
      <c r="O87" t="e">
        <f>MasterListe!#REF!&amp;"_"&amp;MasterListe!#REF!&amp;"_"&amp;MasterListe!#REF!</f>
        <v>#REF!</v>
      </c>
      <c r="P87" t="e">
        <f>MasterListe!#REF!&amp;" "&amp;MasterListe!#REF!</f>
        <v>#REF!</v>
      </c>
      <c r="S87">
        <f t="shared" si="89"/>
        <v>4</v>
      </c>
      <c r="T87">
        <f t="shared" si="67"/>
        <v>0</v>
      </c>
      <c r="U87">
        <f t="shared" si="90"/>
        <v>0</v>
      </c>
      <c r="V87">
        <f t="shared" si="91"/>
        <v>10</v>
      </c>
      <c r="W87">
        <f t="shared" si="68"/>
        <v>5</v>
      </c>
      <c r="X87">
        <f t="shared" si="69"/>
        <v>0</v>
      </c>
      <c r="Y87">
        <f t="shared" si="92"/>
        <v>6</v>
      </c>
      <c r="Z87">
        <f t="shared" si="70"/>
        <v>2</v>
      </c>
      <c r="AA87">
        <f t="shared" si="71"/>
        <v>0</v>
      </c>
      <c r="AB87">
        <f t="shared" si="93"/>
        <v>96</v>
      </c>
      <c r="AC87">
        <f t="shared" si="72"/>
        <v>1</v>
      </c>
      <c r="AD87">
        <f t="shared" si="73"/>
        <v>0</v>
      </c>
      <c r="AE87">
        <f t="shared" si="94"/>
        <v>0</v>
      </c>
      <c r="AF87">
        <f t="shared" si="74"/>
        <v>0</v>
      </c>
      <c r="AG87">
        <f t="shared" si="95"/>
        <v>8</v>
      </c>
      <c r="AH87" cm="1">
        <f t="array" ref="AH87">_xlfn.IFS(AND(AF87=AE87,AJ87=1),SUM(IF(EC87=1,1,0),AH86),AND(AH86=0,OR(AI87=1,AJ87=0)),0,AND(AI87=0,AJ87=0),AH86)</f>
        <v>0</v>
      </c>
      <c r="AI87">
        <f t="shared" si="75"/>
        <v>0</v>
      </c>
      <c r="AJ87">
        <f t="shared" si="76"/>
        <v>0</v>
      </c>
      <c r="AK87">
        <f t="shared" si="96"/>
        <v>0</v>
      </c>
      <c r="AL87">
        <f t="shared" si="77"/>
        <v>0</v>
      </c>
      <c r="AM87">
        <f t="shared" si="78"/>
        <v>0</v>
      </c>
      <c r="AN87">
        <f t="shared" si="97"/>
        <v>0</v>
      </c>
      <c r="AO87">
        <f t="shared" si="79"/>
        <v>0</v>
      </c>
      <c r="AP87">
        <f t="shared" si="80"/>
        <v>0</v>
      </c>
      <c r="BB87" s="72"/>
      <c r="BQ87" s="100"/>
      <c r="BR87" s="96"/>
      <c r="BS87" s="60" t="str">
        <f t="shared" si="59"/>
        <v>AE163</v>
      </c>
      <c r="BT87" t="str">
        <f>IF(ISNA(MATCH(36,$N:$N,)),CC87,VLOOKUP(36,$N:$P,COLUMN(B37),))</f>
        <v>RES_AE163</v>
      </c>
      <c r="BU87" t="str">
        <f>IF(ISNA(MATCH(36,$N:$N,)),CD87,VLOOKUP(36,$N:$P,COLUMN(C37),))</f>
        <v>Reserve</v>
      </c>
      <c r="BW87" t="s">
        <v>584</v>
      </c>
      <c r="BX87" t="s">
        <v>585</v>
      </c>
      <c r="BY87" s="65" t="s">
        <v>769</v>
      </c>
      <c r="BZ87" t="str">
        <f t="shared" si="60"/>
        <v>163</v>
      </c>
      <c r="CB87" t="s">
        <v>784</v>
      </c>
      <c r="CC87" t="s">
        <v>785</v>
      </c>
      <c r="CD87" t="s">
        <v>589</v>
      </c>
      <c r="CF87" t="s">
        <v>584</v>
      </c>
      <c r="CG87" t="s">
        <v>585</v>
      </c>
      <c r="CH87" t="s">
        <v>769</v>
      </c>
      <c r="EA87" t="e">
        <f>MasterListe!#REF!</f>
        <v>#REF!</v>
      </c>
      <c r="EB87" t="e">
        <f>MasterListe!#REF!</f>
        <v>#REF!</v>
      </c>
      <c r="EC87">
        <f t="shared" si="81"/>
        <v>0</v>
      </c>
      <c r="ED87">
        <f t="shared" si="82"/>
        <v>0</v>
      </c>
      <c r="EE87">
        <f t="shared" si="83"/>
        <v>0</v>
      </c>
      <c r="EF87">
        <f t="shared" si="84"/>
        <v>0</v>
      </c>
      <c r="EG87">
        <f t="shared" si="85"/>
        <v>0</v>
      </c>
      <c r="EH87">
        <f t="shared" si="86"/>
        <v>0</v>
      </c>
      <c r="EI87">
        <f t="shared" si="87"/>
        <v>0</v>
      </c>
      <c r="FA87" s="63" t="str">
        <f t="shared" si="53"/>
        <v>IO.RES_AE163</v>
      </c>
      <c r="FB87" s="64" t="str">
        <f t="shared" si="54"/>
        <v>R</v>
      </c>
      <c r="FC87" s="64" t="str">
        <f t="shared" si="55"/>
        <v>163</v>
      </c>
      <c r="FD87" s="64" t="str">
        <f t="shared" si="56"/>
        <v>Reserve</v>
      </c>
      <c r="FE87" s="64" t="s">
        <v>619</v>
      </c>
      <c r="FF87" s="65"/>
    </row>
    <row r="88" spans="1:162">
      <c r="A88">
        <f t="shared" si="88"/>
        <v>0</v>
      </c>
      <c r="G88">
        <f t="shared" si="61"/>
        <v>0</v>
      </c>
      <c r="H88">
        <f t="shared" si="62"/>
        <v>0</v>
      </c>
      <c r="I88">
        <f t="shared" si="63"/>
        <v>0</v>
      </c>
      <c r="J88">
        <f t="shared" si="57"/>
        <v>0</v>
      </c>
      <c r="K88">
        <f t="shared" si="64"/>
        <v>0</v>
      </c>
      <c r="L88">
        <f t="shared" si="65"/>
        <v>0</v>
      </c>
      <c r="M88">
        <f t="shared" si="66"/>
        <v>0</v>
      </c>
      <c r="N88">
        <f t="shared" si="58"/>
        <v>0</v>
      </c>
      <c r="O88" t="e">
        <f>MasterListe!#REF!&amp;"_"&amp;MasterListe!#REF!&amp;"_"&amp;MasterListe!#REF!</f>
        <v>#REF!</v>
      </c>
      <c r="P88" t="e">
        <f>MasterListe!#REF!&amp;" "&amp;MasterListe!#REF!</f>
        <v>#REF!</v>
      </c>
      <c r="S88">
        <f t="shared" si="89"/>
        <v>4</v>
      </c>
      <c r="T88">
        <f t="shared" si="67"/>
        <v>0</v>
      </c>
      <c r="U88">
        <f t="shared" si="90"/>
        <v>0</v>
      </c>
      <c r="V88">
        <f t="shared" si="91"/>
        <v>10</v>
      </c>
      <c r="W88">
        <f t="shared" si="68"/>
        <v>5</v>
      </c>
      <c r="X88">
        <f t="shared" si="69"/>
        <v>0</v>
      </c>
      <c r="Y88">
        <f t="shared" si="92"/>
        <v>6</v>
      </c>
      <c r="Z88">
        <f t="shared" si="70"/>
        <v>2</v>
      </c>
      <c r="AA88">
        <f t="shared" si="71"/>
        <v>0</v>
      </c>
      <c r="AB88">
        <f t="shared" si="93"/>
        <v>96</v>
      </c>
      <c r="AC88">
        <f t="shared" si="72"/>
        <v>1</v>
      </c>
      <c r="AD88">
        <f t="shared" si="73"/>
        <v>0</v>
      </c>
      <c r="AE88">
        <f t="shared" si="94"/>
        <v>0</v>
      </c>
      <c r="AF88">
        <f t="shared" si="74"/>
        <v>0</v>
      </c>
      <c r="AG88">
        <f t="shared" si="95"/>
        <v>8</v>
      </c>
      <c r="AH88" cm="1">
        <f t="array" ref="AH88">_xlfn.IFS(AND(AF88=AE88,AJ88=1),SUM(IF(EC88=1,1,0),AH87),AND(AH87=0,OR(AI88=1,AJ88=0)),0,AND(AI88=0,AJ88=0),AH87)</f>
        <v>0</v>
      </c>
      <c r="AI88">
        <f t="shared" si="75"/>
        <v>0</v>
      </c>
      <c r="AJ88">
        <f t="shared" si="76"/>
        <v>0</v>
      </c>
      <c r="AK88">
        <f t="shared" si="96"/>
        <v>0</v>
      </c>
      <c r="AL88">
        <f t="shared" si="77"/>
        <v>0</v>
      </c>
      <c r="AM88">
        <f t="shared" si="78"/>
        <v>0</v>
      </c>
      <c r="AN88">
        <f t="shared" si="97"/>
        <v>0</v>
      </c>
      <c r="AO88">
        <f t="shared" si="79"/>
        <v>0</v>
      </c>
      <c r="AP88">
        <f t="shared" si="80"/>
        <v>0</v>
      </c>
      <c r="BB88" s="72"/>
      <c r="BQ88" s="100"/>
      <c r="BR88" s="96"/>
      <c r="BS88" s="60" t="str">
        <f t="shared" si="59"/>
        <v>AE164</v>
      </c>
      <c r="BT88" t="str">
        <f>IF(ISNA(MATCH(37,$N:$N,)),CC88,VLOOKUP(37,$N:$P,COLUMN(B38),))</f>
        <v>RES_AE164</v>
      </c>
      <c r="BU88" t="str">
        <f>IF(ISNA(MATCH(37,$N:$N,)),CD88,VLOOKUP(37,$N:$P,COLUMN(C38),))</f>
        <v>Reserve</v>
      </c>
      <c r="BW88" t="s">
        <v>584</v>
      </c>
      <c r="BX88" t="s">
        <v>585</v>
      </c>
      <c r="BY88" s="65" t="s">
        <v>769</v>
      </c>
      <c r="BZ88" t="str">
        <f t="shared" si="60"/>
        <v>164</v>
      </c>
      <c r="CB88" t="s">
        <v>786</v>
      </c>
      <c r="CC88" t="s">
        <v>787</v>
      </c>
      <c r="CD88" t="s">
        <v>589</v>
      </c>
      <c r="CF88" t="s">
        <v>584</v>
      </c>
      <c r="CG88" t="s">
        <v>585</v>
      </c>
      <c r="CH88" t="s">
        <v>769</v>
      </c>
      <c r="EA88" t="e">
        <f>MasterListe!#REF!</f>
        <v>#REF!</v>
      </c>
      <c r="EB88" t="e">
        <f>MasterListe!#REF!</f>
        <v>#REF!</v>
      </c>
      <c r="EC88">
        <f t="shared" si="81"/>
        <v>0</v>
      </c>
      <c r="ED88">
        <f t="shared" si="82"/>
        <v>0</v>
      </c>
      <c r="EE88">
        <f t="shared" si="83"/>
        <v>0</v>
      </c>
      <c r="EF88">
        <f t="shared" si="84"/>
        <v>0</v>
      </c>
      <c r="EG88">
        <f t="shared" si="85"/>
        <v>0</v>
      </c>
      <c r="EH88">
        <f t="shared" si="86"/>
        <v>0</v>
      </c>
      <c r="EI88">
        <f t="shared" si="87"/>
        <v>0</v>
      </c>
      <c r="FA88" s="63" t="str">
        <f t="shared" si="53"/>
        <v>IO.RES_AE164</v>
      </c>
      <c r="FB88" s="64" t="str">
        <f t="shared" si="54"/>
        <v>R</v>
      </c>
      <c r="FC88" s="64" t="str">
        <f t="shared" si="55"/>
        <v>164</v>
      </c>
      <c r="FD88" s="64" t="str">
        <f t="shared" si="56"/>
        <v>Reserve</v>
      </c>
      <c r="FE88" s="64" t="s">
        <v>619</v>
      </c>
      <c r="FF88" s="65"/>
    </row>
    <row r="89" spans="1:162">
      <c r="A89">
        <f t="shared" si="88"/>
        <v>0</v>
      </c>
      <c r="G89">
        <f t="shared" si="61"/>
        <v>0</v>
      </c>
      <c r="H89">
        <f t="shared" si="62"/>
        <v>0</v>
      </c>
      <c r="I89">
        <f t="shared" si="63"/>
        <v>0</v>
      </c>
      <c r="J89">
        <f t="shared" si="57"/>
        <v>0</v>
      </c>
      <c r="K89">
        <f t="shared" si="64"/>
        <v>0</v>
      </c>
      <c r="L89">
        <f t="shared" si="65"/>
        <v>0</v>
      </c>
      <c r="M89">
        <f t="shared" si="66"/>
        <v>0</v>
      </c>
      <c r="N89">
        <f t="shared" si="58"/>
        <v>0</v>
      </c>
      <c r="O89" t="e">
        <f>MasterListe!#REF!&amp;"_"&amp;MasterListe!#REF!&amp;"_"&amp;MasterListe!#REF!</f>
        <v>#REF!</v>
      </c>
      <c r="P89" t="e">
        <f>MasterListe!#REF!&amp;" "&amp;MasterListe!#REF!</f>
        <v>#REF!</v>
      </c>
      <c r="S89">
        <f t="shared" si="89"/>
        <v>4</v>
      </c>
      <c r="T89">
        <f t="shared" si="67"/>
        <v>0</v>
      </c>
      <c r="U89">
        <f t="shared" si="90"/>
        <v>0</v>
      </c>
      <c r="V89">
        <f t="shared" si="91"/>
        <v>10</v>
      </c>
      <c r="W89">
        <f t="shared" si="68"/>
        <v>5</v>
      </c>
      <c r="X89">
        <f t="shared" si="69"/>
        <v>0</v>
      </c>
      <c r="Y89">
        <f t="shared" si="92"/>
        <v>6</v>
      </c>
      <c r="Z89">
        <f t="shared" si="70"/>
        <v>2</v>
      </c>
      <c r="AA89">
        <f t="shared" si="71"/>
        <v>0</v>
      </c>
      <c r="AB89">
        <f t="shared" si="93"/>
        <v>96</v>
      </c>
      <c r="AC89">
        <f t="shared" si="72"/>
        <v>1</v>
      </c>
      <c r="AD89">
        <f t="shared" si="73"/>
        <v>0</v>
      </c>
      <c r="AE89">
        <f t="shared" si="94"/>
        <v>0</v>
      </c>
      <c r="AF89">
        <f t="shared" si="74"/>
        <v>0</v>
      </c>
      <c r="AG89">
        <f t="shared" si="95"/>
        <v>8</v>
      </c>
      <c r="AH89" cm="1">
        <f t="array" ref="AH89">_xlfn.IFS(AND(AF89=AE89,AJ89=1),SUM(IF(EC89=1,1,0),AH88),AND(AH88=0,OR(AI89=1,AJ89=0)),0,AND(AI89=0,AJ89=0),AH88)</f>
        <v>0</v>
      </c>
      <c r="AI89">
        <f t="shared" si="75"/>
        <v>0</v>
      </c>
      <c r="AJ89">
        <f t="shared" si="76"/>
        <v>0</v>
      </c>
      <c r="AK89">
        <f t="shared" si="96"/>
        <v>0</v>
      </c>
      <c r="AL89">
        <f t="shared" si="77"/>
        <v>0</v>
      </c>
      <c r="AM89">
        <f t="shared" si="78"/>
        <v>0</v>
      </c>
      <c r="AN89">
        <f t="shared" si="97"/>
        <v>0</v>
      </c>
      <c r="AO89">
        <f t="shared" si="79"/>
        <v>0</v>
      </c>
      <c r="AP89">
        <f t="shared" si="80"/>
        <v>0</v>
      </c>
      <c r="BB89" s="72"/>
      <c r="BQ89" s="100"/>
      <c r="BR89" s="96"/>
      <c r="BS89" s="60" t="str">
        <f t="shared" si="59"/>
        <v>AE165</v>
      </c>
      <c r="BT89" t="str">
        <f>IF(ISNA(MATCH(38,$N:$N,)),CC89,VLOOKUP(38,$N:$P,COLUMN(B39),))</f>
        <v>RES_AE165</v>
      </c>
      <c r="BU89" t="str">
        <f>IF(ISNA(MATCH(38,$N:$N,)),CD89,VLOOKUP(38,$N:$P,COLUMN(C39),))</f>
        <v>Reserve</v>
      </c>
      <c r="BW89" t="s">
        <v>584</v>
      </c>
      <c r="BX89" t="s">
        <v>585</v>
      </c>
      <c r="BY89" s="65" t="s">
        <v>769</v>
      </c>
      <c r="BZ89" t="str">
        <f t="shared" si="60"/>
        <v>165</v>
      </c>
      <c r="CB89" t="s">
        <v>788</v>
      </c>
      <c r="CC89" t="s">
        <v>789</v>
      </c>
      <c r="CD89" t="s">
        <v>589</v>
      </c>
      <c r="CF89" t="s">
        <v>584</v>
      </c>
      <c r="CG89" t="s">
        <v>585</v>
      </c>
      <c r="CH89" t="s">
        <v>769</v>
      </c>
      <c r="EA89" t="e">
        <f>MasterListe!#REF!</f>
        <v>#REF!</v>
      </c>
      <c r="EB89" t="e">
        <f>MasterListe!#REF!</f>
        <v>#REF!</v>
      </c>
      <c r="EC89">
        <f t="shared" si="81"/>
        <v>0</v>
      </c>
      <c r="ED89">
        <f t="shared" si="82"/>
        <v>0</v>
      </c>
      <c r="EE89">
        <f t="shared" si="83"/>
        <v>0</v>
      </c>
      <c r="EF89">
        <f t="shared" si="84"/>
        <v>0</v>
      </c>
      <c r="EG89">
        <f t="shared" si="85"/>
        <v>0</v>
      </c>
      <c r="EH89">
        <f t="shared" si="86"/>
        <v>0</v>
      </c>
      <c r="EI89">
        <f t="shared" si="87"/>
        <v>0</v>
      </c>
      <c r="FA89" s="63" t="str">
        <f t="shared" si="53"/>
        <v>IO.RES_AE165</v>
      </c>
      <c r="FB89" s="64" t="str">
        <f t="shared" si="54"/>
        <v>R</v>
      </c>
      <c r="FC89" s="64" t="str">
        <f t="shared" si="55"/>
        <v>165</v>
      </c>
      <c r="FD89" s="64" t="str">
        <f t="shared" si="56"/>
        <v>Reserve</v>
      </c>
      <c r="FE89" s="64" t="s">
        <v>619</v>
      </c>
      <c r="FF89" s="65"/>
    </row>
    <row r="90" spans="1:162">
      <c r="A90">
        <f t="shared" si="88"/>
        <v>0</v>
      </c>
      <c r="G90">
        <f t="shared" si="61"/>
        <v>0</v>
      </c>
      <c r="H90">
        <f t="shared" si="62"/>
        <v>0</v>
      </c>
      <c r="I90">
        <f t="shared" si="63"/>
        <v>0</v>
      </c>
      <c r="J90">
        <f t="shared" si="57"/>
        <v>0</v>
      </c>
      <c r="K90">
        <f t="shared" si="64"/>
        <v>0</v>
      </c>
      <c r="L90">
        <f t="shared" si="65"/>
        <v>0</v>
      </c>
      <c r="M90">
        <f t="shared" si="66"/>
        <v>0</v>
      </c>
      <c r="N90">
        <f t="shared" si="58"/>
        <v>0</v>
      </c>
      <c r="O90" t="e">
        <f>MasterListe!#REF!&amp;"_"&amp;MasterListe!#REF!&amp;"_"&amp;MasterListe!#REF!</f>
        <v>#REF!</v>
      </c>
      <c r="P90" t="e">
        <f>MasterListe!#REF!&amp;" "&amp;MasterListe!#REF!</f>
        <v>#REF!</v>
      </c>
      <c r="S90">
        <f t="shared" si="89"/>
        <v>4</v>
      </c>
      <c r="T90">
        <f t="shared" si="67"/>
        <v>0</v>
      </c>
      <c r="U90">
        <f t="shared" si="90"/>
        <v>0</v>
      </c>
      <c r="V90">
        <f t="shared" si="91"/>
        <v>10</v>
      </c>
      <c r="W90">
        <f t="shared" si="68"/>
        <v>5</v>
      </c>
      <c r="X90">
        <f t="shared" si="69"/>
        <v>0</v>
      </c>
      <c r="Y90">
        <f t="shared" si="92"/>
        <v>6</v>
      </c>
      <c r="Z90">
        <f t="shared" si="70"/>
        <v>2</v>
      </c>
      <c r="AA90">
        <f t="shared" si="71"/>
        <v>0</v>
      </c>
      <c r="AB90">
        <f t="shared" si="93"/>
        <v>96</v>
      </c>
      <c r="AC90">
        <f t="shared" si="72"/>
        <v>1</v>
      </c>
      <c r="AD90">
        <f t="shared" si="73"/>
        <v>0</v>
      </c>
      <c r="AE90">
        <f t="shared" si="94"/>
        <v>0</v>
      </c>
      <c r="AF90">
        <f t="shared" si="74"/>
        <v>0</v>
      </c>
      <c r="AG90">
        <f t="shared" si="95"/>
        <v>8</v>
      </c>
      <c r="AH90" cm="1">
        <f t="array" ref="AH90">_xlfn.IFS(AND(AF90=AE90,AJ90=1),SUM(IF(EC90=1,1,0),AH89),AND(AH89=0,OR(AI90=1,AJ90=0)),0,AND(AI90=0,AJ90=0),AH89)</f>
        <v>0</v>
      </c>
      <c r="AI90">
        <f t="shared" si="75"/>
        <v>0</v>
      </c>
      <c r="AJ90">
        <f t="shared" si="76"/>
        <v>0</v>
      </c>
      <c r="AK90">
        <f t="shared" si="96"/>
        <v>0</v>
      </c>
      <c r="AL90">
        <f t="shared" si="77"/>
        <v>0</v>
      </c>
      <c r="AM90">
        <f t="shared" si="78"/>
        <v>0</v>
      </c>
      <c r="AN90">
        <f t="shared" si="97"/>
        <v>0</v>
      </c>
      <c r="AO90">
        <f t="shared" si="79"/>
        <v>0</v>
      </c>
      <c r="AP90">
        <f t="shared" si="80"/>
        <v>0</v>
      </c>
      <c r="BB90" s="72"/>
      <c r="BQ90" s="100"/>
      <c r="BR90" s="96"/>
      <c r="BS90" s="60" t="str">
        <f t="shared" si="59"/>
        <v>AE166</v>
      </c>
      <c r="BT90" t="str">
        <f>IF(ISNA(MATCH(39,$N:$N,)),CC90,VLOOKUP(39,$N:$P,COLUMN(B40),))</f>
        <v>RES_AE166</v>
      </c>
      <c r="BU90" t="str">
        <f>IF(ISNA(MATCH(39,$N:$N,)),CD90,VLOOKUP(39,$N:$P,COLUMN(C40),))</f>
        <v>Reserve</v>
      </c>
      <c r="BW90" t="s">
        <v>584</v>
      </c>
      <c r="BX90" t="s">
        <v>585</v>
      </c>
      <c r="BY90" s="65" t="s">
        <v>769</v>
      </c>
      <c r="BZ90" t="str">
        <f t="shared" si="60"/>
        <v>166</v>
      </c>
      <c r="CB90" t="s">
        <v>790</v>
      </c>
      <c r="CC90" t="s">
        <v>791</v>
      </c>
      <c r="CD90" t="s">
        <v>589</v>
      </c>
      <c r="CF90" t="s">
        <v>584</v>
      </c>
      <c r="CG90" t="s">
        <v>585</v>
      </c>
      <c r="CH90" t="s">
        <v>769</v>
      </c>
      <c r="EA90" t="e">
        <f>MasterListe!#REF!</f>
        <v>#REF!</v>
      </c>
      <c r="EB90" t="e">
        <f>MasterListe!#REF!</f>
        <v>#REF!</v>
      </c>
      <c r="EC90">
        <f t="shared" si="81"/>
        <v>0</v>
      </c>
      <c r="ED90">
        <f t="shared" si="82"/>
        <v>0</v>
      </c>
      <c r="EE90">
        <f t="shared" si="83"/>
        <v>0</v>
      </c>
      <c r="EF90">
        <f t="shared" si="84"/>
        <v>0</v>
      </c>
      <c r="EG90">
        <f t="shared" si="85"/>
        <v>0</v>
      </c>
      <c r="EH90">
        <f t="shared" si="86"/>
        <v>0</v>
      </c>
      <c r="EI90">
        <f t="shared" si="87"/>
        <v>0</v>
      </c>
      <c r="FA90" s="63" t="str">
        <f t="shared" si="53"/>
        <v>IO.RES_AE166</v>
      </c>
      <c r="FB90" s="64" t="str">
        <f t="shared" si="54"/>
        <v>R</v>
      </c>
      <c r="FC90" s="64" t="str">
        <f t="shared" si="55"/>
        <v>166</v>
      </c>
      <c r="FD90" s="64" t="str">
        <f t="shared" si="56"/>
        <v>Reserve</v>
      </c>
      <c r="FE90" s="64" t="s">
        <v>619</v>
      </c>
      <c r="FF90" s="65"/>
    </row>
    <row r="91" spans="1:162">
      <c r="A91">
        <f t="shared" si="88"/>
        <v>0</v>
      </c>
      <c r="G91">
        <f t="shared" si="61"/>
        <v>0</v>
      </c>
      <c r="H91">
        <f t="shared" si="62"/>
        <v>0</v>
      </c>
      <c r="I91">
        <f t="shared" si="63"/>
        <v>0</v>
      </c>
      <c r="J91">
        <f t="shared" si="57"/>
        <v>0</v>
      </c>
      <c r="K91">
        <f t="shared" si="64"/>
        <v>0</v>
      </c>
      <c r="L91">
        <f t="shared" si="65"/>
        <v>0</v>
      </c>
      <c r="M91">
        <f t="shared" si="66"/>
        <v>0</v>
      </c>
      <c r="N91">
        <f t="shared" si="58"/>
        <v>0</v>
      </c>
      <c r="O91" t="e">
        <f>MasterListe!#REF!&amp;"_"&amp;MasterListe!#REF!&amp;"_"&amp;MasterListe!#REF!</f>
        <v>#REF!</v>
      </c>
      <c r="P91" t="e">
        <f>MasterListe!#REF!&amp;" "&amp;MasterListe!#REF!</f>
        <v>#REF!</v>
      </c>
      <c r="S91">
        <f t="shared" si="89"/>
        <v>4</v>
      </c>
      <c r="T91">
        <f t="shared" si="67"/>
        <v>0</v>
      </c>
      <c r="U91">
        <f t="shared" si="90"/>
        <v>0</v>
      </c>
      <c r="V91">
        <f t="shared" si="91"/>
        <v>10</v>
      </c>
      <c r="W91">
        <f t="shared" si="68"/>
        <v>5</v>
      </c>
      <c r="X91">
        <f t="shared" si="69"/>
        <v>0</v>
      </c>
      <c r="Y91">
        <f t="shared" si="92"/>
        <v>6</v>
      </c>
      <c r="Z91">
        <f t="shared" si="70"/>
        <v>2</v>
      </c>
      <c r="AA91">
        <f t="shared" si="71"/>
        <v>0</v>
      </c>
      <c r="AB91">
        <f t="shared" si="93"/>
        <v>96</v>
      </c>
      <c r="AC91">
        <f t="shared" si="72"/>
        <v>1</v>
      </c>
      <c r="AD91">
        <f t="shared" si="73"/>
        <v>0</v>
      </c>
      <c r="AE91">
        <f t="shared" si="94"/>
        <v>0</v>
      </c>
      <c r="AF91">
        <f t="shared" si="74"/>
        <v>0</v>
      </c>
      <c r="AG91">
        <f t="shared" si="95"/>
        <v>8</v>
      </c>
      <c r="AH91" cm="1">
        <f t="array" ref="AH91">_xlfn.IFS(AND(AF91=AE91,AJ91=1),SUM(IF(EC91=1,1,0),AH90),AND(AH90=0,OR(AI91=1,AJ91=0)),0,AND(AI91=0,AJ91=0),AH90)</f>
        <v>0</v>
      </c>
      <c r="AI91">
        <f t="shared" si="75"/>
        <v>0</v>
      </c>
      <c r="AJ91">
        <f t="shared" si="76"/>
        <v>0</v>
      </c>
      <c r="AK91">
        <f t="shared" si="96"/>
        <v>0</v>
      </c>
      <c r="AL91">
        <f t="shared" si="77"/>
        <v>0</v>
      </c>
      <c r="AM91">
        <f t="shared" si="78"/>
        <v>0</v>
      </c>
      <c r="AN91">
        <f t="shared" si="97"/>
        <v>0</v>
      </c>
      <c r="AO91">
        <f t="shared" si="79"/>
        <v>0</v>
      </c>
      <c r="AP91">
        <f t="shared" si="80"/>
        <v>0</v>
      </c>
      <c r="BB91" s="72"/>
      <c r="BQ91" s="100"/>
      <c r="BR91" s="96"/>
      <c r="BS91" s="60" t="str">
        <f t="shared" si="59"/>
        <v>AE167</v>
      </c>
      <c r="BT91" t="str">
        <f>IF(ISNA(MATCH(40,$N:$N,)),CC91,VLOOKUP(40,$N:$P,COLUMN(B41),))</f>
        <v>RES_AE167</v>
      </c>
      <c r="BU91" t="str">
        <f>IF(ISNA(MATCH(40,$N:$N,)),CD91,VLOOKUP(40,$N:$P,COLUMN(C41),))</f>
        <v>Reserve</v>
      </c>
      <c r="BW91" t="s">
        <v>584</v>
      </c>
      <c r="BX91" t="s">
        <v>585</v>
      </c>
      <c r="BY91" s="65" t="s">
        <v>769</v>
      </c>
      <c r="BZ91" t="str">
        <f t="shared" si="60"/>
        <v>167</v>
      </c>
      <c r="CB91" t="s">
        <v>792</v>
      </c>
      <c r="CC91" t="s">
        <v>793</v>
      </c>
      <c r="CD91" t="s">
        <v>589</v>
      </c>
      <c r="CF91" t="s">
        <v>584</v>
      </c>
      <c r="CG91" t="s">
        <v>585</v>
      </c>
      <c r="CH91" t="s">
        <v>769</v>
      </c>
      <c r="EA91" t="e">
        <f>MasterListe!#REF!</f>
        <v>#REF!</v>
      </c>
      <c r="EB91" t="e">
        <f>MasterListe!#REF!</f>
        <v>#REF!</v>
      </c>
      <c r="EC91">
        <f t="shared" si="81"/>
        <v>0</v>
      </c>
      <c r="ED91">
        <f t="shared" si="82"/>
        <v>0</v>
      </c>
      <c r="EE91">
        <f t="shared" si="83"/>
        <v>0</v>
      </c>
      <c r="EF91">
        <f t="shared" si="84"/>
        <v>0</v>
      </c>
      <c r="EG91">
        <f t="shared" si="85"/>
        <v>0</v>
      </c>
      <c r="EH91">
        <f t="shared" si="86"/>
        <v>0</v>
      </c>
      <c r="EI91">
        <f t="shared" si="87"/>
        <v>0</v>
      </c>
      <c r="FA91" s="63" t="str">
        <f t="shared" si="53"/>
        <v>IO.RES_AE167</v>
      </c>
      <c r="FB91" s="64" t="str">
        <f t="shared" si="54"/>
        <v>R</v>
      </c>
      <c r="FC91" s="64" t="str">
        <f t="shared" si="55"/>
        <v>167</v>
      </c>
      <c r="FD91" s="64" t="str">
        <f t="shared" si="56"/>
        <v>Reserve</v>
      </c>
      <c r="FE91" s="64" t="s">
        <v>619</v>
      </c>
      <c r="FF91" s="65"/>
    </row>
    <row r="92" spans="1:162">
      <c r="A92">
        <f t="shared" si="88"/>
        <v>0</v>
      </c>
      <c r="G92">
        <f t="shared" si="61"/>
        <v>0</v>
      </c>
      <c r="H92">
        <f t="shared" si="62"/>
        <v>0</v>
      </c>
      <c r="I92">
        <f t="shared" si="63"/>
        <v>0</v>
      </c>
      <c r="J92">
        <f t="shared" si="57"/>
        <v>0</v>
      </c>
      <c r="K92">
        <f t="shared" si="64"/>
        <v>0</v>
      </c>
      <c r="L92">
        <f t="shared" si="65"/>
        <v>0</v>
      </c>
      <c r="M92">
        <f t="shared" si="66"/>
        <v>0</v>
      </c>
      <c r="N92">
        <f t="shared" si="58"/>
        <v>0</v>
      </c>
      <c r="O92" t="e">
        <f>MasterListe!#REF!&amp;"_"&amp;MasterListe!#REF!&amp;"_"&amp;MasterListe!#REF!</f>
        <v>#REF!</v>
      </c>
      <c r="P92" t="e">
        <f>MasterListe!#REF!&amp;" "&amp;MasterListe!#REF!</f>
        <v>#REF!</v>
      </c>
      <c r="S92">
        <f t="shared" si="89"/>
        <v>4</v>
      </c>
      <c r="T92">
        <f t="shared" si="67"/>
        <v>0</v>
      </c>
      <c r="U92">
        <f t="shared" si="90"/>
        <v>0</v>
      </c>
      <c r="V92">
        <f t="shared" si="91"/>
        <v>10</v>
      </c>
      <c r="W92">
        <f t="shared" si="68"/>
        <v>5</v>
      </c>
      <c r="X92">
        <f t="shared" si="69"/>
        <v>0</v>
      </c>
      <c r="Y92">
        <f t="shared" si="92"/>
        <v>6</v>
      </c>
      <c r="Z92">
        <f t="shared" si="70"/>
        <v>2</v>
      </c>
      <c r="AA92">
        <f t="shared" si="71"/>
        <v>0</v>
      </c>
      <c r="AB92">
        <f t="shared" si="93"/>
        <v>96</v>
      </c>
      <c r="AC92">
        <f t="shared" si="72"/>
        <v>1</v>
      </c>
      <c r="AD92">
        <f t="shared" si="73"/>
        <v>0</v>
      </c>
      <c r="AE92">
        <f t="shared" si="94"/>
        <v>0</v>
      </c>
      <c r="AF92">
        <f t="shared" si="74"/>
        <v>0</v>
      </c>
      <c r="AG92">
        <f t="shared" si="95"/>
        <v>8</v>
      </c>
      <c r="AH92" cm="1">
        <f t="array" ref="AH92">_xlfn.IFS(AND(AF92=AE92,AJ92=1),SUM(IF(EC92=1,1,0),AH91),AND(AH91=0,OR(AI92=1,AJ92=0)),0,AND(AI92=0,AJ92=0),AH91)</f>
        <v>0</v>
      </c>
      <c r="AI92">
        <f t="shared" si="75"/>
        <v>0</v>
      </c>
      <c r="AJ92">
        <f t="shared" si="76"/>
        <v>0</v>
      </c>
      <c r="AK92">
        <f t="shared" si="96"/>
        <v>0</v>
      </c>
      <c r="AL92">
        <f t="shared" si="77"/>
        <v>0</v>
      </c>
      <c r="AM92">
        <f t="shared" si="78"/>
        <v>0</v>
      </c>
      <c r="AN92">
        <f t="shared" si="97"/>
        <v>0</v>
      </c>
      <c r="AO92">
        <f t="shared" si="79"/>
        <v>0</v>
      </c>
      <c r="AP92">
        <f t="shared" si="80"/>
        <v>0</v>
      </c>
      <c r="BB92" s="72"/>
      <c r="BQ92" s="100"/>
      <c r="BR92" s="96">
        <v>6</v>
      </c>
      <c r="BS92" s="60" t="str">
        <f t="shared" si="59"/>
        <v>AA184</v>
      </c>
      <c r="BT92" t="str">
        <f>IF(ISNA(MATCH(21,$L:$L,)),CC92,VLOOKUP(21,$L:$P,COLUMN(D22),))</f>
        <v>RES_AA184</v>
      </c>
      <c r="BU92" t="str">
        <f>IF(ISNA(MATCH(21,$L:$L,)),CD92,VLOOKUP(21,$L:$P,COLUMN(E22),))</f>
        <v>Reserve</v>
      </c>
      <c r="BW92" t="s">
        <v>584</v>
      </c>
      <c r="BX92" t="s">
        <v>585</v>
      </c>
      <c r="BY92" s="65" t="s">
        <v>794</v>
      </c>
      <c r="BZ92" t="str">
        <f t="shared" si="60"/>
        <v>184</v>
      </c>
      <c r="CB92" t="s">
        <v>795</v>
      </c>
      <c r="CC92" t="s">
        <v>796</v>
      </c>
      <c r="CD92" t="s">
        <v>589</v>
      </c>
      <c r="CF92" t="s">
        <v>584</v>
      </c>
      <c r="CG92" t="s">
        <v>585</v>
      </c>
      <c r="CH92" t="s">
        <v>794</v>
      </c>
      <c r="EA92" t="e">
        <f>MasterListe!#REF!</f>
        <v>#REF!</v>
      </c>
      <c r="EB92" t="e">
        <f>MasterListe!#REF!</f>
        <v>#REF!</v>
      </c>
      <c r="EC92">
        <f t="shared" si="81"/>
        <v>0</v>
      </c>
      <c r="ED92">
        <f t="shared" si="82"/>
        <v>0</v>
      </c>
      <c r="EE92">
        <f t="shared" si="83"/>
        <v>0</v>
      </c>
      <c r="EF92">
        <f t="shared" si="84"/>
        <v>0</v>
      </c>
      <c r="EG92">
        <f t="shared" si="85"/>
        <v>0</v>
      </c>
      <c r="EH92">
        <f t="shared" si="86"/>
        <v>0</v>
      </c>
      <c r="EI92">
        <f t="shared" si="87"/>
        <v>0</v>
      </c>
      <c r="FA92" s="63" t="str">
        <f t="shared" ref="FA92:FA155" si="98">"IO."&amp;BT92</f>
        <v>IO.RES_AA184</v>
      </c>
      <c r="FB92" s="64" t="str">
        <f t="shared" ref="FB92:FB155" si="99">IF(LEFT($BS:$BS,1)="A","R","F")</f>
        <v>R</v>
      </c>
      <c r="FC92" s="64" t="str">
        <f t="shared" ref="FC92:FC155" si="100">MID($BS:$BS,3,5 )</f>
        <v>184</v>
      </c>
      <c r="FD92" s="64" t="str">
        <f t="shared" ref="FD92:FD155" si="101">BU92</f>
        <v>Reserve</v>
      </c>
      <c r="FE92" s="64" t="s">
        <v>619</v>
      </c>
      <c r="FF92" s="65"/>
    </row>
    <row r="93" spans="1:162">
      <c r="A93">
        <f t="shared" si="88"/>
        <v>0</v>
      </c>
      <c r="G93">
        <f t="shared" si="61"/>
        <v>0</v>
      </c>
      <c r="H93">
        <f t="shared" si="62"/>
        <v>0</v>
      </c>
      <c r="I93">
        <f t="shared" si="63"/>
        <v>0</v>
      </c>
      <c r="J93">
        <f t="shared" si="57"/>
        <v>0</v>
      </c>
      <c r="K93">
        <f t="shared" si="64"/>
        <v>0</v>
      </c>
      <c r="L93">
        <f t="shared" si="65"/>
        <v>0</v>
      </c>
      <c r="M93">
        <f t="shared" si="66"/>
        <v>0</v>
      </c>
      <c r="N93">
        <f t="shared" si="58"/>
        <v>0</v>
      </c>
      <c r="O93" t="e">
        <f>MasterListe!#REF!&amp;"_"&amp;MasterListe!#REF!&amp;"_"&amp;MasterListe!#REF!</f>
        <v>#REF!</v>
      </c>
      <c r="P93" t="e">
        <f>MasterListe!#REF!&amp;" "&amp;MasterListe!#REF!</f>
        <v>#REF!</v>
      </c>
      <c r="S93">
        <f t="shared" si="89"/>
        <v>4</v>
      </c>
      <c r="T93">
        <f t="shared" si="67"/>
        <v>0</v>
      </c>
      <c r="U93">
        <f t="shared" si="90"/>
        <v>0</v>
      </c>
      <c r="V93">
        <f t="shared" si="91"/>
        <v>10</v>
      </c>
      <c r="W93">
        <f t="shared" si="68"/>
        <v>5</v>
      </c>
      <c r="X93">
        <f t="shared" si="69"/>
        <v>0</v>
      </c>
      <c r="Y93">
        <f t="shared" si="92"/>
        <v>6</v>
      </c>
      <c r="Z93">
        <f t="shared" si="70"/>
        <v>2</v>
      </c>
      <c r="AA93">
        <f t="shared" si="71"/>
        <v>0</v>
      </c>
      <c r="AB93">
        <f t="shared" si="93"/>
        <v>96</v>
      </c>
      <c r="AC93">
        <f t="shared" si="72"/>
        <v>1</v>
      </c>
      <c r="AD93">
        <f t="shared" si="73"/>
        <v>0</v>
      </c>
      <c r="AE93">
        <f t="shared" si="94"/>
        <v>0</v>
      </c>
      <c r="AF93">
        <f t="shared" si="74"/>
        <v>0</v>
      </c>
      <c r="AG93">
        <f t="shared" si="95"/>
        <v>8</v>
      </c>
      <c r="AH93" cm="1">
        <f t="array" ref="AH93">_xlfn.IFS(AND(AF93=AE93,AJ93=1),SUM(IF(EC93=1,1,0),AH92),AND(AH92=0,OR(AI93=1,AJ93=0)),0,AND(AI93=0,AJ93=0),AH92)</f>
        <v>0</v>
      </c>
      <c r="AI93">
        <f t="shared" si="75"/>
        <v>0</v>
      </c>
      <c r="AJ93">
        <f t="shared" si="76"/>
        <v>0</v>
      </c>
      <c r="AK93">
        <f t="shared" si="96"/>
        <v>0</v>
      </c>
      <c r="AL93">
        <f t="shared" si="77"/>
        <v>0</v>
      </c>
      <c r="AM93">
        <f t="shared" si="78"/>
        <v>0</v>
      </c>
      <c r="AN93">
        <f t="shared" si="97"/>
        <v>0</v>
      </c>
      <c r="AO93">
        <f t="shared" si="79"/>
        <v>0</v>
      </c>
      <c r="AP93">
        <f t="shared" si="80"/>
        <v>0</v>
      </c>
      <c r="BB93" s="72"/>
      <c r="BQ93" s="100"/>
      <c r="BR93" s="96"/>
      <c r="BS93" s="60" t="str">
        <f t="shared" si="59"/>
        <v>AA185</v>
      </c>
      <c r="BT93" t="str">
        <f>IF(ISNA(MATCH(22,$L:$L,)),CC93,VLOOKUP(22,$L:$P,COLUMN(D23),))</f>
        <v>RES_AA185</v>
      </c>
      <c r="BU93" t="str">
        <f>IF(ISNA(MATCH(22,$L:$L,)),CD93,VLOOKUP(22,$L:$P,COLUMN(E23),))</f>
        <v>Reserve</v>
      </c>
      <c r="BW93" t="s">
        <v>584</v>
      </c>
      <c r="BX93" t="s">
        <v>585</v>
      </c>
      <c r="BY93" s="65" t="s">
        <v>794</v>
      </c>
      <c r="BZ93" t="str">
        <f t="shared" si="60"/>
        <v>185</v>
      </c>
      <c r="CB93" t="s">
        <v>797</v>
      </c>
      <c r="CC93" t="s">
        <v>798</v>
      </c>
      <c r="CD93" t="s">
        <v>589</v>
      </c>
      <c r="CF93" t="s">
        <v>584</v>
      </c>
      <c r="CG93" t="s">
        <v>585</v>
      </c>
      <c r="CH93" t="s">
        <v>794</v>
      </c>
      <c r="EA93" t="e">
        <f>MasterListe!#REF!</f>
        <v>#REF!</v>
      </c>
      <c r="EB93" t="e">
        <f>MasterListe!#REF!</f>
        <v>#REF!</v>
      </c>
      <c r="EC93">
        <f t="shared" si="81"/>
        <v>0</v>
      </c>
      <c r="ED93">
        <f t="shared" si="82"/>
        <v>0</v>
      </c>
      <c r="EE93">
        <f t="shared" si="83"/>
        <v>0</v>
      </c>
      <c r="EF93">
        <f t="shared" si="84"/>
        <v>0</v>
      </c>
      <c r="EG93">
        <f t="shared" si="85"/>
        <v>0</v>
      </c>
      <c r="EH93">
        <f t="shared" si="86"/>
        <v>0</v>
      </c>
      <c r="EI93">
        <f t="shared" si="87"/>
        <v>0</v>
      </c>
      <c r="FA93" s="63" t="str">
        <f t="shared" si="98"/>
        <v>IO.RES_AA185</v>
      </c>
      <c r="FB93" s="64" t="str">
        <f t="shared" si="99"/>
        <v>R</v>
      </c>
      <c r="FC93" s="64" t="str">
        <f t="shared" si="100"/>
        <v>185</v>
      </c>
      <c r="FD93" s="64" t="str">
        <f t="shared" si="101"/>
        <v>Reserve</v>
      </c>
      <c r="FE93" s="64" t="s">
        <v>619</v>
      </c>
      <c r="FF93" s="65"/>
    </row>
    <row r="94" spans="1:162">
      <c r="A94">
        <f t="shared" si="88"/>
        <v>0</v>
      </c>
      <c r="G94">
        <f t="shared" si="61"/>
        <v>0</v>
      </c>
      <c r="H94">
        <f t="shared" si="62"/>
        <v>0</v>
      </c>
      <c r="I94">
        <f t="shared" si="63"/>
        <v>0</v>
      </c>
      <c r="J94">
        <f t="shared" si="57"/>
        <v>0</v>
      </c>
      <c r="K94">
        <f t="shared" si="64"/>
        <v>0</v>
      </c>
      <c r="L94">
        <f t="shared" si="65"/>
        <v>0</v>
      </c>
      <c r="M94">
        <f t="shared" si="66"/>
        <v>0</v>
      </c>
      <c r="N94">
        <f t="shared" si="58"/>
        <v>0</v>
      </c>
      <c r="O94" t="e">
        <f>MasterListe!#REF!&amp;"_"&amp;MasterListe!#REF!&amp;"_"&amp;MasterListe!#REF!</f>
        <v>#REF!</v>
      </c>
      <c r="P94" t="e">
        <f>MasterListe!#REF!&amp;" "&amp;MasterListe!#REF!</f>
        <v>#REF!</v>
      </c>
      <c r="S94">
        <f t="shared" si="89"/>
        <v>4</v>
      </c>
      <c r="T94">
        <f t="shared" si="67"/>
        <v>0</v>
      </c>
      <c r="U94">
        <f t="shared" si="90"/>
        <v>0</v>
      </c>
      <c r="V94">
        <f t="shared" si="91"/>
        <v>10</v>
      </c>
      <c r="W94">
        <f t="shared" si="68"/>
        <v>5</v>
      </c>
      <c r="X94">
        <f t="shared" si="69"/>
        <v>0</v>
      </c>
      <c r="Y94">
        <f t="shared" si="92"/>
        <v>6</v>
      </c>
      <c r="Z94">
        <f t="shared" si="70"/>
        <v>2</v>
      </c>
      <c r="AA94">
        <f t="shared" si="71"/>
        <v>0</v>
      </c>
      <c r="AB94">
        <f t="shared" si="93"/>
        <v>96</v>
      </c>
      <c r="AC94">
        <f t="shared" si="72"/>
        <v>1</v>
      </c>
      <c r="AD94">
        <f t="shared" si="73"/>
        <v>0</v>
      </c>
      <c r="AE94">
        <f t="shared" si="94"/>
        <v>0</v>
      </c>
      <c r="AF94">
        <f t="shared" si="74"/>
        <v>0</v>
      </c>
      <c r="AG94">
        <f t="shared" si="95"/>
        <v>8</v>
      </c>
      <c r="AH94" cm="1">
        <f t="array" ref="AH94">_xlfn.IFS(AND(AF94=AE94,AJ94=1),SUM(IF(EC94=1,1,0),AH93),AND(AH93=0,OR(AI94=1,AJ94=0)),0,AND(AI94=0,AJ94=0),AH93)</f>
        <v>0</v>
      </c>
      <c r="AI94">
        <f t="shared" si="75"/>
        <v>0</v>
      </c>
      <c r="AJ94">
        <f t="shared" si="76"/>
        <v>0</v>
      </c>
      <c r="AK94">
        <f t="shared" si="96"/>
        <v>0</v>
      </c>
      <c r="AL94">
        <f t="shared" si="77"/>
        <v>0</v>
      </c>
      <c r="AM94">
        <f t="shared" si="78"/>
        <v>0</v>
      </c>
      <c r="AN94">
        <f t="shared" si="97"/>
        <v>0</v>
      </c>
      <c r="AO94">
        <f t="shared" si="79"/>
        <v>0</v>
      </c>
      <c r="AP94">
        <f t="shared" si="80"/>
        <v>0</v>
      </c>
      <c r="BB94" s="72"/>
      <c r="BQ94" s="100"/>
      <c r="BR94" s="96"/>
      <c r="BS94" s="60" t="str">
        <f t="shared" si="59"/>
        <v>AA186</v>
      </c>
      <c r="BT94" t="str">
        <f>IF(ISNA(MATCH(23,$L:$L,)),CC94,VLOOKUP(23,$L:$P,COLUMN(D24),))</f>
        <v>RES_AA186</v>
      </c>
      <c r="BU94" t="str">
        <f>IF(ISNA(MATCH(23,$L:$L,)),CD94,VLOOKUP(23,$L:$P,COLUMN(E24),))</f>
        <v>Reserve</v>
      </c>
      <c r="BW94" t="s">
        <v>584</v>
      </c>
      <c r="BX94" t="s">
        <v>585</v>
      </c>
      <c r="BY94" s="65" t="s">
        <v>794</v>
      </c>
      <c r="BZ94" t="str">
        <f t="shared" si="60"/>
        <v>186</v>
      </c>
      <c r="CB94" t="s">
        <v>799</v>
      </c>
      <c r="CC94" t="s">
        <v>800</v>
      </c>
      <c r="CD94" t="s">
        <v>589</v>
      </c>
      <c r="CF94" t="s">
        <v>584</v>
      </c>
      <c r="CG94" t="s">
        <v>585</v>
      </c>
      <c r="CH94" t="s">
        <v>794</v>
      </c>
      <c r="EA94" t="e">
        <f>MasterListe!#REF!</f>
        <v>#REF!</v>
      </c>
      <c r="EB94" t="e">
        <f>MasterListe!#REF!</f>
        <v>#REF!</v>
      </c>
      <c r="EC94">
        <f t="shared" si="81"/>
        <v>0</v>
      </c>
      <c r="ED94">
        <f t="shared" si="82"/>
        <v>0</v>
      </c>
      <c r="EE94">
        <f t="shared" si="83"/>
        <v>0</v>
      </c>
      <c r="EF94">
        <f t="shared" si="84"/>
        <v>0</v>
      </c>
      <c r="EG94">
        <f t="shared" si="85"/>
        <v>0</v>
      </c>
      <c r="EH94">
        <f t="shared" si="86"/>
        <v>0</v>
      </c>
      <c r="EI94">
        <f t="shared" si="87"/>
        <v>0</v>
      </c>
      <c r="FA94" s="63" t="str">
        <f t="shared" si="98"/>
        <v>IO.RES_AA186</v>
      </c>
      <c r="FB94" s="64" t="str">
        <f t="shared" si="99"/>
        <v>R</v>
      </c>
      <c r="FC94" s="64" t="str">
        <f t="shared" si="100"/>
        <v>186</v>
      </c>
      <c r="FD94" s="64" t="str">
        <f t="shared" si="101"/>
        <v>Reserve</v>
      </c>
      <c r="FE94" s="64" t="s">
        <v>619</v>
      </c>
      <c r="FF94" s="65"/>
    </row>
    <row r="95" spans="1:162">
      <c r="A95">
        <f t="shared" si="88"/>
        <v>0</v>
      </c>
      <c r="G95">
        <f t="shared" si="61"/>
        <v>0</v>
      </c>
      <c r="H95">
        <f t="shared" si="62"/>
        <v>0</v>
      </c>
      <c r="I95">
        <f t="shared" si="63"/>
        <v>0</v>
      </c>
      <c r="J95">
        <f t="shared" si="57"/>
        <v>0</v>
      </c>
      <c r="K95">
        <f t="shared" si="64"/>
        <v>0</v>
      </c>
      <c r="L95">
        <f t="shared" si="65"/>
        <v>0</v>
      </c>
      <c r="M95">
        <f t="shared" si="66"/>
        <v>0</v>
      </c>
      <c r="N95">
        <f t="shared" si="58"/>
        <v>0</v>
      </c>
      <c r="O95" t="e">
        <f>MasterListe!#REF!&amp;"_"&amp;MasterListe!#REF!&amp;"_"&amp;MasterListe!#REF!</f>
        <v>#REF!</v>
      </c>
      <c r="P95" t="e">
        <f>MasterListe!#REF!&amp;" "&amp;MasterListe!#REF!</f>
        <v>#REF!</v>
      </c>
      <c r="S95">
        <f t="shared" si="89"/>
        <v>4</v>
      </c>
      <c r="T95">
        <f t="shared" si="67"/>
        <v>0</v>
      </c>
      <c r="U95">
        <f t="shared" si="90"/>
        <v>0</v>
      </c>
      <c r="V95">
        <f t="shared" si="91"/>
        <v>10</v>
      </c>
      <c r="W95">
        <f t="shared" si="68"/>
        <v>5</v>
      </c>
      <c r="X95">
        <f t="shared" si="69"/>
        <v>0</v>
      </c>
      <c r="Y95">
        <f t="shared" si="92"/>
        <v>6</v>
      </c>
      <c r="Z95">
        <f t="shared" si="70"/>
        <v>2</v>
      </c>
      <c r="AA95">
        <f t="shared" si="71"/>
        <v>0</v>
      </c>
      <c r="AB95">
        <f t="shared" si="93"/>
        <v>96</v>
      </c>
      <c r="AC95">
        <f t="shared" si="72"/>
        <v>1</v>
      </c>
      <c r="AD95">
        <f t="shared" si="73"/>
        <v>0</v>
      </c>
      <c r="AE95">
        <f t="shared" si="94"/>
        <v>0</v>
      </c>
      <c r="AF95">
        <f t="shared" si="74"/>
        <v>0</v>
      </c>
      <c r="AG95">
        <f t="shared" si="95"/>
        <v>8</v>
      </c>
      <c r="AH95" cm="1">
        <f t="array" ref="AH95">_xlfn.IFS(AND(AF95=AE95,AJ95=1),SUM(IF(EC95=1,1,0),AH94),AND(AH94=0,OR(AI95=1,AJ95=0)),0,AND(AI95=0,AJ95=0),AH94)</f>
        <v>0</v>
      </c>
      <c r="AI95">
        <f t="shared" si="75"/>
        <v>0</v>
      </c>
      <c r="AJ95">
        <f t="shared" si="76"/>
        <v>0</v>
      </c>
      <c r="AK95">
        <f t="shared" si="96"/>
        <v>0</v>
      </c>
      <c r="AL95">
        <f t="shared" si="77"/>
        <v>0</v>
      </c>
      <c r="AM95">
        <f t="shared" si="78"/>
        <v>0</v>
      </c>
      <c r="AN95">
        <f t="shared" si="97"/>
        <v>0</v>
      </c>
      <c r="AO95">
        <f t="shared" si="79"/>
        <v>0</v>
      </c>
      <c r="AP95">
        <f t="shared" si="80"/>
        <v>0</v>
      </c>
      <c r="BB95" s="72"/>
      <c r="BQ95" s="100"/>
      <c r="BR95" s="96"/>
      <c r="BS95" s="60" t="str">
        <f t="shared" si="59"/>
        <v>AA187</v>
      </c>
      <c r="BT95" t="str">
        <f>IF(ISNA(MATCH(24,$L:$L,)),CC95,VLOOKUP(24,$L:$P,COLUMN(D25),))</f>
        <v>RES_AA187</v>
      </c>
      <c r="BU95" t="str">
        <f>IF(ISNA(MATCH(24,$L:$L,)),CD95,VLOOKUP(24,$L:$P,COLUMN(E25),))</f>
        <v>Reserve</v>
      </c>
      <c r="BW95" t="s">
        <v>584</v>
      </c>
      <c r="BX95" t="s">
        <v>585</v>
      </c>
      <c r="BY95" s="65" t="s">
        <v>794</v>
      </c>
      <c r="BZ95" t="str">
        <f t="shared" si="60"/>
        <v>187</v>
      </c>
      <c r="CB95" t="s">
        <v>801</v>
      </c>
      <c r="CC95" t="s">
        <v>802</v>
      </c>
      <c r="CD95" t="s">
        <v>589</v>
      </c>
      <c r="CF95" t="s">
        <v>584</v>
      </c>
      <c r="CG95" t="s">
        <v>585</v>
      </c>
      <c r="CH95" t="s">
        <v>794</v>
      </c>
      <c r="EA95" t="e">
        <f>MasterListe!#REF!</f>
        <v>#REF!</v>
      </c>
      <c r="EB95" t="e">
        <f>MasterListe!#REF!</f>
        <v>#REF!</v>
      </c>
      <c r="EC95">
        <f t="shared" si="81"/>
        <v>0</v>
      </c>
      <c r="ED95">
        <f t="shared" si="82"/>
        <v>0</v>
      </c>
      <c r="EE95">
        <f t="shared" si="83"/>
        <v>0</v>
      </c>
      <c r="EF95">
        <f t="shared" si="84"/>
        <v>0</v>
      </c>
      <c r="EG95">
        <f t="shared" si="85"/>
        <v>0</v>
      </c>
      <c r="EH95">
        <f t="shared" si="86"/>
        <v>0</v>
      </c>
      <c r="EI95">
        <f t="shared" si="87"/>
        <v>0</v>
      </c>
      <c r="FA95" s="63" t="str">
        <f t="shared" si="98"/>
        <v>IO.RES_AA187</v>
      </c>
      <c r="FB95" s="64" t="str">
        <f t="shared" si="99"/>
        <v>R</v>
      </c>
      <c r="FC95" s="64" t="str">
        <f t="shared" si="100"/>
        <v>187</v>
      </c>
      <c r="FD95" s="64" t="str">
        <f t="shared" si="101"/>
        <v>Reserve</v>
      </c>
      <c r="FE95" s="64" t="s">
        <v>619</v>
      </c>
      <c r="FF95" s="65"/>
    </row>
    <row r="96" spans="1:162">
      <c r="A96">
        <f t="shared" si="88"/>
        <v>0</v>
      </c>
      <c r="G96">
        <f t="shared" si="61"/>
        <v>0</v>
      </c>
      <c r="H96">
        <f t="shared" si="62"/>
        <v>0</v>
      </c>
      <c r="I96">
        <f t="shared" si="63"/>
        <v>0</v>
      </c>
      <c r="J96">
        <f t="shared" si="57"/>
        <v>0</v>
      </c>
      <c r="K96">
        <f t="shared" si="64"/>
        <v>0</v>
      </c>
      <c r="L96">
        <f t="shared" si="65"/>
        <v>0</v>
      </c>
      <c r="M96">
        <f t="shared" si="66"/>
        <v>0</v>
      </c>
      <c r="N96">
        <f t="shared" si="58"/>
        <v>0</v>
      </c>
      <c r="O96" t="e">
        <f>MasterListe!#REF!&amp;"_"&amp;MasterListe!#REF!&amp;"_"&amp;MasterListe!#REF!</f>
        <v>#REF!</v>
      </c>
      <c r="P96" t="e">
        <f>MasterListe!#REF!&amp;" "&amp;MasterListe!#REF!</f>
        <v>#REF!</v>
      </c>
      <c r="S96">
        <f t="shared" si="89"/>
        <v>4</v>
      </c>
      <c r="T96">
        <f t="shared" si="67"/>
        <v>0</v>
      </c>
      <c r="U96">
        <f t="shared" si="90"/>
        <v>0</v>
      </c>
      <c r="V96">
        <f t="shared" si="91"/>
        <v>10</v>
      </c>
      <c r="W96">
        <f t="shared" si="68"/>
        <v>5</v>
      </c>
      <c r="X96">
        <f t="shared" si="69"/>
        <v>0</v>
      </c>
      <c r="Y96">
        <f t="shared" si="92"/>
        <v>6</v>
      </c>
      <c r="Z96">
        <f t="shared" si="70"/>
        <v>2</v>
      </c>
      <c r="AA96">
        <f t="shared" si="71"/>
        <v>0</v>
      </c>
      <c r="AB96">
        <f t="shared" si="93"/>
        <v>96</v>
      </c>
      <c r="AC96">
        <f t="shared" si="72"/>
        <v>1</v>
      </c>
      <c r="AD96">
        <f t="shared" si="73"/>
        <v>0</v>
      </c>
      <c r="AE96">
        <f t="shared" si="94"/>
        <v>0</v>
      </c>
      <c r="AF96">
        <f t="shared" si="74"/>
        <v>0</v>
      </c>
      <c r="AG96">
        <f t="shared" si="95"/>
        <v>8</v>
      </c>
      <c r="AH96" cm="1">
        <f t="array" ref="AH96">_xlfn.IFS(AND(AF96=AE96,AJ96=1),SUM(IF(EC96=1,1,0),AH95),AND(AH95=0,OR(AI96=1,AJ96=0)),0,AND(AI96=0,AJ96=0),AH95)</f>
        <v>0</v>
      </c>
      <c r="AI96">
        <f t="shared" si="75"/>
        <v>0</v>
      </c>
      <c r="AJ96">
        <f t="shared" si="76"/>
        <v>0</v>
      </c>
      <c r="AK96">
        <f t="shared" si="96"/>
        <v>0</v>
      </c>
      <c r="AL96">
        <f t="shared" si="77"/>
        <v>0</v>
      </c>
      <c r="AM96">
        <f t="shared" si="78"/>
        <v>0</v>
      </c>
      <c r="AN96">
        <f t="shared" si="97"/>
        <v>0</v>
      </c>
      <c r="AO96">
        <f t="shared" si="79"/>
        <v>0</v>
      </c>
      <c r="AP96">
        <f t="shared" si="80"/>
        <v>0</v>
      </c>
      <c r="BB96" s="72"/>
      <c r="BQ96" s="100"/>
      <c r="BR96" s="96"/>
      <c r="BS96" s="60" t="str">
        <f t="shared" si="59"/>
        <v>AE176</v>
      </c>
      <c r="BT96" t="str">
        <f>IF(ISNA(MATCH(41,$N:$N,)),CC96,VLOOKUP(41,$N:$P,COLUMN(B42),))</f>
        <v>RES_AE176</v>
      </c>
      <c r="BU96" t="str">
        <f>IF(ISNA(MATCH(41,$N:$N,)),CD96,VLOOKUP(41,$N:$P,COLUMN(C42),))</f>
        <v>Reserve</v>
      </c>
      <c r="BW96" t="s">
        <v>584</v>
      </c>
      <c r="BX96" t="s">
        <v>585</v>
      </c>
      <c r="BY96" s="65" t="s">
        <v>794</v>
      </c>
      <c r="BZ96" t="str">
        <f t="shared" si="60"/>
        <v>176</v>
      </c>
      <c r="CB96" t="s">
        <v>803</v>
      </c>
      <c r="CC96" t="s">
        <v>804</v>
      </c>
      <c r="CD96" t="s">
        <v>589</v>
      </c>
      <c r="CF96" t="s">
        <v>584</v>
      </c>
      <c r="CG96" t="s">
        <v>585</v>
      </c>
      <c r="CH96" t="s">
        <v>794</v>
      </c>
      <c r="EA96" t="e">
        <f>MasterListe!#REF!</f>
        <v>#REF!</v>
      </c>
      <c r="EB96" t="e">
        <f>MasterListe!#REF!</f>
        <v>#REF!</v>
      </c>
      <c r="EC96">
        <f t="shared" si="81"/>
        <v>0</v>
      </c>
      <c r="ED96">
        <f t="shared" si="82"/>
        <v>0</v>
      </c>
      <c r="EE96">
        <f t="shared" si="83"/>
        <v>0</v>
      </c>
      <c r="EF96">
        <f t="shared" si="84"/>
        <v>0</v>
      </c>
      <c r="EG96">
        <f t="shared" si="85"/>
        <v>0</v>
      </c>
      <c r="EH96">
        <f t="shared" si="86"/>
        <v>0</v>
      </c>
      <c r="EI96">
        <f t="shared" si="87"/>
        <v>0</v>
      </c>
      <c r="FA96" s="63" t="str">
        <f t="shared" si="98"/>
        <v>IO.RES_AE176</v>
      </c>
      <c r="FB96" s="64" t="str">
        <f t="shared" si="99"/>
        <v>R</v>
      </c>
      <c r="FC96" s="64" t="str">
        <f t="shared" si="100"/>
        <v>176</v>
      </c>
      <c r="FD96" s="64" t="str">
        <f t="shared" si="101"/>
        <v>Reserve</v>
      </c>
      <c r="FE96" s="64" t="s">
        <v>619</v>
      </c>
      <c r="FF96" s="65"/>
    </row>
    <row r="97" spans="1:162">
      <c r="A97">
        <f t="shared" si="88"/>
        <v>0</v>
      </c>
      <c r="G97">
        <f t="shared" si="61"/>
        <v>0</v>
      </c>
      <c r="H97">
        <f t="shared" si="62"/>
        <v>0</v>
      </c>
      <c r="I97">
        <f t="shared" si="63"/>
        <v>0</v>
      </c>
      <c r="J97">
        <f t="shared" si="57"/>
        <v>0</v>
      </c>
      <c r="K97">
        <f t="shared" si="64"/>
        <v>0</v>
      </c>
      <c r="L97">
        <f t="shared" si="65"/>
        <v>0</v>
      </c>
      <c r="M97">
        <f t="shared" si="66"/>
        <v>0</v>
      </c>
      <c r="N97">
        <f t="shared" si="58"/>
        <v>0</v>
      </c>
      <c r="O97" t="e">
        <f>MasterListe!#REF!&amp;"_"&amp;MasterListe!#REF!&amp;"_"&amp;MasterListe!#REF!</f>
        <v>#REF!</v>
      </c>
      <c r="P97" t="e">
        <f>MasterListe!#REF!&amp;" "&amp;MasterListe!#REF!</f>
        <v>#REF!</v>
      </c>
      <c r="S97">
        <f t="shared" si="89"/>
        <v>4</v>
      </c>
      <c r="T97">
        <f t="shared" si="67"/>
        <v>0</v>
      </c>
      <c r="U97">
        <f t="shared" si="90"/>
        <v>0</v>
      </c>
      <c r="V97">
        <f t="shared" si="91"/>
        <v>10</v>
      </c>
      <c r="W97">
        <f t="shared" si="68"/>
        <v>5</v>
      </c>
      <c r="X97">
        <f t="shared" si="69"/>
        <v>0</v>
      </c>
      <c r="Y97">
        <f t="shared" si="92"/>
        <v>6</v>
      </c>
      <c r="Z97">
        <f t="shared" si="70"/>
        <v>2</v>
      </c>
      <c r="AA97">
        <f t="shared" si="71"/>
        <v>0</v>
      </c>
      <c r="AB97">
        <f t="shared" si="93"/>
        <v>96</v>
      </c>
      <c r="AC97">
        <f t="shared" si="72"/>
        <v>1</v>
      </c>
      <c r="AD97">
        <f t="shared" si="73"/>
        <v>0</v>
      </c>
      <c r="AE97">
        <f t="shared" si="94"/>
        <v>0</v>
      </c>
      <c r="AF97">
        <f t="shared" si="74"/>
        <v>0</v>
      </c>
      <c r="AG97">
        <f t="shared" si="95"/>
        <v>8</v>
      </c>
      <c r="AH97" cm="1">
        <f t="array" ref="AH97">_xlfn.IFS(AND(AF97=AE97,AJ97=1),SUM(IF(EC97=1,1,0),AH96),AND(AH96=0,OR(AI97=1,AJ97=0)),0,AND(AI97=0,AJ97=0),AH96)</f>
        <v>0</v>
      </c>
      <c r="AI97">
        <f t="shared" si="75"/>
        <v>0</v>
      </c>
      <c r="AJ97">
        <f t="shared" si="76"/>
        <v>0</v>
      </c>
      <c r="AK97">
        <f t="shared" si="96"/>
        <v>0</v>
      </c>
      <c r="AL97">
        <f t="shared" si="77"/>
        <v>0</v>
      </c>
      <c r="AM97">
        <f t="shared" si="78"/>
        <v>0</v>
      </c>
      <c r="AN97">
        <f t="shared" si="97"/>
        <v>0</v>
      </c>
      <c r="AO97">
        <f t="shared" si="79"/>
        <v>0</v>
      </c>
      <c r="AP97">
        <f t="shared" si="80"/>
        <v>0</v>
      </c>
      <c r="BB97" s="72"/>
      <c r="BQ97" s="100"/>
      <c r="BR97" s="96"/>
      <c r="BS97" s="60" t="str">
        <f t="shared" si="59"/>
        <v>AE177</v>
      </c>
      <c r="BT97" t="str">
        <f>IF(ISNA(MATCH(42,$N:$N,)),CC97,VLOOKUP(42,$N:$P,COLUMN(B43),))</f>
        <v>RES_AE177</v>
      </c>
      <c r="BU97" t="str">
        <f>IF(ISNA(MATCH(42,$N:$N,)),CD97,VLOOKUP(42,$N:$P,COLUMN(C43),))</f>
        <v>Reserve</v>
      </c>
      <c r="BW97" t="s">
        <v>584</v>
      </c>
      <c r="BX97" t="s">
        <v>585</v>
      </c>
      <c r="BY97" s="65" t="s">
        <v>794</v>
      </c>
      <c r="BZ97" t="str">
        <f t="shared" si="60"/>
        <v>177</v>
      </c>
      <c r="CB97" t="s">
        <v>805</v>
      </c>
      <c r="CC97" t="s">
        <v>806</v>
      </c>
      <c r="CD97" t="s">
        <v>589</v>
      </c>
      <c r="CF97" t="s">
        <v>584</v>
      </c>
      <c r="CG97" t="s">
        <v>585</v>
      </c>
      <c r="CH97" t="s">
        <v>794</v>
      </c>
      <c r="EA97" t="e">
        <f>MasterListe!#REF!</f>
        <v>#REF!</v>
      </c>
      <c r="EB97" t="e">
        <f>MasterListe!#REF!</f>
        <v>#REF!</v>
      </c>
      <c r="EC97">
        <f t="shared" si="81"/>
        <v>0</v>
      </c>
      <c r="ED97">
        <f t="shared" si="82"/>
        <v>0</v>
      </c>
      <c r="EE97">
        <f t="shared" si="83"/>
        <v>0</v>
      </c>
      <c r="EF97">
        <f t="shared" si="84"/>
        <v>0</v>
      </c>
      <c r="EG97">
        <f t="shared" si="85"/>
        <v>0</v>
      </c>
      <c r="EH97">
        <f t="shared" si="86"/>
        <v>0</v>
      </c>
      <c r="EI97">
        <f t="shared" si="87"/>
        <v>0</v>
      </c>
      <c r="FA97" s="63" t="str">
        <f t="shared" si="98"/>
        <v>IO.RES_AE177</v>
      </c>
      <c r="FB97" s="64" t="str">
        <f t="shared" si="99"/>
        <v>R</v>
      </c>
      <c r="FC97" s="64" t="str">
        <f t="shared" si="100"/>
        <v>177</v>
      </c>
      <c r="FD97" s="64" t="str">
        <f t="shared" si="101"/>
        <v>Reserve</v>
      </c>
      <c r="FE97" s="64" t="s">
        <v>619</v>
      </c>
      <c r="FF97" s="65"/>
    </row>
    <row r="98" spans="1:162">
      <c r="A98">
        <f t="shared" si="88"/>
        <v>0</v>
      </c>
      <c r="G98">
        <f t="shared" si="61"/>
        <v>0</v>
      </c>
      <c r="H98">
        <f t="shared" si="62"/>
        <v>0</v>
      </c>
      <c r="I98">
        <f t="shared" si="63"/>
        <v>0</v>
      </c>
      <c r="J98">
        <f t="shared" si="57"/>
        <v>0</v>
      </c>
      <c r="K98">
        <f t="shared" si="64"/>
        <v>0</v>
      </c>
      <c r="L98">
        <f t="shared" si="65"/>
        <v>0</v>
      </c>
      <c r="M98">
        <f t="shared" si="66"/>
        <v>0</v>
      </c>
      <c r="N98">
        <f t="shared" si="58"/>
        <v>0</v>
      </c>
      <c r="O98" t="e">
        <f>MasterListe!#REF!&amp;"_"&amp;MasterListe!#REF!&amp;"_"&amp;MasterListe!#REF!</f>
        <v>#REF!</v>
      </c>
      <c r="P98" t="e">
        <f>MasterListe!#REF!&amp;" "&amp;MasterListe!#REF!</f>
        <v>#REF!</v>
      </c>
      <c r="S98">
        <f t="shared" si="89"/>
        <v>4</v>
      </c>
      <c r="T98">
        <f t="shared" si="67"/>
        <v>0</v>
      </c>
      <c r="U98">
        <f t="shared" si="90"/>
        <v>0</v>
      </c>
      <c r="V98">
        <f t="shared" si="91"/>
        <v>10</v>
      </c>
      <c r="W98">
        <f t="shared" si="68"/>
        <v>5</v>
      </c>
      <c r="X98">
        <f t="shared" si="69"/>
        <v>0</v>
      </c>
      <c r="Y98">
        <f t="shared" si="92"/>
        <v>6</v>
      </c>
      <c r="Z98">
        <f t="shared" si="70"/>
        <v>2</v>
      </c>
      <c r="AA98">
        <f t="shared" si="71"/>
        <v>0</v>
      </c>
      <c r="AB98">
        <f t="shared" si="93"/>
        <v>96</v>
      </c>
      <c r="AC98">
        <f t="shared" si="72"/>
        <v>1</v>
      </c>
      <c r="AD98">
        <f t="shared" si="73"/>
        <v>0</v>
      </c>
      <c r="AE98">
        <f t="shared" si="94"/>
        <v>0</v>
      </c>
      <c r="AF98">
        <f t="shared" si="74"/>
        <v>0</v>
      </c>
      <c r="AG98">
        <f t="shared" si="95"/>
        <v>8</v>
      </c>
      <c r="AH98" cm="1">
        <f t="array" ref="AH98">_xlfn.IFS(AND(AF98=AE98,AJ98=1),SUM(IF(EC98=1,1,0),AH97),AND(AH97=0,OR(AI98=1,AJ98=0)),0,AND(AI98=0,AJ98=0),AH97)</f>
        <v>0</v>
      </c>
      <c r="AI98">
        <f t="shared" si="75"/>
        <v>0</v>
      </c>
      <c r="AJ98">
        <f t="shared" si="76"/>
        <v>0</v>
      </c>
      <c r="AK98">
        <f t="shared" si="96"/>
        <v>0</v>
      </c>
      <c r="AL98">
        <f t="shared" si="77"/>
        <v>0</v>
      </c>
      <c r="AM98">
        <f t="shared" si="78"/>
        <v>0</v>
      </c>
      <c r="AN98">
        <f t="shared" si="97"/>
        <v>0</v>
      </c>
      <c r="AO98">
        <f t="shared" si="79"/>
        <v>0</v>
      </c>
      <c r="AP98">
        <f t="shared" si="80"/>
        <v>0</v>
      </c>
      <c r="BB98" s="72"/>
      <c r="BQ98" s="100"/>
      <c r="BR98" s="96"/>
      <c r="BS98" s="60" t="str">
        <f t="shared" si="59"/>
        <v>AE178</v>
      </c>
      <c r="BT98" t="str">
        <f>IF(ISNA(MATCH(43,$N:$N,)),CC98,VLOOKUP(43,$N:$P,COLUMN(B44),))</f>
        <v>RES_AE178</v>
      </c>
      <c r="BU98" t="str">
        <f>IF(ISNA(MATCH(43,$N:$N,)),CD98,VLOOKUP(43,$N:$P,COLUMN(C44),))</f>
        <v>Reserve</v>
      </c>
      <c r="BW98" t="s">
        <v>584</v>
      </c>
      <c r="BX98" t="s">
        <v>585</v>
      </c>
      <c r="BY98" s="65" t="s">
        <v>794</v>
      </c>
      <c r="BZ98" t="str">
        <f t="shared" si="60"/>
        <v>178</v>
      </c>
      <c r="CB98" t="s">
        <v>807</v>
      </c>
      <c r="CC98" t="s">
        <v>808</v>
      </c>
      <c r="CD98" t="s">
        <v>589</v>
      </c>
      <c r="CF98" t="s">
        <v>584</v>
      </c>
      <c r="CG98" t="s">
        <v>585</v>
      </c>
      <c r="CH98" t="s">
        <v>794</v>
      </c>
      <c r="EA98" t="e">
        <f>MasterListe!#REF!</f>
        <v>#REF!</v>
      </c>
      <c r="EB98" t="e">
        <f>MasterListe!#REF!</f>
        <v>#REF!</v>
      </c>
      <c r="EC98">
        <f t="shared" si="81"/>
        <v>0</v>
      </c>
      <c r="ED98">
        <f t="shared" si="82"/>
        <v>0</v>
      </c>
      <c r="EE98">
        <f t="shared" si="83"/>
        <v>0</v>
      </c>
      <c r="EF98">
        <f t="shared" si="84"/>
        <v>0</v>
      </c>
      <c r="EG98">
        <f t="shared" si="85"/>
        <v>0</v>
      </c>
      <c r="EH98">
        <f t="shared" si="86"/>
        <v>0</v>
      </c>
      <c r="EI98">
        <f t="shared" si="87"/>
        <v>0</v>
      </c>
      <c r="FA98" s="63" t="str">
        <f t="shared" si="98"/>
        <v>IO.RES_AE178</v>
      </c>
      <c r="FB98" s="64" t="str">
        <f t="shared" si="99"/>
        <v>R</v>
      </c>
      <c r="FC98" s="64" t="str">
        <f t="shared" si="100"/>
        <v>178</v>
      </c>
      <c r="FD98" s="64" t="str">
        <f t="shared" si="101"/>
        <v>Reserve</v>
      </c>
      <c r="FE98" s="64" t="s">
        <v>619</v>
      </c>
      <c r="FF98" s="65"/>
    </row>
    <row r="99" spans="1:162">
      <c r="A99">
        <f t="shared" si="88"/>
        <v>0</v>
      </c>
      <c r="G99">
        <f t="shared" si="61"/>
        <v>0</v>
      </c>
      <c r="H99">
        <f t="shared" si="62"/>
        <v>0</v>
      </c>
      <c r="I99">
        <f t="shared" si="63"/>
        <v>0</v>
      </c>
      <c r="J99">
        <f t="shared" si="57"/>
        <v>0</v>
      </c>
      <c r="K99">
        <f t="shared" si="64"/>
        <v>0</v>
      </c>
      <c r="L99">
        <f t="shared" si="65"/>
        <v>0</v>
      </c>
      <c r="M99">
        <f t="shared" si="66"/>
        <v>0</v>
      </c>
      <c r="N99">
        <f t="shared" si="58"/>
        <v>0</v>
      </c>
      <c r="O99" t="e">
        <f>MasterListe!#REF!&amp;"_"&amp;MasterListe!#REF!&amp;"_"&amp;MasterListe!#REF!</f>
        <v>#REF!</v>
      </c>
      <c r="P99" t="e">
        <f>MasterListe!#REF!&amp;" "&amp;MasterListe!#REF!</f>
        <v>#REF!</v>
      </c>
      <c r="S99">
        <f t="shared" si="89"/>
        <v>4</v>
      </c>
      <c r="T99">
        <f t="shared" si="67"/>
        <v>0</v>
      </c>
      <c r="U99">
        <f t="shared" si="90"/>
        <v>0</v>
      </c>
      <c r="V99">
        <f t="shared" si="91"/>
        <v>10</v>
      </c>
      <c r="W99">
        <f t="shared" si="68"/>
        <v>5</v>
      </c>
      <c r="X99">
        <f t="shared" si="69"/>
        <v>0</v>
      </c>
      <c r="Y99">
        <f t="shared" si="92"/>
        <v>6</v>
      </c>
      <c r="Z99">
        <f t="shared" si="70"/>
        <v>2</v>
      </c>
      <c r="AA99">
        <f t="shared" si="71"/>
        <v>0</v>
      </c>
      <c r="AB99">
        <f t="shared" si="93"/>
        <v>96</v>
      </c>
      <c r="AC99">
        <f t="shared" si="72"/>
        <v>1</v>
      </c>
      <c r="AD99">
        <f t="shared" si="73"/>
        <v>0</v>
      </c>
      <c r="AE99">
        <f t="shared" si="94"/>
        <v>0</v>
      </c>
      <c r="AF99">
        <f t="shared" si="74"/>
        <v>0</v>
      </c>
      <c r="AG99">
        <f t="shared" si="95"/>
        <v>8</v>
      </c>
      <c r="AH99" cm="1">
        <f t="array" ref="AH99">_xlfn.IFS(AND(AF99=AE99,AJ99=1),SUM(IF(EC99=1,1,0),AH98),AND(AH98=0,OR(AI99=1,AJ99=0)),0,AND(AI99=0,AJ99=0),AH98)</f>
        <v>0</v>
      </c>
      <c r="AI99">
        <f t="shared" si="75"/>
        <v>0</v>
      </c>
      <c r="AJ99">
        <f t="shared" si="76"/>
        <v>0</v>
      </c>
      <c r="AK99">
        <f t="shared" si="96"/>
        <v>0</v>
      </c>
      <c r="AL99">
        <f t="shared" si="77"/>
        <v>0</v>
      </c>
      <c r="AM99">
        <f t="shared" si="78"/>
        <v>0</v>
      </c>
      <c r="AN99">
        <f t="shared" si="97"/>
        <v>0</v>
      </c>
      <c r="AO99">
        <f t="shared" si="79"/>
        <v>0</v>
      </c>
      <c r="AP99">
        <f t="shared" si="80"/>
        <v>0</v>
      </c>
      <c r="BB99" s="72"/>
      <c r="BQ99" s="100"/>
      <c r="BR99" s="96"/>
      <c r="BS99" s="60" t="str">
        <f t="shared" si="59"/>
        <v>AE179</v>
      </c>
      <c r="BT99" t="str">
        <f>IF(ISNA(MATCH(44,$N:$N,)),CC99,VLOOKUP(44,$N:$P,COLUMN(B45),))</f>
        <v>RES_AE179</v>
      </c>
      <c r="BU99" t="str">
        <f>IF(ISNA(MATCH(44,$N:$N,)),CD99,VLOOKUP(44,$N:$P,COLUMN(C45),))</f>
        <v>Reserve</v>
      </c>
      <c r="BW99" t="s">
        <v>584</v>
      </c>
      <c r="BX99" t="s">
        <v>585</v>
      </c>
      <c r="BY99" s="65" t="s">
        <v>794</v>
      </c>
      <c r="BZ99" t="str">
        <f t="shared" si="60"/>
        <v>179</v>
      </c>
      <c r="CB99" t="s">
        <v>809</v>
      </c>
      <c r="CC99" t="s">
        <v>810</v>
      </c>
      <c r="CD99" t="s">
        <v>589</v>
      </c>
      <c r="CF99" t="s">
        <v>584</v>
      </c>
      <c r="CG99" t="s">
        <v>585</v>
      </c>
      <c r="CH99" t="s">
        <v>794</v>
      </c>
      <c r="EA99" t="e">
        <f>MasterListe!#REF!</f>
        <v>#REF!</v>
      </c>
      <c r="EB99" t="e">
        <f>MasterListe!#REF!</f>
        <v>#REF!</v>
      </c>
      <c r="EC99">
        <f t="shared" si="81"/>
        <v>0</v>
      </c>
      <c r="ED99">
        <f t="shared" si="82"/>
        <v>0</v>
      </c>
      <c r="EE99">
        <f t="shared" si="83"/>
        <v>0</v>
      </c>
      <c r="EF99">
        <f t="shared" si="84"/>
        <v>0</v>
      </c>
      <c r="EG99">
        <f t="shared" si="85"/>
        <v>0</v>
      </c>
      <c r="EH99">
        <f t="shared" si="86"/>
        <v>0</v>
      </c>
      <c r="EI99">
        <f t="shared" si="87"/>
        <v>0</v>
      </c>
      <c r="FA99" s="63" t="str">
        <f t="shared" si="98"/>
        <v>IO.RES_AE179</v>
      </c>
      <c r="FB99" s="64" t="str">
        <f t="shared" si="99"/>
        <v>R</v>
      </c>
      <c r="FC99" s="64" t="str">
        <f t="shared" si="100"/>
        <v>179</v>
      </c>
      <c r="FD99" s="64" t="str">
        <f t="shared" si="101"/>
        <v>Reserve</v>
      </c>
      <c r="FE99" s="64" t="s">
        <v>619</v>
      </c>
      <c r="FF99" s="65"/>
    </row>
    <row r="100" spans="1:162">
      <c r="A100">
        <f t="shared" si="88"/>
        <v>0</v>
      </c>
      <c r="G100">
        <f t="shared" si="61"/>
        <v>0</v>
      </c>
      <c r="H100">
        <f t="shared" si="62"/>
        <v>0</v>
      </c>
      <c r="I100">
        <f t="shared" si="63"/>
        <v>0</v>
      </c>
      <c r="J100">
        <f t="shared" si="57"/>
        <v>0</v>
      </c>
      <c r="K100">
        <f t="shared" si="64"/>
        <v>0</v>
      </c>
      <c r="L100">
        <f t="shared" si="65"/>
        <v>0</v>
      </c>
      <c r="M100">
        <f t="shared" si="66"/>
        <v>0</v>
      </c>
      <c r="N100">
        <f t="shared" si="58"/>
        <v>0</v>
      </c>
      <c r="O100" t="e">
        <f>MasterListe!#REF!&amp;"_"&amp;MasterListe!#REF!&amp;"_"&amp;MasterListe!#REF!</f>
        <v>#REF!</v>
      </c>
      <c r="P100" t="e">
        <f>MasterListe!#REF!&amp;" "&amp;MasterListe!#REF!</f>
        <v>#REF!</v>
      </c>
      <c r="S100">
        <f t="shared" si="89"/>
        <v>4</v>
      </c>
      <c r="T100">
        <f t="shared" si="67"/>
        <v>0</v>
      </c>
      <c r="U100">
        <f t="shared" si="90"/>
        <v>0</v>
      </c>
      <c r="V100">
        <f t="shared" si="91"/>
        <v>10</v>
      </c>
      <c r="W100">
        <f t="shared" si="68"/>
        <v>5</v>
      </c>
      <c r="X100">
        <f t="shared" si="69"/>
        <v>0</v>
      </c>
      <c r="Y100">
        <f t="shared" si="92"/>
        <v>6</v>
      </c>
      <c r="Z100">
        <f t="shared" si="70"/>
        <v>2</v>
      </c>
      <c r="AA100">
        <f t="shared" si="71"/>
        <v>0</v>
      </c>
      <c r="AB100">
        <f t="shared" si="93"/>
        <v>96</v>
      </c>
      <c r="AC100">
        <f t="shared" si="72"/>
        <v>1</v>
      </c>
      <c r="AD100">
        <f t="shared" si="73"/>
        <v>0</v>
      </c>
      <c r="AE100">
        <f t="shared" si="94"/>
        <v>0</v>
      </c>
      <c r="AF100">
        <f t="shared" si="74"/>
        <v>0</v>
      </c>
      <c r="AG100">
        <f t="shared" si="95"/>
        <v>8</v>
      </c>
      <c r="AH100" cm="1">
        <f t="array" ref="AH100">_xlfn.IFS(AND(AF100=AE100,AJ100=1),SUM(IF(EC100=1,1,0),AH99),AND(AH99=0,OR(AI100=1,AJ100=0)),0,AND(AI100=0,AJ100=0),AH99)</f>
        <v>0</v>
      </c>
      <c r="AI100">
        <f t="shared" si="75"/>
        <v>0</v>
      </c>
      <c r="AJ100">
        <f t="shared" si="76"/>
        <v>0</v>
      </c>
      <c r="AK100">
        <f t="shared" si="96"/>
        <v>0</v>
      </c>
      <c r="AL100">
        <f t="shared" si="77"/>
        <v>0</v>
      </c>
      <c r="AM100">
        <f t="shared" si="78"/>
        <v>0</v>
      </c>
      <c r="AN100">
        <f t="shared" si="97"/>
        <v>0</v>
      </c>
      <c r="AO100">
        <f t="shared" si="79"/>
        <v>0</v>
      </c>
      <c r="AP100">
        <f t="shared" si="80"/>
        <v>0</v>
      </c>
      <c r="BB100" s="72"/>
      <c r="BQ100" s="100"/>
      <c r="BR100" s="96"/>
      <c r="BS100" s="60" t="str">
        <f t="shared" si="59"/>
        <v>AE180</v>
      </c>
      <c r="BT100" t="str">
        <f>IF(ISNA(MATCH(45,$N:$N,)),CC100,VLOOKUP(45,$N:$P,COLUMN(B46),))</f>
        <v>RES_AE180</v>
      </c>
      <c r="BU100" t="str">
        <f>IF(ISNA(MATCH(45,$N:$N,)),CD100,VLOOKUP(45,$N:$P,COLUMN(C46),))</f>
        <v>Reserve</v>
      </c>
      <c r="BW100" t="s">
        <v>584</v>
      </c>
      <c r="BX100" t="s">
        <v>585</v>
      </c>
      <c r="BY100" s="65" t="s">
        <v>794</v>
      </c>
      <c r="BZ100" t="str">
        <f t="shared" si="60"/>
        <v>180</v>
      </c>
      <c r="CB100" t="s">
        <v>811</v>
      </c>
      <c r="CC100" t="s">
        <v>812</v>
      </c>
      <c r="CD100" t="s">
        <v>589</v>
      </c>
      <c r="CF100" t="s">
        <v>584</v>
      </c>
      <c r="CG100" t="s">
        <v>585</v>
      </c>
      <c r="CH100" t="s">
        <v>794</v>
      </c>
      <c r="EA100" t="e">
        <f>MasterListe!#REF!</f>
        <v>#REF!</v>
      </c>
      <c r="EB100" t="e">
        <f>MasterListe!#REF!</f>
        <v>#REF!</v>
      </c>
      <c r="EC100">
        <f t="shared" si="81"/>
        <v>0</v>
      </c>
      <c r="ED100">
        <f t="shared" si="82"/>
        <v>0</v>
      </c>
      <c r="EE100">
        <f t="shared" si="83"/>
        <v>0</v>
      </c>
      <c r="EF100">
        <f t="shared" si="84"/>
        <v>0</v>
      </c>
      <c r="EG100">
        <f t="shared" si="85"/>
        <v>0</v>
      </c>
      <c r="EH100">
        <f t="shared" si="86"/>
        <v>0</v>
      </c>
      <c r="EI100">
        <f t="shared" si="87"/>
        <v>0</v>
      </c>
      <c r="FA100" s="63" t="str">
        <f t="shared" si="98"/>
        <v>IO.RES_AE180</v>
      </c>
      <c r="FB100" s="64" t="str">
        <f t="shared" si="99"/>
        <v>R</v>
      </c>
      <c r="FC100" s="64" t="str">
        <f t="shared" si="100"/>
        <v>180</v>
      </c>
      <c r="FD100" s="64" t="str">
        <f t="shared" si="101"/>
        <v>Reserve</v>
      </c>
      <c r="FE100" s="64" t="s">
        <v>619</v>
      </c>
      <c r="FF100" s="65"/>
    </row>
    <row r="101" spans="1:162">
      <c r="A101">
        <f t="shared" si="88"/>
        <v>0</v>
      </c>
      <c r="G101">
        <f t="shared" si="61"/>
        <v>0</v>
      </c>
      <c r="H101">
        <f t="shared" si="62"/>
        <v>0</v>
      </c>
      <c r="I101">
        <f t="shared" si="63"/>
        <v>0</v>
      </c>
      <c r="J101">
        <f t="shared" si="57"/>
        <v>0</v>
      </c>
      <c r="K101">
        <f t="shared" si="64"/>
        <v>0</v>
      </c>
      <c r="L101">
        <f t="shared" si="65"/>
        <v>0</v>
      </c>
      <c r="M101">
        <f t="shared" si="66"/>
        <v>0</v>
      </c>
      <c r="N101">
        <f t="shared" si="58"/>
        <v>0</v>
      </c>
      <c r="O101" t="e">
        <f>MasterListe!#REF!&amp;"_"&amp;MasterListe!#REF!&amp;"_"&amp;MasterListe!#REF!</f>
        <v>#REF!</v>
      </c>
      <c r="P101" t="e">
        <f>MasterListe!#REF!&amp;" "&amp;MasterListe!#REF!</f>
        <v>#REF!</v>
      </c>
      <c r="S101">
        <f t="shared" si="89"/>
        <v>4</v>
      </c>
      <c r="T101">
        <f t="shared" si="67"/>
        <v>0</v>
      </c>
      <c r="U101">
        <f t="shared" si="90"/>
        <v>0</v>
      </c>
      <c r="V101">
        <f t="shared" si="91"/>
        <v>10</v>
      </c>
      <c r="W101">
        <f t="shared" si="68"/>
        <v>5</v>
      </c>
      <c r="X101">
        <f t="shared" si="69"/>
        <v>0</v>
      </c>
      <c r="Y101">
        <f t="shared" si="92"/>
        <v>6</v>
      </c>
      <c r="Z101">
        <f t="shared" si="70"/>
        <v>2</v>
      </c>
      <c r="AA101">
        <f t="shared" si="71"/>
        <v>0</v>
      </c>
      <c r="AB101">
        <f t="shared" si="93"/>
        <v>96</v>
      </c>
      <c r="AC101">
        <f t="shared" si="72"/>
        <v>1</v>
      </c>
      <c r="AD101">
        <f t="shared" si="73"/>
        <v>0</v>
      </c>
      <c r="AE101">
        <f t="shared" si="94"/>
        <v>0</v>
      </c>
      <c r="AF101">
        <f t="shared" si="74"/>
        <v>0</v>
      </c>
      <c r="AG101">
        <f t="shared" si="95"/>
        <v>8</v>
      </c>
      <c r="AH101" cm="1">
        <f t="array" ref="AH101">_xlfn.IFS(AND(AF101=AE101,AJ101=1),SUM(IF(EC101=1,1,0),AH100),AND(AH100=0,OR(AI101=1,AJ101=0)),0,AND(AI101=0,AJ101=0),AH100)</f>
        <v>0</v>
      </c>
      <c r="AI101">
        <f t="shared" si="75"/>
        <v>0</v>
      </c>
      <c r="AJ101">
        <f t="shared" si="76"/>
        <v>0</v>
      </c>
      <c r="AK101">
        <f t="shared" si="96"/>
        <v>0</v>
      </c>
      <c r="AL101">
        <f t="shared" si="77"/>
        <v>0</v>
      </c>
      <c r="AM101">
        <f t="shared" si="78"/>
        <v>0</v>
      </c>
      <c r="AN101">
        <f t="shared" si="97"/>
        <v>0</v>
      </c>
      <c r="AO101">
        <f t="shared" si="79"/>
        <v>0</v>
      </c>
      <c r="AP101">
        <f t="shared" si="80"/>
        <v>0</v>
      </c>
      <c r="BB101" s="72"/>
      <c r="BQ101" s="100"/>
      <c r="BR101" s="96"/>
      <c r="BS101" s="60" t="str">
        <f t="shared" si="59"/>
        <v>AE181</v>
      </c>
      <c r="BT101" t="str">
        <f>IF(ISNA(MATCH(46,$N:$N,)),CC101,VLOOKUP(46,$N:$P,COLUMN(B47),))</f>
        <v>RES_AE181</v>
      </c>
      <c r="BU101" t="str">
        <f>IF(ISNA(MATCH(46,$N:$N,)),CD101,VLOOKUP(46,$N:$P,COLUMN(C47),))</f>
        <v>Reserve</v>
      </c>
      <c r="BW101" t="s">
        <v>584</v>
      </c>
      <c r="BX101" t="s">
        <v>585</v>
      </c>
      <c r="BY101" s="65" t="s">
        <v>794</v>
      </c>
      <c r="BZ101" t="str">
        <f t="shared" si="60"/>
        <v>181</v>
      </c>
      <c r="CB101" t="s">
        <v>813</v>
      </c>
      <c r="CC101" t="s">
        <v>814</v>
      </c>
      <c r="CD101" t="s">
        <v>589</v>
      </c>
      <c r="CF101" t="s">
        <v>584</v>
      </c>
      <c r="CG101" t="s">
        <v>585</v>
      </c>
      <c r="CH101" t="s">
        <v>794</v>
      </c>
      <c r="EA101" t="e">
        <f>MasterListe!#REF!</f>
        <v>#REF!</v>
      </c>
      <c r="EB101" t="e">
        <f>MasterListe!#REF!</f>
        <v>#REF!</v>
      </c>
      <c r="EC101">
        <f t="shared" si="81"/>
        <v>0</v>
      </c>
      <c r="ED101">
        <f t="shared" si="82"/>
        <v>0</v>
      </c>
      <c r="EE101">
        <f t="shared" si="83"/>
        <v>0</v>
      </c>
      <c r="EF101">
        <f t="shared" si="84"/>
        <v>0</v>
      </c>
      <c r="EG101">
        <f t="shared" si="85"/>
        <v>0</v>
      </c>
      <c r="EH101">
        <f t="shared" si="86"/>
        <v>0</v>
      </c>
      <c r="EI101">
        <f t="shared" si="87"/>
        <v>0</v>
      </c>
      <c r="FA101" s="63" t="str">
        <f t="shared" si="98"/>
        <v>IO.RES_AE181</v>
      </c>
      <c r="FB101" s="64" t="str">
        <f t="shared" si="99"/>
        <v>R</v>
      </c>
      <c r="FC101" s="64" t="str">
        <f t="shared" si="100"/>
        <v>181</v>
      </c>
      <c r="FD101" s="64" t="str">
        <f t="shared" si="101"/>
        <v>Reserve</v>
      </c>
      <c r="FE101" s="64" t="s">
        <v>619</v>
      </c>
      <c r="FF101" s="65"/>
    </row>
    <row r="102" spans="1:162">
      <c r="A102">
        <f t="shared" si="88"/>
        <v>0</v>
      </c>
      <c r="G102">
        <f t="shared" si="61"/>
        <v>0</v>
      </c>
      <c r="H102">
        <f t="shared" si="62"/>
        <v>0</v>
      </c>
      <c r="I102">
        <f t="shared" si="63"/>
        <v>0</v>
      </c>
      <c r="J102">
        <f t="shared" si="57"/>
        <v>0</v>
      </c>
      <c r="K102">
        <f t="shared" si="64"/>
        <v>0</v>
      </c>
      <c r="L102">
        <f t="shared" si="65"/>
        <v>0</v>
      </c>
      <c r="M102">
        <f t="shared" si="66"/>
        <v>0</v>
      </c>
      <c r="N102">
        <f t="shared" si="58"/>
        <v>0</v>
      </c>
      <c r="O102" t="e">
        <f>MasterListe!#REF!&amp;"_"&amp;MasterListe!#REF!&amp;"_"&amp;MasterListe!#REF!</f>
        <v>#REF!</v>
      </c>
      <c r="P102" t="e">
        <f>MasterListe!#REF!&amp;" "&amp;MasterListe!#REF!</f>
        <v>#REF!</v>
      </c>
      <c r="S102">
        <f t="shared" si="89"/>
        <v>4</v>
      </c>
      <c r="T102">
        <f t="shared" si="67"/>
        <v>0</v>
      </c>
      <c r="U102">
        <f t="shared" si="90"/>
        <v>0</v>
      </c>
      <c r="V102">
        <f t="shared" si="91"/>
        <v>10</v>
      </c>
      <c r="W102">
        <f t="shared" si="68"/>
        <v>5</v>
      </c>
      <c r="X102">
        <f t="shared" si="69"/>
        <v>0</v>
      </c>
      <c r="Y102">
        <f t="shared" si="92"/>
        <v>6</v>
      </c>
      <c r="Z102">
        <f t="shared" si="70"/>
        <v>2</v>
      </c>
      <c r="AA102">
        <f t="shared" si="71"/>
        <v>0</v>
      </c>
      <c r="AB102">
        <f t="shared" si="93"/>
        <v>96</v>
      </c>
      <c r="AC102">
        <f t="shared" si="72"/>
        <v>1</v>
      </c>
      <c r="AD102">
        <f t="shared" si="73"/>
        <v>0</v>
      </c>
      <c r="AE102">
        <f t="shared" si="94"/>
        <v>0</v>
      </c>
      <c r="AF102">
        <f t="shared" si="74"/>
        <v>0</v>
      </c>
      <c r="AG102">
        <f t="shared" si="95"/>
        <v>8</v>
      </c>
      <c r="AH102" cm="1">
        <f t="array" ref="AH102">_xlfn.IFS(AND(AF102=AE102,AJ102=1),SUM(IF(EC102=1,1,0),AH101),AND(AH101=0,OR(AI102=1,AJ102=0)),0,AND(AI102=0,AJ102=0),AH101)</f>
        <v>0</v>
      </c>
      <c r="AI102">
        <f t="shared" si="75"/>
        <v>0</v>
      </c>
      <c r="AJ102">
        <f t="shared" si="76"/>
        <v>0</v>
      </c>
      <c r="AK102">
        <f t="shared" si="96"/>
        <v>0</v>
      </c>
      <c r="AL102">
        <f t="shared" si="77"/>
        <v>0</v>
      </c>
      <c r="AM102">
        <f t="shared" si="78"/>
        <v>0</v>
      </c>
      <c r="AN102">
        <f t="shared" si="97"/>
        <v>0</v>
      </c>
      <c r="AO102">
        <f t="shared" si="79"/>
        <v>0</v>
      </c>
      <c r="AP102">
        <f t="shared" si="80"/>
        <v>0</v>
      </c>
      <c r="BB102" s="72"/>
      <c r="BQ102" s="100"/>
      <c r="BR102" s="96"/>
      <c r="BS102" s="60" t="str">
        <f t="shared" si="59"/>
        <v>AE182</v>
      </c>
      <c r="BT102" t="str">
        <f>IF(ISNA(MATCH(47,$N:$N,)),CC102,VLOOKUP(47,$N:$P,COLUMN(B48),))</f>
        <v>RES_AE182</v>
      </c>
      <c r="BU102" t="str">
        <f>IF(ISNA(MATCH(47,$N:$N,)),CD102,VLOOKUP(47,$N:$P,COLUMN(C48),))</f>
        <v>Reserve</v>
      </c>
      <c r="BW102" t="s">
        <v>584</v>
      </c>
      <c r="BX102" t="s">
        <v>585</v>
      </c>
      <c r="BY102" s="65" t="s">
        <v>794</v>
      </c>
      <c r="BZ102" t="str">
        <f t="shared" si="60"/>
        <v>182</v>
      </c>
      <c r="CB102" t="s">
        <v>815</v>
      </c>
      <c r="CC102" t="s">
        <v>816</v>
      </c>
      <c r="CD102" t="s">
        <v>589</v>
      </c>
      <c r="CF102" t="s">
        <v>584</v>
      </c>
      <c r="CG102" t="s">
        <v>585</v>
      </c>
      <c r="CH102" t="s">
        <v>794</v>
      </c>
      <c r="EA102" t="e">
        <f>MasterListe!#REF!</f>
        <v>#REF!</v>
      </c>
      <c r="EB102" t="e">
        <f>MasterListe!#REF!</f>
        <v>#REF!</v>
      </c>
      <c r="EC102">
        <f t="shared" si="81"/>
        <v>0</v>
      </c>
      <c r="ED102">
        <f t="shared" si="82"/>
        <v>0</v>
      </c>
      <c r="EE102">
        <f t="shared" si="83"/>
        <v>0</v>
      </c>
      <c r="EF102">
        <f t="shared" si="84"/>
        <v>0</v>
      </c>
      <c r="EG102">
        <f t="shared" si="85"/>
        <v>0</v>
      </c>
      <c r="EH102">
        <f t="shared" si="86"/>
        <v>0</v>
      </c>
      <c r="EI102">
        <f t="shared" si="87"/>
        <v>0</v>
      </c>
      <c r="FA102" s="63" t="str">
        <f t="shared" si="98"/>
        <v>IO.RES_AE182</v>
      </c>
      <c r="FB102" s="64" t="str">
        <f t="shared" si="99"/>
        <v>R</v>
      </c>
      <c r="FC102" s="64" t="str">
        <f t="shared" si="100"/>
        <v>182</v>
      </c>
      <c r="FD102" s="64" t="str">
        <f t="shared" si="101"/>
        <v>Reserve</v>
      </c>
      <c r="FE102" s="64" t="s">
        <v>619</v>
      </c>
      <c r="FF102" s="65"/>
    </row>
    <row r="103" spans="1:162">
      <c r="A103">
        <f t="shared" si="88"/>
        <v>0</v>
      </c>
      <c r="G103">
        <f t="shared" si="61"/>
        <v>0</v>
      </c>
      <c r="H103">
        <f t="shared" si="62"/>
        <v>0</v>
      </c>
      <c r="I103">
        <f t="shared" si="63"/>
        <v>0</v>
      </c>
      <c r="J103">
        <f t="shared" si="57"/>
        <v>0</v>
      </c>
      <c r="K103">
        <f t="shared" si="64"/>
        <v>0</v>
      </c>
      <c r="L103">
        <f t="shared" si="65"/>
        <v>0</v>
      </c>
      <c r="M103">
        <f t="shared" si="66"/>
        <v>0</v>
      </c>
      <c r="N103">
        <f t="shared" si="58"/>
        <v>0</v>
      </c>
      <c r="O103" t="e">
        <f>MasterListe!#REF!&amp;"_"&amp;MasterListe!#REF!&amp;"_"&amp;MasterListe!#REF!</f>
        <v>#REF!</v>
      </c>
      <c r="P103" t="e">
        <f>MasterListe!#REF!&amp;" "&amp;MasterListe!#REF!</f>
        <v>#REF!</v>
      </c>
      <c r="S103">
        <f t="shared" si="89"/>
        <v>4</v>
      </c>
      <c r="T103">
        <f t="shared" si="67"/>
        <v>0</v>
      </c>
      <c r="U103">
        <f t="shared" si="90"/>
        <v>0</v>
      </c>
      <c r="V103">
        <f t="shared" si="91"/>
        <v>10</v>
      </c>
      <c r="W103">
        <f t="shared" si="68"/>
        <v>5</v>
      </c>
      <c r="X103">
        <f t="shared" si="69"/>
        <v>0</v>
      </c>
      <c r="Y103">
        <f t="shared" si="92"/>
        <v>6</v>
      </c>
      <c r="Z103">
        <f t="shared" si="70"/>
        <v>2</v>
      </c>
      <c r="AA103">
        <f t="shared" si="71"/>
        <v>0</v>
      </c>
      <c r="AB103">
        <f t="shared" si="93"/>
        <v>96</v>
      </c>
      <c r="AC103">
        <f t="shared" si="72"/>
        <v>1</v>
      </c>
      <c r="AD103">
        <f t="shared" si="73"/>
        <v>0</v>
      </c>
      <c r="AE103">
        <f t="shared" si="94"/>
        <v>0</v>
      </c>
      <c r="AF103">
        <f t="shared" si="74"/>
        <v>0</v>
      </c>
      <c r="AG103">
        <f t="shared" si="95"/>
        <v>8</v>
      </c>
      <c r="AH103" cm="1">
        <f t="array" ref="AH103">_xlfn.IFS(AND(AF103=AE103,AJ103=1),SUM(IF(EC103=1,1,0),AH102),AND(AH102=0,OR(AI103=1,AJ103=0)),0,AND(AI103=0,AJ103=0),AH102)</f>
        <v>0</v>
      </c>
      <c r="AI103">
        <f t="shared" si="75"/>
        <v>0</v>
      </c>
      <c r="AJ103">
        <f t="shared" si="76"/>
        <v>0</v>
      </c>
      <c r="AK103">
        <f t="shared" si="96"/>
        <v>0</v>
      </c>
      <c r="AL103">
        <f t="shared" si="77"/>
        <v>0</v>
      </c>
      <c r="AM103">
        <f t="shared" si="78"/>
        <v>0</v>
      </c>
      <c r="AN103">
        <f t="shared" si="97"/>
        <v>0</v>
      </c>
      <c r="AO103">
        <f t="shared" si="79"/>
        <v>0</v>
      </c>
      <c r="AP103">
        <f t="shared" si="80"/>
        <v>0</v>
      </c>
      <c r="BB103" s="72"/>
      <c r="BQ103" s="100"/>
      <c r="BR103" s="96"/>
      <c r="BS103" s="60" t="str">
        <f t="shared" si="59"/>
        <v>AE183</v>
      </c>
      <c r="BT103" t="str">
        <f>IF(ISNA(MATCH(48,$N:$N,)),CC103,VLOOKUP(48,$N:$P,COLUMN(B49),))</f>
        <v>RES_AE183</v>
      </c>
      <c r="BU103" t="str">
        <f>IF(ISNA(MATCH(48,$N:$N,)),CD103,VLOOKUP(48,$N:$P,COLUMN(C49),))</f>
        <v>Reserve</v>
      </c>
      <c r="BW103" t="s">
        <v>584</v>
      </c>
      <c r="BX103" t="s">
        <v>585</v>
      </c>
      <c r="BY103" s="65" t="s">
        <v>794</v>
      </c>
      <c r="BZ103" t="str">
        <f t="shared" si="60"/>
        <v>183</v>
      </c>
      <c r="CB103" t="s">
        <v>817</v>
      </c>
      <c r="CC103" t="s">
        <v>818</v>
      </c>
      <c r="CD103" t="s">
        <v>589</v>
      </c>
      <c r="CF103" t="s">
        <v>584</v>
      </c>
      <c r="CG103" t="s">
        <v>585</v>
      </c>
      <c r="CH103" t="s">
        <v>794</v>
      </c>
      <c r="EA103" t="e">
        <f>MasterListe!#REF!</f>
        <v>#REF!</v>
      </c>
      <c r="EB103" t="e">
        <f>MasterListe!#REF!</f>
        <v>#REF!</v>
      </c>
      <c r="EC103">
        <f t="shared" si="81"/>
        <v>0</v>
      </c>
      <c r="ED103">
        <f t="shared" si="82"/>
        <v>0</v>
      </c>
      <c r="EE103">
        <f t="shared" si="83"/>
        <v>0</v>
      </c>
      <c r="EF103">
        <f t="shared" si="84"/>
        <v>0</v>
      </c>
      <c r="EG103">
        <f t="shared" si="85"/>
        <v>0</v>
      </c>
      <c r="EH103">
        <f t="shared" si="86"/>
        <v>0</v>
      </c>
      <c r="EI103">
        <f t="shared" si="87"/>
        <v>0</v>
      </c>
      <c r="FA103" s="63" t="str">
        <f t="shared" si="98"/>
        <v>IO.RES_AE183</v>
      </c>
      <c r="FB103" s="64" t="str">
        <f t="shared" si="99"/>
        <v>R</v>
      </c>
      <c r="FC103" s="64" t="str">
        <f t="shared" si="100"/>
        <v>183</v>
      </c>
      <c r="FD103" s="64" t="str">
        <f t="shared" si="101"/>
        <v>Reserve</v>
      </c>
      <c r="FE103" s="64" t="s">
        <v>619</v>
      </c>
      <c r="FF103" s="65"/>
    </row>
    <row r="104" spans="1:162">
      <c r="A104">
        <f t="shared" si="88"/>
        <v>0</v>
      </c>
      <c r="G104">
        <f t="shared" si="61"/>
        <v>0</v>
      </c>
      <c r="H104">
        <f t="shared" si="62"/>
        <v>0</v>
      </c>
      <c r="I104">
        <f t="shared" si="63"/>
        <v>0</v>
      </c>
      <c r="J104">
        <f t="shared" si="57"/>
        <v>0</v>
      </c>
      <c r="K104">
        <f t="shared" si="64"/>
        <v>0</v>
      </c>
      <c r="L104">
        <f t="shared" si="65"/>
        <v>0</v>
      </c>
      <c r="M104">
        <f t="shared" si="66"/>
        <v>0</v>
      </c>
      <c r="N104">
        <f t="shared" si="58"/>
        <v>0</v>
      </c>
      <c r="O104" t="e">
        <f>MasterListe!#REF!&amp;"_"&amp;MasterListe!#REF!&amp;"_"&amp;MasterListe!#REF!</f>
        <v>#REF!</v>
      </c>
      <c r="P104" t="e">
        <f>MasterListe!#REF!&amp;" "&amp;MasterListe!#REF!</f>
        <v>#REF!</v>
      </c>
      <c r="S104">
        <f t="shared" si="89"/>
        <v>4</v>
      </c>
      <c r="T104">
        <f t="shared" si="67"/>
        <v>0</v>
      </c>
      <c r="U104">
        <f t="shared" si="90"/>
        <v>0</v>
      </c>
      <c r="V104">
        <f t="shared" si="91"/>
        <v>10</v>
      </c>
      <c r="W104">
        <f t="shared" si="68"/>
        <v>5</v>
      </c>
      <c r="X104">
        <f t="shared" si="69"/>
        <v>0</v>
      </c>
      <c r="Y104">
        <f t="shared" si="92"/>
        <v>6</v>
      </c>
      <c r="Z104">
        <f t="shared" si="70"/>
        <v>2</v>
      </c>
      <c r="AA104">
        <f t="shared" si="71"/>
        <v>0</v>
      </c>
      <c r="AB104">
        <f t="shared" si="93"/>
        <v>96</v>
      </c>
      <c r="AC104">
        <f t="shared" si="72"/>
        <v>1</v>
      </c>
      <c r="AD104">
        <f t="shared" si="73"/>
        <v>0</v>
      </c>
      <c r="AE104">
        <f t="shared" si="94"/>
        <v>0</v>
      </c>
      <c r="AF104">
        <f t="shared" si="74"/>
        <v>0</v>
      </c>
      <c r="AG104">
        <f t="shared" si="95"/>
        <v>8</v>
      </c>
      <c r="AH104" cm="1">
        <f t="array" ref="AH104">_xlfn.IFS(AND(AF104=AE104,AJ104=1),SUM(IF(EC104=1,1,0),AH103),AND(AH103=0,OR(AI104=1,AJ104=0)),0,AND(AI104=0,AJ104=0),AH103)</f>
        <v>0</v>
      </c>
      <c r="AI104">
        <f t="shared" si="75"/>
        <v>0</v>
      </c>
      <c r="AJ104">
        <f t="shared" si="76"/>
        <v>0</v>
      </c>
      <c r="AK104">
        <f t="shared" si="96"/>
        <v>0</v>
      </c>
      <c r="AL104">
        <f t="shared" si="77"/>
        <v>0</v>
      </c>
      <c r="AM104">
        <f t="shared" si="78"/>
        <v>0</v>
      </c>
      <c r="AN104">
        <f t="shared" si="97"/>
        <v>0</v>
      </c>
      <c r="AO104">
        <f t="shared" si="79"/>
        <v>0</v>
      </c>
      <c r="AP104">
        <f t="shared" si="80"/>
        <v>0</v>
      </c>
      <c r="BB104" s="72"/>
      <c r="BQ104" s="100"/>
      <c r="BR104" s="96">
        <v>7</v>
      </c>
      <c r="BS104" s="60" t="str">
        <f t="shared" si="59"/>
        <v>AA200</v>
      </c>
      <c r="BT104" t="str">
        <f>IF(ISNA(MATCH(25,$L:$L,)),CC104,VLOOKUP(25,$L:$P,COLUMN(D26),))</f>
        <v>RES_AA200</v>
      </c>
      <c r="BU104" t="str">
        <f>IF(ISNA(MATCH(25,$L:$L,)),CD104,VLOOKUP(25,$L:$P,COLUMN(E26),))</f>
        <v>Reserve</v>
      </c>
      <c r="BW104" t="s">
        <v>584</v>
      </c>
      <c r="BX104" t="s">
        <v>585</v>
      </c>
      <c r="BY104" s="65" t="s">
        <v>819</v>
      </c>
      <c r="BZ104" t="str">
        <f t="shared" si="60"/>
        <v>200</v>
      </c>
      <c r="CB104" t="s">
        <v>820</v>
      </c>
      <c r="CC104" t="s">
        <v>821</v>
      </c>
      <c r="CD104" t="s">
        <v>589</v>
      </c>
      <c r="CF104" t="s">
        <v>584</v>
      </c>
      <c r="CG104" t="s">
        <v>585</v>
      </c>
      <c r="CH104" t="s">
        <v>819</v>
      </c>
      <c r="EA104" t="e">
        <f>MasterListe!#REF!</f>
        <v>#REF!</v>
      </c>
      <c r="EB104" t="e">
        <f>MasterListe!#REF!</f>
        <v>#REF!</v>
      </c>
      <c r="EC104">
        <f t="shared" si="81"/>
        <v>0</v>
      </c>
      <c r="ED104">
        <f t="shared" si="82"/>
        <v>0</v>
      </c>
      <c r="EE104">
        <f t="shared" si="83"/>
        <v>0</v>
      </c>
      <c r="EF104">
        <f t="shared" si="84"/>
        <v>0</v>
      </c>
      <c r="EG104">
        <f t="shared" si="85"/>
        <v>0</v>
      </c>
      <c r="EH104">
        <f t="shared" si="86"/>
        <v>0</v>
      </c>
      <c r="EI104">
        <f t="shared" si="87"/>
        <v>0</v>
      </c>
      <c r="FA104" s="63" t="str">
        <f t="shared" si="98"/>
        <v>IO.RES_AA200</v>
      </c>
      <c r="FB104" s="64" t="str">
        <f t="shared" si="99"/>
        <v>R</v>
      </c>
      <c r="FC104" s="64" t="str">
        <f t="shared" si="100"/>
        <v>200</v>
      </c>
      <c r="FD104" s="64" t="str">
        <f t="shared" si="101"/>
        <v>Reserve</v>
      </c>
      <c r="FE104" s="64" t="s">
        <v>619</v>
      </c>
      <c r="FF104" s="65"/>
    </row>
    <row r="105" spans="1:162">
      <c r="A105">
        <f t="shared" si="88"/>
        <v>0</v>
      </c>
      <c r="G105">
        <f t="shared" si="61"/>
        <v>0</v>
      </c>
      <c r="H105">
        <f t="shared" si="62"/>
        <v>0</v>
      </c>
      <c r="I105">
        <f t="shared" si="63"/>
        <v>0</v>
      </c>
      <c r="J105">
        <f t="shared" si="57"/>
        <v>0</v>
      </c>
      <c r="K105">
        <f t="shared" si="64"/>
        <v>0</v>
      </c>
      <c r="L105">
        <f t="shared" si="65"/>
        <v>0</v>
      </c>
      <c r="M105">
        <f t="shared" si="66"/>
        <v>0</v>
      </c>
      <c r="N105">
        <f t="shared" si="58"/>
        <v>0</v>
      </c>
      <c r="O105" t="e">
        <f>MasterListe!#REF!&amp;"_"&amp;MasterListe!#REF!&amp;"_"&amp;MasterListe!#REF!</f>
        <v>#REF!</v>
      </c>
      <c r="P105" t="e">
        <f>MasterListe!#REF!&amp;" "&amp;MasterListe!#REF!</f>
        <v>#REF!</v>
      </c>
      <c r="S105">
        <f t="shared" si="89"/>
        <v>4</v>
      </c>
      <c r="T105">
        <f t="shared" si="67"/>
        <v>0</v>
      </c>
      <c r="U105">
        <f t="shared" si="90"/>
        <v>0</v>
      </c>
      <c r="V105">
        <f t="shared" si="91"/>
        <v>10</v>
      </c>
      <c r="W105">
        <f t="shared" si="68"/>
        <v>5</v>
      </c>
      <c r="X105">
        <f t="shared" si="69"/>
        <v>0</v>
      </c>
      <c r="Y105">
        <f t="shared" si="92"/>
        <v>6</v>
      </c>
      <c r="Z105">
        <f t="shared" si="70"/>
        <v>2</v>
      </c>
      <c r="AA105">
        <f t="shared" si="71"/>
        <v>0</v>
      </c>
      <c r="AB105">
        <f t="shared" si="93"/>
        <v>96</v>
      </c>
      <c r="AC105">
        <f t="shared" si="72"/>
        <v>1</v>
      </c>
      <c r="AD105">
        <f t="shared" si="73"/>
        <v>0</v>
      </c>
      <c r="AE105">
        <f t="shared" si="94"/>
        <v>0</v>
      </c>
      <c r="AF105">
        <f t="shared" si="74"/>
        <v>0</v>
      </c>
      <c r="AG105">
        <f t="shared" si="95"/>
        <v>8</v>
      </c>
      <c r="AH105" cm="1">
        <f t="array" ref="AH105">_xlfn.IFS(AND(AF105=AE105,AJ105=1),SUM(IF(EC105=1,1,0),AH104),AND(AH104=0,OR(AI105=1,AJ105=0)),0,AND(AI105=0,AJ105=0),AH104)</f>
        <v>0</v>
      </c>
      <c r="AI105">
        <f t="shared" si="75"/>
        <v>0</v>
      </c>
      <c r="AJ105">
        <f t="shared" si="76"/>
        <v>0</v>
      </c>
      <c r="AK105">
        <f t="shared" si="96"/>
        <v>0</v>
      </c>
      <c r="AL105">
        <f t="shared" si="77"/>
        <v>0</v>
      </c>
      <c r="AM105">
        <f t="shared" si="78"/>
        <v>0</v>
      </c>
      <c r="AN105">
        <f t="shared" si="97"/>
        <v>0</v>
      </c>
      <c r="AO105">
        <f t="shared" si="79"/>
        <v>0</v>
      </c>
      <c r="AP105">
        <f t="shared" si="80"/>
        <v>0</v>
      </c>
      <c r="BB105" s="72"/>
      <c r="BQ105" s="100"/>
      <c r="BR105" s="96"/>
      <c r="BS105" s="60" t="str">
        <f t="shared" si="59"/>
        <v>AA201</v>
      </c>
      <c r="BT105" t="str">
        <f>IF(ISNA(MATCH(26,$L:$L,)),CC105,VLOOKUP(26,$L:$P,COLUMN(D27),))</f>
        <v>RES_AA201</v>
      </c>
      <c r="BU105" t="str">
        <f>IF(ISNA(MATCH(26,$L:$L,)),CD105,VLOOKUP(26,$L:$P,COLUMN(E27),))</f>
        <v>Reserve</v>
      </c>
      <c r="BW105" t="s">
        <v>584</v>
      </c>
      <c r="BX105" t="s">
        <v>585</v>
      </c>
      <c r="BY105" s="65" t="s">
        <v>819</v>
      </c>
      <c r="BZ105" t="str">
        <f t="shared" si="60"/>
        <v>201</v>
      </c>
      <c r="CB105" t="s">
        <v>822</v>
      </c>
      <c r="CC105" t="s">
        <v>823</v>
      </c>
      <c r="CD105" t="s">
        <v>589</v>
      </c>
      <c r="CF105" t="s">
        <v>584</v>
      </c>
      <c r="CG105" t="s">
        <v>585</v>
      </c>
      <c r="CH105" t="s">
        <v>819</v>
      </c>
      <c r="EA105" t="e">
        <f>MasterListe!#REF!</f>
        <v>#REF!</v>
      </c>
      <c r="EB105" t="e">
        <f>MasterListe!#REF!</f>
        <v>#REF!</v>
      </c>
      <c r="EC105">
        <f t="shared" si="81"/>
        <v>0</v>
      </c>
      <c r="ED105">
        <f t="shared" si="82"/>
        <v>0</v>
      </c>
      <c r="EE105">
        <f t="shared" si="83"/>
        <v>0</v>
      </c>
      <c r="EF105">
        <f t="shared" si="84"/>
        <v>0</v>
      </c>
      <c r="EG105">
        <f t="shared" si="85"/>
        <v>0</v>
      </c>
      <c r="EH105">
        <f t="shared" si="86"/>
        <v>0</v>
      </c>
      <c r="EI105">
        <f t="shared" si="87"/>
        <v>0</v>
      </c>
      <c r="FA105" s="63" t="str">
        <f t="shared" si="98"/>
        <v>IO.RES_AA201</v>
      </c>
      <c r="FB105" s="64" t="str">
        <f t="shared" si="99"/>
        <v>R</v>
      </c>
      <c r="FC105" s="64" t="str">
        <f t="shared" si="100"/>
        <v>201</v>
      </c>
      <c r="FD105" s="64" t="str">
        <f t="shared" si="101"/>
        <v>Reserve</v>
      </c>
      <c r="FE105" s="64" t="s">
        <v>619</v>
      </c>
      <c r="FF105" s="65"/>
    </row>
    <row r="106" spans="1:162">
      <c r="A106">
        <f t="shared" si="88"/>
        <v>0</v>
      </c>
      <c r="G106">
        <f t="shared" si="61"/>
        <v>0</v>
      </c>
      <c r="H106">
        <f t="shared" si="62"/>
        <v>0</v>
      </c>
      <c r="I106">
        <f t="shared" si="63"/>
        <v>0</v>
      </c>
      <c r="J106">
        <f t="shared" si="57"/>
        <v>0</v>
      </c>
      <c r="K106">
        <f t="shared" si="64"/>
        <v>0</v>
      </c>
      <c r="L106">
        <f t="shared" si="65"/>
        <v>0</v>
      </c>
      <c r="M106">
        <f t="shared" si="66"/>
        <v>0</v>
      </c>
      <c r="N106">
        <f t="shared" si="58"/>
        <v>0</v>
      </c>
      <c r="O106" t="e">
        <f>MasterListe!#REF!&amp;"_"&amp;MasterListe!#REF!&amp;"_"&amp;MasterListe!#REF!</f>
        <v>#REF!</v>
      </c>
      <c r="P106" t="e">
        <f>MasterListe!#REF!&amp;" "&amp;MasterListe!#REF!</f>
        <v>#REF!</v>
      </c>
      <c r="S106">
        <f t="shared" si="89"/>
        <v>4</v>
      </c>
      <c r="T106">
        <f t="shared" si="67"/>
        <v>0</v>
      </c>
      <c r="U106">
        <f t="shared" si="90"/>
        <v>0</v>
      </c>
      <c r="V106">
        <f t="shared" si="91"/>
        <v>10</v>
      </c>
      <c r="W106">
        <f t="shared" si="68"/>
        <v>5</v>
      </c>
      <c r="X106">
        <f t="shared" si="69"/>
        <v>0</v>
      </c>
      <c r="Y106">
        <f t="shared" si="92"/>
        <v>6</v>
      </c>
      <c r="Z106">
        <f t="shared" si="70"/>
        <v>2</v>
      </c>
      <c r="AA106">
        <f t="shared" si="71"/>
        <v>0</v>
      </c>
      <c r="AB106">
        <f t="shared" si="93"/>
        <v>96</v>
      </c>
      <c r="AC106">
        <f t="shared" si="72"/>
        <v>1</v>
      </c>
      <c r="AD106">
        <f t="shared" si="73"/>
        <v>0</v>
      </c>
      <c r="AE106">
        <f t="shared" si="94"/>
        <v>0</v>
      </c>
      <c r="AF106">
        <f t="shared" si="74"/>
        <v>0</v>
      </c>
      <c r="AG106">
        <f t="shared" si="95"/>
        <v>8</v>
      </c>
      <c r="AH106" cm="1">
        <f t="array" ref="AH106">_xlfn.IFS(AND(AF106=AE106,AJ106=1),SUM(IF(EC106=1,1,0),AH105),AND(AH105=0,OR(AI106=1,AJ106=0)),0,AND(AI106=0,AJ106=0),AH105)</f>
        <v>0</v>
      </c>
      <c r="AI106">
        <f t="shared" si="75"/>
        <v>0</v>
      </c>
      <c r="AJ106">
        <f t="shared" si="76"/>
        <v>0</v>
      </c>
      <c r="AK106">
        <f t="shared" si="96"/>
        <v>0</v>
      </c>
      <c r="AL106">
        <f t="shared" si="77"/>
        <v>0</v>
      </c>
      <c r="AM106">
        <f t="shared" si="78"/>
        <v>0</v>
      </c>
      <c r="AN106">
        <f t="shared" si="97"/>
        <v>0</v>
      </c>
      <c r="AO106">
        <f t="shared" si="79"/>
        <v>0</v>
      </c>
      <c r="AP106">
        <f t="shared" si="80"/>
        <v>0</v>
      </c>
      <c r="BB106" s="72"/>
      <c r="BQ106" s="100"/>
      <c r="BR106" s="96"/>
      <c r="BS106" s="60" t="str">
        <f t="shared" si="59"/>
        <v>AA202</v>
      </c>
      <c r="BT106" t="str">
        <f>IF(ISNA(MATCH(27,$L:$L,)),CC106,VLOOKUP(27,$L:$P,COLUMN(D28),))</f>
        <v>RES_AA202</v>
      </c>
      <c r="BU106" t="str">
        <f>IF(ISNA(MATCH(27,$L:$L,)),CD106,VLOOKUP(27,$L:$P,COLUMN(E28),))</f>
        <v>Reserve</v>
      </c>
      <c r="BW106" t="s">
        <v>584</v>
      </c>
      <c r="BX106" t="s">
        <v>585</v>
      </c>
      <c r="BY106" s="65" t="s">
        <v>819</v>
      </c>
      <c r="BZ106" t="str">
        <f t="shared" si="60"/>
        <v>202</v>
      </c>
      <c r="CB106" t="s">
        <v>824</v>
      </c>
      <c r="CC106" t="s">
        <v>825</v>
      </c>
      <c r="CD106" t="s">
        <v>589</v>
      </c>
      <c r="CF106" t="s">
        <v>584</v>
      </c>
      <c r="CG106" t="s">
        <v>585</v>
      </c>
      <c r="CH106" t="s">
        <v>819</v>
      </c>
      <c r="EA106" t="e">
        <f>MasterListe!#REF!</f>
        <v>#REF!</v>
      </c>
      <c r="EB106" t="e">
        <f>MasterListe!#REF!</f>
        <v>#REF!</v>
      </c>
      <c r="EC106">
        <f t="shared" si="81"/>
        <v>0</v>
      </c>
      <c r="ED106">
        <f t="shared" si="82"/>
        <v>0</v>
      </c>
      <c r="EE106">
        <f t="shared" si="83"/>
        <v>0</v>
      </c>
      <c r="EF106">
        <f t="shared" si="84"/>
        <v>0</v>
      </c>
      <c r="EG106">
        <f t="shared" si="85"/>
        <v>0</v>
      </c>
      <c r="EH106">
        <f t="shared" si="86"/>
        <v>0</v>
      </c>
      <c r="EI106">
        <f t="shared" si="87"/>
        <v>0</v>
      </c>
      <c r="FA106" s="63" t="str">
        <f t="shared" si="98"/>
        <v>IO.RES_AA202</v>
      </c>
      <c r="FB106" s="64" t="str">
        <f t="shared" si="99"/>
        <v>R</v>
      </c>
      <c r="FC106" s="64" t="str">
        <f t="shared" si="100"/>
        <v>202</v>
      </c>
      <c r="FD106" s="64" t="str">
        <f t="shared" si="101"/>
        <v>Reserve</v>
      </c>
      <c r="FE106" s="64" t="s">
        <v>619</v>
      </c>
      <c r="FF106" s="65"/>
    </row>
    <row r="107" spans="1:162">
      <c r="A107">
        <f t="shared" si="88"/>
        <v>0</v>
      </c>
      <c r="G107">
        <f t="shared" si="61"/>
        <v>0</v>
      </c>
      <c r="H107">
        <f t="shared" si="62"/>
        <v>0</v>
      </c>
      <c r="I107">
        <f t="shared" si="63"/>
        <v>0</v>
      </c>
      <c r="J107">
        <f t="shared" si="57"/>
        <v>0</v>
      </c>
      <c r="K107">
        <f t="shared" si="64"/>
        <v>0</v>
      </c>
      <c r="L107">
        <f t="shared" si="65"/>
        <v>0</v>
      </c>
      <c r="M107">
        <f t="shared" si="66"/>
        <v>0</v>
      </c>
      <c r="N107">
        <f t="shared" si="58"/>
        <v>0</v>
      </c>
      <c r="O107" t="e">
        <f>MasterListe!#REF!&amp;"_"&amp;MasterListe!#REF!&amp;"_"&amp;MasterListe!#REF!</f>
        <v>#REF!</v>
      </c>
      <c r="P107" t="e">
        <f>MasterListe!#REF!&amp;" "&amp;MasterListe!#REF!</f>
        <v>#REF!</v>
      </c>
      <c r="S107">
        <f t="shared" si="89"/>
        <v>4</v>
      </c>
      <c r="T107">
        <f t="shared" si="67"/>
        <v>0</v>
      </c>
      <c r="U107">
        <f t="shared" si="90"/>
        <v>0</v>
      </c>
      <c r="V107">
        <f t="shared" si="91"/>
        <v>10</v>
      </c>
      <c r="W107">
        <f t="shared" si="68"/>
        <v>5</v>
      </c>
      <c r="X107">
        <f t="shared" si="69"/>
        <v>0</v>
      </c>
      <c r="Y107">
        <f t="shared" si="92"/>
        <v>6</v>
      </c>
      <c r="Z107">
        <f t="shared" si="70"/>
        <v>2</v>
      </c>
      <c r="AA107">
        <f t="shared" si="71"/>
        <v>0</v>
      </c>
      <c r="AB107">
        <f t="shared" si="93"/>
        <v>96</v>
      </c>
      <c r="AC107">
        <f t="shared" si="72"/>
        <v>1</v>
      </c>
      <c r="AD107">
        <f t="shared" si="73"/>
        <v>0</v>
      </c>
      <c r="AE107">
        <f t="shared" si="94"/>
        <v>0</v>
      </c>
      <c r="AF107">
        <f t="shared" si="74"/>
        <v>0</v>
      </c>
      <c r="AG107">
        <f t="shared" si="95"/>
        <v>8</v>
      </c>
      <c r="AH107" cm="1">
        <f t="array" ref="AH107">_xlfn.IFS(AND(AF107=AE107,AJ107=1),SUM(IF(EC107=1,1,0),AH106),AND(AH106=0,OR(AI107=1,AJ107=0)),0,AND(AI107=0,AJ107=0),AH106)</f>
        <v>0</v>
      </c>
      <c r="AI107">
        <f t="shared" si="75"/>
        <v>0</v>
      </c>
      <c r="AJ107">
        <f t="shared" si="76"/>
        <v>0</v>
      </c>
      <c r="AK107">
        <f t="shared" si="96"/>
        <v>0</v>
      </c>
      <c r="AL107">
        <f t="shared" si="77"/>
        <v>0</v>
      </c>
      <c r="AM107">
        <f t="shared" si="78"/>
        <v>0</v>
      </c>
      <c r="AN107">
        <f t="shared" si="97"/>
        <v>0</v>
      </c>
      <c r="AO107">
        <f t="shared" si="79"/>
        <v>0</v>
      </c>
      <c r="AP107">
        <f t="shared" si="80"/>
        <v>0</v>
      </c>
      <c r="BB107" s="72"/>
      <c r="BQ107" s="100"/>
      <c r="BR107" s="96"/>
      <c r="BS107" s="60" t="str">
        <f t="shared" si="59"/>
        <v>AA203</v>
      </c>
      <c r="BT107" t="str">
        <f>IF(ISNA(MATCH(28,$L:$L,)),CC107,VLOOKUP(28,$L:$P,COLUMN(D29),))</f>
        <v>RES_AA203</v>
      </c>
      <c r="BU107" t="str">
        <f>IF(ISNA(MATCH(28,$L:$L,)),CD107,VLOOKUP(28,$L:$P,COLUMN(E29),))</f>
        <v>Reserve</v>
      </c>
      <c r="BW107" t="s">
        <v>584</v>
      </c>
      <c r="BX107" t="s">
        <v>585</v>
      </c>
      <c r="BY107" s="65" t="s">
        <v>819</v>
      </c>
      <c r="BZ107" t="str">
        <f t="shared" si="60"/>
        <v>203</v>
      </c>
      <c r="CB107" t="s">
        <v>826</v>
      </c>
      <c r="CC107" t="s">
        <v>827</v>
      </c>
      <c r="CD107" t="s">
        <v>589</v>
      </c>
      <c r="CF107" t="s">
        <v>584</v>
      </c>
      <c r="CG107" t="s">
        <v>585</v>
      </c>
      <c r="CH107" t="s">
        <v>819</v>
      </c>
      <c r="EA107" t="e">
        <f>MasterListe!#REF!</f>
        <v>#REF!</v>
      </c>
      <c r="EB107" t="e">
        <f>MasterListe!#REF!</f>
        <v>#REF!</v>
      </c>
      <c r="EC107">
        <f t="shared" si="81"/>
        <v>0</v>
      </c>
      <c r="ED107">
        <f t="shared" si="82"/>
        <v>0</v>
      </c>
      <c r="EE107">
        <f t="shared" si="83"/>
        <v>0</v>
      </c>
      <c r="EF107">
        <f t="shared" si="84"/>
        <v>0</v>
      </c>
      <c r="EG107">
        <f t="shared" si="85"/>
        <v>0</v>
      </c>
      <c r="EH107">
        <f t="shared" si="86"/>
        <v>0</v>
      </c>
      <c r="EI107">
        <f t="shared" si="87"/>
        <v>0</v>
      </c>
      <c r="FA107" s="63" t="str">
        <f t="shared" si="98"/>
        <v>IO.RES_AA203</v>
      </c>
      <c r="FB107" s="64" t="str">
        <f t="shared" si="99"/>
        <v>R</v>
      </c>
      <c r="FC107" s="64" t="str">
        <f t="shared" si="100"/>
        <v>203</v>
      </c>
      <c r="FD107" s="64" t="str">
        <f t="shared" si="101"/>
        <v>Reserve</v>
      </c>
      <c r="FE107" s="64" t="s">
        <v>619</v>
      </c>
      <c r="FF107" s="65"/>
    </row>
    <row r="108" spans="1:162">
      <c r="A108">
        <f t="shared" si="88"/>
        <v>0</v>
      </c>
      <c r="G108">
        <f t="shared" si="61"/>
        <v>0</v>
      </c>
      <c r="H108">
        <f t="shared" si="62"/>
        <v>0</v>
      </c>
      <c r="I108">
        <f t="shared" si="63"/>
        <v>0</v>
      </c>
      <c r="J108">
        <f t="shared" si="57"/>
        <v>0</v>
      </c>
      <c r="K108">
        <f t="shared" si="64"/>
        <v>0</v>
      </c>
      <c r="L108">
        <f t="shared" si="65"/>
        <v>0</v>
      </c>
      <c r="M108">
        <f t="shared" si="66"/>
        <v>0</v>
      </c>
      <c r="N108">
        <f t="shared" si="58"/>
        <v>0</v>
      </c>
      <c r="O108" t="e">
        <f>MasterListe!#REF!&amp;"_"&amp;MasterListe!#REF!&amp;"_"&amp;MasterListe!#REF!</f>
        <v>#REF!</v>
      </c>
      <c r="P108" t="e">
        <f>MasterListe!#REF!&amp;" "&amp;MasterListe!#REF!</f>
        <v>#REF!</v>
      </c>
      <c r="S108">
        <f t="shared" si="89"/>
        <v>4</v>
      </c>
      <c r="T108">
        <f t="shared" si="67"/>
        <v>0</v>
      </c>
      <c r="U108">
        <f t="shared" si="90"/>
        <v>0</v>
      </c>
      <c r="V108">
        <f t="shared" si="91"/>
        <v>10</v>
      </c>
      <c r="W108">
        <f t="shared" si="68"/>
        <v>5</v>
      </c>
      <c r="X108">
        <f t="shared" si="69"/>
        <v>0</v>
      </c>
      <c r="Y108">
        <f t="shared" si="92"/>
        <v>6</v>
      </c>
      <c r="Z108">
        <f t="shared" si="70"/>
        <v>2</v>
      </c>
      <c r="AA108">
        <f t="shared" si="71"/>
        <v>0</v>
      </c>
      <c r="AB108">
        <f t="shared" si="93"/>
        <v>96</v>
      </c>
      <c r="AC108">
        <f t="shared" si="72"/>
        <v>1</v>
      </c>
      <c r="AD108">
        <f t="shared" si="73"/>
        <v>0</v>
      </c>
      <c r="AE108">
        <f t="shared" si="94"/>
        <v>0</v>
      </c>
      <c r="AF108">
        <f t="shared" si="74"/>
        <v>0</v>
      </c>
      <c r="AG108">
        <f t="shared" si="95"/>
        <v>8</v>
      </c>
      <c r="AH108" cm="1">
        <f t="array" ref="AH108">_xlfn.IFS(AND(AF108=AE108,AJ108=1),SUM(IF(EC108=1,1,0),AH107),AND(AH107=0,OR(AI108=1,AJ108=0)),0,AND(AI108=0,AJ108=0),AH107)</f>
        <v>0</v>
      </c>
      <c r="AI108">
        <f t="shared" si="75"/>
        <v>0</v>
      </c>
      <c r="AJ108">
        <f t="shared" si="76"/>
        <v>0</v>
      </c>
      <c r="AK108">
        <f t="shared" si="96"/>
        <v>0</v>
      </c>
      <c r="AL108">
        <f t="shared" si="77"/>
        <v>0</v>
      </c>
      <c r="AM108">
        <f t="shared" si="78"/>
        <v>0</v>
      </c>
      <c r="AN108">
        <f t="shared" si="97"/>
        <v>0</v>
      </c>
      <c r="AO108">
        <f t="shared" si="79"/>
        <v>0</v>
      </c>
      <c r="AP108">
        <f t="shared" si="80"/>
        <v>0</v>
      </c>
      <c r="BB108" s="72"/>
      <c r="BQ108" s="100"/>
      <c r="BR108" s="96"/>
      <c r="BS108" s="60" t="str">
        <f t="shared" si="59"/>
        <v>AE192</v>
      </c>
      <c r="BT108" t="str">
        <f>IF(ISNA(MATCH(49,$N:$N,)),CC108,VLOOKUP(49,$N:$P,COLUMN(B50),))</f>
        <v>RES_AE192</v>
      </c>
      <c r="BU108" t="str">
        <f>IF(ISNA(MATCH(49,$N:$N,)),CD108,VLOOKUP(49,$N:$P,COLUMN(C50),))</f>
        <v>Reserve</v>
      </c>
      <c r="BW108" t="s">
        <v>584</v>
      </c>
      <c r="BX108" t="s">
        <v>585</v>
      </c>
      <c r="BY108" s="65" t="s">
        <v>819</v>
      </c>
      <c r="BZ108" t="str">
        <f t="shared" si="60"/>
        <v>192</v>
      </c>
      <c r="CB108" t="s">
        <v>828</v>
      </c>
      <c r="CC108" t="s">
        <v>829</v>
      </c>
      <c r="CD108" t="s">
        <v>589</v>
      </c>
      <c r="CF108" t="s">
        <v>584</v>
      </c>
      <c r="CG108" t="s">
        <v>585</v>
      </c>
      <c r="CH108" t="s">
        <v>819</v>
      </c>
      <c r="EA108" t="e">
        <f>MasterListe!#REF!</f>
        <v>#REF!</v>
      </c>
      <c r="EB108" t="e">
        <f>MasterListe!#REF!</f>
        <v>#REF!</v>
      </c>
      <c r="EC108">
        <f t="shared" si="81"/>
        <v>0</v>
      </c>
      <c r="ED108">
        <f t="shared" si="82"/>
        <v>0</v>
      </c>
      <c r="EE108">
        <f t="shared" si="83"/>
        <v>0</v>
      </c>
      <c r="EF108">
        <f t="shared" si="84"/>
        <v>0</v>
      </c>
      <c r="EG108">
        <f t="shared" si="85"/>
        <v>0</v>
      </c>
      <c r="EH108">
        <f t="shared" si="86"/>
        <v>0</v>
      </c>
      <c r="EI108">
        <f t="shared" si="87"/>
        <v>0</v>
      </c>
      <c r="FA108" s="63" t="str">
        <f t="shared" si="98"/>
        <v>IO.RES_AE192</v>
      </c>
      <c r="FB108" s="64" t="str">
        <f t="shared" si="99"/>
        <v>R</v>
      </c>
      <c r="FC108" s="64" t="str">
        <f t="shared" si="100"/>
        <v>192</v>
      </c>
      <c r="FD108" s="64" t="str">
        <f t="shared" si="101"/>
        <v>Reserve</v>
      </c>
      <c r="FE108" s="64" t="s">
        <v>619</v>
      </c>
      <c r="FF108" s="65"/>
    </row>
    <row r="109" spans="1:162">
      <c r="A109">
        <f t="shared" si="88"/>
        <v>0</v>
      </c>
      <c r="G109">
        <f t="shared" si="61"/>
        <v>0</v>
      </c>
      <c r="H109">
        <f t="shared" si="62"/>
        <v>0</v>
      </c>
      <c r="I109">
        <f t="shared" si="63"/>
        <v>0</v>
      </c>
      <c r="J109">
        <f t="shared" si="57"/>
        <v>0</v>
      </c>
      <c r="K109">
        <f t="shared" si="64"/>
        <v>0</v>
      </c>
      <c r="L109">
        <f t="shared" si="65"/>
        <v>0</v>
      </c>
      <c r="M109">
        <f t="shared" si="66"/>
        <v>0</v>
      </c>
      <c r="N109">
        <f t="shared" si="58"/>
        <v>0</v>
      </c>
      <c r="O109" t="e">
        <f>MasterListe!#REF!&amp;"_"&amp;MasterListe!#REF!&amp;"_"&amp;MasterListe!#REF!</f>
        <v>#REF!</v>
      </c>
      <c r="P109" t="e">
        <f>MasterListe!#REF!&amp;" "&amp;MasterListe!#REF!</f>
        <v>#REF!</v>
      </c>
      <c r="S109">
        <f t="shared" si="89"/>
        <v>4</v>
      </c>
      <c r="T109">
        <f t="shared" si="67"/>
        <v>0</v>
      </c>
      <c r="U109">
        <f t="shared" si="90"/>
        <v>0</v>
      </c>
      <c r="V109">
        <f t="shared" si="91"/>
        <v>10</v>
      </c>
      <c r="W109">
        <f t="shared" si="68"/>
        <v>5</v>
      </c>
      <c r="X109">
        <f t="shared" si="69"/>
        <v>0</v>
      </c>
      <c r="Y109">
        <f t="shared" si="92"/>
        <v>6</v>
      </c>
      <c r="Z109">
        <f t="shared" si="70"/>
        <v>2</v>
      </c>
      <c r="AA109">
        <f t="shared" si="71"/>
        <v>0</v>
      </c>
      <c r="AB109">
        <f t="shared" si="93"/>
        <v>96</v>
      </c>
      <c r="AC109">
        <f t="shared" si="72"/>
        <v>1</v>
      </c>
      <c r="AD109">
        <f t="shared" si="73"/>
        <v>0</v>
      </c>
      <c r="AE109">
        <f t="shared" si="94"/>
        <v>0</v>
      </c>
      <c r="AF109">
        <f t="shared" si="74"/>
        <v>0</v>
      </c>
      <c r="AG109">
        <f t="shared" si="95"/>
        <v>8</v>
      </c>
      <c r="AH109" cm="1">
        <f t="array" ref="AH109">_xlfn.IFS(AND(AF109=AE109,AJ109=1),SUM(IF(EC109=1,1,0),AH108),AND(AH108=0,OR(AI109=1,AJ109=0)),0,AND(AI109=0,AJ109=0),AH108)</f>
        <v>0</v>
      </c>
      <c r="AI109">
        <f t="shared" si="75"/>
        <v>0</v>
      </c>
      <c r="AJ109">
        <f t="shared" si="76"/>
        <v>0</v>
      </c>
      <c r="AK109">
        <f t="shared" si="96"/>
        <v>0</v>
      </c>
      <c r="AL109">
        <f t="shared" si="77"/>
        <v>0</v>
      </c>
      <c r="AM109">
        <f t="shared" si="78"/>
        <v>0</v>
      </c>
      <c r="AN109">
        <f t="shared" si="97"/>
        <v>0</v>
      </c>
      <c r="AO109">
        <f t="shared" si="79"/>
        <v>0</v>
      </c>
      <c r="AP109">
        <f t="shared" si="80"/>
        <v>0</v>
      </c>
      <c r="BB109" s="72"/>
      <c r="BQ109" s="100"/>
      <c r="BR109" s="96"/>
      <c r="BS109" s="60" t="str">
        <f t="shared" si="59"/>
        <v>AE193</v>
      </c>
      <c r="BT109" t="str">
        <f>IF(ISNA(MATCH(50,$N:$N,)),CC109,VLOOKUP(50,$N:$P,COLUMN(B51),))</f>
        <v>RES_AE193</v>
      </c>
      <c r="BU109" t="str">
        <f>IF(ISNA(MATCH(50,$N:$N,)),CD109,VLOOKUP(50,$N:$P,COLUMN(C51),))</f>
        <v>Reserve</v>
      </c>
      <c r="BW109" t="s">
        <v>584</v>
      </c>
      <c r="BX109" t="s">
        <v>585</v>
      </c>
      <c r="BY109" s="65" t="s">
        <v>819</v>
      </c>
      <c r="BZ109" t="str">
        <f t="shared" si="60"/>
        <v>193</v>
      </c>
      <c r="CB109" t="s">
        <v>830</v>
      </c>
      <c r="CC109" t="s">
        <v>831</v>
      </c>
      <c r="CD109" t="s">
        <v>589</v>
      </c>
      <c r="CF109" t="s">
        <v>584</v>
      </c>
      <c r="CG109" t="s">
        <v>585</v>
      </c>
      <c r="CH109" t="s">
        <v>819</v>
      </c>
      <c r="EA109" t="e">
        <f>MasterListe!#REF!</f>
        <v>#REF!</v>
      </c>
      <c r="EB109" t="e">
        <f>MasterListe!#REF!</f>
        <v>#REF!</v>
      </c>
      <c r="EC109">
        <f t="shared" si="81"/>
        <v>0</v>
      </c>
      <c r="ED109">
        <f t="shared" si="82"/>
        <v>0</v>
      </c>
      <c r="EE109">
        <f t="shared" si="83"/>
        <v>0</v>
      </c>
      <c r="EF109">
        <f t="shared" si="84"/>
        <v>0</v>
      </c>
      <c r="EG109">
        <f t="shared" si="85"/>
        <v>0</v>
      </c>
      <c r="EH109">
        <f t="shared" si="86"/>
        <v>0</v>
      </c>
      <c r="EI109">
        <f t="shared" si="87"/>
        <v>0</v>
      </c>
      <c r="FA109" s="63" t="str">
        <f t="shared" si="98"/>
        <v>IO.RES_AE193</v>
      </c>
      <c r="FB109" s="64" t="str">
        <f t="shared" si="99"/>
        <v>R</v>
      </c>
      <c r="FC109" s="64" t="str">
        <f t="shared" si="100"/>
        <v>193</v>
      </c>
      <c r="FD109" s="64" t="str">
        <f t="shared" si="101"/>
        <v>Reserve</v>
      </c>
      <c r="FE109" s="64" t="s">
        <v>619</v>
      </c>
      <c r="FF109" s="65"/>
    </row>
    <row r="110" spans="1:162">
      <c r="A110">
        <f t="shared" si="88"/>
        <v>0</v>
      </c>
      <c r="G110">
        <f t="shared" si="61"/>
        <v>0</v>
      </c>
      <c r="H110">
        <f t="shared" si="62"/>
        <v>0</v>
      </c>
      <c r="I110">
        <f t="shared" si="63"/>
        <v>0</v>
      </c>
      <c r="J110">
        <f t="shared" si="57"/>
        <v>0</v>
      </c>
      <c r="K110">
        <f t="shared" si="64"/>
        <v>0</v>
      </c>
      <c r="L110">
        <f t="shared" si="65"/>
        <v>0</v>
      </c>
      <c r="M110">
        <f t="shared" si="66"/>
        <v>0</v>
      </c>
      <c r="N110">
        <f t="shared" si="58"/>
        <v>0</v>
      </c>
      <c r="O110" t="e">
        <f>MasterListe!#REF!&amp;"_"&amp;MasterListe!#REF!&amp;"_"&amp;MasterListe!#REF!</f>
        <v>#REF!</v>
      </c>
      <c r="P110" t="e">
        <f>MasterListe!#REF!&amp;" "&amp;MasterListe!#REF!</f>
        <v>#REF!</v>
      </c>
      <c r="S110">
        <f t="shared" si="89"/>
        <v>4</v>
      </c>
      <c r="T110">
        <f t="shared" si="67"/>
        <v>0</v>
      </c>
      <c r="U110">
        <f t="shared" si="90"/>
        <v>0</v>
      </c>
      <c r="V110">
        <f t="shared" si="91"/>
        <v>10</v>
      </c>
      <c r="W110">
        <f t="shared" si="68"/>
        <v>5</v>
      </c>
      <c r="X110">
        <f t="shared" si="69"/>
        <v>0</v>
      </c>
      <c r="Y110">
        <f t="shared" si="92"/>
        <v>6</v>
      </c>
      <c r="Z110">
        <f t="shared" si="70"/>
        <v>2</v>
      </c>
      <c r="AA110">
        <f t="shared" si="71"/>
        <v>0</v>
      </c>
      <c r="AB110">
        <f t="shared" si="93"/>
        <v>96</v>
      </c>
      <c r="AC110">
        <f t="shared" si="72"/>
        <v>1</v>
      </c>
      <c r="AD110">
        <f t="shared" si="73"/>
        <v>0</v>
      </c>
      <c r="AE110">
        <f t="shared" si="94"/>
        <v>0</v>
      </c>
      <c r="AF110">
        <f t="shared" si="74"/>
        <v>0</v>
      </c>
      <c r="AG110">
        <f t="shared" si="95"/>
        <v>8</v>
      </c>
      <c r="AH110" cm="1">
        <f t="array" ref="AH110">_xlfn.IFS(AND(AF110=AE110,AJ110=1),SUM(IF(EC110=1,1,0),AH109),AND(AH109=0,OR(AI110=1,AJ110=0)),0,AND(AI110=0,AJ110=0),AH109)</f>
        <v>0</v>
      </c>
      <c r="AI110">
        <f t="shared" si="75"/>
        <v>0</v>
      </c>
      <c r="AJ110">
        <f t="shared" si="76"/>
        <v>0</v>
      </c>
      <c r="AK110">
        <f t="shared" si="96"/>
        <v>0</v>
      </c>
      <c r="AL110">
        <f t="shared" si="77"/>
        <v>0</v>
      </c>
      <c r="AM110">
        <f t="shared" si="78"/>
        <v>0</v>
      </c>
      <c r="AN110">
        <f t="shared" si="97"/>
        <v>0</v>
      </c>
      <c r="AO110">
        <f t="shared" si="79"/>
        <v>0</v>
      </c>
      <c r="AP110">
        <f t="shared" si="80"/>
        <v>0</v>
      </c>
      <c r="BB110" s="72"/>
      <c r="BQ110" s="100"/>
      <c r="BR110" s="96"/>
      <c r="BS110" s="60" t="str">
        <f t="shared" si="59"/>
        <v>AE194</v>
      </c>
      <c r="BT110" t="str">
        <f>IF(ISNA(MATCH(51,$N:$N,)),CC110,VLOOKUP(51,$N:$P,COLUMN(B52),))</f>
        <v>RES_AE194</v>
      </c>
      <c r="BU110" t="str">
        <f>IF(ISNA(MATCH(51,$N:$N,)),CD110,VLOOKUP(51,$N:$P,COLUMN(C52),))</f>
        <v>Reserve</v>
      </c>
      <c r="BW110" t="s">
        <v>584</v>
      </c>
      <c r="BX110" t="s">
        <v>585</v>
      </c>
      <c r="BY110" s="65" t="s">
        <v>819</v>
      </c>
      <c r="BZ110" t="str">
        <f t="shared" si="60"/>
        <v>194</v>
      </c>
      <c r="CB110" t="s">
        <v>832</v>
      </c>
      <c r="CC110" t="s">
        <v>833</v>
      </c>
      <c r="CD110" t="s">
        <v>589</v>
      </c>
      <c r="CF110" t="s">
        <v>584</v>
      </c>
      <c r="CG110" t="s">
        <v>585</v>
      </c>
      <c r="CH110" t="s">
        <v>819</v>
      </c>
      <c r="EA110" t="e">
        <f>MasterListe!#REF!</f>
        <v>#REF!</v>
      </c>
      <c r="EB110" t="e">
        <f>MasterListe!#REF!</f>
        <v>#REF!</v>
      </c>
      <c r="EC110">
        <f t="shared" si="81"/>
        <v>0</v>
      </c>
      <c r="ED110">
        <f t="shared" si="82"/>
        <v>0</v>
      </c>
      <c r="EE110">
        <f t="shared" si="83"/>
        <v>0</v>
      </c>
      <c r="EF110">
        <f t="shared" si="84"/>
        <v>0</v>
      </c>
      <c r="EG110">
        <f t="shared" si="85"/>
        <v>0</v>
      </c>
      <c r="EH110">
        <f t="shared" si="86"/>
        <v>0</v>
      </c>
      <c r="EI110">
        <f t="shared" si="87"/>
        <v>0</v>
      </c>
      <c r="FA110" s="63" t="str">
        <f t="shared" si="98"/>
        <v>IO.RES_AE194</v>
      </c>
      <c r="FB110" s="64" t="str">
        <f t="shared" si="99"/>
        <v>R</v>
      </c>
      <c r="FC110" s="64" t="str">
        <f t="shared" si="100"/>
        <v>194</v>
      </c>
      <c r="FD110" s="64" t="str">
        <f t="shared" si="101"/>
        <v>Reserve</v>
      </c>
      <c r="FE110" s="64" t="s">
        <v>619</v>
      </c>
      <c r="FF110" s="65"/>
    </row>
    <row r="111" spans="1:162">
      <c r="A111">
        <f t="shared" si="88"/>
        <v>0</v>
      </c>
      <c r="G111">
        <f t="shared" si="61"/>
        <v>0</v>
      </c>
      <c r="H111">
        <f t="shared" si="62"/>
        <v>0</v>
      </c>
      <c r="I111">
        <f t="shared" si="63"/>
        <v>0</v>
      </c>
      <c r="J111">
        <f t="shared" si="57"/>
        <v>0</v>
      </c>
      <c r="K111">
        <f t="shared" si="64"/>
        <v>0</v>
      </c>
      <c r="L111">
        <f t="shared" si="65"/>
        <v>0</v>
      </c>
      <c r="M111">
        <f t="shared" si="66"/>
        <v>0</v>
      </c>
      <c r="N111">
        <f t="shared" si="58"/>
        <v>0</v>
      </c>
      <c r="O111" t="e">
        <f>MasterListe!#REF!&amp;"_"&amp;MasterListe!#REF!&amp;"_"&amp;MasterListe!#REF!</f>
        <v>#REF!</v>
      </c>
      <c r="P111" t="e">
        <f>MasterListe!#REF!&amp;" "&amp;MasterListe!#REF!</f>
        <v>#REF!</v>
      </c>
      <c r="S111">
        <f t="shared" si="89"/>
        <v>4</v>
      </c>
      <c r="T111">
        <f t="shared" si="67"/>
        <v>0</v>
      </c>
      <c r="U111">
        <f t="shared" si="90"/>
        <v>0</v>
      </c>
      <c r="V111">
        <f t="shared" si="91"/>
        <v>10</v>
      </c>
      <c r="W111">
        <f t="shared" si="68"/>
        <v>5</v>
      </c>
      <c r="X111">
        <f t="shared" si="69"/>
        <v>0</v>
      </c>
      <c r="Y111">
        <f t="shared" si="92"/>
        <v>6</v>
      </c>
      <c r="Z111">
        <f t="shared" si="70"/>
        <v>2</v>
      </c>
      <c r="AA111">
        <f t="shared" si="71"/>
        <v>0</v>
      </c>
      <c r="AB111">
        <f t="shared" si="93"/>
        <v>96</v>
      </c>
      <c r="AC111">
        <f t="shared" si="72"/>
        <v>1</v>
      </c>
      <c r="AD111">
        <f t="shared" si="73"/>
        <v>0</v>
      </c>
      <c r="AE111">
        <f t="shared" si="94"/>
        <v>0</v>
      </c>
      <c r="AF111">
        <f t="shared" si="74"/>
        <v>0</v>
      </c>
      <c r="AG111">
        <f t="shared" si="95"/>
        <v>8</v>
      </c>
      <c r="AH111" cm="1">
        <f t="array" ref="AH111">_xlfn.IFS(AND(AF111=AE111,AJ111=1),SUM(IF(EC111=1,1,0),AH110),AND(AH110=0,OR(AI111=1,AJ111=0)),0,AND(AI111=0,AJ111=0),AH110)</f>
        <v>0</v>
      </c>
      <c r="AI111">
        <f t="shared" si="75"/>
        <v>0</v>
      </c>
      <c r="AJ111">
        <f t="shared" si="76"/>
        <v>0</v>
      </c>
      <c r="AK111">
        <f t="shared" si="96"/>
        <v>0</v>
      </c>
      <c r="AL111">
        <f t="shared" si="77"/>
        <v>0</v>
      </c>
      <c r="AM111">
        <f t="shared" si="78"/>
        <v>0</v>
      </c>
      <c r="AN111">
        <f t="shared" si="97"/>
        <v>0</v>
      </c>
      <c r="AO111">
        <f t="shared" si="79"/>
        <v>0</v>
      </c>
      <c r="AP111">
        <f t="shared" si="80"/>
        <v>0</v>
      </c>
      <c r="BB111" s="72"/>
      <c r="BQ111" s="100"/>
      <c r="BR111" s="96"/>
      <c r="BS111" s="60" t="str">
        <f t="shared" si="59"/>
        <v>AE195</v>
      </c>
      <c r="BT111" t="str">
        <f>IF(ISNA(MATCH(52,$N:$N,)),CC111,VLOOKUP(52,$N:$P,COLUMN(B53),))</f>
        <v>RES_AE195</v>
      </c>
      <c r="BU111" t="str">
        <f>IF(ISNA(MATCH(52,$N:$N,)),CD111,VLOOKUP(52,$N:$P,COLUMN(C53),))</f>
        <v>Reserve</v>
      </c>
      <c r="BW111" t="s">
        <v>584</v>
      </c>
      <c r="BX111" t="s">
        <v>585</v>
      </c>
      <c r="BY111" s="65" t="s">
        <v>819</v>
      </c>
      <c r="BZ111" t="str">
        <f t="shared" si="60"/>
        <v>195</v>
      </c>
      <c r="CB111" t="s">
        <v>834</v>
      </c>
      <c r="CC111" t="s">
        <v>835</v>
      </c>
      <c r="CD111" t="s">
        <v>589</v>
      </c>
      <c r="CF111" t="s">
        <v>584</v>
      </c>
      <c r="CG111" t="s">
        <v>585</v>
      </c>
      <c r="CH111" t="s">
        <v>819</v>
      </c>
      <c r="EA111" t="e">
        <f>MasterListe!#REF!</f>
        <v>#REF!</v>
      </c>
      <c r="EB111" t="e">
        <f>MasterListe!#REF!</f>
        <v>#REF!</v>
      </c>
      <c r="EC111">
        <f t="shared" si="81"/>
        <v>0</v>
      </c>
      <c r="ED111">
        <f t="shared" si="82"/>
        <v>0</v>
      </c>
      <c r="EE111">
        <f t="shared" si="83"/>
        <v>0</v>
      </c>
      <c r="EF111">
        <f t="shared" si="84"/>
        <v>0</v>
      </c>
      <c r="EG111">
        <f t="shared" si="85"/>
        <v>0</v>
      </c>
      <c r="EH111">
        <f t="shared" si="86"/>
        <v>0</v>
      </c>
      <c r="EI111">
        <f t="shared" si="87"/>
        <v>0</v>
      </c>
      <c r="FA111" s="63" t="str">
        <f t="shared" si="98"/>
        <v>IO.RES_AE195</v>
      </c>
      <c r="FB111" s="64" t="str">
        <f t="shared" si="99"/>
        <v>R</v>
      </c>
      <c r="FC111" s="64" t="str">
        <f t="shared" si="100"/>
        <v>195</v>
      </c>
      <c r="FD111" s="64" t="str">
        <f t="shared" si="101"/>
        <v>Reserve</v>
      </c>
      <c r="FE111" s="64" t="s">
        <v>619</v>
      </c>
      <c r="FF111" s="65"/>
    </row>
    <row r="112" spans="1:162">
      <c r="A112">
        <f t="shared" si="88"/>
        <v>0</v>
      </c>
      <c r="G112">
        <f t="shared" si="61"/>
        <v>0</v>
      </c>
      <c r="H112">
        <f t="shared" si="62"/>
        <v>0</v>
      </c>
      <c r="I112">
        <f t="shared" si="63"/>
        <v>0</v>
      </c>
      <c r="J112">
        <f t="shared" si="57"/>
        <v>0</v>
      </c>
      <c r="K112">
        <f t="shared" si="64"/>
        <v>0</v>
      </c>
      <c r="L112">
        <f t="shared" si="65"/>
        <v>0</v>
      </c>
      <c r="M112">
        <f t="shared" si="66"/>
        <v>0</v>
      </c>
      <c r="N112">
        <f t="shared" si="58"/>
        <v>0</v>
      </c>
      <c r="O112" t="e">
        <f>MasterListe!#REF!&amp;"_"&amp;MasterListe!#REF!&amp;"_"&amp;MasterListe!#REF!</f>
        <v>#REF!</v>
      </c>
      <c r="P112" t="e">
        <f>MasterListe!#REF!&amp;" "&amp;MasterListe!#REF!</f>
        <v>#REF!</v>
      </c>
      <c r="S112">
        <f t="shared" si="89"/>
        <v>4</v>
      </c>
      <c r="T112">
        <f t="shared" si="67"/>
        <v>0</v>
      </c>
      <c r="U112">
        <f t="shared" si="90"/>
        <v>0</v>
      </c>
      <c r="V112">
        <f t="shared" si="91"/>
        <v>10</v>
      </c>
      <c r="W112">
        <f t="shared" si="68"/>
        <v>5</v>
      </c>
      <c r="X112">
        <f t="shared" si="69"/>
        <v>0</v>
      </c>
      <c r="Y112">
        <f t="shared" si="92"/>
        <v>6</v>
      </c>
      <c r="Z112">
        <f t="shared" si="70"/>
        <v>2</v>
      </c>
      <c r="AA112">
        <f t="shared" si="71"/>
        <v>0</v>
      </c>
      <c r="AB112">
        <f t="shared" si="93"/>
        <v>96</v>
      </c>
      <c r="AC112">
        <f t="shared" si="72"/>
        <v>1</v>
      </c>
      <c r="AD112">
        <f t="shared" si="73"/>
        <v>0</v>
      </c>
      <c r="AE112">
        <f t="shared" si="94"/>
        <v>0</v>
      </c>
      <c r="AF112">
        <f t="shared" si="74"/>
        <v>0</v>
      </c>
      <c r="AG112">
        <f t="shared" si="95"/>
        <v>8</v>
      </c>
      <c r="AH112" cm="1">
        <f t="array" ref="AH112">_xlfn.IFS(AND(AF112=AE112,AJ112=1),SUM(IF(EC112=1,1,0),AH111),AND(AH111=0,OR(AI112=1,AJ112=0)),0,AND(AI112=0,AJ112=0),AH111)</f>
        <v>0</v>
      </c>
      <c r="AI112">
        <f t="shared" si="75"/>
        <v>0</v>
      </c>
      <c r="AJ112">
        <f t="shared" si="76"/>
        <v>0</v>
      </c>
      <c r="AK112">
        <f t="shared" si="96"/>
        <v>0</v>
      </c>
      <c r="AL112">
        <f t="shared" si="77"/>
        <v>0</v>
      </c>
      <c r="AM112">
        <f t="shared" si="78"/>
        <v>0</v>
      </c>
      <c r="AN112">
        <f t="shared" si="97"/>
        <v>0</v>
      </c>
      <c r="AO112">
        <f t="shared" si="79"/>
        <v>0</v>
      </c>
      <c r="AP112">
        <f t="shared" si="80"/>
        <v>0</v>
      </c>
      <c r="BB112" s="72"/>
      <c r="BQ112" s="100"/>
      <c r="BR112" s="96"/>
      <c r="BS112" s="60" t="str">
        <f t="shared" si="59"/>
        <v>AE196</v>
      </c>
      <c r="BT112" t="str">
        <f>IF(ISNA(MATCH(53,$N:$N,)),CC112,VLOOKUP(53,$N:$P,COLUMN(B54),))</f>
        <v>RES_AE196</v>
      </c>
      <c r="BU112" t="str">
        <f>IF(ISNA(MATCH(53,$N:$N,)),CD112,VLOOKUP(53,$N:$P,COLUMN(C54),))</f>
        <v>Reserve</v>
      </c>
      <c r="BW112" t="s">
        <v>584</v>
      </c>
      <c r="BX112" t="s">
        <v>585</v>
      </c>
      <c r="BY112" s="65" t="s">
        <v>819</v>
      </c>
      <c r="BZ112" t="str">
        <f t="shared" si="60"/>
        <v>196</v>
      </c>
      <c r="CB112" t="s">
        <v>836</v>
      </c>
      <c r="CC112" t="s">
        <v>837</v>
      </c>
      <c r="CD112" t="s">
        <v>589</v>
      </c>
      <c r="CF112" t="s">
        <v>584</v>
      </c>
      <c r="CG112" t="s">
        <v>585</v>
      </c>
      <c r="CH112" t="s">
        <v>819</v>
      </c>
      <c r="EA112" t="e">
        <f>MasterListe!#REF!</f>
        <v>#REF!</v>
      </c>
      <c r="EB112" t="e">
        <f>MasterListe!#REF!</f>
        <v>#REF!</v>
      </c>
      <c r="EC112">
        <f t="shared" si="81"/>
        <v>0</v>
      </c>
      <c r="ED112">
        <f t="shared" si="82"/>
        <v>0</v>
      </c>
      <c r="EE112">
        <f t="shared" si="83"/>
        <v>0</v>
      </c>
      <c r="EF112">
        <f t="shared" si="84"/>
        <v>0</v>
      </c>
      <c r="EG112">
        <f t="shared" si="85"/>
        <v>0</v>
      </c>
      <c r="EH112">
        <f t="shared" si="86"/>
        <v>0</v>
      </c>
      <c r="EI112">
        <f t="shared" si="87"/>
        <v>0</v>
      </c>
      <c r="FA112" s="63" t="str">
        <f t="shared" si="98"/>
        <v>IO.RES_AE196</v>
      </c>
      <c r="FB112" s="64" t="str">
        <f t="shared" si="99"/>
        <v>R</v>
      </c>
      <c r="FC112" s="64" t="str">
        <f t="shared" si="100"/>
        <v>196</v>
      </c>
      <c r="FD112" s="64" t="str">
        <f t="shared" si="101"/>
        <v>Reserve</v>
      </c>
      <c r="FE112" s="64" t="s">
        <v>619</v>
      </c>
      <c r="FF112" s="65"/>
    </row>
    <row r="113" spans="1:162">
      <c r="A113">
        <f t="shared" si="88"/>
        <v>0</v>
      </c>
      <c r="G113">
        <f t="shared" si="61"/>
        <v>0</v>
      </c>
      <c r="H113">
        <f t="shared" si="62"/>
        <v>0</v>
      </c>
      <c r="I113">
        <f t="shared" si="63"/>
        <v>0</v>
      </c>
      <c r="J113">
        <f t="shared" si="57"/>
        <v>0</v>
      </c>
      <c r="K113">
        <f t="shared" si="64"/>
        <v>0</v>
      </c>
      <c r="L113">
        <f t="shared" si="65"/>
        <v>0</v>
      </c>
      <c r="M113">
        <f t="shared" si="66"/>
        <v>0</v>
      </c>
      <c r="N113">
        <f t="shared" si="58"/>
        <v>0</v>
      </c>
      <c r="O113" t="e">
        <f>MasterListe!#REF!&amp;"_"&amp;MasterListe!#REF!&amp;"_"&amp;MasterListe!#REF!</f>
        <v>#REF!</v>
      </c>
      <c r="P113" t="e">
        <f>MasterListe!#REF!&amp;" "&amp;MasterListe!#REF!</f>
        <v>#REF!</v>
      </c>
      <c r="S113">
        <f t="shared" si="89"/>
        <v>4</v>
      </c>
      <c r="T113">
        <f t="shared" si="67"/>
        <v>0</v>
      </c>
      <c r="U113">
        <f t="shared" si="90"/>
        <v>0</v>
      </c>
      <c r="V113">
        <f t="shared" si="91"/>
        <v>10</v>
      </c>
      <c r="W113">
        <f t="shared" si="68"/>
        <v>5</v>
      </c>
      <c r="X113">
        <f t="shared" si="69"/>
        <v>0</v>
      </c>
      <c r="Y113">
        <f t="shared" si="92"/>
        <v>6</v>
      </c>
      <c r="Z113">
        <f t="shared" si="70"/>
        <v>2</v>
      </c>
      <c r="AA113">
        <f t="shared" si="71"/>
        <v>0</v>
      </c>
      <c r="AB113">
        <f t="shared" si="93"/>
        <v>96</v>
      </c>
      <c r="AC113">
        <f t="shared" si="72"/>
        <v>1</v>
      </c>
      <c r="AD113">
        <f t="shared" si="73"/>
        <v>0</v>
      </c>
      <c r="AE113">
        <f t="shared" si="94"/>
        <v>0</v>
      </c>
      <c r="AF113">
        <f t="shared" si="74"/>
        <v>0</v>
      </c>
      <c r="AG113">
        <f t="shared" si="95"/>
        <v>8</v>
      </c>
      <c r="AH113" cm="1">
        <f t="array" ref="AH113">_xlfn.IFS(AND(AF113=AE113,AJ113=1),SUM(IF(EC113=1,1,0),AH112),AND(AH112=0,OR(AI113=1,AJ113=0)),0,AND(AI113=0,AJ113=0),AH112)</f>
        <v>0</v>
      </c>
      <c r="AI113">
        <f t="shared" si="75"/>
        <v>0</v>
      </c>
      <c r="AJ113">
        <f t="shared" si="76"/>
        <v>0</v>
      </c>
      <c r="AK113">
        <f t="shared" si="96"/>
        <v>0</v>
      </c>
      <c r="AL113">
        <f t="shared" si="77"/>
        <v>0</v>
      </c>
      <c r="AM113">
        <f t="shared" si="78"/>
        <v>0</v>
      </c>
      <c r="AN113">
        <f t="shared" si="97"/>
        <v>0</v>
      </c>
      <c r="AO113">
        <f t="shared" si="79"/>
        <v>0</v>
      </c>
      <c r="AP113">
        <f t="shared" si="80"/>
        <v>0</v>
      </c>
      <c r="BB113" s="72"/>
      <c r="BQ113" s="100"/>
      <c r="BR113" s="96"/>
      <c r="BS113" s="60" t="str">
        <f t="shared" si="59"/>
        <v>AE197</v>
      </c>
      <c r="BT113" t="str">
        <f>IF(ISNA(MATCH(54,$N:$N,)),CC113,VLOOKUP(54,$N:$P,COLUMN(B55),))</f>
        <v>RES_AE197</v>
      </c>
      <c r="BU113" t="str">
        <f>IF(ISNA(MATCH(54,$N:$N,)),CD113,VLOOKUP(54,$N:$P,COLUMN(C55),))</f>
        <v>Reserve</v>
      </c>
      <c r="BW113" t="s">
        <v>584</v>
      </c>
      <c r="BX113" t="s">
        <v>585</v>
      </c>
      <c r="BY113" s="65" t="s">
        <v>819</v>
      </c>
      <c r="BZ113" t="str">
        <f t="shared" si="60"/>
        <v>197</v>
      </c>
      <c r="CB113" t="s">
        <v>838</v>
      </c>
      <c r="CC113" t="s">
        <v>839</v>
      </c>
      <c r="CD113" t="s">
        <v>589</v>
      </c>
      <c r="CF113" t="s">
        <v>584</v>
      </c>
      <c r="CG113" t="s">
        <v>585</v>
      </c>
      <c r="CH113" t="s">
        <v>819</v>
      </c>
      <c r="EA113" t="e">
        <f>MasterListe!#REF!</f>
        <v>#REF!</v>
      </c>
      <c r="EB113" t="e">
        <f>MasterListe!#REF!</f>
        <v>#REF!</v>
      </c>
      <c r="EC113">
        <f t="shared" si="81"/>
        <v>0</v>
      </c>
      <c r="ED113">
        <f t="shared" si="82"/>
        <v>0</v>
      </c>
      <c r="EE113">
        <f t="shared" si="83"/>
        <v>0</v>
      </c>
      <c r="EF113">
        <f t="shared" si="84"/>
        <v>0</v>
      </c>
      <c r="EG113">
        <f t="shared" si="85"/>
        <v>0</v>
      </c>
      <c r="EH113">
        <f t="shared" si="86"/>
        <v>0</v>
      </c>
      <c r="EI113">
        <f t="shared" si="87"/>
        <v>0</v>
      </c>
      <c r="FA113" s="63" t="str">
        <f t="shared" si="98"/>
        <v>IO.RES_AE197</v>
      </c>
      <c r="FB113" s="64" t="str">
        <f t="shared" si="99"/>
        <v>R</v>
      </c>
      <c r="FC113" s="64" t="str">
        <f t="shared" si="100"/>
        <v>197</v>
      </c>
      <c r="FD113" s="64" t="str">
        <f t="shared" si="101"/>
        <v>Reserve</v>
      </c>
      <c r="FE113" s="64" t="s">
        <v>619</v>
      </c>
      <c r="FF113" s="65"/>
    </row>
    <row r="114" spans="1:162">
      <c r="A114">
        <f t="shared" si="88"/>
        <v>0</v>
      </c>
      <c r="G114">
        <f t="shared" si="61"/>
        <v>0</v>
      </c>
      <c r="H114">
        <f t="shared" si="62"/>
        <v>0</v>
      </c>
      <c r="I114">
        <f t="shared" si="63"/>
        <v>0</v>
      </c>
      <c r="J114">
        <f t="shared" si="57"/>
        <v>0</v>
      </c>
      <c r="K114">
        <f t="shared" si="64"/>
        <v>0</v>
      </c>
      <c r="L114">
        <f t="shared" si="65"/>
        <v>0</v>
      </c>
      <c r="M114">
        <f t="shared" si="66"/>
        <v>0</v>
      </c>
      <c r="N114">
        <f t="shared" si="58"/>
        <v>0</v>
      </c>
      <c r="O114" t="e">
        <f>MasterListe!#REF!&amp;"_"&amp;MasterListe!#REF!&amp;"_"&amp;MasterListe!#REF!</f>
        <v>#REF!</v>
      </c>
      <c r="P114" t="e">
        <f>MasterListe!#REF!&amp;" "&amp;MasterListe!#REF!</f>
        <v>#REF!</v>
      </c>
      <c r="S114">
        <f t="shared" si="89"/>
        <v>4</v>
      </c>
      <c r="T114">
        <f t="shared" si="67"/>
        <v>0</v>
      </c>
      <c r="U114">
        <f t="shared" si="90"/>
        <v>0</v>
      </c>
      <c r="V114">
        <f t="shared" si="91"/>
        <v>10</v>
      </c>
      <c r="W114">
        <f t="shared" si="68"/>
        <v>5</v>
      </c>
      <c r="X114">
        <f t="shared" si="69"/>
        <v>0</v>
      </c>
      <c r="Y114">
        <f t="shared" si="92"/>
        <v>6</v>
      </c>
      <c r="Z114">
        <f t="shared" si="70"/>
        <v>2</v>
      </c>
      <c r="AA114">
        <f t="shared" si="71"/>
        <v>0</v>
      </c>
      <c r="AB114">
        <f t="shared" si="93"/>
        <v>96</v>
      </c>
      <c r="AC114">
        <f t="shared" si="72"/>
        <v>1</v>
      </c>
      <c r="AD114">
        <f t="shared" si="73"/>
        <v>0</v>
      </c>
      <c r="AE114">
        <f t="shared" si="94"/>
        <v>0</v>
      </c>
      <c r="AF114">
        <f t="shared" si="74"/>
        <v>0</v>
      </c>
      <c r="AG114">
        <f t="shared" si="95"/>
        <v>8</v>
      </c>
      <c r="AH114" cm="1">
        <f t="array" ref="AH114">_xlfn.IFS(AND(AF114=AE114,AJ114=1),SUM(IF(EC114=1,1,0),AH113),AND(AH113=0,OR(AI114=1,AJ114=0)),0,AND(AI114=0,AJ114=0),AH113)</f>
        <v>0</v>
      </c>
      <c r="AI114">
        <f t="shared" si="75"/>
        <v>0</v>
      </c>
      <c r="AJ114">
        <f t="shared" si="76"/>
        <v>0</v>
      </c>
      <c r="AK114">
        <f t="shared" si="96"/>
        <v>0</v>
      </c>
      <c r="AL114">
        <f t="shared" si="77"/>
        <v>0</v>
      </c>
      <c r="AM114">
        <f t="shared" si="78"/>
        <v>0</v>
      </c>
      <c r="AN114">
        <f t="shared" si="97"/>
        <v>0</v>
      </c>
      <c r="AO114">
        <f t="shared" si="79"/>
        <v>0</v>
      </c>
      <c r="AP114">
        <f t="shared" si="80"/>
        <v>0</v>
      </c>
      <c r="BB114" s="72"/>
      <c r="BQ114" s="100"/>
      <c r="BR114" s="96"/>
      <c r="BS114" s="60" t="str">
        <f t="shared" si="59"/>
        <v>AE198</v>
      </c>
      <c r="BT114" t="str">
        <f>IF(ISNA(MATCH(55,$N:$N,)),CC114,VLOOKUP(55,$N:$P,COLUMN(B56),))</f>
        <v>RES_AE198</v>
      </c>
      <c r="BU114" t="str">
        <f>IF(ISNA(MATCH(55,$N:$N,)),CD114,VLOOKUP(55,$N:$P,COLUMN(C56),))</f>
        <v>Reserve</v>
      </c>
      <c r="BW114" t="s">
        <v>584</v>
      </c>
      <c r="BX114" t="s">
        <v>585</v>
      </c>
      <c r="BY114" s="65" t="s">
        <v>819</v>
      </c>
      <c r="BZ114" t="str">
        <f t="shared" si="60"/>
        <v>198</v>
      </c>
      <c r="CB114" t="s">
        <v>840</v>
      </c>
      <c r="CC114" t="s">
        <v>841</v>
      </c>
      <c r="CD114" t="s">
        <v>589</v>
      </c>
      <c r="CF114" t="s">
        <v>584</v>
      </c>
      <c r="CG114" t="s">
        <v>585</v>
      </c>
      <c r="CH114" t="s">
        <v>819</v>
      </c>
      <c r="EA114" t="e">
        <f>MasterListe!#REF!</f>
        <v>#REF!</v>
      </c>
      <c r="EB114" t="e">
        <f>MasterListe!#REF!</f>
        <v>#REF!</v>
      </c>
      <c r="EC114">
        <f t="shared" si="81"/>
        <v>0</v>
      </c>
      <c r="ED114">
        <f t="shared" si="82"/>
        <v>0</v>
      </c>
      <c r="EE114">
        <f t="shared" si="83"/>
        <v>0</v>
      </c>
      <c r="EF114">
        <f t="shared" si="84"/>
        <v>0</v>
      </c>
      <c r="EG114">
        <f t="shared" si="85"/>
        <v>0</v>
      </c>
      <c r="EH114">
        <f t="shared" si="86"/>
        <v>0</v>
      </c>
      <c r="EI114">
        <f t="shared" si="87"/>
        <v>0</v>
      </c>
      <c r="FA114" s="63" t="str">
        <f t="shared" si="98"/>
        <v>IO.RES_AE198</v>
      </c>
      <c r="FB114" s="64" t="str">
        <f t="shared" si="99"/>
        <v>R</v>
      </c>
      <c r="FC114" s="64" t="str">
        <f t="shared" si="100"/>
        <v>198</v>
      </c>
      <c r="FD114" s="64" t="str">
        <f t="shared" si="101"/>
        <v>Reserve</v>
      </c>
      <c r="FE114" s="64" t="s">
        <v>619</v>
      </c>
      <c r="FF114" s="65"/>
    </row>
    <row r="115" spans="1:162">
      <c r="A115">
        <f t="shared" si="88"/>
        <v>0</v>
      </c>
      <c r="G115">
        <f t="shared" si="61"/>
        <v>0</v>
      </c>
      <c r="H115">
        <f t="shared" si="62"/>
        <v>0</v>
      </c>
      <c r="I115">
        <f t="shared" si="63"/>
        <v>0</v>
      </c>
      <c r="J115">
        <f t="shared" si="57"/>
        <v>0</v>
      </c>
      <c r="K115">
        <f t="shared" si="64"/>
        <v>0</v>
      </c>
      <c r="L115">
        <f t="shared" si="65"/>
        <v>0</v>
      </c>
      <c r="M115">
        <f t="shared" si="66"/>
        <v>0</v>
      </c>
      <c r="N115">
        <f t="shared" si="58"/>
        <v>0</v>
      </c>
      <c r="O115" t="e">
        <f>MasterListe!#REF!&amp;"_"&amp;MasterListe!#REF!&amp;"_"&amp;MasterListe!#REF!</f>
        <v>#REF!</v>
      </c>
      <c r="P115" t="e">
        <f>MasterListe!#REF!&amp;" "&amp;MasterListe!#REF!</f>
        <v>#REF!</v>
      </c>
      <c r="S115">
        <f t="shared" si="89"/>
        <v>4</v>
      </c>
      <c r="T115">
        <f t="shared" si="67"/>
        <v>0</v>
      </c>
      <c r="U115">
        <f t="shared" si="90"/>
        <v>0</v>
      </c>
      <c r="V115">
        <f t="shared" si="91"/>
        <v>10</v>
      </c>
      <c r="W115">
        <f t="shared" si="68"/>
        <v>5</v>
      </c>
      <c r="X115">
        <f t="shared" si="69"/>
        <v>0</v>
      </c>
      <c r="Y115">
        <f t="shared" si="92"/>
        <v>6</v>
      </c>
      <c r="Z115">
        <f t="shared" si="70"/>
        <v>2</v>
      </c>
      <c r="AA115">
        <f t="shared" si="71"/>
        <v>0</v>
      </c>
      <c r="AB115">
        <f t="shared" si="93"/>
        <v>96</v>
      </c>
      <c r="AC115">
        <f t="shared" si="72"/>
        <v>1</v>
      </c>
      <c r="AD115">
        <f t="shared" si="73"/>
        <v>0</v>
      </c>
      <c r="AE115">
        <f t="shared" si="94"/>
        <v>0</v>
      </c>
      <c r="AF115">
        <f t="shared" si="74"/>
        <v>0</v>
      </c>
      <c r="AG115">
        <f t="shared" si="95"/>
        <v>8</v>
      </c>
      <c r="AH115" cm="1">
        <f t="array" ref="AH115">_xlfn.IFS(AND(AF115=AE115,AJ115=1),SUM(IF(EC115=1,1,0),AH114),AND(AH114=0,OR(AI115=1,AJ115=0)),0,AND(AI115=0,AJ115=0),AH114)</f>
        <v>0</v>
      </c>
      <c r="AI115">
        <f t="shared" si="75"/>
        <v>0</v>
      </c>
      <c r="AJ115">
        <f t="shared" si="76"/>
        <v>0</v>
      </c>
      <c r="AK115">
        <f t="shared" si="96"/>
        <v>0</v>
      </c>
      <c r="AL115">
        <f t="shared" si="77"/>
        <v>0</v>
      </c>
      <c r="AM115">
        <f t="shared" si="78"/>
        <v>0</v>
      </c>
      <c r="AN115">
        <f t="shared" si="97"/>
        <v>0</v>
      </c>
      <c r="AO115">
        <f t="shared" si="79"/>
        <v>0</v>
      </c>
      <c r="AP115">
        <f t="shared" si="80"/>
        <v>0</v>
      </c>
      <c r="BB115" s="72"/>
      <c r="BQ115" s="100"/>
      <c r="BR115" s="96"/>
      <c r="BS115" s="60" t="str">
        <f t="shared" si="59"/>
        <v>AE199</v>
      </c>
      <c r="BT115" t="str">
        <f>IF(ISNA(MATCH(56,$N:$N,)),CC115,VLOOKUP(56,$N:$P,COLUMN(B57),))</f>
        <v>RES_AE199</v>
      </c>
      <c r="BU115" t="str">
        <f>IF(ISNA(MATCH(56,$N:$N,)),CD115,VLOOKUP(56,$N:$P,COLUMN(C57),))</f>
        <v>Reserve</v>
      </c>
      <c r="BW115" t="s">
        <v>584</v>
      </c>
      <c r="BX115" t="s">
        <v>585</v>
      </c>
      <c r="BY115" s="65" t="s">
        <v>819</v>
      </c>
      <c r="BZ115" t="str">
        <f t="shared" si="60"/>
        <v>199</v>
      </c>
      <c r="CB115" t="s">
        <v>842</v>
      </c>
      <c r="CC115" t="s">
        <v>843</v>
      </c>
      <c r="CD115" t="s">
        <v>589</v>
      </c>
      <c r="CF115" t="s">
        <v>584</v>
      </c>
      <c r="CG115" t="s">
        <v>585</v>
      </c>
      <c r="CH115" t="s">
        <v>819</v>
      </c>
      <c r="EA115" t="e">
        <f>MasterListe!#REF!</f>
        <v>#REF!</v>
      </c>
      <c r="EB115" t="e">
        <f>MasterListe!#REF!</f>
        <v>#REF!</v>
      </c>
      <c r="EC115">
        <f t="shared" si="81"/>
        <v>0</v>
      </c>
      <c r="ED115">
        <f t="shared" si="82"/>
        <v>0</v>
      </c>
      <c r="EE115">
        <f t="shared" si="83"/>
        <v>0</v>
      </c>
      <c r="EF115">
        <f t="shared" si="84"/>
        <v>0</v>
      </c>
      <c r="EG115">
        <f t="shared" si="85"/>
        <v>0</v>
      </c>
      <c r="EH115">
        <f t="shared" si="86"/>
        <v>0</v>
      </c>
      <c r="EI115">
        <f t="shared" si="87"/>
        <v>0</v>
      </c>
      <c r="FA115" s="63" t="str">
        <f t="shared" si="98"/>
        <v>IO.RES_AE199</v>
      </c>
      <c r="FB115" s="64" t="str">
        <f t="shared" si="99"/>
        <v>R</v>
      </c>
      <c r="FC115" s="64" t="str">
        <f t="shared" si="100"/>
        <v>199</v>
      </c>
      <c r="FD115" s="64" t="str">
        <f t="shared" si="101"/>
        <v>Reserve</v>
      </c>
      <c r="FE115" s="64" t="s">
        <v>619</v>
      </c>
      <c r="FF115" s="65"/>
    </row>
    <row r="116" spans="1:162">
      <c r="A116">
        <f t="shared" si="88"/>
        <v>0</v>
      </c>
      <c r="G116">
        <f t="shared" si="61"/>
        <v>0</v>
      </c>
      <c r="H116">
        <f t="shared" si="62"/>
        <v>0</v>
      </c>
      <c r="I116">
        <f t="shared" si="63"/>
        <v>0</v>
      </c>
      <c r="J116">
        <f t="shared" si="57"/>
        <v>0</v>
      </c>
      <c r="K116">
        <f t="shared" si="64"/>
        <v>0</v>
      </c>
      <c r="L116">
        <f t="shared" si="65"/>
        <v>0</v>
      </c>
      <c r="M116">
        <f t="shared" si="66"/>
        <v>0</v>
      </c>
      <c r="N116">
        <f t="shared" si="58"/>
        <v>0</v>
      </c>
      <c r="O116" t="e">
        <f>MasterListe!#REF!&amp;"_"&amp;MasterListe!#REF!&amp;"_"&amp;MasterListe!#REF!</f>
        <v>#REF!</v>
      </c>
      <c r="P116" t="e">
        <f>MasterListe!#REF!&amp;" "&amp;MasterListe!#REF!</f>
        <v>#REF!</v>
      </c>
      <c r="S116">
        <f t="shared" si="89"/>
        <v>4</v>
      </c>
      <c r="T116">
        <f t="shared" si="67"/>
        <v>0</v>
      </c>
      <c r="U116">
        <f t="shared" si="90"/>
        <v>0</v>
      </c>
      <c r="V116">
        <f t="shared" si="91"/>
        <v>10</v>
      </c>
      <c r="W116">
        <f t="shared" si="68"/>
        <v>5</v>
      </c>
      <c r="X116">
        <f t="shared" si="69"/>
        <v>0</v>
      </c>
      <c r="Y116">
        <f t="shared" si="92"/>
        <v>6</v>
      </c>
      <c r="Z116">
        <f t="shared" si="70"/>
        <v>2</v>
      </c>
      <c r="AA116">
        <f t="shared" si="71"/>
        <v>0</v>
      </c>
      <c r="AB116">
        <f t="shared" si="93"/>
        <v>96</v>
      </c>
      <c r="AC116">
        <f t="shared" si="72"/>
        <v>1</v>
      </c>
      <c r="AD116">
        <f t="shared" si="73"/>
        <v>0</v>
      </c>
      <c r="AE116">
        <f t="shared" si="94"/>
        <v>0</v>
      </c>
      <c r="AF116">
        <f t="shared" si="74"/>
        <v>0</v>
      </c>
      <c r="AG116">
        <f t="shared" si="95"/>
        <v>8</v>
      </c>
      <c r="AH116" cm="1">
        <f t="array" ref="AH116">_xlfn.IFS(AND(AF116=AE116,AJ116=1),SUM(IF(EC116=1,1,0),AH115),AND(AH115=0,OR(AI116=1,AJ116=0)),0,AND(AI116=0,AJ116=0),AH115)</f>
        <v>0</v>
      </c>
      <c r="AI116">
        <f t="shared" si="75"/>
        <v>0</v>
      </c>
      <c r="AJ116">
        <f t="shared" si="76"/>
        <v>0</v>
      </c>
      <c r="AK116">
        <f t="shared" si="96"/>
        <v>0</v>
      </c>
      <c r="AL116">
        <f t="shared" si="77"/>
        <v>0</v>
      </c>
      <c r="AM116">
        <f t="shared" si="78"/>
        <v>0</v>
      </c>
      <c r="AN116">
        <f t="shared" si="97"/>
        <v>0</v>
      </c>
      <c r="AO116">
        <f t="shared" si="79"/>
        <v>0</v>
      </c>
      <c r="AP116">
        <f t="shared" si="80"/>
        <v>0</v>
      </c>
      <c r="BB116" s="72"/>
      <c r="BQ116" s="100"/>
      <c r="BR116" s="96">
        <v>8</v>
      </c>
      <c r="BS116" s="60" t="str">
        <f t="shared" si="59"/>
        <v>AA216</v>
      </c>
      <c r="BT116" t="str">
        <f>IF(ISNA(MATCH(29,$L:$L,)),CC116,VLOOKUP(29,$L:$P,COLUMN(D30),))</f>
        <v>RES_AA216</v>
      </c>
      <c r="BU116" t="str">
        <f>IF(ISNA(MATCH(29,$L:$L,)),CD116,VLOOKUP(29,$L:$P,COLUMN(E30),))</f>
        <v>Reserve</v>
      </c>
      <c r="BW116" t="s">
        <v>584</v>
      </c>
      <c r="BX116" t="s">
        <v>585</v>
      </c>
      <c r="BY116" s="65" t="s">
        <v>844</v>
      </c>
      <c r="BZ116" t="str">
        <f t="shared" si="60"/>
        <v>216</v>
      </c>
      <c r="CB116" t="s">
        <v>845</v>
      </c>
      <c r="CC116" t="s">
        <v>846</v>
      </c>
      <c r="CD116" t="s">
        <v>589</v>
      </c>
      <c r="CF116" t="s">
        <v>584</v>
      </c>
      <c r="CG116" t="s">
        <v>585</v>
      </c>
      <c r="CH116" t="s">
        <v>844</v>
      </c>
      <c r="EA116" t="e">
        <f>MasterListe!#REF!</f>
        <v>#REF!</v>
      </c>
      <c r="EB116" t="e">
        <f>MasterListe!#REF!</f>
        <v>#REF!</v>
      </c>
      <c r="EC116">
        <f t="shared" si="81"/>
        <v>0</v>
      </c>
      <c r="ED116">
        <f t="shared" si="82"/>
        <v>0</v>
      </c>
      <c r="EE116">
        <f t="shared" si="83"/>
        <v>0</v>
      </c>
      <c r="EF116">
        <f t="shared" si="84"/>
        <v>0</v>
      </c>
      <c r="EG116">
        <f t="shared" si="85"/>
        <v>0</v>
      </c>
      <c r="EH116">
        <f t="shared" si="86"/>
        <v>0</v>
      </c>
      <c r="EI116">
        <f t="shared" si="87"/>
        <v>0</v>
      </c>
      <c r="FA116" s="63" t="str">
        <f t="shared" si="98"/>
        <v>IO.RES_AA216</v>
      </c>
      <c r="FB116" s="64" t="str">
        <f t="shared" si="99"/>
        <v>R</v>
      </c>
      <c r="FC116" s="64" t="str">
        <f t="shared" si="100"/>
        <v>216</v>
      </c>
      <c r="FD116" s="64" t="str">
        <f t="shared" si="101"/>
        <v>Reserve</v>
      </c>
      <c r="FE116" s="64" t="s">
        <v>619</v>
      </c>
      <c r="FF116" s="65"/>
    </row>
    <row r="117" spans="1:162">
      <c r="A117">
        <f t="shared" si="88"/>
        <v>0</v>
      </c>
      <c r="G117">
        <f t="shared" si="61"/>
        <v>0</v>
      </c>
      <c r="H117">
        <f t="shared" si="62"/>
        <v>0</v>
      </c>
      <c r="I117">
        <f t="shared" si="63"/>
        <v>0</v>
      </c>
      <c r="J117">
        <f t="shared" si="57"/>
        <v>0</v>
      </c>
      <c r="K117">
        <f t="shared" si="64"/>
        <v>0</v>
      </c>
      <c r="L117">
        <f t="shared" si="65"/>
        <v>0</v>
      </c>
      <c r="M117">
        <f t="shared" si="66"/>
        <v>0</v>
      </c>
      <c r="N117">
        <f t="shared" si="58"/>
        <v>0</v>
      </c>
      <c r="O117" t="e">
        <f>MasterListe!#REF!&amp;"_"&amp;MasterListe!#REF!&amp;"_"&amp;MasterListe!#REF!</f>
        <v>#REF!</v>
      </c>
      <c r="P117" t="e">
        <f>MasterListe!#REF!&amp;" "&amp;MasterListe!#REF!</f>
        <v>#REF!</v>
      </c>
      <c r="S117">
        <f t="shared" si="89"/>
        <v>4</v>
      </c>
      <c r="T117">
        <f t="shared" si="67"/>
        <v>0</v>
      </c>
      <c r="U117">
        <f t="shared" si="90"/>
        <v>0</v>
      </c>
      <c r="V117">
        <f t="shared" si="91"/>
        <v>10</v>
      </c>
      <c r="W117">
        <f t="shared" si="68"/>
        <v>5</v>
      </c>
      <c r="X117">
        <f t="shared" si="69"/>
        <v>0</v>
      </c>
      <c r="Y117">
        <f t="shared" si="92"/>
        <v>6</v>
      </c>
      <c r="Z117">
        <f t="shared" si="70"/>
        <v>2</v>
      </c>
      <c r="AA117">
        <f t="shared" si="71"/>
        <v>0</v>
      </c>
      <c r="AB117">
        <f t="shared" si="93"/>
        <v>96</v>
      </c>
      <c r="AC117">
        <f t="shared" si="72"/>
        <v>1</v>
      </c>
      <c r="AD117">
        <f t="shared" si="73"/>
        <v>0</v>
      </c>
      <c r="AE117">
        <f t="shared" si="94"/>
        <v>0</v>
      </c>
      <c r="AF117">
        <f t="shared" si="74"/>
        <v>0</v>
      </c>
      <c r="AG117">
        <f t="shared" si="95"/>
        <v>8</v>
      </c>
      <c r="AH117" cm="1">
        <f t="array" ref="AH117">_xlfn.IFS(AND(AF117=AE117,AJ117=1),SUM(IF(EC117=1,1,0),AH116),AND(AH116=0,OR(AI117=1,AJ117=0)),0,AND(AI117=0,AJ117=0),AH116)</f>
        <v>0</v>
      </c>
      <c r="AI117">
        <f t="shared" si="75"/>
        <v>0</v>
      </c>
      <c r="AJ117">
        <f t="shared" si="76"/>
        <v>0</v>
      </c>
      <c r="AK117">
        <f t="shared" si="96"/>
        <v>0</v>
      </c>
      <c r="AL117">
        <f t="shared" si="77"/>
        <v>0</v>
      </c>
      <c r="AM117">
        <f t="shared" si="78"/>
        <v>0</v>
      </c>
      <c r="AN117">
        <f t="shared" si="97"/>
        <v>0</v>
      </c>
      <c r="AO117">
        <f t="shared" si="79"/>
        <v>0</v>
      </c>
      <c r="AP117">
        <f t="shared" si="80"/>
        <v>0</v>
      </c>
      <c r="BB117" s="72"/>
      <c r="BQ117" s="100"/>
      <c r="BR117" s="96"/>
      <c r="BS117" s="60" t="str">
        <f t="shared" si="59"/>
        <v>AA217</v>
      </c>
      <c r="BT117" t="str">
        <f>IF(ISNA(MATCH(30,$L:$L,)),CC117,VLOOKUP(30,$L:$P,COLUMN(D31),))</f>
        <v>RES_AA217</v>
      </c>
      <c r="BU117" t="str">
        <f>IF(ISNA(MATCH(30,$L:$L,)),CD117,VLOOKUP(30,$L:$P,COLUMN(E31),))</f>
        <v>Reserve</v>
      </c>
      <c r="BW117" t="s">
        <v>584</v>
      </c>
      <c r="BX117" t="s">
        <v>585</v>
      </c>
      <c r="BY117" s="65" t="s">
        <v>844</v>
      </c>
      <c r="BZ117" t="str">
        <f t="shared" si="60"/>
        <v>217</v>
      </c>
      <c r="CB117" t="s">
        <v>847</v>
      </c>
      <c r="CC117" t="s">
        <v>848</v>
      </c>
      <c r="CD117" t="s">
        <v>589</v>
      </c>
      <c r="CF117" t="s">
        <v>584</v>
      </c>
      <c r="CG117" t="s">
        <v>585</v>
      </c>
      <c r="CH117" t="s">
        <v>844</v>
      </c>
      <c r="EA117" t="e">
        <f>MasterListe!#REF!</f>
        <v>#REF!</v>
      </c>
      <c r="EB117" t="e">
        <f>MasterListe!#REF!</f>
        <v>#REF!</v>
      </c>
      <c r="EC117">
        <f t="shared" si="81"/>
        <v>0</v>
      </c>
      <c r="ED117">
        <f t="shared" si="82"/>
        <v>0</v>
      </c>
      <c r="EE117">
        <f t="shared" si="83"/>
        <v>0</v>
      </c>
      <c r="EF117">
        <f t="shared" si="84"/>
        <v>0</v>
      </c>
      <c r="EG117">
        <f t="shared" si="85"/>
        <v>0</v>
      </c>
      <c r="EH117">
        <f t="shared" si="86"/>
        <v>0</v>
      </c>
      <c r="EI117">
        <f t="shared" si="87"/>
        <v>0</v>
      </c>
      <c r="FA117" s="63" t="str">
        <f t="shared" si="98"/>
        <v>IO.RES_AA217</v>
      </c>
      <c r="FB117" s="64" t="str">
        <f t="shared" si="99"/>
        <v>R</v>
      </c>
      <c r="FC117" s="64" t="str">
        <f t="shared" si="100"/>
        <v>217</v>
      </c>
      <c r="FD117" s="64" t="str">
        <f t="shared" si="101"/>
        <v>Reserve</v>
      </c>
      <c r="FE117" s="64" t="s">
        <v>619</v>
      </c>
      <c r="FF117" s="65"/>
    </row>
    <row r="118" spans="1:162">
      <c r="A118">
        <f t="shared" si="88"/>
        <v>0</v>
      </c>
      <c r="G118">
        <f t="shared" si="61"/>
        <v>0</v>
      </c>
      <c r="H118">
        <f t="shared" si="62"/>
        <v>0</v>
      </c>
      <c r="I118">
        <f t="shared" si="63"/>
        <v>0</v>
      </c>
      <c r="J118">
        <f t="shared" si="57"/>
        <v>0</v>
      </c>
      <c r="K118">
        <f t="shared" si="64"/>
        <v>0</v>
      </c>
      <c r="L118">
        <f t="shared" si="65"/>
        <v>0</v>
      </c>
      <c r="M118">
        <f t="shared" si="66"/>
        <v>0</v>
      </c>
      <c r="N118">
        <f t="shared" si="58"/>
        <v>0</v>
      </c>
      <c r="O118" t="e">
        <f>MasterListe!#REF!&amp;"_"&amp;MasterListe!#REF!&amp;"_"&amp;MasterListe!#REF!</f>
        <v>#REF!</v>
      </c>
      <c r="P118" t="e">
        <f>MasterListe!#REF!&amp;" "&amp;MasterListe!#REF!</f>
        <v>#REF!</v>
      </c>
      <c r="S118">
        <f t="shared" si="89"/>
        <v>4</v>
      </c>
      <c r="T118">
        <f t="shared" si="67"/>
        <v>0</v>
      </c>
      <c r="U118">
        <f t="shared" si="90"/>
        <v>0</v>
      </c>
      <c r="V118">
        <f t="shared" si="91"/>
        <v>10</v>
      </c>
      <c r="W118">
        <f t="shared" si="68"/>
        <v>5</v>
      </c>
      <c r="X118">
        <f t="shared" si="69"/>
        <v>0</v>
      </c>
      <c r="Y118">
        <f t="shared" si="92"/>
        <v>6</v>
      </c>
      <c r="Z118">
        <f t="shared" si="70"/>
        <v>2</v>
      </c>
      <c r="AA118">
        <f t="shared" si="71"/>
        <v>0</v>
      </c>
      <c r="AB118">
        <f t="shared" si="93"/>
        <v>96</v>
      </c>
      <c r="AC118">
        <f t="shared" si="72"/>
        <v>1</v>
      </c>
      <c r="AD118">
        <f t="shared" si="73"/>
        <v>0</v>
      </c>
      <c r="AE118">
        <f t="shared" si="94"/>
        <v>0</v>
      </c>
      <c r="AF118">
        <f t="shared" si="74"/>
        <v>0</v>
      </c>
      <c r="AG118">
        <f t="shared" si="95"/>
        <v>8</v>
      </c>
      <c r="AH118" cm="1">
        <f t="array" ref="AH118">_xlfn.IFS(AND(AF118=AE118,AJ118=1),SUM(IF(EC118=1,1,0),AH117),AND(AH117=0,OR(AI118=1,AJ118=0)),0,AND(AI118=0,AJ118=0),AH117)</f>
        <v>0</v>
      </c>
      <c r="AI118">
        <f t="shared" si="75"/>
        <v>0</v>
      </c>
      <c r="AJ118">
        <f t="shared" si="76"/>
        <v>0</v>
      </c>
      <c r="AK118">
        <f t="shared" si="96"/>
        <v>0</v>
      </c>
      <c r="AL118">
        <f t="shared" si="77"/>
        <v>0</v>
      </c>
      <c r="AM118">
        <f t="shared" si="78"/>
        <v>0</v>
      </c>
      <c r="AN118">
        <f t="shared" si="97"/>
        <v>0</v>
      </c>
      <c r="AO118">
        <f t="shared" si="79"/>
        <v>0</v>
      </c>
      <c r="AP118">
        <f t="shared" si="80"/>
        <v>0</v>
      </c>
      <c r="BB118" s="72"/>
      <c r="BQ118" s="100"/>
      <c r="BR118" s="96"/>
      <c r="BS118" s="60" t="str">
        <f t="shared" si="59"/>
        <v>AA218</v>
      </c>
      <c r="BT118" t="str">
        <f>IF(ISNA(MATCH(31,$L:$L,)),CC118,VLOOKUP(31,$L:$P,COLUMN(D32),))</f>
        <v>RES_AA218</v>
      </c>
      <c r="BU118" t="str">
        <f>IF(ISNA(MATCH(31,$L:$L,)),CD118,VLOOKUP(31,$L:$P,COLUMN(E32),))</f>
        <v>Reserve</v>
      </c>
      <c r="BW118" t="s">
        <v>584</v>
      </c>
      <c r="BX118" t="s">
        <v>585</v>
      </c>
      <c r="BY118" s="65" t="s">
        <v>844</v>
      </c>
      <c r="BZ118" t="str">
        <f t="shared" si="60"/>
        <v>218</v>
      </c>
      <c r="CB118" t="s">
        <v>849</v>
      </c>
      <c r="CC118" t="s">
        <v>850</v>
      </c>
      <c r="CD118" t="s">
        <v>589</v>
      </c>
      <c r="CF118" t="s">
        <v>584</v>
      </c>
      <c r="CG118" t="s">
        <v>585</v>
      </c>
      <c r="CH118" t="s">
        <v>844</v>
      </c>
      <c r="EA118" t="e">
        <f>MasterListe!#REF!</f>
        <v>#REF!</v>
      </c>
      <c r="EB118" t="e">
        <f>MasterListe!#REF!</f>
        <v>#REF!</v>
      </c>
      <c r="EC118">
        <f t="shared" si="81"/>
        <v>0</v>
      </c>
      <c r="ED118">
        <f t="shared" si="82"/>
        <v>0</v>
      </c>
      <c r="EE118">
        <f t="shared" si="83"/>
        <v>0</v>
      </c>
      <c r="EF118">
        <f t="shared" si="84"/>
        <v>0</v>
      </c>
      <c r="EG118">
        <f t="shared" si="85"/>
        <v>0</v>
      </c>
      <c r="EH118">
        <f t="shared" si="86"/>
        <v>0</v>
      </c>
      <c r="EI118">
        <f t="shared" si="87"/>
        <v>0</v>
      </c>
      <c r="FA118" s="63" t="str">
        <f t="shared" si="98"/>
        <v>IO.RES_AA218</v>
      </c>
      <c r="FB118" s="64" t="str">
        <f t="shared" si="99"/>
        <v>R</v>
      </c>
      <c r="FC118" s="64" t="str">
        <f t="shared" si="100"/>
        <v>218</v>
      </c>
      <c r="FD118" s="64" t="str">
        <f t="shared" si="101"/>
        <v>Reserve</v>
      </c>
      <c r="FE118" s="64" t="s">
        <v>619</v>
      </c>
      <c r="FF118" s="65"/>
    </row>
    <row r="119" spans="1:162">
      <c r="A119">
        <f t="shared" si="88"/>
        <v>0</v>
      </c>
      <c r="G119">
        <f t="shared" si="61"/>
        <v>0</v>
      </c>
      <c r="H119">
        <f t="shared" si="62"/>
        <v>0</v>
      </c>
      <c r="I119">
        <f t="shared" si="63"/>
        <v>0</v>
      </c>
      <c r="J119">
        <f t="shared" si="57"/>
        <v>0</v>
      </c>
      <c r="K119">
        <f t="shared" si="64"/>
        <v>0</v>
      </c>
      <c r="L119">
        <f t="shared" si="65"/>
        <v>0</v>
      </c>
      <c r="M119">
        <f t="shared" si="66"/>
        <v>0</v>
      </c>
      <c r="N119">
        <f t="shared" si="58"/>
        <v>0</v>
      </c>
      <c r="O119" t="e">
        <f>MasterListe!#REF!&amp;"_"&amp;MasterListe!#REF!&amp;"_"&amp;MasterListe!#REF!</f>
        <v>#REF!</v>
      </c>
      <c r="P119" t="e">
        <f>MasterListe!#REF!&amp;" "&amp;MasterListe!#REF!</f>
        <v>#REF!</v>
      </c>
      <c r="S119">
        <f t="shared" si="89"/>
        <v>4</v>
      </c>
      <c r="T119">
        <f t="shared" si="67"/>
        <v>0</v>
      </c>
      <c r="U119">
        <f t="shared" si="90"/>
        <v>0</v>
      </c>
      <c r="V119">
        <f t="shared" si="91"/>
        <v>10</v>
      </c>
      <c r="W119">
        <f t="shared" si="68"/>
        <v>5</v>
      </c>
      <c r="X119">
        <f t="shared" si="69"/>
        <v>0</v>
      </c>
      <c r="Y119">
        <f t="shared" si="92"/>
        <v>6</v>
      </c>
      <c r="Z119">
        <f t="shared" si="70"/>
        <v>2</v>
      </c>
      <c r="AA119">
        <f t="shared" si="71"/>
        <v>0</v>
      </c>
      <c r="AB119">
        <f t="shared" si="93"/>
        <v>96</v>
      </c>
      <c r="AC119">
        <f t="shared" si="72"/>
        <v>1</v>
      </c>
      <c r="AD119">
        <f t="shared" si="73"/>
        <v>0</v>
      </c>
      <c r="AE119">
        <f t="shared" si="94"/>
        <v>0</v>
      </c>
      <c r="AF119">
        <f t="shared" si="74"/>
        <v>0</v>
      </c>
      <c r="AG119">
        <f t="shared" si="95"/>
        <v>8</v>
      </c>
      <c r="AH119" cm="1">
        <f t="array" ref="AH119">_xlfn.IFS(AND(AF119=AE119,AJ119=1),SUM(IF(EC119=1,1,0),AH118),AND(AH118=0,OR(AI119=1,AJ119=0)),0,AND(AI119=0,AJ119=0),AH118)</f>
        <v>0</v>
      </c>
      <c r="AI119">
        <f t="shared" si="75"/>
        <v>0</v>
      </c>
      <c r="AJ119">
        <f t="shared" si="76"/>
        <v>0</v>
      </c>
      <c r="AK119">
        <f t="shared" si="96"/>
        <v>0</v>
      </c>
      <c r="AL119">
        <f t="shared" si="77"/>
        <v>0</v>
      </c>
      <c r="AM119">
        <f t="shared" si="78"/>
        <v>0</v>
      </c>
      <c r="AN119">
        <f t="shared" si="97"/>
        <v>0</v>
      </c>
      <c r="AO119">
        <f t="shared" si="79"/>
        <v>0</v>
      </c>
      <c r="AP119">
        <f t="shared" si="80"/>
        <v>0</v>
      </c>
      <c r="BB119" s="72"/>
      <c r="BQ119" s="100"/>
      <c r="BR119" s="96"/>
      <c r="BS119" s="60" t="str">
        <f t="shared" si="59"/>
        <v>AA219</v>
      </c>
      <c r="BT119" t="str">
        <f>IF(ISNA(MATCH(32,$L:$L,)),CC119,VLOOKUP(32,$L:$P,COLUMN(D33),))</f>
        <v>RES_AA219</v>
      </c>
      <c r="BU119" t="str">
        <f>IF(ISNA(MATCH(32,$L:$L,)),CD119,VLOOKUP(32,$L:$P,COLUMN(E33),))</f>
        <v>Reserve</v>
      </c>
      <c r="BW119" t="s">
        <v>584</v>
      </c>
      <c r="BX119" t="s">
        <v>585</v>
      </c>
      <c r="BY119" s="65" t="s">
        <v>844</v>
      </c>
      <c r="BZ119" t="str">
        <f t="shared" si="60"/>
        <v>219</v>
      </c>
      <c r="CB119" t="s">
        <v>851</v>
      </c>
      <c r="CC119" t="s">
        <v>852</v>
      </c>
      <c r="CD119" t="s">
        <v>589</v>
      </c>
      <c r="CF119" t="s">
        <v>584</v>
      </c>
      <c r="CG119" t="s">
        <v>585</v>
      </c>
      <c r="CH119" t="s">
        <v>844</v>
      </c>
      <c r="EA119" t="e">
        <f>MasterListe!#REF!</f>
        <v>#REF!</v>
      </c>
      <c r="EB119" t="e">
        <f>MasterListe!#REF!</f>
        <v>#REF!</v>
      </c>
      <c r="EC119">
        <f t="shared" si="81"/>
        <v>0</v>
      </c>
      <c r="ED119">
        <f t="shared" si="82"/>
        <v>0</v>
      </c>
      <c r="EE119">
        <f t="shared" si="83"/>
        <v>0</v>
      </c>
      <c r="EF119">
        <f t="shared" si="84"/>
        <v>0</v>
      </c>
      <c r="EG119">
        <f t="shared" si="85"/>
        <v>0</v>
      </c>
      <c r="EH119">
        <f t="shared" si="86"/>
        <v>0</v>
      </c>
      <c r="EI119">
        <f t="shared" si="87"/>
        <v>0</v>
      </c>
      <c r="FA119" s="63" t="str">
        <f t="shared" si="98"/>
        <v>IO.RES_AA219</v>
      </c>
      <c r="FB119" s="64" t="str">
        <f t="shared" si="99"/>
        <v>R</v>
      </c>
      <c r="FC119" s="64" t="str">
        <f t="shared" si="100"/>
        <v>219</v>
      </c>
      <c r="FD119" s="64" t="str">
        <f t="shared" si="101"/>
        <v>Reserve</v>
      </c>
      <c r="FE119" s="64" t="s">
        <v>619</v>
      </c>
      <c r="FF119" s="65"/>
    </row>
    <row r="120" spans="1:162">
      <c r="A120">
        <f t="shared" si="88"/>
        <v>0</v>
      </c>
      <c r="G120">
        <f t="shared" si="61"/>
        <v>0</v>
      </c>
      <c r="H120">
        <f t="shared" si="62"/>
        <v>0</v>
      </c>
      <c r="I120">
        <f t="shared" si="63"/>
        <v>0</v>
      </c>
      <c r="J120">
        <f t="shared" si="57"/>
        <v>0</v>
      </c>
      <c r="K120">
        <f t="shared" si="64"/>
        <v>0</v>
      </c>
      <c r="L120">
        <f t="shared" si="65"/>
        <v>0</v>
      </c>
      <c r="M120">
        <f t="shared" si="66"/>
        <v>0</v>
      </c>
      <c r="N120">
        <f t="shared" si="58"/>
        <v>0</v>
      </c>
      <c r="O120" t="e">
        <f>MasterListe!#REF!&amp;"_"&amp;MasterListe!#REF!&amp;"_"&amp;MasterListe!#REF!</f>
        <v>#REF!</v>
      </c>
      <c r="P120" t="e">
        <f>MasterListe!#REF!&amp;" "&amp;MasterListe!#REF!</f>
        <v>#REF!</v>
      </c>
      <c r="S120">
        <f t="shared" si="89"/>
        <v>4</v>
      </c>
      <c r="T120">
        <f t="shared" si="67"/>
        <v>0</v>
      </c>
      <c r="U120">
        <f t="shared" si="90"/>
        <v>0</v>
      </c>
      <c r="V120">
        <f t="shared" si="91"/>
        <v>10</v>
      </c>
      <c r="W120">
        <f t="shared" si="68"/>
        <v>5</v>
      </c>
      <c r="X120">
        <f t="shared" si="69"/>
        <v>0</v>
      </c>
      <c r="Y120">
        <f t="shared" si="92"/>
        <v>6</v>
      </c>
      <c r="Z120">
        <f t="shared" si="70"/>
        <v>2</v>
      </c>
      <c r="AA120">
        <f t="shared" si="71"/>
        <v>0</v>
      </c>
      <c r="AB120">
        <f t="shared" si="93"/>
        <v>96</v>
      </c>
      <c r="AC120">
        <f t="shared" si="72"/>
        <v>1</v>
      </c>
      <c r="AD120">
        <f t="shared" si="73"/>
        <v>0</v>
      </c>
      <c r="AE120">
        <f t="shared" si="94"/>
        <v>0</v>
      </c>
      <c r="AF120">
        <f t="shared" si="74"/>
        <v>0</v>
      </c>
      <c r="AG120">
        <f t="shared" si="95"/>
        <v>8</v>
      </c>
      <c r="AH120" cm="1">
        <f t="array" ref="AH120">_xlfn.IFS(AND(AF120=AE120,AJ120=1),SUM(IF(EC120=1,1,0),AH119),AND(AH119=0,OR(AI120=1,AJ120=0)),0,AND(AI120=0,AJ120=0),AH119)</f>
        <v>0</v>
      </c>
      <c r="AI120">
        <f t="shared" si="75"/>
        <v>0</v>
      </c>
      <c r="AJ120">
        <f t="shared" si="76"/>
        <v>0</v>
      </c>
      <c r="AK120">
        <f t="shared" si="96"/>
        <v>0</v>
      </c>
      <c r="AL120">
        <f t="shared" si="77"/>
        <v>0</v>
      </c>
      <c r="AM120">
        <f t="shared" si="78"/>
        <v>0</v>
      </c>
      <c r="AN120">
        <f t="shared" si="97"/>
        <v>0</v>
      </c>
      <c r="AO120">
        <f t="shared" si="79"/>
        <v>0</v>
      </c>
      <c r="AP120">
        <f t="shared" si="80"/>
        <v>0</v>
      </c>
      <c r="BB120" s="72"/>
      <c r="BQ120" s="100"/>
      <c r="BR120" s="96"/>
      <c r="BS120" s="60" t="str">
        <f t="shared" si="59"/>
        <v>AE208</v>
      </c>
      <c r="BT120" t="str">
        <f>IF(ISNA(MATCH(57,$N:$N,)),CC120,VLOOKUP(57,$N:$P,COLUMN(B58),))</f>
        <v>RES_AE208</v>
      </c>
      <c r="BU120" t="str">
        <f>IF(ISNA(MATCH(57,$N:$N,)),CD120,VLOOKUP(57,$N:$P,COLUMN(C58),))</f>
        <v>Reserve</v>
      </c>
      <c r="BW120" t="s">
        <v>584</v>
      </c>
      <c r="BX120" t="s">
        <v>585</v>
      </c>
      <c r="BY120" s="65" t="s">
        <v>844</v>
      </c>
      <c r="BZ120" t="str">
        <f t="shared" si="60"/>
        <v>208</v>
      </c>
      <c r="CB120" t="s">
        <v>853</v>
      </c>
      <c r="CC120" t="s">
        <v>854</v>
      </c>
      <c r="CD120" t="s">
        <v>589</v>
      </c>
      <c r="CF120" t="s">
        <v>584</v>
      </c>
      <c r="CG120" t="s">
        <v>585</v>
      </c>
      <c r="CH120" t="s">
        <v>844</v>
      </c>
      <c r="EA120" t="e">
        <f>MasterListe!#REF!</f>
        <v>#REF!</v>
      </c>
      <c r="EB120" t="e">
        <f>MasterListe!#REF!</f>
        <v>#REF!</v>
      </c>
      <c r="EC120">
        <f t="shared" si="81"/>
        <v>0</v>
      </c>
      <c r="ED120">
        <f t="shared" si="82"/>
        <v>0</v>
      </c>
      <c r="EE120">
        <f t="shared" si="83"/>
        <v>0</v>
      </c>
      <c r="EF120">
        <f t="shared" si="84"/>
        <v>0</v>
      </c>
      <c r="EG120">
        <f t="shared" si="85"/>
        <v>0</v>
      </c>
      <c r="EH120">
        <f t="shared" si="86"/>
        <v>0</v>
      </c>
      <c r="EI120">
        <f t="shared" si="87"/>
        <v>0</v>
      </c>
      <c r="FA120" s="63" t="str">
        <f t="shared" si="98"/>
        <v>IO.RES_AE208</v>
      </c>
      <c r="FB120" s="64" t="str">
        <f t="shared" si="99"/>
        <v>R</v>
      </c>
      <c r="FC120" s="64" t="str">
        <f t="shared" si="100"/>
        <v>208</v>
      </c>
      <c r="FD120" s="64" t="str">
        <f t="shared" si="101"/>
        <v>Reserve</v>
      </c>
      <c r="FE120" s="64" t="s">
        <v>619</v>
      </c>
      <c r="FF120" s="65"/>
    </row>
    <row r="121" spans="1:162">
      <c r="A121">
        <f t="shared" si="88"/>
        <v>0</v>
      </c>
      <c r="G121">
        <f t="shared" si="61"/>
        <v>0</v>
      </c>
      <c r="H121">
        <f t="shared" si="62"/>
        <v>0</v>
      </c>
      <c r="I121">
        <f t="shared" si="63"/>
        <v>0</v>
      </c>
      <c r="J121">
        <f t="shared" si="57"/>
        <v>0</v>
      </c>
      <c r="K121">
        <f t="shared" si="64"/>
        <v>0</v>
      </c>
      <c r="L121">
        <f t="shared" si="65"/>
        <v>0</v>
      </c>
      <c r="M121">
        <f t="shared" si="66"/>
        <v>0</v>
      </c>
      <c r="N121">
        <f t="shared" si="58"/>
        <v>0</v>
      </c>
      <c r="O121" t="e">
        <f>MasterListe!#REF!&amp;"_"&amp;MasterListe!#REF!&amp;"_"&amp;MasterListe!#REF!</f>
        <v>#REF!</v>
      </c>
      <c r="P121" t="e">
        <f>MasterListe!#REF!&amp;" "&amp;MasterListe!#REF!</f>
        <v>#REF!</v>
      </c>
      <c r="S121">
        <f t="shared" si="89"/>
        <v>4</v>
      </c>
      <c r="T121">
        <f t="shared" si="67"/>
        <v>0</v>
      </c>
      <c r="U121">
        <f t="shared" si="90"/>
        <v>0</v>
      </c>
      <c r="V121">
        <f t="shared" si="91"/>
        <v>10</v>
      </c>
      <c r="W121">
        <f t="shared" si="68"/>
        <v>5</v>
      </c>
      <c r="X121">
        <f t="shared" si="69"/>
        <v>0</v>
      </c>
      <c r="Y121">
        <f t="shared" si="92"/>
        <v>6</v>
      </c>
      <c r="Z121">
        <f t="shared" si="70"/>
        <v>2</v>
      </c>
      <c r="AA121">
        <f t="shared" si="71"/>
        <v>0</v>
      </c>
      <c r="AB121">
        <f t="shared" si="93"/>
        <v>96</v>
      </c>
      <c r="AC121">
        <f t="shared" si="72"/>
        <v>1</v>
      </c>
      <c r="AD121">
        <f t="shared" si="73"/>
        <v>0</v>
      </c>
      <c r="AE121">
        <f t="shared" si="94"/>
        <v>0</v>
      </c>
      <c r="AF121">
        <f t="shared" si="74"/>
        <v>0</v>
      </c>
      <c r="AG121">
        <f t="shared" si="95"/>
        <v>8</v>
      </c>
      <c r="AH121" cm="1">
        <f t="array" ref="AH121">_xlfn.IFS(AND(AF121=AE121,AJ121=1),SUM(IF(EC121=1,1,0),AH120),AND(AH120=0,OR(AI121=1,AJ121=0)),0,AND(AI121=0,AJ121=0),AH120)</f>
        <v>0</v>
      </c>
      <c r="AI121">
        <f t="shared" si="75"/>
        <v>0</v>
      </c>
      <c r="AJ121">
        <f t="shared" si="76"/>
        <v>0</v>
      </c>
      <c r="AK121">
        <f t="shared" si="96"/>
        <v>0</v>
      </c>
      <c r="AL121">
        <f t="shared" si="77"/>
        <v>0</v>
      </c>
      <c r="AM121">
        <f t="shared" si="78"/>
        <v>0</v>
      </c>
      <c r="AN121">
        <f t="shared" si="97"/>
        <v>0</v>
      </c>
      <c r="AO121">
        <f t="shared" si="79"/>
        <v>0</v>
      </c>
      <c r="AP121">
        <f t="shared" si="80"/>
        <v>0</v>
      </c>
      <c r="BB121" s="72"/>
      <c r="BQ121" s="100"/>
      <c r="BR121" s="96"/>
      <c r="BS121" s="60" t="str">
        <f t="shared" si="59"/>
        <v>AE209</v>
      </c>
      <c r="BT121" t="str">
        <f>IF(ISNA(MATCH(58,$N:$N,)),CC121,VLOOKUP(58,$N:$P,COLUMN(B59),))</f>
        <v>RES_AE209</v>
      </c>
      <c r="BU121" t="str">
        <f>IF(ISNA(MATCH(58,$N:$N,)),CD121,VLOOKUP(58,$N:$P,COLUMN(C59),))</f>
        <v>Reserve</v>
      </c>
      <c r="BW121" t="s">
        <v>584</v>
      </c>
      <c r="BX121" t="s">
        <v>585</v>
      </c>
      <c r="BY121" s="65" t="s">
        <v>844</v>
      </c>
      <c r="BZ121" t="str">
        <f t="shared" si="60"/>
        <v>209</v>
      </c>
      <c r="CB121" t="s">
        <v>855</v>
      </c>
      <c r="CC121" t="s">
        <v>856</v>
      </c>
      <c r="CD121" t="s">
        <v>589</v>
      </c>
      <c r="CF121" t="s">
        <v>584</v>
      </c>
      <c r="CG121" t="s">
        <v>585</v>
      </c>
      <c r="CH121" t="s">
        <v>844</v>
      </c>
      <c r="EA121" t="e">
        <f>MasterListe!#REF!</f>
        <v>#REF!</v>
      </c>
      <c r="EB121" t="e">
        <f>MasterListe!#REF!</f>
        <v>#REF!</v>
      </c>
      <c r="EC121">
        <f t="shared" si="81"/>
        <v>0</v>
      </c>
      <c r="ED121">
        <f t="shared" si="82"/>
        <v>0</v>
      </c>
      <c r="EE121">
        <f t="shared" si="83"/>
        <v>0</v>
      </c>
      <c r="EF121">
        <f t="shared" si="84"/>
        <v>0</v>
      </c>
      <c r="EG121">
        <f t="shared" si="85"/>
        <v>0</v>
      </c>
      <c r="EH121">
        <f t="shared" si="86"/>
        <v>0</v>
      </c>
      <c r="EI121">
        <f t="shared" si="87"/>
        <v>0</v>
      </c>
      <c r="FA121" s="63" t="str">
        <f t="shared" si="98"/>
        <v>IO.RES_AE209</v>
      </c>
      <c r="FB121" s="64" t="str">
        <f t="shared" si="99"/>
        <v>R</v>
      </c>
      <c r="FC121" s="64" t="str">
        <f t="shared" si="100"/>
        <v>209</v>
      </c>
      <c r="FD121" s="64" t="str">
        <f t="shared" si="101"/>
        <v>Reserve</v>
      </c>
      <c r="FE121" s="64" t="s">
        <v>619</v>
      </c>
      <c r="FF121" s="65"/>
    </row>
    <row r="122" spans="1:162">
      <c r="A122">
        <f t="shared" si="88"/>
        <v>0</v>
      </c>
      <c r="G122">
        <f t="shared" si="61"/>
        <v>0</v>
      </c>
      <c r="H122">
        <f t="shared" si="62"/>
        <v>0</v>
      </c>
      <c r="I122">
        <f t="shared" si="63"/>
        <v>0</v>
      </c>
      <c r="J122">
        <f t="shared" si="57"/>
        <v>0</v>
      </c>
      <c r="K122">
        <f t="shared" si="64"/>
        <v>0</v>
      </c>
      <c r="L122">
        <f t="shared" si="65"/>
        <v>0</v>
      </c>
      <c r="M122">
        <f t="shared" si="66"/>
        <v>0</v>
      </c>
      <c r="N122">
        <f t="shared" si="58"/>
        <v>0</v>
      </c>
      <c r="O122" t="e">
        <f>MasterListe!#REF!&amp;"_"&amp;MasterListe!#REF!&amp;"_"&amp;MasterListe!#REF!</f>
        <v>#REF!</v>
      </c>
      <c r="P122" t="e">
        <f>MasterListe!#REF!&amp;" "&amp;MasterListe!#REF!</f>
        <v>#REF!</v>
      </c>
      <c r="S122">
        <f t="shared" si="89"/>
        <v>4</v>
      </c>
      <c r="T122">
        <f t="shared" si="67"/>
        <v>0</v>
      </c>
      <c r="U122">
        <f t="shared" si="90"/>
        <v>0</v>
      </c>
      <c r="V122">
        <f t="shared" si="91"/>
        <v>10</v>
      </c>
      <c r="W122">
        <f t="shared" si="68"/>
        <v>5</v>
      </c>
      <c r="X122">
        <f t="shared" si="69"/>
        <v>0</v>
      </c>
      <c r="Y122">
        <f t="shared" si="92"/>
        <v>6</v>
      </c>
      <c r="Z122">
        <f t="shared" si="70"/>
        <v>2</v>
      </c>
      <c r="AA122">
        <f t="shared" si="71"/>
        <v>0</v>
      </c>
      <c r="AB122">
        <f t="shared" si="93"/>
        <v>96</v>
      </c>
      <c r="AC122">
        <f t="shared" si="72"/>
        <v>1</v>
      </c>
      <c r="AD122">
        <f t="shared" si="73"/>
        <v>0</v>
      </c>
      <c r="AE122">
        <f t="shared" si="94"/>
        <v>0</v>
      </c>
      <c r="AF122">
        <f t="shared" si="74"/>
        <v>0</v>
      </c>
      <c r="AG122">
        <f t="shared" si="95"/>
        <v>8</v>
      </c>
      <c r="AH122" cm="1">
        <f t="array" ref="AH122">_xlfn.IFS(AND(AF122=AE122,AJ122=1),SUM(IF(EC122=1,1,0),AH121),AND(AH121=0,OR(AI122=1,AJ122=0)),0,AND(AI122=0,AJ122=0),AH121)</f>
        <v>0</v>
      </c>
      <c r="AI122">
        <f t="shared" si="75"/>
        <v>0</v>
      </c>
      <c r="AJ122">
        <f t="shared" si="76"/>
        <v>0</v>
      </c>
      <c r="AK122">
        <f t="shared" si="96"/>
        <v>0</v>
      </c>
      <c r="AL122">
        <f t="shared" si="77"/>
        <v>0</v>
      </c>
      <c r="AM122">
        <f t="shared" si="78"/>
        <v>0</v>
      </c>
      <c r="AN122">
        <f t="shared" si="97"/>
        <v>0</v>
      </c>
      <c r="AO122">
        <f t="shared" si="79"/>
        <v>0</v>
      </c>
      <c r="AP122">
        <f t="shared" si="80"/>
        <v>0</v>
      </c>
      <c r="BB122" s="72"/>
      <c r="BQ122" s="100"/>
      <c r="BR122" s="96"/>
      <c r="BS122" s="60" t="str">
        <f t="shared" si="59"/>
        <v>AE210</v>
      </c>
      <c r="BT122" t="str">
        <f>IF(ISNA(MATCH(59,$N:$N,)),CC122,VLOOKUP(59,$N:$P,COLUMN(B60),))</f>
        <v>RES_AE210</v>
      </c>
      <c r="BU122" t="str">
        <f>IF(ISNA(MATCH(59,$N:$N,)),CD122,VLOOKUP(59,$N:$P,COLUMN(C60),))</f>
        <v>Reserve</v>
      </c>
      <c r="BW122" t="s">
        <v>584</v>
      </c>
      <c r="BX122" t="s">
        <v>585</v>
      </c>
      <c r="BY122" s="65" t="s">
        <v>844</v>
      </c>
      <c r="BZ122" t="str">
        <f t="shared" si="60"/>
        <v>210</v>
      </c>
      <c r="CB122" t="s">
        <v>857</v>
      </c>
      <c r="CC122" t="s">
        <v>858</v>
      </c>
      <c r="CD122" t="s">
        <v>589</v>
      </c>
      <c r="CF122" t="s">
        <v>584</v>
      </c>
      <c r="CG122" t="s">
        <v>585</v>
      </c>
      <c r="CH122" t="s">
        <v>844</v>
      </c>
      <c r="EA122" t="e">
        <f>MasterListe!#REF!</f>
        <v>#REF!</v>
      </c>
      <c r="EB122" t="e">
        <f>MasterListe!#REF!</f>
        <v>#REF!</v>
      </c>
      <c r="EC122">
        <f t="shared" si="81"/>
        <v>0</v>
      </c>
      <c r="ED122">
        <f t="shared" si="82"/>
        <v>0</v>
      </c>
      <c r="EE122">
        <f t="shared" si="83"/>
        <v>0</v>
      </c>
      <c r="EF122">
        <f t="shared" si="84"/>
        <v>0</v>
      </c>
      <c r="EG122">
        <f t="shared" si="85"/>
        <v>0</v>
      </c>
      <c r="EH122">
        <f t="shared" si="86"/>
        <v>0</v>
      </c>
      <c r="EI122">
        <f t="shared" si="87"/>
        <v>0</v>
      </c>
      <c r="FA122" s="63" t="str">
        <f t="shared" si="98"/>
        <v>IO.RES_AE210</v>
      </c>
      <c r="FB122" s="64" t="str">
        <f t="shared" si="99"/>
        <v>R</v>
      </c>
      <c r="FC122" s="64" t="str">
        <f t="shared" si="100"/>
        <v>210</v>
      </c>
      <c r="FD122" s="64" t="str">
        <f t="shared" si="101"/>
        <v>Reserve</v>
      </c>
      <c r="FE122" s="64" t="s">
        <v>619</v>
      </c>
      <c r="FF122" s="65"/>
    </row>
    <row r="123" spans="1:162">
      <c r="A123">
        <f t="shared" si="88"/>
        <v>0</v>
      </c>
      <c r="G123">
        <f t="shared" si="61"/>
        <v>0</v>
      </c>
      <c r="H123">
        <f t="shared" si="62"/>
        <v>0</v>
      </c>
      <c r="I123">
        <f t="shared" si="63"/>
        <v>0</v>
      </c>
      <c r="J123">
        <f>X123*W123</f>
        <v>0</v>
      </c>
      <c r="K123">
        <f t="shared" si="64"/>
        <v>0</v>
      </c>
      <c r="L123">
        <f t="shared" si="65"/>
        <v>0</v>
      </c>
      <c r="M123">
        <f t="shared" si="66"/>
        <v>0</v>
      </c>
      <c r="N123">
        <f t="shared" si="58"/>
        <v>0</v>
      </c>
      <c r="O123" t="e">
        <f>MasterListe!#REF!&amp;"_"&amp;MasterListe!#REF!&amp;"_"&amp;MasterListe!#REF!</f>
        <v>#REF!</v>
      </c>
      <c r="P123" t="e">
        <f>MasterListe!#REF!&amp;" "&amp;MasterListe!#REF!</f>
        <v>#REF!</v>
      </c>
      <c r="S123">
        <f t="shared" si="89"/>
        <v>4</v>
      </c>
      <c r="T123">
        <f t="shared" si="67"/>
        <v>0</v>
      </c>
      <c r="U123">
        <f t="shared" si="90"/>
        <v>0</v>
      </c>
      <c r="V123">
        <f t="shared" si="91"/>
        <v>10</v>
      </c>
      <c r="W123">
        <f t="shared" si="68"/>
        <v>5</v>
      </c>
      <c r="X123">
        <f t="shared" si="69"/>
        <v>0</v>
      </c>
      <c r="Y123">
        <f t="shared" si="92"/>
        <v>6</v>
      </c>
      <c r="Z123">
        <f t="shared" si="70"/>
        <v>2</v>
      </c>
      <c r="AA123">
        <f t="shared" si="71"/>
        <v>0</v>
      </c>
      <c r="AB123">
        <f t="shared" si="93"/>
        <v>96</v>
      </c>
      <c r="AC123">
        <f t="shared" si="72"/>
        <v>1</v>
      </c>
      <c r="AD123">
        <f t="shared" si="73"/>
        <v>0</v>
      </c>
      <c r="AE123">
        <f t="shared" si="94"/>
        <v>0</v>
      </c>
      <c r="AF123">
        <f t="shared" si="74"/>
        <v>0</v>
      </c>
      <c r="AG123">
        <f t="shared" si="95"/>
        <v>8</v>
      </c>
      <c r="AH123" cm="1">
        <f t="array" ref="AH123">_xlfn.IFS(AND(AF123=AE123,AJ123=1),SUM(IF(EC123=1,1,0),AH122),AND(AH122=0,OR(AI123=1,AJ123=0)),0,AND(AI123=0,AJ123=0),AH122)</f>
        <v>0</v>
      </c>
      <c r="AI123">
        <f t="shared" si="75"/>
        <v>0</v>
      </c>
      <c r="AJ123">
        <f t="shared" si="76"/>
        <v>0</v>
      </c>
      <c r="AK123">
        <f t="shared" si="96"/>
        <v>0</v>
      </c>
      <c r="AL123">
        <f t="shared" si="77"/>
        <v>0</v>
      </c>
      <c r="AM123">
        <f t="shared" si="78"/>
        <v>0</v>
      </c>
      <c r="AN123">
        <f t="shared" si="97"/>
        <v>0</v>
      </c>
      <c r="AO123">
        <f t="shared" si="79"/>
        <v>0</v>
      </c>
      <c r="AP123">
        <f t="shared" si="80"/>
        <v>0</v>
      </c>
      <c r="BB123" s="72"/>
      <c r="BQ123" s="100"/>
      <c r="BR123" s="96"/>
      <c r="BS123" s="60" t="str">
        <f t="shared" si="59"/>
        <v>AE211</v>
      </c>
      <c r="BT123" t="str">
        <f>IF(ISNA(MATCH(60,$N:$N,)),CC123,VLOOKUP(60,$N:$P,COLUMN(B61),))</f>
        <v>RES_AE211</v>
      </c>
      <c r="BU123" t="str">
        <f>IF(ISNA(MATCH(60,$N:$N,)),CD123,VLOOKUP(60,$N:$P,COLUMN(C61),))</f>
        <v>Reserve</v>
      </c>
      <c r="BW123" t="s">
        <v>584</v>
      </c>
      <c r="BX123" t="s">
        <v>585</v>
      </c>
      <c r="BY123" s="65" t="s">
        <v>844</v>
      </c>
      <c r="BZ123" t="str">
        <f t="shared" si="60"/>
        <v>211</v>
      </c>
      <c r="CB123" t="s">
        <v>859</v>
      </c>
      <c r="CC123" t="s">
        <v>860</v>
      </c>
      <c r="CD123" t="s">
        <v>589</v>
      </c>
      <c r="CF123" t="s">
        <v>584</v>
      </c>
      <c r="CG123" t="s">
        <v>585</v>
      </c>
      <c r="CH123" t="s">
        <v>844</v>
      </c>
      <c r="EA123" t="e">
        <f>MasterListe!#REF!</f>
        <v>#REF!</v>
      </c>
      <c r="EB123" t="e">
        <f>MasterListe!#REF!</f>
        <v>#REF!</v>
      </c>
      <c r="EC123">
        <f t="shared" si="81"/>
        <v>0</v>
      </c>
      <c r="ED123">
        <f t="shared" si="82"/>
        <v>0</v>
      </c>
      <c r="EE123">
        <f t="shared" si="83"/>
        <v>0</v>
      </c>
      <c r="EF123">
        <f t="shared" si="84"/>
        <v>0</v>
      </c>
      <c r="EG123">
        <f t="shared" si="85"/>
        <v>0</v>
      </c>
      <c r="EH123">
        <f t="shared" si="86"/>
        <v>0</v>
      </c>
      <c r="EI123">
        <f t="shared" si="87"/>
        <v>0</v>
      </c>
      <c r="FA123" s="63" t="str">
        <f t="shared" si="98"/>
        <v>IO.RES_AE211</v>
      </c>
      <c r="FB123" s="64" t="str">
        <f t="shared" si="99"/>
        <v>R</v>
      </c>
      <c r="FC123" s="64" t="str">
        <f t="shared" si="100"/>
        <v>211</v>
      </c>
      <c r="FD123" s="64" t="str">
        <f t="shared" si="101"/>
        <v>Reserve</v>
      </c>
      <c r="FE123" s="64" t="s">
        <v>619</v>
      </c>
      <c r="FF123" s="65"/>
    </row>
    <row r="124" spans="1:162">
      <c r="A124">
        <f t="shared" si="88"/>
        <v>0</v>
      </c>
      <c r="G124">
        <f t="shared" si="61"/>
        <v>0</v>
      </c>
      <c r="H124">
        <f t="shared" si="62"/>
        <v>0</v>
      </c>
      <c r="I124">
        <f t="shared" si="63"/>
        <v>0</v>
      </c>
      <c r="J124">
        <f t="shared" ref="J124:J187" si="102">X124*W124</f>
        <v>0</v>
      </c>
      <c r="K124">
        <f t="shared" si="64"/>
        <v>0</v>
      </c>
      <c r="L124">
        <f t="shared" si="65"/>
        <v>0</v>
      </c>
      <c r="M124">
        <f t="shared" si="66"/>
        <v>0</v>
      </c>
      <c r="N124">
        <f t="shared" si="58"/>
        <v>0</v>
      </c>
      <c r="O124" t="e">
        <f>MasterListe!#REF!&amp;"_"&amp;MasterListe!#REF!&amp;"_"&amp;MasterListe!#REF!</f>
        <v>#REF!</v>
      </c>
      <c r="P124" t="e">
        <f>MasterListe!#REF!&amp;" "&amp;MasterListe!#REF!</f>
        <v>#REF!</v>
      </c>
      <c r="S124">
        <f t="shared" si="89"/>
        <v>4</v>
      </c>
      <c r="T124">
        <f t="shared" si="67"/>
        <v>0</v>
      </c>
      <c r="U124">
        <f t="shared" si="90"/>
        <v>0</v>
      </c>
      <c r="V124">
        <f t="shared" si="91"/>
        <v>10</v>
      </c>
      <c r="W124">
        <f t="shared" si="68"/>
        <v>5</v>
      </c>
      <c r="X124">
        <f t="shared" si="69"/>
        <v>0</v>
      </c>
      <c r="Y124">
        <f t="shared" si="92"/>
        <v>6</v>
      </c>
      <c r="Z124">
        <f t="shared" si="70"/>
        <v>2</v>
      </c>
      <c r="AA124">
        <f t="shared" si="71"/>
        <v>0</v>
      </c>
      <c r="AB124">
        <f t="shared" si="93"/>
        <v>96</v>
      </c>
      <c r="AC124">
        <f t="shared" si="72"/>
        <v>1</v>
      </c>
      <c r="AD124">
        <f t="shared" si="73"/>
        <v>0</v>
      </c>
      <c r="AE124">
        <f t="shared" si="94"/>
        <v>0</v>
      </c>
      <c r="AF124">
        <f t="shared" si="74"/>
        <v>0</v>
      </c>
      <c r="AG124">
        <f t="shared" si="95"/>
        <v>8</v>
      </c>
      <c r="AH124" cm="1">
        <f t="array" ref="AH124">_xlfn.IFS(AND(AF124=AE124,AJ124=1),SUM(IF(EC124=1,1,0),AH123),AND(AH123=0,OR(AI124=1,AJ124=0)),0,AND(AI124=0,AJ124=0),AH123)</f>
        <v>0</v>
      </c>
      <c r="AI124">
        <f t="shared" si="75"/>
        <v>0</v>
      </c>
      <c r="AJ124">
        <f t="shared" si="76"/>
        <v>0</v>
      </c>
      <c r="AK124">
        <f t="shared" si="96"/>
        <v>0</v>
      </c>
      <c r="AL124">
        <f t="shared" si="77"/>
        <v>0</v>
      </c>
      <c r="AM124">
        <f t="shared" si="78"/>
        <v>0</v>
      </c>
      <c r="AN124">
        <f t="shared" si="97"/>
        <v>0</v>
      </c>
      <c r="AO124">
        <f t="shared" si="79"/>
        <v>0</v>
      </c>
      <c r="AP124">
        <f t="shared" si="80"/>
        <v>0</v>
      </c>
      <c r="BB124" s="72"/>
      <c r="BQ124" s="100"/>
      <c r="BR124" s="96"/>
      <c r="BS124" s="60" t="str">
        <f t="shared" si="59"/>
        <v>AE212</v>
      </c>
      <c r="BT124" t="str">
        <f>IF(ISNA(MATCH(61,$N:$N,)),CC124,VLOOKUP(61,$N:$P,COLUMN(B62),))</f>
        <v>RES_AE212</v>
      </c>
      <c r="BU124" t="str">
        <f>IF(ISNA(MATCH(61,$N:$N,)),CD124,VLOOKUP(61,$N:$P,COLUMN(C62),))</f>
        <v>Reserve</v>
      </c>
      <c r="BW124" t="s">
        <v>584</v>
      </c>
      <c r="BX124" t="s">
        <v>585</v>
      </c>
      <c r="BY124" s="65" t="s">
        <v>844</v>
      </c>
      <c r="BZ124" t="str">
        <f t="shared" si="60"/>
        <v>212</v>
      </c>
      <c r="CB124" t="s">
        <v>861</v>
      </c>
      <c r="CC124" t="s">
        <v>862</v>
      </c>
      <c r="CD124" t="s">
        <v>589</v>
      </c>
      <c r="CF124" t="s">
        <v>584</v>
      </c>
      <c r="CG124" t="s">
        <v>585</v>
      </c>
      <c r="CH124" t="s">
        <v>844</v>
      </c>
      <c r="EA124" t="e">
        <f>MasterListe!#REF!</f>
        <v>#REF!</v>
      </c>
      <c r="EB124" t="e">
        <f>MasterListe!#REF!</f>
        <v>#REF!</v>
      </c>
      <c r="EC124">
        <f t="shared" si="81"/>
        <v>0</v>
      </c>
      <c r="ED124">
        <f t="shared" si="82"/>
        <v>0</v>
      </c>
      <c r="EE124">
        <f t="shared" si="83"/>
        <v>0</v>
      </c>
      <c r="EF124">
        <f t="shared" si="84"/>
        <v>0</v>
      </c>
      <c r="EG124">
        <f t="shared" si="85"/>
        <v>0</v>
      </c>
      <c r="EH124">
        <f t="shared" si="86"/>
        <v>0</v>
      </c>
      <c r="EI124">
        <f t="shared" si="87"/>
        <v>0</v>
      </c>
      <c r="FA124" s="63" t="str">
        <f t="shared" si="98"/>
        <v>IO.RES_AE212</v>
      </c>
      <c r="FB124" s="64" t="str">
        <f t="shared" si="99"/>
        <v>R</v>
      </c>
      <c r="FC124" s="64" t="str">
        <f t="shared" si="100"/>
        <v>212</v>
      </c>
      <c r="FD124" s="64" t="str">
        <f t="shared" si="101"/>
        <v>Reserve</v>
      </c>
      <c r="FE124" s="64" t="s">
        <v>619</v>
      </c>
      <c r="FF124" s="65"/>
    </row>
    <row r="125" spans="1:162">
      <c r="A125">
        <f t="shared" si="88"/>
        <v>0</v>
      </c>
      <c r="G125">
        <f t="shared" si="61"/>
        <v>0</v>
      </c>
      <c r="H125">
        <f t="shared" si="62"/>
        <v>0</v>
      </c>
      <c r="I125">
        <f t="shared" si="63"/>
        <v>0</v>
      </c>
      <c r="J125">
        <f t="shared" si="102"/>
        <v>0</v>
      </c>
      <c r="K125">
        <f t="shared" si="64"/>
        <v>0</v>
      </c>
      <c r="L125">
        <f t="shared" si="65"/>
        <v>0</v>
      </c>
      <c r="M125">
        <f t="shared" si="66"/>
        <v>0</v>
      </c>
      <c r="N125">
        <f t="shared" si="58"/>
        <v>0</v>
      </c>
      <c r="O125" t="e">
        <f>MasterListe!#REF!&amp;"_"&amp;MasterListe!#REF!&amp;"_"&amp;MasterListe!#REF!</f>
        <v>#REF!</v>
      </c>
      <c r="P125" t="e">
        <f>MasterListe!#REF!&amp;" "&amp;MasterListe!#REF!</f>
        <v>#REF!</v>
      </c>
      <c r="S125">
        <f t="shared" si="89"/>
        <v>4</v>
      </c>
      <c r="T125">
        <f t="shared" si="67"/>
        <v>0</v>
      </c>
      <c r="U125">
        <f t="shared" si="90"/>
        <v>0</v>
      </c>
      <c r="V125">
        <f t="shared" si="91"/>
        <v>10</v>
      </c>
      <c r="W125">
        <f t="shared" si="68"/>
        <v>5</v>
      </c>
      <c r="X125">
        <f t="shared" si="69"/>
        <v>0</v>
      </c>
      <c r="Y125">
        <f t="shared" si="92"/>
        <v>6</v>
      </c>
      <c r="Z125">
        <f t="shared" si="70"/>
        <v>2</v>
      </c>
      <c r="AA125">
        <f t="shared" si="71"/>
        <v>0</v>
      </c>
      <c r="AB125">
        <f t="shared" si="93"/>
        <v>96</v>
      </c>
      <c r="AC125">
        <f t="shared" si="72"/>
        <v>1</v>
      </c>
      <c r="AD125">
        <f t="shared" si="73"/>
        <v>0</v>
      </c>
      <c r="AE125">
        <f t="shared" si="94"/>
        <v>0</v>
      </c>
      <c r="AF125">
        <f t="shared" si="74"/>
        <v>0</v>
      </c>
      <c r="AG125">
        <f t="shared" si="95"/>
        <v>8</v>
      </c>
      <c r="AH125" cm="1">
        <f t="array" ref="AH125">_xlfn.IFS(AND(AF125=AE125,AJ125=1),SUM(IF(EC125=1,1,0),AH124),AND(AH124=0,OR(AI125=1,AJ125=0)),0,AND(AI125=0,AJ125=0),AH124)</f>
        <v>0</v>
      </c>
      <c r="AI125">
        <f t="shared" si="75"/>
        <v>0</v>
      </c>
      <c r="AJ125">
        <f t="shared" si="76"/>
        <v>0</v>
      </c>
      <c r="AK125">
        <f t="shared" si="96"/>
        <v>0</v>
      </c>
      <c r="AL125">
        <f t="shared" si="77"/>
        <v>0</v>
      </c>
      <c r="AM125">
        <f t="shared" si="78"/>
        <v>0</v>
      </c>
      <c r="AN125">
        <f t="shared" si="97"/>
        <v>0</v>
      </c>
      <c r="AO125">
        <f t="shared" si="79"/>
        <v>0</v>
      </c>
      <c r="AP125">
        <f t="shared" si="80"/>
        <v>0</v>
      </c>
      <c r="BB125" s="72"/>
      <c r="BQ125" s="100"/>
      <c r="BR125" s="96"/>
      <c r="BS125" s="60" t="str">
        <f t="shared" si="59"/>
        <v>AE213</v>
      </c>
      <c r="BT125" t="str">
        <f>IF(ISNA(MATCH(62,$N:$N,)),CC125,VLOOKUP(62,$N:$P,COLUMN(B63),))</f>
        <v>RES_AE213</v>
      </c>
      <c r="BU125" t="str">
        <f>IF(ISNA(MATCH(62,$N:$N,)),CD125,VLOOKUP(62,$N:$P,COLUMN(C63),))</f>
        <v>Reserve</v>
      </c>
      <c r="BW125" t="s">
        <v>584</v>
      </c>
      <c r="BX125" t="s">
        <v>585</v>
      </c>
      <c r="BY125" s="65" t="s">
        <v>844</v>
      </c>
      <c r="BZ125" t="str">
        <f t="shared" si="60"/>
        <v>213</v>
      </c>
      <c r="CB125" t="s">
        <v>863</v>
      </c>
      <c r="CC125" t="s">
        <v>864</v>
      </c>
      <c r="CD125" t="s">
        <v>589</v>
      </c>
      <c r="CF125" t="s">
        <v>584</v>
      </c>
      <c r="CG125" t="s">
        <v>585</v>
      </c>
      <c r="CH125" t="s">
        <v>844</v>
      </c>
      <c r="EA125" t="e">
        <f>MasterListe!#REF!</f>
        <v>#REF!</v>
      </c>
      <c r="EB125" t="e">
        <f>MasterListe!#REF!</f>
        <v>#REF!</v>
      </c>
      <c r="EC125">
        <f t="shared" si="81"/>
        <v>0</v>
      </c>
      <c r="ED125">
        <f t="shared" si="82"/>
        <v>0</v>
      </c>
      <c r="EE125">
        <f t="shared" si="83"/>
        <v>0</v>
      </c>
      <c r="EF125">
        <f t="shared" si="84"/>
        <v>0</v>
      </c>
      <c r="EG125">
        <f t="shared" si="85"/>
        <v>0</v>
      </c>
      <c r="EH125">
        <f t="shared" si="86"/>
        <v>0</v>
      </c>
      <c r="EI125">
        <f t="shared" si="87"/>
        <v>0</v>
      </c>
      <c r="FA125" s="63" t="str">
        <f t="shared" si="98"/>
        <v>IO.RES_AE213</v>
      </c>
      <c r="FB125" s="64" t="str">
        <f t="shared" si="99"/>
        <v>R</v>
      </c>
      <c r="FC125" s="64" t="str">
        <f t="shared" si="100"/>
        <v>213</v>
      </c>
      <c r="FD125" s="64" t="str">
        <f t="shared" si="101"/>
        <v>Reserve</v>
      </c>
      <c r="FE125" s="64" t="s">
        <v>619</v>
      </c>
      <c r="FF125" s="65"/>
    </row>
    <row r="126" spans="1:162">
      <c r="A126">
        <f t="shared" si="88"/>
        <v>0</v>
      </c>
      <c r="G126">
        <f t="shared" si="61"/>
        <v>0</v>
      </c>
      <c r="H126">
        <f t="shared" si="62"/>
        <v>0</v>
      </c>
      <c r="I126">
        <f t="shared" si="63"/>
        <v>0</v>
      </c>
      <c r="J126">
        <f t="shared" si="102"/>
        <v>0</v>
      </c>
      <c r="K126">
        <f t="shared" si="64"/>
        <v>0</v>
      </c>
      <c r="L126">
        <f t="shared" si="65"/>
        <v>0</v>
      </c>
      <c r="M126">
        <f t="shared" si="66"/>
        <v>0</v>
      </c>
      <c r="N126">
        <f t="shared" si="58"/>
        <v>0</v>
      </c>
      <c r="O126" t="e">
        <f>MasterListe!#REF!&amp;"_"&amp;MasterListe!#REF!&amp;"_"&amp;MasterListe!#REF!</f>
        <v>#REF!</v>
      </c>
      <c r="P126" t="e">
        <f>MasterListe!#REF!&amp;" "&amp;MasterListe!#REF!</f>
        <v>#REF!</v>
      </c>
      <c r="S126">
        <f t="shared" si="89"/>
        <v>4</v>
      </c>
      <c r="T126">
        <f t="shared" si="67"/>
        <v>0</v>
      </c>
      <c r="U126">
        <f t="shared" si="90"/>
        <v>0</v>
      </c>
      <c r="V126">
        <f t="shared" si="91"/>
        <v>10</v>
      </c>
      <c r="W126">
        <f t="shared" si="68"/>
        <v>5</v>
      </c>
      <c r="X126">
        <f t="shared" si="69"/>
        <v>0</v>
      </c>
      <c r="Y126">
        <f t="shared" si="92"/>
        <v>6</v>
      </c>
      <c r="Z126">
        <f t="shared" si="70"/>
        <v>2</v>
      </c>
      <c r="AA126">
        <f t="shared" si="71"/>
        <v>0</v>
      </c>
      <c r="AB126">
        <f t="shared" si="93"/>
        <v>96</v>
      </c>
      <c r="AC126">
        <f t="shared" si="72"/>
        <v>1</v>
      </c>
      <c r="AD126">
        <f t="shared" si="73"/>
        <v>0</v>
      </c>
      <c r="AE126">
        <f t="shared" si="94"/>
        <v>0</v>
      </c>
      <c r="AF126">
        <f t="shared" si="74"/>
        <v>0</v>
      </c>
      <c r="AG126">
        <f t="shared" si="95"/>
        <v>8</v>
      </c>
      <c r="AH126" cm="1">
        <f t="array" ref="AH126">_xlfn.IFS(AND(AF126=AE126,AJ126=1),SUM(IF(EC126=1,1,0),AH125),AND(AH125=0,OR(AI126=1,AJ126=0)),0,AND(AI126=0,AJ126=0),AH125)</f>
        <v>0</v>
      </c>
      <c r="AI126">
        <f t="shared" si="75"/>
        <v>0</v>
      </c>
      <c r="AJ126">
        <f t="shared" si="76"/>
        <v>0</v>
      </c>
      <c r="AK126">
        <f t="shared" si="96"/>
        <v>0</v>
      </c>
      <c r="AL126">
        <f t="shared" si="77"/>
        <v>0</v>
      </c>
      <c r="AM126">
        <f t="shared" si="78"/>
        <v>0</v>
      </c>
      <c r="AN126">
        <f t="shared" si="97"/>
        <v>0</v>
      </c>
      <c r="AO126">
        <f t="shared" si="79"/>
        <v>0</v>
      </c>
      <c r="AP126">
        <f t="shared" si="80"/>
        <v>0</v>
      </c>
      <c r="BB126" s="72"/>
      <c r="BQ126" s="100"/>
      <c r="BR126" s="96"/>
      <c r="BS126" s="60" t="str">
        <f t="shared" si="59"/>
        <v>AE214</v>
      </c>
      <c r="BT126" t="str">
        <f>IF(ISNA(MATCH(63,$N:$N,)),CC126,VLOOKUP(63,$N:$P,COLUMN(B64),))</f>
        <v>RES_AE214</v>
      </c>
      <c r="BU126" t="str">
        <f>IF(ISNA(MATCH(63,$N:$N,)),CD126,VLOOKUP(63,$N:$P,COLUMN(C64),))</f>
        <v>Reserve</v>
      </c>
      <c r="BW126" t="s">
        <v>584</v>
      </c>
      <c r="BX126" t="s">
        <v>585</v>
      </c>
      <c r="BY126" s="65" t="s">
        <v>844</v>
      </c>
      <c r="BZ126" t="str">
        <f t="shared" si="60"/>
        <v>214</v>
      </c>
      <c r="CB126" t="s">
        <v>865</v>
      </c>
      <c r="CC126" t="s">
        <v>866</v>
      </c>
      <c r="CD126" t="s">
        <v>589</v>
      </c>
      <c r="CF126" t="s">
        <v>584</v>
      </c>
      <c r="CG126" t="s">
        <v>585</v>
      </c>
      <c r="CH126" t="s">
        <v>844</v>
      </c>
      <c r="EA126" t="e">
        <f>MasterListe!#REF!</f>
        <v>#REF!</v>
      </c>
      <c r="EB126" t="e">
        <f>MasterListe!#REF!</f>
        <v>#REF!</v>
      </c>
      <c r="EC126">
        <f t="shared" si="81"/>
        <v>0</v>
      </c>
      <c r="ED126">
        <f t="shared" si="82"/>
        <v>0</v>
      </c>
      <c r="EE126">
        <f t="shared" si="83"/>
        <v>0</v>
      </c>
      <c r="EF126">
        <f t="shared" si="84"/>
        <v>0</v>
      </c>
      <c r="EG126">
        <f t="shared" si="85"/>
        <v>0</v>
      </c>
      <c r="EH126">
        <f t="shared" si="86"/>
        <v>0</v>
      </c>
      <c r="EI126">
        <f t="shared" si="87"/>
        <v>0</v>
      </c>
      <c r="FA126" s="63" t="str">
        <f t="shared" si="98"/>
        <v>IO.RES_AE214</v>
      </c>
      <c r="FB126" s="64" t="str">
        <f t="shared" si="99"/>
        <v>R</v>
      </c>
      <c r="FC126" s="64" t="str">
        <f t="shared" si="100"/>
        <v>214</v>
      </c>
      <c r="FD126" s="64" t="str">
        <f t="shared" si="101"/>
        <v>Reserve</v>
      </c>
      <c r="FE126" s="64" t="s">
        <v>619</v>
      </c>
      <c r="FF126" s="65"/>
    </row>
    <row r="127" spans="1:162">
      <c r="A127">
        <f t="shared" si="88"/>
        <v>0</v>
      </c>
      <c r="G127">
        <f t="shared" si="61"/>
        <v>0</v>
      </c>
      <c r="H127">
        <f t="shared" si="62"/>
        <v>0</v>
      </c>
      <c r="I127">
        <f t="shared" si="63"/>
        <v>0</v>
      </c>
      <c r="J127">
        <f t="shared" si="102"/>
        <v>0</v>
      </c>
      <c r="K127">
        <f t="shared" si="64"/>
        <v>0</v>
      </c>
      <c r="L127">
        <f t="shared" si="65"/>
        <v>0</v>
      </c>
      <c r="M127">
        <f t="shared" si="66"/>
        <v>0</v>
      </c>
      <c r="N127">
        <f t="shared" si="58"/>
        <v>0</v>
      </c>
      <c r="O127" t="e">
        <f>MasterListe!#REF!&amp;"_"&amp;MasterListe!#REF!&amp;"_"&amp;MasterListe!#REF!</f>
        <v>#REF!</v>
      </c>
      <c r="P127" t="e">
        <f>MasterListe!#REF!&amp;" "&amp;MasterListe!#REF!</f>
        <v>#REF!</v>
      </c>
      <c r="S127">
        <f t="shared" si="89"/>
        <v>4</v>
      </c>
      <c r="T127">
        <f t="shared" si="67"/>
        <v>0</v>
      </c>
      <c r="U127">
        <f t="shared" si="90"/>
        <v>0</v>
      </c>
      <c r="V127">
        <f t="shared" si="91"/>
        <v>10</v>
      </c>
      <c r="W127">
        <f t="shared" si="68"/>
        <v>5</v>
      </c>
      <c r="X127">
        <f t="shared" si="69"/>
        <v>0</v>
      </c>
      <c r="Y127">
        <f t="shared" si="92"/>
        <v>6</v>
      </c>
      <c r="Z127">
        <f t="shared" si="70"/>
        <v>2</v>
      </c>
      <c r="AA127">
        <f t="shared" si="71"/>
        <v>0</v>
      </c>
      <c r="AB127">
        <f t="shared" si="93"/>
        <v>96</v>
      </c>
      <c r="AC127">
        <f t="shared" si="72"/>
        <v>1</v>
      </c>
      <c r="AD127">
        <f t="shared" si="73"/>
        <v>0</v>
      </c>
      <c r="AE127">
        <f t="shared" si="94"/>
        <v>0</v>
      </c>
      <c r="AF127">
        <f t="shared" si="74"/>
        <v>0</v>
      </c>
      <c r="AG127">
        <f t="shared" si="95"/>
        <v>8</v>
      </c>
      <c r="AH127" cm="1">
        <f t="array" ref="AH127">_xlfn.IFS(AND(AF127=AE127,AJ127=1),SUM(IF(EC127=1,1,0),AH126),AND(AH126=0,OR(AI127=1,AJ127=0)),0,AND(AI127=0,AJ127=0),AH126)</f>
        <v>0</v>
      </c>
      <c r="AI127">
        <f t="shared" si="75"/>
        <v>0</v>
      </c>
      <c r="AJ127">
        <f t="shared" si="76"/>
        <v>0</v>
      </c>
      <c r="AK127">
        <f t="shared" si="96"/>
        <v>0</v>
      </c>
      <c r="AL127">
        <f t="shared" si="77"/>
        <v>0</v>
      </c>
      <c r="AM127">
        <f t="shared" si="78"/>
        <v>0</v>
      </c>
      <c r="AN127">
        <f t="shared" si="97"/>
        <v>0</v>
      </c>
      <c r="AO127">
        <f t="shared" si="79"/>
        <v>0</v>
      </c>
      <c r="AP127">
        <f t="shared" si="80"/>
        <v>0</v>
      </c>
      <c r="BB127" s="72"/>
      <c r="BQ127" s="100"/>
      <c r="BR127" s="96"/>
      <c r="BS127" s="60" t="str">
        <f t="shared" si="59"/>
        <v>AE215</v>
      </c>
      <c r="BT127" t="str">
        <f>IF(ISNA(MATCH(64,$N:$N,)),CC127,VLOOKUP(64,$N:$P,COLUMN(B65),))</f>
        <v>RES_AE215</v>
      </c>
      <c r="BU127" t="str">
        <f>IF(ISNA(MATCH(64,$N:$N,)),CD127,VLOOKUP(64,$N:$P,COLUMN(C65),))</f>
        <v>Reserve</v>
      </c>
      <c r="BW127" t="s">
        <v>584</v>
      </c>
      <c r="BX127" t="s">
        <v>585</v>
      </c>
      <c r="BY127" s="65" t="s">
        <v>844</v>
      </c>
      <c r="BZ127" t="str">
        <f t="shared" si="60"/>
        <v>215</v>
      </c>
      <c r="CB127" t="s">
        <v>867</v>
      </c>
      <c r="CC127" t="s">
        <v>868</v>
      </c>
      <c r="CD127" t="s">
        <v>589</v>
      </c>
      <c r="CF127" t="s">
        <v>584</v>
      </c>
      <c r="CG127" t="s">
        <v>585</v>
      </c>
      <c r="CH127" t="s">
        <v>844</v>
      </c>
      <c r="EA127" t="e">
        <f>MasterListe!#REF!</f>
        <v>#REF!</v>
      </c>
      <c r="EB127" t="e">
        <f>MasterListe!#REF!</f>
        <v>#REF!</v>
      </c>
      <c r="EC127">
        <f t="shared" si="81"/>
        <v>0</v>
      </c>
      <c r="ED127">
        <f t="shared" si="82"/>
        <v>0</v>
      </c>
      <c r="EE127">
        <f t="shared" si="83"/>
        <v>0</v>
      </c>
      <c r="EF127">
        <f t="shared" si="84"/>
        <v>0</v>
      </c>
      <c r="EG127">
        <f t="shared" si="85"/>
        <v>0</v>
      </c>
      <c r="EH127">
        <f t="shared" si="86"/>
        <v>0</v>
      </c>
      <c r="EI127">
        <f t="shared" si="87"/>
        <v>0</v>
      </c>
      <c r="FA127" s="63" t="str">
        <f t="shared" si="98"/>
        <v>IO.RES_AE215</v>
      </c>
      <c r="FB127" s="64" t="str">
        <f t="shared" si="99"/>
        <v>R</v>
      </c>
      <c r="FC127" s="64" t="str">
        <f t="shared" si="100"/>
        <v>215</v>
      </c>
      <c r="FD127" s="64" t="str">
        <f t="shared" si="101"/>
        <v>Reserve</v>
      </c>
      <c r="FE127" s="64" t="s">
        <v>619</v>
      </c>
      <c r="FF127" s="65"/>
    </row>
    <row r="128" spans="1:162">
      <c r="A128">
        <f t="shared" si="88"/>
        <v>0</v>
      </c>
      <c r="G128">
        <f t="shared" si="61"/>
        <v>0</v>
      </c>
      <c r="H128">
        <f t="shared" si="62"/>
        <v>0</v>
      </c>
      <c r="I128">
        <f t="shared" si="63"/>
        <v>0</v>
      </c>
      <c r="J128">
        <f t="shared" si="102"/>
        <v>0</v>
      </c>
      <c r="K128">
        <f t="shared" si="64"/>
        <v>0</v>
      </c>
      <c r="L128">
        <f t="shared" si="65"/>
        <v>0</v>
      </c>
      <c r="M128">
        <f t="shared" si="66"/>
        <v>0</v>
      </c>
      <c r="N128">
        <f t="shared" si="58"/>
        <v>0</v>
      </c>
      <c r="O128" t="e">
        <f>MasterListe!#REF!&amp;"_"&amp;MasterListe!#REF!&amp;"_"&amp;MasterListe!#REF!</f>
        <v>#REF!</v>
      </c>
      <c r="P128" t="e">
        <f>MasterListe!#REF!&amp;" "&amp;MasterListe!#REF!</f>
        <v>#REF!</v>
      </c>
      <c r="S128">
        <f t="shared" si="89"/>
        <v>4</v>
      </c>
      <c r="T128">
        <f t="shared" si="67"/>
        <v>0</v>
      </c>
      <c r="U128">
        <f t="shared" si="90"/>
        <v>0</v>
      </c>
      <c r="V128">
        <f t="shared" si="91"/>
        <v>10</v>
      </c>
      <c r="W128">
        <f t="shared" si="68"/>
        <v>5</v>
      </c>
      <c r="X128">
        <f t="shared" si="69"/>
        <v>0</v>
      </c>
      <c r="Y128">
        <f t="shared" si="92"/>
        <v>6</v>
      </c>
      <c r="Z128">
        <f t="shared" si="70"/>
        <v>2</v>
      </c>
      <c r="AA128">
        <f t="shared" si="71"/>
        <v>0</v>
      </c>
      <c r="AB128">
        <f t="shared" si="93"/>
        <v>96</v>
      </c>
      <c r="AC128">
        <f t="shared" si="72"/>
        <v>1</v>
      </c>
      <c r="AD128">
        <f t="shared" si="73"/>
        <v>0</v>
      </c>
      <c r="AE128">
        <f t="shared" si="94"/>
        <v>0</v>
      </c>
      <c r="AF128">
        <f t="shared" si="74"/>
        <v>0</v>
      </c>
      <c r="AG128">
        <f t="shared" si="95"/>
        <v>8</v>
      </c>
      <c r="AH128" cm="1">
        <f t="array" ref="AH128">_xlfn.IFS(AND(AF128=AE128,AJ128=1),SUM(IF(EC128=1,1,0),AH127),AND(AH127=0,OR(AI128=1,AJ128=0)),0,AND(AI128=0,AJ128=0),AH127)</f>
        <v>0</v>
      </c>
      <c r="AI128">
        <f t="shared" si="75"/>
        <v>0</v>
      </c>
      <c r="AJ128">
        <f t="shared" si="76"/>
        <v>0</v>
      </c>
      <c r="AK128">
        <f t="shared" si="96"/>
        <v>0</v>
      </c>
      <c r="AL128">
        <f t="shared" si="77"/>
        <v>0</v>
      </c>
      <c r="AM128">
        <f t="shared" si="78"/>
        <v>0</v>
      </c>
      <c r="AN128">
        <f t="shared" si="97"/>
        <v>0</v>
      </c>
      <c r="AO128">
        <f t="shared" si="79"/>
        <v>0</v>
      </c>
      <c r="AP128">
        <f t="shared" si="80"/>
        <v>0</v>
      </c>
      <c r="BB128" s="72"/>
      <c r="BQ128" s="100"/>
      <c r="BR128" s="96">
        <v>9</v>
      </c>
      <c r="BS128" s="60" t="str">
        <f t="shared" si="59"/>
        <v>AA232</v>
      </c>
      <c r="BT128" t="str">
        <f>IF(ISNA(MATCH(33,$L:$L,)),CC128,VLOOKUP(33,$L:$P,COLUMN(D34),))</f>
        <v>RES_AA232</v>
      </c>
      <c r="BU128" t="str">
        <f>IF(ISNA(MATCH(33,$L:$L,)),CD128,VLOOKUP(33,$L:$P,COLUMN(E34),))</f>
        <v>Reserve</v>
      </c>
      <c r="BW128" t="s">
        <v>584</v>
      </c>
      <c r="BX128" t="s">
        <v>585</v>
      </c>
      <c r="BY128" s="65" t="s">
        <v>869</v>
      </c>
      <c r="BZ128" t="str">
        <f t="shared" si="60"/>
        <v>232</v>
      </c>
      <c r="CB128" t="s">
        <v>870</v>
      </c>
      <c r="CC128" t="s">
        <v>871</v>
      </c>
      <c r="CD128" t="s">
        <v>589</v>
      </c>
      <c r="CF128" t="s">
        <v>584</v>
      </c>
      <c r="CG128" t="s">
        <v>585</v>
      </c>
      <c r="CH128" t="s">
        <v>869</v>
      </c>
      <c r="EA128" t="e">
        <f>MasterListe!#REF!</f>
        <v>#REF!</v>
      </c>
      <c r="EB128" t="e">
        <f>MasterListe!#REF!</f>
        <v>#REF!</v>
      </c>
      <c r="EC128">
        <f t="shared" si="81"/>
        <v>0</v>
      </c>
      <c r="ED128">
        <f t="shared" si="82"/>
        <v>0</v>
      </c>
      <c r="EE128">
        <f t="shared" si="83"/>
        <v>0</v>
      </c>
      <c r="EF128">
        <f t="shared" si="84"/>
        <v>0</v>
      </c>
      <c r="EG128">
        <f t="shared" si="85"/>
        <v>0</v>
      </c>
      <c r="EH128">
        <f t="shared" si="86"/>
        <v>0</v>
      </c>
      <c r="EI128">
        <f t="shared" si="87"/>
        <v>0</v>
      </c>
      <c r="FA128" s="63" t="str">
        <f t="shared" si="98"/>
        <v>IO.RES_AA232</v>
      </c>
      <c r="FB128" s="64" t="str">
        <f t="shared" si="99"/>
        <v>R</v>
      </c>
      <c r="FC128" s="64" t="str">
        <f t="shared" si="100"/>
        <v>232</v>
      </c>
      <c r="FD128" s="64" t="str">
        <f t="shared" si="101"/>
        <v>Reserve</v>
      </c>
      <c r="FE128" s="64" t="s">
        <v>619</v>
      </c>
      <c r="FF128" s="65"/>
    </row>
    <row r="129" spans="1:162">
      <c r="A129">
        <f t="shared" si="88"/>
        <v>0</v>
      </c>
      <c r="G129">
        <f t="shared" si="61"/>
        <v>0</v>
      </c>
      <c r="H129">
        <f t="shared" si="62"/>
        <v>0</v>
      </c>
      <c r="I129">
        <f t="shared" si="63"/>
        <v>0</v>
      </c>
      <c r="J129">
        <f t="shared" si="102"/>
        <v>0</v>
      </c>
      <c r="K129">
        <f t="shared" si="64"/>
        <v>0</v>
      </c>
      <c r="L129">
        <f t="shared" si="65"/>
        <v>0</v>
      </c>
      <c r="M129">
        <f t="shared" si="66"/>
        <v>0</v>
      </c>
      <c r="N129">
        <f t="shared" si="58"/>
        <v>0</v>
      </c>
      <c r="O129" t="e">
        <f>MasterListe!#REF!&amp;"_"&amp;MasterListe!#REF!&amp;"_"&amp;MasterListe!#REF!</f>
        <v>#REF!</v>
      </c>
      <c r="P129" t="e">
        <f>MasterListe!#REF!&amp;" "&amp;MasterListe!#REF!</f>
        <v>#REF!</v>
      </c>
      <c r="S129">
        <f t="shared" si="89"/>
        <v>4</v>
      </c>
      <c r="T129">
        <f t="shared" si="67"/>
        <v>0</v>
      </c>
      <c r="U129">
        <f t="shared" si="90"/>
        <v>0</v>
      </c>
      <c r="V129">
        <f t="shared" si="91"/>
        <v>10</v>
      </c>
      <c r="W129">
        <f t="shared" si="68"/>
        <v>5</v>
      </c>
      <c r="X129">
        <f t="shared" si="69"/>
        <v>0</v>
      </c>
      <c r="Y129">
        <f t="shared" si="92"/>
        <v>6</v>
      </c>
      <c r="Z129">
        <f t="shared" si="70"/>
        <v>2</v>
      </c>
      <c r="AA129">
        <f t="shared" si="71"/>
        <v>0</v>
      </c>
      <c r="AB129">
        <f t="shared" si="93"/>
        <v>96</v>
      </c>
      <c r="AC129">
        <f t="shared" si="72"/>
        <v>1</v>
      </c>
      <c r="AD129">
        <f t="shared" si="73"/>
        <v>0</v>
      </c>
      <c r="AE129">
        <f t="shared" si="94"/>
        <v>0</v>
      </c>
      <c r="AF129">
        <f t="shared" si="74"/>
        <v>0</v>
      </c>
      <c r="AG129">
        <f t="shared" si="95"/>
        <v>8</v>
      </c>
      <c r="AH129" cm="1">
        <f t="array" ref="AH129">_xlfn.IFS(AND(AF129=AE129,AJ129=1),SUM(IF(EC129=1,1,0),AH128),AND(AH128=0,OR(AI129=1,AJ129=0)),0,AND(AI129=0,AJ129=0),AH128)</f>
        <v>0</v>
      </c>
      <c r="AI129">
        <f t="shared" si="75"/>
        <v>0</v>
      </c>
      <c r="AJ129">
        <f t="shared" si="76"/>
        <v>0</v>
      </c>
      <c r="AK129">
        <f t="shared" si="96"/>
        <v>0</v>
      </c>
      <c r="AL129">
        <f t="shared" si="77"/>
        <v>0</v>
      </c>
      <c r="AM129">
        <f t="shared" si="78"/>
        <v>0</v>
      </c>
      <c r="AN129">
        <f t="shared" si="97"/>
        <v>0</v>
      </c>
      <c r="AO129">
        <f t="shared" si="79"/>
        <v>0</v>
      </c>
      <c r="AP129">
        <f t="shared" si="80"/>
        <v>0</v>
      </c>
      <c r="BB129" s="72"/>
      <c r="BQ129" s="100"/>
      <c r="BR129" s="96"/>
      <c r="BS129" s="60" t="str">
        <f t="shared" si="59"/>
        <v>AA233</v>
      </c>
      <c r="BT129" t="str">
        <f>IF(ISNA(MATCH(34,$L:$L,)),CC129,VLOOKUP(34,$L:$P,COLUMN(D35),))</f>
        <v>RES_AA233</v>
      </c>
      <c r="BU129" t="str">
        <f>IF(ISNA(MATCH(34,$L:$L,)),CD129,VLOOKUP(34,$L:$P,COLUMN(E35),))</f>
        <v>Reserve</v>
      </c>
      <c r="BW129" t="s">
        <v>584</v>
      </c>
      <c r="BX129" t="s">
        <v>585</v>
      </c>
      <c r="BY129" s="65" t="s">
        <v>869</v>
      </c>
      <c r="BZ129" t="str">
        <f t="shared" si="60"/>
        <v>233</v>
      </c>
      <c r="CB129" t="s">
        <v>872</v>
      </c>
      <c r="CC129" t="s">
        <v>873</v>
      </c>
      <c r="CD129" t="s">
        <v>589</v>
      </c>
      <c r="CF129" t="s">
        <v>584</v>
      </c>
      <c r="CG129" t="s">
        <v>585</v>
      </c>
      <c r="CH129" t="s">
        <v>869</v>
      </c>
      <c r="EA129" t="e">
        <f>MasterListe!#REF!</f>
        <v>#REF!</v>
      </c>
      <c r="EB129" t="e">
        <f>MasterListe!#REF!</f>
        <v>#REF!</v>
      </c>
      <c r="EC129">
        <f t="shared" si="81"/>
        <v>0</v>
      </c>
      <c r="ED129">
        <f t="shared" si="82"/>
        <v>0</v>
      </c>
      <c r="EE129">
        <f t="shared" si="83"/>
        <v>0</v>
      </c>
      <c r="EF129">
        <f t="shared" si="84"/>
        <v>0</v>
      </c>
      <c r="EG129">
        <f t="shared" si="85"/>
        <v>0</v>
      </c>
      <c r="EH129">
        <f t="shared" si="86"/>
        <v>0</v>
      </c>
      <c r="EI129">
        <f t="shared" si="87"/>
        <v>0</v>
      </c>
      <c r="FA129" s="63" t="str">
        <f t="shared" si="98"/>
        <v>IO.RES_AA233</v>
      </c>
      <c r="FB129" s="64" t="str">
        <f t="shared" si="99"/>
        <v>R</v>
      </c>
      <c r="FC129" s="64" t="str">
        <f t="shared" si="100"/>
        <v>233</v>
      </c>
      <c r="FD129" s="64" t="str">
        <f t="shared" si="101"/>
        <v>Reserve</v>
      </c>
      <c r="FE129" s="64" t="s">
        <v>619</v>
      </c>
      <c r="FF129" s="65"/>
    </row>
    <row r="130" spans="1:162">
      <c r="A130">
        <f t="shared" si="88"/>
        <v>0</v>
      </c>
      <c r="G130">
        <f t="shared" si="61"/>
        <v>0</v>
      </c>
      <c r="H130">
        <f t="shared" si="62"/>
        <v>0</v>
      </c>
      <c r="I130">
        <f t="shared" si="63"/>
        <v>0</v>
      </c>
      <c r="J130">
        <f t="shared" si="102"/>
        <v>0</v>
      </c>
      <c r="K130">
        <f t="shared" si="64"/>
        <v>0</v>
      </c>
      <c r="L130">
        <f t="shared" si="65"/>
        <v>0</v>
      </c>
      <c r="M130">
        <f t="shared" si="66"/>
        <v>0</v>
      </c>
      <c r="N130">
        <f t="shared" si="58"/>
        <v>0</v>
      </c>
      <c r="O130" t="e">
        <f>MasterListe!#REF!&amp;"_"&amp;MasterListe!#REF!&amp;"_"&amp;MasterListe!#REF!</f>
        <v>#REF!</v>
      </c>
      <c r="P130" t="e">
        <f>MasterListe!#REF!&amp;" "&amp;MasterListe!#REF!</f>
        <v>#REF!</v>
      </c>
      <c r="S130">
        <f t="shared" si="89"/>
        <v>4</v>
      </c>
      <c r="T130">
        <f t="shared" si="67"/>
        <v>0</v>
      </c>
      <c r="U130">
        <f t="shared" si="90"/>
        <v>0</v>
      </c>
      <c r="V130">
        <f t="shared" si="91"/>
        <v>10</v>
      </c>
      <c r="W130">
        <f t="shared" si="68"/>
        <v>5</v>
      </c>
      <c r="X130">
        <f t="shared" si="69"/>
        <v>0</v>
      </c>
      <c r="Y130">
        <f t="shared" si="92"/>
        <v>6</v>
      </c>
      <c r="Z130">
        <f t="shared" si="70"/>
        <v>2</v>
      </c>
      <c r="AA130">
        <f t="shared" si="71"/>
        <v>0</v>
      </c>
      <c r="AB130">
        <f t="shared" si="93"/>
        <v>96</v>
      </c>
      <c r="AC130">
        <f t="shared" si="72"/>
        <v>1</v>
      </c>
      <c r="AD130">
        <f t="shared" si="73"/>
        <v>0</v>
      </c>
      <c r="AE130">
        <f t="shared" si="94"/>
        <v>0</v>
      </c>
      <c r="AF130">
        <f t="shared" si="74"/>
        <v>0</v>
      </c>
      <c r="AG130">
        <f t="shared" si="95"/>
        <v>8</v>
      </c>
      <c r="AH130" cm="1">
        <f t="array" ref="AH130">_xlfn.IFS(AND(AF130=AE130,AJ130=1),SUM(IF(EC130=1,1,0),AH129),AND(AH129=0,OR(AI130=1,AJ130=0)),0,AND(AI130=0,AJ130=0),AH129)</f>
        <v>0</v>
      </c>
      <c r="AI130">
        <f t="shared" si="75"/>
        <v>0</v>
      </c>
      <c r="AJ130">
        <f t="shared" si="76"/>
        <v>0</v>
      </c>
      <c r="AK130">
        <f t="shared" si="96"/>
        <v>0</v>
      </c>
      <c r="AL130">
        <f t="shared" si="77"/>
        <v>0</v>
      </c>
      <c r="AM130">
        <f t="shared" si="78"/>
        <v>0</v>
      </c>
      <c r="AN130">
        <f t="shared" si="97"/>
        <v>0</v>
      </c>
      <c r="AO130">
        <f t="shared" si="79"/>
        <v>0</v>
      </c>
      <c r="AP130">
        <f t="shared" si="80"/>
        <v>0</v>
      </c>
      <c r="BB130" s="72"/>
      <c r="BQ130" s="100"/>
      <c r="BR130" s="96"/>
      <c r="BS130" s="60" t="str">
        <f t="shared" si="59"/>
        <v>AA234</v>
      </c>
      <c r="BT130" t="str">
        <f>IF(ISNA(MATCH(35,$L:$L,)),CC130,VLOOKUP(35,$L:$P,COLUMN(D36),))</f>
        <v>RES_AA234</v>
      </c>
      <c r="BU130" t="str">
        <f>IF(ISNA(MATCH(35,$L:$L,)),CD130,VLOOKUP(35,$L:$P,COLUMN(E36),))</f>
        <v>Reserve</v>
      </c>
      <c r="BW130" t="s">
        <v>584</v>
      </c>
      <c r="BX130" t="s">
        <v>585</v>
      </c>
      <c r="BY130" s="65" t="s">
        <v>869</v>
      </c>
      <c r="BZ130" t="str">
        <f t="shared" si="60"/>
        <v>234</v>
      </c>
      <c r="CB130" t="s">
        <v>874</v>
      </c>
      <c r="CC130" t="s">
        <v>875</v>
      </c>
      <c r="CD130" t="s">
        <v>589</v>
      </c>
      <c r="CF130" t="s">
        <v>584</v>
      </c>
      <c r="CG130" t="s">
        <v>585</v>
      </c>
      <c r="CH130" t="s">
        <v>869</v>
      </c>
      <c r="EA130" t="e">
        <f>MasterListe!#REF!</f>
        <v>#REF!</v>
      </c>
      <c r="EB130" t="e">
        <f>MasterListe!#REF!</f>
        <v>#REF!</v>
      </c>
      <c r="EC130">
        <f t="shared" si="81"/>
        <v>0</v>
      </c>
      <c r="ED130">
        <f t="shared" si="82"/>
        <v>0</v>
      </c>
      <c r="EE130">
        <f t="shared" si="83"/>
        <v>0</v>
      </c>
      <c r="EF130">
        <f t="shared" si="84"/>
        <v>0</v>
      </c>
      <c r="EG130">
        <f t="shared" si="85"/>
        <v>0</v>
      </c>
      <c r="EH130">
        <f t="shared" si="86"/>
        <v>0</v>
      </c>
      <c r="EI130">
        <f t="shared" si="87"/>
        <v>0</v>
      </c>
      <c r="FA130" s="63" t="str">
        <f t="shared" si="98"/>
        <v>IO.RES_AA234</v>
      </c>
      <c r="FB130" s="64" t="str">
        <f t="shared" si="99"/>
        <v>R</v>
      </c>
      <c r="FC130" s="64" t="str">
        <f t="shared" si="100"/>
        <v>234</v>
      </c>
      <c r="FD130" s="64" t="str">
        <f t="shared" si="101"/>
        <v>Reserve</v>
      </c>
      <c r="FE130" s="64" t="s">
        <v>619</v>
      </c>
      <c r="FF130" s="65"/>
    </row>
    <row r="131" spans="1:162">
      <c r="A131">
        <f t="shared" si="88"/>
        <v>0</v>
      </c>
      <c r="G131">
        <f t="shared" si="61"/>
        <v>0</v>
      </c>
      <c r="H131">
        <f t="shared" si="62"/>
        <v>0</v>
      </c>
      <c r="I131">
        <f t="shared" si="63"/>
        <v>0</v>
      </c>
      <c r="J131">
        <f t="shared" si="102"/>
        <v>0</v>
      </c>
      <c r="K131">
        <f t="shared" si="64"/>
        <v>0</v>
      </c>
      <c r="L131">
        <f t="shared" si="65"/>
        <v>0</v>
      </c>
      <c r="M131">
        <f t="shared" si="66"/>
        <v>0</v>
      </c>
      <c r="N131">
        <f t="shared" si="58"/>
        <v>0</v>
      </c>
      <c r="O131" t="e">
        <f>MasterListe!#REF!&amp;"_"&amp;MasterListe!#REF!&amp;"_"&amp;MasterListe!#REF!</f>
        <v>#REF!</v>
      </c>
      <c r="P131" t="e">
        <f>MasterListe!#REF!&amp;" "&amp;MasterListe!#REF!</f>
        <v>#REF!</v>
      </c>
      <c r="S131">
        <f t="shared" si="89"/>
        <v>4</v>
      </c>
      <c r="T131">
        <f t="shared" si="67"/>
        <v>0</v>
      </c>
      <c r="U131">
        <f t="shared" si="90"/>
        <v>0</v>
      </c>
      <c r="V131">
        <f t="shared" si="91"/>
        <v>10</v>
      </c>
      <c r="W131">
        <f t="shared" si="68"/>
        <v>5</v>
      </c>
      <c r="X131">
        <f t="shared" si="69"/>
        <v>0</v>
      </c>
      <c r="Y131">
        <f t="shared" si="92"/>
        <v>6</v>
      </c>
      <c r="Z131">
        <f t="shared" si="70"/>
        <v>2</v>
      </c>
      <c r="AA131">
        <f t="shared" si="71"/>
        <v>0</v>
      </c>
      <c r="AB131">
        <f t="shared" si="93"/>
        <v>96</v>
      </c>
      <c r="AC131">
        <f t="shared" si="72"/>
        <v>1</v>
      </c>
      <c r="AD131">
        <f t="shared" si="73"/>
        <v>0</v>
      </c>
      <c r="AE131">
        <f t="shared" si="94"/>
        <v>0</v>
      </c>
      <c r="AF131">
        <f t="shared" si="74"/>
        <v>0</v>
      </c>
      <c r="AG131">
        <f t="shared" si="95"/>
        <v>8</v>
      </c>
      <c r="AH131" cm="1">
        <f t="array" ref="AH131">_xlfn.IFS(AND(AF131=AE131,AJ131=1),SUM(IF(EC131=1,1,0),AH130),AND(AH130=0,OR(AI131=1,AJ131=0)),0,AND(AI131=0,AJ131=0),AH130)</f>
        <v>0</v>
      </c>
      <c r="AI131">
        <f t="shared" si="75"/>
        <v>0</v>
      </c>
      <c r="AJ131">
        <f t="shared" si="76"/>
        <v>0</v>
      </c>
      <c r="AK131">
        <f t="shared" si="96"/>
        <v>0</v>
      </c>
      <c r="AL131">
        <f t="shared" si="77"/>
        <v>0</v>
      </c>
      <c r="AM131">
        <f t="shared" si="78"/>
        <v>0</v>
      </c>
      <c r="AN131">
        <f t="shared" si="97"/>
        <v>0</v>
      </c>
      <c r="AO131">
        <f t="shared" si="79"/>
        <v>0</v>
      </c>
      <c r="AP131">
        <f t="shared" si="80"/>
        <v>0</v>
      </c>
      <c r="BB131" s="72"/>
      <c r="BQ131" s="100"/>
      <c r="BR131" s="96"/>
      <c r="BS131" s="60" t="str">
        <f t="shared" si="59"/>
        <v>AA235</v>
      </c>
      <c r="BT131" t="str">
        <f>IF(ISNA(MATCH(36,$L:$L,)),CC131,VLOOKUP(36,$L:$P,COLUMN(D37),))</f>
        <v>RES_AA235</v>
      </c>
      <c r="BU131" t="str">
        <f>IF(ISNA(MATCH(36,$L:$L,)),CD131,VLOOKUP(36,$L:$P,COLUMN(E37),))</f>
        <v>Reserve</v>
      </c>
      <c r="BW131" t="s">
        <v>584</v>
      </c>
      <c r="BX131" t="s">
        <v>585</v>
      </c>
      <c r="BY131" s="65" t="s">
        <v>869</v>
      </c>
      <c r="BZ131" t="str">
        <f t="shared" si="60"/>
        <v>235</v>
      </c>
      <c r="CB131" t="s">
        <v>876</v>
      </c>
      <c r="CC131" t="s">
        <v>877</v>
      </c>
      <c r="CD131" t="s">
        <v>589</v>
      </c>
      <c r="CF131" t="s">
        <v>584</v>
      </c>
      <c r="CG131" t="s">
        <v>585</v>
      </c>
      <c r="CH131" t="s">
        <v>869</v>
      </c>
      <c r="EA131" t="e">
        <f>MasterListe!#REF!</f>
        <v>#REF!</v>
      </c>
      <c r="EB131" t="e">
        <f>MasterListe!#REF!</f>
        <v>#REF!</v>
      </c>
      <c r="EC131">
        <f t="shared" si="81"/>
        <v>0</v>
      </c>
      <c r="ED131">
        <f t="shared" si="82"/>
        <v>0</v>
      </c>
      <c r="EE131">
        <f t="shared" si="83"/>
        <v>0</v>
      </c>
      <c r="EF131">
        <f t="shared" si="84"/>
        <v>0</v>
      </c>
      <c r="EG131">
        <f t="shared" si="85"/>
        <v>0</v>
      </c>
      <c r="EH131">
        <f t="shared" si="86"/>
        <v>0</v>
      </c>
      <c r="EI131">
        <f t="shared" si="87"/>
        <v>0</v>
      </c>
      <c r="FA131" s="63" t="str">
        <f t="shared" si="98"/>
        <v>IO.RES_AA235</v>
      </c>
      <c r="FB131" s="64" t="str">
        <f t="shared" si="99"/>
        <v>R</v>
      </c>
      <c r="FC131" s="64" t="str">
        <f t="shared" si="100"/>
        <v>235</v>
      </c>
      <c r="FD131" s="64" t="str">
        <f t="shared" si="101"/>
        <v>Reserve</v>
      </c>
      <c r="FE131" s="64" t="s">
        <v>619</v>
      </c>
      <c r="FF131" s="65"/>
    </row>
    <row r="132" spans="1:162">
      <c r="A132">
        <f t="shared" si="88"/>
        <v>0</v>
      </c>
      <c r="G132">
        <f t="shared" si="61"/>
        <v>0</v>
      </c>
      <c r="H132">
        <f t="shared" si="62"/>
        <v>0</v>
      </c>
      <c r="I132">
        <f t="shared" si="63"/>
        <v>0</v>
      </c>
      <c r="J132">
        <f t="shared" si="102"/>
        <v>0</v>
      </c>
      <c r="K132">
        <f t="shared" si="64"/>
        <v>0</v>
      </c>
      <c r="L132">
        <f t="shared" si="65"/>
        <v>0</v>
      </c>
      <c r="M132">
        <f t="shared" si="66"/>
        <v>0</v>
      </c>
      <c r="N132">
        <f t="shared" ref="N132:N195" si="103">AF132*AI132</f>
        <v>0</v>
      </c>
      <c r="O132" t="e">
        <f>MasterListe!#REF!&amp;"_"&amp;MasterListe!#REF!&amp;"_"&amp;MasterListe!#REF!</f>
        <v>#REF!</v>
      </c>
      <c r="P132" t="e">
        <f>MasterListe!#REF!&amp;" "&amp;MasterListe!#REF!</f>
        <v>#REF!</v>
      </c>
      <c r="S132">
        <f t="shared" si="89"/>
        <v>4</v>
      </c>
      <c r="T132">
        <f t="shared" si="67"/>
        <v>0</v>
      </c>
      <c r="U132">
        <f t="shared" si="90"/>
        <v>0</v>
      </c>
      <c r="V132">
        <f t="shared" si="91"/>
        <v>10</v>
      </c>
      <c r="W132">
        <f t="shared" si="68"/>
        <v>5</v>
      </c>
      <c r="X132">
        <f t="shared" si="69"/>
        <v>0</v>
      </c>
      <c r="Y132">
        <f t="shared" si="92"/>
        <v>6</v>
      </c>
      <c r="Z132">
        <f t="shared" si="70"/>
        <v>2</v>
      </c>
      <c r="AA132">
        <f t="shared" si="71"/>
        <v>0</v>
      </c>
      <c r="AB132">
        <f t="shared" si="93"/>
        <v>96</v>
      </c>
      <c r="AC132">
        <f t="shared" si="72"/>
        <v>1</v>
      </c>
      <c r="AD132">
        <f t="shared" si="73"/>
        <v>0</v>
      </c>
      <c r="AE132">
        <f t="shared" si="94"/>
        <v>0</v>
      </c>
      <c r="AF132">
        <f t="shared" si="74"/>
        <v>0</v>
      </c>
      <c r="AG132">
        <f t="shared" si="95"/>
        <v>8</v>
      </c>
      <c r="AH132" cm="1">
        <f t="array" ref="AH132">_xlfn.IFS(AND(AF132=AE132,AJ132=1),SUM(IF(EC132=1,1,0),AH131),AND(AH131=0,OR(AI132=1,AJ132=0)),0,AND(AI132=0,AJ132=0),AH131)</f>
        <v>0</v>
      </c>
      <c r="AI132">
        <f t="shared" si="75"/>
        <v>0</v>
      </c>
      <c r="AJ132">
        <f t="shared" si="76"/>
        <v>0</v>
      </c>
      <c r="AK132">
        <f t="shared" si="96"/>
        <v>0</v>
      </c>
      <c r="AL132">
        <f t="shared" si="77"/>
        <v>0</v>
      </c>
      <c r="AM132">
        <f t="shared" si="78"/>
        <v>0</v>
      </c>
      <c r="AN132">
        <f t="shared" si="97"/>
        <v>0</v>
      </c>
      <c r="AO132">
        <f t="shared" si="79"/>
        <v>0</v>
      </c>
      <c r="AP132">
        <f t="shared" si="80"/>
        <v>0</v>
      </c>
      <c r="BB132" s="72"/>
      <c r="BQ132" s="100"/>
      <c r="BR132" s="96"/>
      <c r="BS132" s="60" t="str">
        <f t="shared" ref="BS132:BS195" si="104">CB132</f>
        <v>AE224</v>
      </c>
      <c r="BT132" t="str">
        <f>IF(ISNA(MATCH(65,$N:$N,)),CC132,VLOOKUP(65,$N:$P,COLUMN(B66),))</f>
        <v>RES_AE224</v>
      </c>
      <c r="BU132" t="str">
        <f>IF(ISNA(MATCH(65,$N:$N,)),CD132,VLOOKUP(65,$N:$P,COLUMN(C66),))</f>
        <v>Reserve</v>
      </c>
      <c r="BW132" t="s">
        <v>584</v>
      </c>
      <c r="BX132" t="s">
        <v>585</v>
      </c>
      <c r="BY132" s="65" t="s">
        <v>869</v>
      </c>
      <c r="BZ132" t="str">
        <f t="shared" ref="BZ132:BZ195" si="105">MID(BS132,3,3)</f>
        <v>224</v>
      </c>
      <c r="CB132" t="s">
        <v>878</v>
      </c>
      <c r="CC132" t="s">
        <v>879</v>
      </c>
      <c r="CD132" t="s">
        <v>589</v>
      </c>
      <c r="CF132" t="s">
        <v>584</v>
      </c>
      <c r="CG132" t="s">
        <v>585</v>
      </c>
      <c r="CH132" t="s">
        <v>869</v>
      </c>
      <c r="EA132" t="e">
        <f>MasterListe!#REF!</f>
        <v>#REF!</v>
      </c>
      <c r="EB132" t="e">
        <f>MasterListe!#REF!</f>
        <v>#REF!</v>
      </c>
      <c r="EC132">
        <f t="shared" si="81"/>
        <v>0</v>
      </c>
      <c r="ED132">
        <f t="shared" si="82"/>
        <v>0</v>
      </c>
      <c r="EE132">
        <f t="shared" si="83"/>
        <v>0</v>
      </c>
      <c r="EF132">
        <f t="shared" si="84"/>
        <v>0</v>
      </c>
      <c r="EG132">
        <f t="shared" si="85"/>
        <v>0</v>
      </c>
      <c r="EH132">
        <f t="shared" si="86"/>
        <v>0</v>
      </c>
      <c r="EI132">
        <f t="shared" si="87"/>
        <v>0</v>
      </c>
      <c r="FA132" s="63" t="str">
        <f t="shared" si="98"/>
        <v>IO.RES_AE224</v>
      </c>
      <c r="FB132" s="64" t="str">
        <f t="shared" si="99"/>
        <v>R</v>
      </c>
      <c r="FC132" s="64" t="str">
        <f t="shared" si="100"/>
        <v>224</v>
      </c>
      <c r="FD132" s="64" t="str">
        <f t="shared" si="101"/>
        <v>Reserve</v>
      </c>
      <c r="FE132" s="64" t="s">
        <v>619</v>
      </c>
      <c r="FF132" s="65"/>
    </row>
    <row r="133" spans="1:162">
      <c r="A133">
        <f t="shared" si="88"/>
        <v>0</v>
      </c>
      <c r="G133">
        <f t="shared" ref="G133:G196" si="106">AO133*AP133</f>
        <v>0</v>
      </c>
      <c r="H133">
        <f t="shared" ref="H133:H196" si="107">T133*U133</f>
        <v>0</v>
      </c>
      <c r="I133">
        <f t="shared" ref="I133:I196" si="108">AC133*AD133</f>
        <v>0</v>
      </c>
      <c r="J133">
        <f t="shared" si="102"/>
        <v>0</v>
      </c>
      <c r="K133">
        <f t="shared" ref="K133:K196" si="109">AA133*Z133</f>
        <v>0</v>
      </c>
      <c r="L133">
        <f t="shared" ref="L133:L196" si="110">AM133*AL133</f>
        <v>0</v>
      </c>
      <c r="M133">
        <f t="shared" ref="M133:M196" si="111">AH133*AJ133</f>
        <v>0</v>
      </c>
      <c r="N133">
        <f t="shared" si="103"/>
        <v>0</v>
      </c>
      <c r="O133" t="e">
        <f>MasterListe!#REF!&amp;"_"&amp;MasterListe!#REF!&amp;"_"&amp;MasterListe!#REF!</f>
        <v>#REF!</v>
      </c>
      <c r="P133" t="e">
        <f>MasterListe!#REF!&amp;" "&amp;MasterListe!#REF!</f>
        <v>#REF!</v>
      </c>
      <c r="S133">
        <f t="shared" si="89"/>
        <v>4</v>
      </c>
      <c r="T133">
        <f t="shared" ref="T133:T196" si="112">IF(SUM(IF(Q133="A1000_Standard",1,0),T132)&gt;S133,T132,SUM(IF(Q133="A1000_Standard",1,0),T132))</f>
        <v>0</v>
      </c>
      <c r="U133">
        <f t="shared" si="90"/>
        <v>0</v>
      </c>
      <c r="V133">
        <f t="shared" si="91"/>
        <v>10</v>
      </c>
      <c r="W133">
        <f t="shared" ref="W133:W196" si="113">IF(SUM(IF(Q133="A1000",1,0),W132)&gt;V133,W132,SUM(IF(Q133="A1000",1,0),W132))</f>
        <v>5</v>
      </c>
      <c r="X133">
        <f t="shared" ref="X133:X196" si="114">IF(Q133="A1000",1,0)</f>
        <v>0</v>
      </c>
      <c r="Y133">
        <f t="shared" si="92"/>
        <v>6</v>
      </c>
      <c r="Z133">
        <f t="shared" ref="Z133:Z196" si="115">IF(SUM(IF(Q133="A2000",1,0),Z132)&gt;Y133,Z132,SUM(IF(Q133="A2000",1,0),Z132))</f>
        <v>2</v>
      </c>
      <c r="AA133">
        <f t="shared" ref="AA133:AA196" si="116">IF(Q133="A2000",1,0)</f>
        <v>0</v>
      </c>
      <c r="AB133">
        <f t="shared" si="93"/>
        <v>96</v>
      </c>
      <c r="AC133">
        <f t="shared" ref="AC133:AC196" si="117">IF(SUM(IF(EH133=1,1,0),AC132)&gt;AB133,AC132,SUM(IF(EH133=1,1,0),AC132))</f>
        <v>1</v>
      </c>
      <c r="AD133">
        <f t="shared" ref="AD133:AD196" si="118">EH133</f>
        <v>0</v>
      </c>
      <c r="AE133">
        <f t="shared" si="94"/>
        <v>0</v>
      </c>
      <c r="AF133">
        <f t="shared" ref="AF133:AF196" si="119">IF(SUM(IF(EC133=1,1,0),AF132)&gt;AE133,AF132,SUM(IF(EC133=1,1,0),AF132))</f>
        <v>0</v>
      </c>
      <c r="AG133">
        <f t="shared" si="95"/>
        <v>8</v>
      </c>
      <c r="AH133" cm="1">
        <f t="array" ref="AH133">_xlfn.IFS(AND(AF133=AE133,AJ133=1),SUM(IF(EC133=1,1,0),AH132),AND(AH132=0,OR(AI133=1,AJ133=0)),0,AND(AI133=0,AJ133=0),AH132)</f>
        <v>0</v>
      </c>
      <c r="AI133">
        <f t="shared" ref="AI133:AI196" si="120">IF(AND(EC133=1,AF132&lt;AE133),1,0)</f>
        <v>0</v>
      </c>
      <c r="AJ133">
        <f t="shared" ref="AJ133:AJ196" si="121">IF(AND(EC133=1,AI133=0),1,0)</f>
        <v>0</v>
      </c>
      <c r="AK133">
        <f t="shared" si="96"/>
        <v>0</v>
      </c>
      <c r="AL133">
        <f t="shared" ref="AL133:AL196" si="122">IF(SUM(IF(EG133=1,1,0),AL132)&gt;AK133,AF132,SUM(IF(EG133=1,1,0),AL132))</f>
        <v>0</v>
      </c>
      <c r="AM133">
        <f t="shared" ref="AM133:AM196" si="123">IF(AND(EG133=1,AL132&lt;AK133),1,0)</f>
        <v>0</v>
      </c>
      <c r="AN133">
        <f t="shared" si="97"/>
        <v>0</v>
      </c>
      <c r="AO133">
        <f t="shared" ref="AO133:AO196" si="124">IF(SUM(AP133,AO132)&gt;AN133,AO132,SUM(AP133,AO132))</f>
        <v>0</v>
      </c>
      <c r="AP133">
        <f t="shared" ref="AP133:AP196" si="125">ED133</f>
        <v>0</v>
      </c>
      <c r="BB133" s="72"/>
      <c r="BQ133" s="100"/>
      <c r="BR133" s="96"/>
      <c r="BS133" s="60" t="str">
        <f t="shared" si="104"/>
        <v>AE225</v>
      </c>
      <c r="BT133" t="str">
        <f>IF(ISNA(MATCH(66,$N:$N,)),CC133,VLOOKUP(66,$N:$P,COLUMN(B67),))</f>
        <v>RES_AE225</v>
      </c>
      <c r="BU133" t="str">
        <f>IF(ISNA(MATCH(66,$N:$N,)),CD133,VLOOKUP(66,$N:$P,COLUMN(C67),))</f>
        <v>Reserve</v>
      </c>
      <c r="BW133" t="s">
        <v>584</v>
      </c>
      <c r="BX133" t="s">
        <v>585</v>
      </c>
      <c r="BY133" s="65" t="s">
        <v>869</v>
      </c>
      <c r="BZ133" t="str">
        <f t="shared" si="105"/>
        <v>225</v>
      </c>
      <c r="CB133" t="s">
        <v>880</v>
      </c>
      <c r="CC133" t="s">
        <v>881</v>
      </c>
      <c r="CD133" t="s">
        <v>589</v>
      </c>
      <c r="CF133" t="s">
        <v>584</v>
      </c>
      <c r="CG133" t="s">
        <v>585</v>
      </c>
      <c r="CH133" t="s">
        <v>869</v>
      </c>
      <c r="EA133" t="e">
        <f>MasterListe!#REF!</f>
        <v>#REF!</v>
      </c>
      <c r="EB133" t="e">
        <f>MasterListe!#REF!</f>
        <v>#REF!</v>
      </c>
      <c r="EC133">
        <f t="shared" ref="EC133:EC196" si="126">_xlfn.BITAND(EF133,NOT(EE133))</f>
        <v>0</v>
      </c>
      <c r="ED133">
        <f t="shared" ref="ED133:ED196" si="127">_xlfn.BITAND(EE133,EF133)</f>
        <v>0</v>
      </c>
      <c r="EE133">
        <f t="shared" ref="EE133:EE196" si="128">IF(ISERROR(FIND("mA",EB133)),0,1)</f>
        <v>0</v>
      </c>
      <c r="EF133">
        <f t="shared" ref="EF133:EF196" si="129">IF(ISERROR(FIND("MW",EA133)),0,1)</f>
        <v>0</v>
      </c>
      <c r="EG133">
        <f t="shared" ref="EG133:EG196" si="130">IF(ISERROR(FIND("SG",EA133)),0,1)</f>
        <v>0</v>
      </c>
      <c r="EH133">
        <f t="shared" ref="EH133:EH196" si="131">IF(OR(IF(ISERROR(FIND("SM",EA133)),0,1),IF(ISERROR(FIND("BM",EA133)),0,1),(IF(ISERROR(FIND("RM",EA133)),0,1))),1,0)</f>
        <v>0</v>
      </c>
      <c r="EI133">
        <f t="shared" ref="EI133:EI196" si="132">IF(ISERROR(FIND("FG",EA133)),0,1)</f>
        <v>0</v>
      </c>
      <c r="FA133" s="63" t="str">
        <f t="shared" si="98"/>
        <v>IO.RES_AE225</v>
      </c>
      <c r="FB133" s="64" t="str">
        <f t="shared" si="99"/>
        <v>R</v>
      </c>
      <c r="FC133" s="64" t="str">
        <f t="shared" si="100"/>
        <v>225</v>
      </c>
      <c r="FD133" s="64" t="str">
        <f t="shared" si="101"/>
        <v>Reserve</v>
      </c>
      <c r="FE133" s="64" t="s">
        <v>619</v>
      </c>
      <c r="FF133" s="65"/>
    </row>
    <row r="134" spans="1:162">
      <c r="A134">
        <f t="shared" ref="A134:A197" si="133">SUM(X134,AA134,AD134,AI134,AJ134,AM134,U134,AP134)</f>
        <v>0</v>
      </c>
      <c r="G134">
        <f t="shared" si="106"/>
        <v>0</v>
      </c>
      <c r="H134">
        <f t="shared" si="107"/>
        <v>0</v>
      </c>
      <c r="I134">
        <f t="shared" si="108"/>
        <v>0</v>
      </c>
      <c r="J134">
        <f t="shared" si="102"/>
        <v>0</v>
      </c>
      <c r="K134">
        <f t="shared" si="109"/>
        <v>0</v>
      </c>
      <c r="L134">
        <f t="shared" si="110"/>
        <v>0</v>
      </c>
      <c r="M134">
        <f t="shared" si="111"/>
        <v>0</v>
      </c>
      <c r="N134">
        <f t="shared" si="103"/>
        <v>0</v>
      </c>
      <c r="O134" t="e">
        <f>MasterListe!#REF!&amp;"_"&amp;MasterListe!#REF!&amp;"_"&amp;MasterListe!#REF!</f>
        <v>#REF!</v>
      </c>
      <c r="P134" t="e">
        <f>MasterListe!#REF!&amp;" "&amp;MasterListe!#REF!</f>
        <v>#REF!</v>
      </c>
      <c r="S134">
        <f t="shared" ref="S134:S197" si="134">S133</f>
        <v>4</v>
      </c>
      <c r="T134">
        <f t="shared" si="112"/>
        <v>0</v>
      </c>
      <c r="U134">
        <f t="shared" ref="U134:U197" si="135">IF(Q134="A1000_Standard",1,0)</f>
        <v>0</v>
      </c>
      <c r="V134">
        <f t="shared" ref="V134:V197" si="136">V133</f>
        <v>10</v>
      </c>
      <c r="W134">
        <f t="shared" si="113"/>
        <v>5</v>
      </c>
      <c r="X134">
        <f t="shared" si="114"/>
        <v>0</v>
      </c>
      <c r="Y134">
        <f t="shared" ref="Y134:Y197" si="137">Y133</f>
        <v>6</v>
      </c>
      <c r="Z134">
        <f t="shared" si="115"/>
        <v>2</v>
      </c>
      <c r="AA134">
        <f t="shared" si="116"/>
        <v>0</v>
      </c>
      <c r="AB134">
        <f t="shared" ref="AB134:AB197" si="138">AB133</f>
        <v>96</v>
      </c>
      <c r="AC134">
        <f t="shared" si="117"/>
        <v>1</v>
      </c>
      <c r="AD134">
        <f t="shared" si="118"/>
        <v>0</v>
      </c>
      <c r="AE134">
        <f t="shared" ref="AE134:AE197" si="139">AE133</f>
        <v>0</v>
      </c>
      <c r="AF134">
        <f t="shared" si="119"/>
        <v>0</v>
      </c>
      <c r="AG134">
        <f t="shared" ref="AG134:AG197" si="140">AG133</f>
        <v>8</v>
      </c>
      <c r="AH134" cm="1">
        <f t="array" ref="AH134">_xlfn.IFS(AND(AF134=AE134,AJ134=1),SUM(IF(EC134=1,1,0),AH133),AND(AH133=0,OR(AI134=1,AJ134=0)),0,AND(AI134=0,AJ134=0),AH133)</f>
        <v>0</v>
      </c>
      <c r="AI134">
        <f t="shared" si="120"/>
        <v>0</v>
      </c>
      <c r="AJ134">
        <f t="shared" si="121"/>
        <v>0</v>
      </c>
      <c r="AK134">
        <f t="shared" ref="AK134:AK197" si="141">AK133</f>
        <v>0</v>
      </c>
      <c r="AL134">
        <f t="shared" si="122"/>
        <v>0</v>
      </c>
      <c r="AM134">
        <f t="shared" si="123"/>
        <v>0</v>
      </c>
      <c r="AN134">
        <f t="shared" ref="AN134:AN197" si="142">AN133</f>
        <v>0</v>
      </c>
      <c r="AO134">
        <f t="shared" si="124"/>
        <v>0</v>
      </c>
      <c r="AP134">
        <f t="shared" si="125"/>
        <v>0</v>
      </c>
      <c r="BB134" s="72"/>
      <c r="BQ134" s="100"/>
      <c r="BR134" s="96"/>
      <c r="BS134" s="60" t="str">
        <f t="shared" si="104"/>
        <v>AE226</v>
      </c>
      <c r="BT134" t="str">
        <f>IF(ISNA(MATCH(67,$N:$N,)),CC134,VLOOKUP(67,$N:$P,COLUMN(B68),))</f>
        <v>RES_AE226</v>
      </c>
      <c r="BU134" t="str">
        <f>IF(ISNA(MATCH(67,$N:$N,)),CD134,VLOOKUP(67,$N:$P,COLUMN(C68),))</f>
        <v>Reserve</v>
      </c>
      <c r="BW134" t="s">
        <v>584</v>
      </c>
      <c r="BX134" t="s">
        <v>585</v>
      </c>
      <c r="BY134" s="65" t="s">
        <v>869</v>
      </c>
      <c r="BZ134" t="str">
        <f t="shared" si="105"/>
        <v>226</v>
      </c>
      <c r="CB134" t="s">
        <v>882</v>
      </c>
      <c r="CC134" t="s">
        <v>883</v>
      </c>
      <c r="CD134" t="s">
        <v>589</v>
      </c>
      <c r="CF134" t="s">
        <v>584</v>
      </c>
      <c r="CG134" t="s">
        <v>585</v>
      </c>
      <c r="CH134" t="s">
        <v>869</v>
      </c>
      <c r="EA134" t="e">
        <f>MasterListe!#REF!</f>
        <v>#REF!</v>
      </c>
      <c r="EB134" t="e">
        <f>MasterListe!#REF!</f>
        <v>#REF!</v>
      </c>
      <c r="EC134">
        <f t="shared" si="126"/>
        <v>0</v>
      </c>
      <c r="ED134">
        <f t="shared" si="127"/>
        <v>0</v>
      </c>
      <c r="EE134">
        <f t="shared" si="128"/>
        <v>0</v>
      </c>
      <c r="EF134">
        <f t="shared" si="129"/>
        <v>0</v>
      </c>
      <c r="EG134">
        <f t="shared" si="130"/>
        <v>0</v>
      </c>
      <c r="EH134">
        <f t="shared" si="131"/>
        <v>0</v>
      </c>
      <c r="EI134">
        <f t="shared" si="132"/>
        <v>0</v>
      </c>
      <c r="FA134" s="63" t="str">
        <f t="shared" si="98"/>
        <v>IO.RES_AE226</v>
      </c>
      <c r="FB134" s="64" t="str">
        <f t="shared" si="99"/>
        <v>R</v>
      </c>
      <c r="FC134" s="64" t="str">
        <f t="shared" si="100"/>
        <v>226</v>
      </c>
      <c r="FD134" s="64" t="str">
        <f t="shared" si="101"/>
        <v>Reserve</v>
      </c>
      <c r="FE134" s="64" t="s">
        <v>619</v>
      </c>
      <c r="FF134" s="65"/>
    </row>
    <row r="135" spans="1:162">
      <c r="A135">
        <f t="shared" si="133"/>
        <v>0</v>
      </c>
      <c r="G135">
        <f t="shared" si="106"/>
        <v>0</v>
      </c>
      <c r="H135">
        <f t="shared" si="107"/>
        <v>0</v>
      </c>
      <c r="I135">
        <f t="shared" si="108"/>
        <v>0</v>
      </c>
      <c r="J135">
        <f t="shared" si="102"/>
        <v>0</v>
      </c>
      <c r="K135">
        <f t="shared" si="109"/>
        <v>0</v>
      </c>
      <c r="L135">
        <f t="shared" si="110"/>
        <v>0</v>
      </c>
      <c r="M135">
        <f t="shared" si="111"/>
        <v>0</v>
      </c>
      <c r="N135">
        <f t="shared" si="103"/>
        <v>0</v>
      </c>
      <c r="O135" t="e">
        <f>MasterListe!#REF!&amp;"_"&amp;MasterListe!#REF!&amp;"_"&amp;MasterListe!#REF!</f>
        <v>#REF!</v>
      </c>
      <c r="P135" t="e">
        <f>MasterListe!#REF!&amp;" "&amp;MasterListe!#REF!</f>
        <v>#REF!</v>
      </c>
      <c r="S135">
        <f t="shared" si="134"/>
        <v>4</v>
      </c>
      <c r="T135">
        <f t="shared" si="112"/>
        <v>0</v>
      </c>
      <c r="U135">
        <f t="shared" si="135"/>
        <v>0</v>
      </c>
      <c r="V135">
        <f t="shared" si="136"/>
        <v>10</v>
      </c>
      <c r="W135">
        <f t="shared" si="113"/>
        <v>5</v>
      </c>
      <c r="X135">
        <f t="shared" si="114"/>
        <v>0</v>
      </c>
      <c r="Y135">
        <f t="shared" si="137"/>
        <v>6</v>
      </c>
      <c r="Z135">
        <f t="shared" si="115"/>
        <v>2</v>
      </c>
      <c r="AA135">
        <f t="shared" si="116"/>
        <v>0</v>
      </c>
      <c r="AB135">
        <f t="shared" si="138"/>
        <v>96</v>
      </c>
      <c r="AC135">
        <f t="shared" si="117"/>
        <v>1</v>
      </c>
      <c r="AD135">
        <f t="shared" si="118"/>
        <v>0</v>
      </c>
      <c r="AE135">
        <f t="shared" si="139"/>
        <v>0</v>
      </c>
      <c r="AF135">
        <f t="shared" si="119"/>
        <v>0</v>
      </c>
      <c r="AG135">
        <f t="shared" si="140"/>
        <v>8</v>
      </c>
      <c r="AH135" cm="1">
        <f t="array" ref="AH135">_xlfn.IFS(AND(AF135=AE135,AJ135=1),SUM(IF(EC135=1,1,0),AH134),AND(AH134=0,OR(AI135=1,AJ135=0)),0,AND(AI135=0,AJ135=0),AH134)</f>
        <v>0</v>
      </c>
      <c r="AI135">
        <f t="shared" si="120"/>
        <v>0</v>
      </c>
      <c r="AJ135">
        <f t="shared" si="121"/>
        <v>0</v>
      </c>
      <c r="AK135">
        <f t="shared" si="141"/>
        <v>0</v>
      </c>
      <c r="AL135">
        <f t="shared" si="122"/>
        <v>0</v>
      </c>
      <c r="AM135">
        <f t="shared" si="123"/>
        <v>0</v>
      </c>
      <c r="AN135">
        <f t="shared" si="142"/>
        <v>0</v>
      </c>
      <c r="AO135">
        <f t="shared" si="124"/>
        <v>0</v>
      </c>
      <c r="AP135">
        <f t="shared" si="125"/>
        <v>0</v>
      </c>
      <c r="BB135" s="72"/>
      <c r="BQ135" s="100"/>
      <c r="BR135" s="96"/>
      <c r="BS135" s="60" t="str">
        <f t="shared" si="104"/>
        <v>AE227</v>
      </c>
      <c r="BT135" t="str">
        <f>IF(ISNA(MATCH(68,$N:$N,)),CC135,VLOOKUP(68,$N:$P,COLUMN(B69),))</f>
        <v>RES_AE227</v>
      </c>
      <c r="BU135" t="str">
        <f>IF(ISNA(MATCH(68,$N:$N,)),CD135,VLOOKUP(68,$N:$P,COLUMN(C69),))</f>
        <v>Reserve</v>
      </c>
      <c r="BW135" t="s">
        <v>584</v>
      </c>
      <c r="BX135" t="s">
        <v>585</v>
      </c>
      <c r="BY135" s="65" t="s">
        <v>869</v>
      </c>
      <c r="BZ135" t="str">
        <f t="shared" si="105"/>
        <v>227</v>
      </c>
      <c r="CB135" t="s">
        <v>884</v>
      </c>
      <c r="CC135" t="s">
        <v>885</v>
      </c>
      <c r="CD135" t="s">
        <v>589</v>
      </c>
      <c r="CF135" t="s">
        <v>584</v>
      </c>
      <c r="CG135" t="s">
        <v>585</v>
      </c>
      <c r="CH135" t="s">
        <v>869</v>
      </c>
      <c r="EA135" t="e">
        <f>MasterListe!#REF!</f>
        <v>#REF!</v>
      </c>
      <c r="EB135" t="e">
        <f>MasterListe!#REF!</f>
        <v>#REF!</v>
      </c>
      <c r="EC135">
        <f t="shared" si="126"/>
        <v>0</v>
      </c>
      <c r="ED135">
        <f t="shared" si="127"/>
        <v>0</v>
      </c>
      <c r="EE135">
        <f t="shared" si="128"/>
        <v>0</v>
      </c>
      <c r="EF135">
        <f t="shared" si="129"/>
        <v>0</v>
      </c>
      <c r="EG135">
        <f t="shared" si="130"/>
        <v>0</v>
      </c>
      <c r="EH135">
        <f t="shared" si="131"/>
        <v>0</v>
      </c>
      <c r="EI135">
        <f t="shared" si="132"/>
        <v>0</v>
      </c>
      <c r="FA135" s="63" t="str">
        <f t="shared" si="98"/>
        <v>IO.RES_AE227</v>
      </c>
      <c r="FB135" s="64" t="str">
        <f t="shared" si="99"/>
        <v>R</v>
      </c>
      <c r="FC135" s="64" t="str">
        <f t="shared" si="100"/>
        <v>227</v>
      </c>
      <c r="FD135" s="64" t="str">
        <f t="shared" si="101"/>
        <v>Reserve</v>
      </c>
      <c r="FE135" s="64" t="s">
        <v>619</v>
      </c>
      <c r="FF135" s="65"/>
    </row>
    <row r="136" spans="1:162">
      <c r="A136">
        <f t="shared" si="133"/>
        <v>0</v>
      </c>
      <c r="G136">
        <f t="shared" si="106"/>
        <v>0</v>
      </c>
      <c r="H136">
        <f t="shared" si="107"/>
        <v>0</v>
      </c>
      <c r="I136">
        <f t="shared" si="108"/>
        <v>0</v>
      </c>
      <c r="J136">
        <f t="shared" si="102"/>
        <v>0</v>
      </c>
      <c r="K136">
        <f t="shared" si="109"/>
        <v>0</v>
      </c>
      <c r="L136">
        <f t="shared" si="110"/>
        <v>0</v>
      </c>
      <c r="M136">
        <f t="shared" si="111"/>
        <v>0</v>
      </c>
      <c r="N136">
        <f t="shared" si="103"/>
        <v>0</v>
      </c>
      <c r="O136" t="e">
        <f>MasterListe!#REF!&amp;"_"&amp;MasterListe!#REF!&amp;"_"&amp;MasterListe!#REF!</f>
        <v>#REF!</v>
      </c>
      <c r="P136" t="e">
        <f>MasterListe!#REF!&amp;" "&amp;MasterListe!#REF!</f>
        <v>#REF!</v>
      </c>
      <c r="S136">
        <f t="shared" si="134"/>
        <v>4</v>
      </c>
      <c r="T136">
        <f t="shared" si="112"/>
        <v>0</v>
      </c>
      <c r="U136">
        <f t="shared" si="135"/>
        <v>0</v>
      </c>
      <c r="V136">
        <f t="shared" si="136"/>
        <v>10</v>
      </c>
      <c r="W136">
        <f t="shared" si="113"/>
        <v>5</v>
      </c>
      <c r="X136">
        <f t="shared" si="114"/>
        <v>0</v>
      </c>
      <c r="Y136">
        <f t="shared" si="137"/>
        <v>6</v>
      </c>
      <c r="Z136">
        <f t="shared" si="115"/>
        <v>2</v>
      </c>
      <c r="AA136">
        <f t="shared" si="116"/>
        <v>0</v>
      </c>
      <c r="AB136">
        <f t="shared" si="138"/>
        <v>96</v>
      </c>
      <c r="AC136">
        <f t="shared" si="117"/>
        <v>1</v>
      </c>
      <c r="AD136">
        <f t="shared" si="118"/>
        <v>0</v>
      </c>
      <c r="AE136">
        <f t="shared" si="139"/>
        <v>0</v>
      </c>
      <c r="AF136">
        <f t="shared" si="119"/>
        <v>0</v>
      </c>
      <c r="AG136">
        <f t="shared" si="140"/>
        <v>8</v>
      </c>
      <c r="AH136" cm="1">
        <f t="array" ref="AH136">_xlfn.IFS(AND(AF136=AE136,AJ136=1),SUM(IF(EC136=1,1,0),AH135),AND(AH135=0,OR(AI136=1,AJ136=0)),0,AND(AI136=0,AJ136=0),AH135)</f>
        <v>0</v>
      </c>
      <c r="AI136">
        <f t="shared" si="120"/>
        <v>0</v>
      </c>
      <c r="AJ136">
        <f t="shared" si="121"/>
        <v>0</v>
      </c>
      <c r="AK136">
        <f t="shared" si="141"/>
        <v>0</v>
      </c>
      <c r="AL136">
        <f t="shared" si="122"/>
        <v>0</v>
      </c>
      <c r="AM136">
        <f t="shared" si="123"/>
        <v>0</v>
      </c>
      <c r="AN136">
        <f t="shared" si="142"/>
        <v>0</v>
      </c>
      <c r="AO136">
        <f t="shared" si="124"/>
        <v>0</v>
      </c>
      <c r="AP136">
        <f t="shared" si="125"/>
        <v>0</v>
      </c>
      <c r="BB136" s="72"/>
      <c r="BQ136" s="100"/>
      <c r="BR136" s="96"/>
      <c r="BS136" s="60" t="str">
        <f t="shared" si="104"/>
        <v>AE228</v>
      </c>
      <c r="BT136" t="str">
        <f>IF(ISNA(MATCH(69,$N:$N,)),CC136,VLOOKUP(69,$N:$P,COLUMN(B70),))</f>
        <v>RES_AE228</v>
      </c>
      <c r="BU136" t="str">
        <f>IF(ISNA(MATCH(69,$N:$N,)),CD136,VLOOKUP(69,$N:$P,COLUMN(C70),))</f>
        <v>Reserve</v>
      </c>
      <c r="BW136" t="s">
        <v>584</v>
      </c>
      <c r="BX136" t="s">
        <v>585</v>
      </c>
      <c r="BY136" s="65" t="s">
        <v>869</v>
      </c>
      <c r="BZ136" t="str">
        <f t="shared" si="105"/>
        <v>228</v>
      </c>
      <c r="CB136" t="s">
        <v>886</v>
      </c>
      <c r="CC136" t="s">
        <v>887</v>
      </c>
      <c r="CD136" t="s">
        <v>589</v>
      </c>
      <c r="CF136" t="s">
        <v>584</v>
      </c>
      <c r="CG136" t="s">
        <v>585</v>
      </c>
      <c r="CH136" t="s">
        <v>869</v>
      </c>
      <c r="EA136" t="e">
        <f>MasterListe!#REF!</f>
        <v>#REF!</v>
      </c>
      <c r="EB136" t="e">
        <f>MasterListe!#REF!</f>
        <v>#REF!</v>
      </c>
      <c r="EC136">
        <f t="shared" si="126"/>
        <v>0</v>
      </c>
      <c r="ED136">
        <f t="shared" si="127"/>
        <v>0</v>
      </c>
      <c r="EE136">
        <f t="shared" si="128"/>
        <v>0</v>
      </c>
      <c r="EF136">
        <f t="shared" si="129"/>
        <v>0</v>
      </c>
      <c r="EG136">
        <f t="shared" si="130"/>
        <v>0</v>
      </c>
      <c r="EH136">
        <f t="shared" si="131"/>
        <v>0</v>
      </c>
      <c r="EI136">
        <f t="shared" si="132"/>
        <v>0</v>
      </c>
      <c r="FA136" s="63" t="str">
        <f t="shared" si="98"/>
        <v>IO.RES_AE228</v>
      </c>
      <c r="FB136" s="64" t="str">
        <f t="shared" si="99"/>
        <v>R</v>
      </c>
      <c r="FC136" s="64" t="str">
        <f t="shared" si="100"/>
        <v>228</v>
      </c>
      <c r="FD136" s="64" t="str">
        <f t="shared" si="101"/>
        <v>Reserve</v>
      </c>
      <c r="FE136" s="64" t="s">
        <v>619</v>
      </c>
      <c r="FF136" s="65"/>
    </row>
    <row r="137" spans="1:162">
      <c r="A137">
        <f t="shared" si="133"/>
        <v>0</v>
      </c>
      <c r="G137">
        <f t="shared" si="106"/>
        <v>0</v>
      </c>
      <c r="H137">
        <f t="shared" si="107"/>
        <v>0</v>
      </c>
      <c r="I137">
        <f t="shared" si="108"/>
        <v>0</v>
      </c>
      <c r="J137">
        <f t="shared" si="102"/>
        <v>0</v>
      </c>
      <c r="K137">
        <f t="shared" si="109"/>
        <v>0</v>
      </c>
      <c r="L137">
        <f t="shared" si="110"/>
        <v>0</v>
      </c>
      <c r="M137">
        <f t="shared" si="111"/>
        <v>0</v>
      </c>
      <c r="N137">
        <f t="shared" si="103"/>
        <v>0</v>
      </c>
      <c r="O137" t="e">
        <f>MasterListe!#REF!&amp;"_"&amp;MasterListe!#REF!&amp;"_"&amp;MasterListe!#REF!</f>
        <v>#REF!</v>
      </c>
      <c r="P137" t="e">
        <f>MasterListe!#REF!&amp;" "&amp;MasterListe!#REF!</f>
        <v>#REF!</v>
      </c>
      <c r="S137">
        <f t="shared" si="134"/>
        <v>4</v>
      </c>
      <c r="T137">
        <f t="shared" si="112"/>
        <v>0</v>
      </c>
      <c r="U137">
        <f t="shared" si="135"/>
        <v>0</v>
      </c>
      <c r="V137">
        <f t="shared" si="136"/>
        <v>10</v>
      </c>
      <c r="W137">
        <f t="shared" si="113"/>
        <v>5</v>
      </c>
      <c r="X137">
        <f t="shared" si="114"/>
        <v>0</v>
      </c>
      <c r="Y137">
        <f t="shared" si="137"/>
        <v>6</v>
      </c>
      <c r="Z137">
        <f t="shared" si="115"/>
        <v>2</v>
      </c>
      <c r="AA137">
        <f t="shared" si="116"/>
        <v>0</v>
      </c>
      <c r="AB137">
        <f t="shared" si="138"/>
        <v>96</v>
      </c>
      <c r="AC137">
        <f t="shared" si="117"/>
        <v>1</v>
      </c>
      <c r="AD137">
        <f t="shared" si="118"/>
        <v>0</v>
      </c>
      <c r="AE137">
        <f t="shared" si="139"/>
        <v>0</v>
      </c>
      <c r="AF137">
        <f t="shared" si="119"/>
        <v>0</v>
      </c>
      <c r="AG137">
        <f t="shared" si="140"/>
        <v>8</v>
      </c>
      <c r="AH137" cm="1">
        <f t="array" ref="AH137">_xlfn.IFS(AND(AF137=AE137,AJ137=1),SUM(IF(EC137=1,1,0),AH136),AND(AH136=0,OR(AI137=1,AJ137=0)),0,AND(AI137=0,AJ137=0),AH136)</f>
        <v>0</v>
      </c>
      <c r="AI137">
        <f t="shared" si="120"/>
        <v>0</v>
      </c>
      <c r="AJ137">
        <f t="shared" si="121"/>
        <v>0</v>
      </c>
      <c r="AK137">
        <f t="shared" si="141"/>
        <v>0</v>
      </c>
      <c r="AL137">
        <f t="shared" si="122"/>
        <v>0</v>
      </c>
      <c r="AM137">
        <f t="shared" si="123"/>
        <v>0</v>
      </c>
      <c r="AN137">
        <f t="shared" si="142"/>
        <v>0</v>
      </c>
      <c r="AO137">
        <f t="shared" si="124"/>
        <v>0</v>
      </c>
      <c r="AP137">
        <f t="shared" si="125"/>
        <v>0</v>
      </c>
      <c r="BB137" s="72"/>
      <c r="BQ137" s="100"/>
      <c r="BR137" s="96"/>
      <c r="BS137" s="60" t="str">
        <f t="shared" si="104"/>
        <v>AE229</v>
      </c>
      <c r="BT137" t="str">
        <f>IF(ISNA(MATCH(70,$N:$N,)),CC137,VLOOKUP(70,$N:$P,COLUMN(B71),))</f>
        <v>RES_AE229</v>
      </c>
      <c r="BU137" t="str">
        <f>IF(ISNA(MATCH(70,$N:$N,)),CD137,VLOOKUP(70,$N:$P,COLUMN(C71),))</f>
        <v>Reserve</v>
      </c>
      <c r="BW137" t="s">
        <v>584</v>
      </c>
      <c r="BX137" t="s">
        <v>585</v>
      </c>
      <c r="BY137" s="65" t="s">
        <v>869</v>
      </c>
      <c r="BZ137" t="str">
        <f t="shared" si="105"/>
        <v>229</v>
      </c>
      <c r="CB137" t="s">
        <v>888</v>
      </c>
      <c r="CC137" t="s">
        <v>889</v>
      </c>
      <c r="CD137" t="s">
        <v>589</v>
      </c>
      <c r="CF137" t="s">
        <v>584</v>
      </c>
      <c r="CG137" t="s">
        <v>585</v>
      </c>
      <c r="CH137" t="s">
        <v>869</v>
      </c>
      <c r="EA137" t="e">
        <f>MasterListe!#REF!</f>
        <v>#REF!</v>
      </c>
      <c r="EB137" t="e">
        <f>MasterListe!#REF!</f>
        <v>#REF!</v>
      </c>
      <c r="EC137">
        <f t="shared" si="126"/>
        <v>0</v>
      </c>
      <c r="ED137">
        <f t="shared" si="127"/>
        <v>0</v>
      </c>
      <c r="EE137">
        <f t="shared" si="128"/>
        <v>0</v>
      </c>
      <c r="EF137">
        <f t="shared" si="129"/>
        <v>0</v>
      </c>
      <c r="EG137">
        <f t="shared" si="130"/>
        <v>0</v>
      </c>
      <c r="EH137">
        <f t="shared" si="131"/>
        <v>0</v>
      </c>
      <c r="EI137">
        <f t="shared" si="132"/>
        <v>0</v>
      </c>
      <c r="FA137" s="63" t="str">
        <f t="shared" si="98"/>
        <v>IO.RES_AE229</v>
      </c>
      <c r="FB137" s="64" t="str">
        <f t="shared" si="99"/>
        <v>R</v>
      </c>
      <c r="FC137" s="64" t="str">
        <f t="shared" si="100"/>
        <v>229</v>
      </c>
      <c r="FD137" s="64" t="str">
        <f t="shared" si="101"/>
        <v>Reserve</v>
      </c>
      <c r="FE137" s="64" t="s">
        <v>619</v>
      </c>
      <c r="FF137" s="65"/>
    </row>
    <row r="138" spans="1:162">
      <c r="A138">
        <f t="shared" si="133"/>
        <v>0</v>
      </c>
      <c r="G138">
        <f t="shared" si="106"/>
        <v>0</v>
      </c>
      <c r="H138">
        <f t="shared" si="107"/>
        <v>0</v>
      </c>
      <c r="I138">
        <f t="shared" si="108"/>
        <v>0</v>
      </c>
      <c r="J138">
        <f t="shared" si="102"/>
        <v>0</v>
      </c>
      <c r="K138">
        <f t="shared" si="109"/>
        <v>0</v>
      </c>
      <c r="L138">
        <f t="shared" si="110"/>
        <v>0</v>
      </c>
      <c r="M138">
        <f t="shared" si="111"/>
        <v>0</v>
      </c>
      <c r="N138">
        <f t="shared" si="103"/>
        <v>0</v>
      </c>
      <c r="O138" t="e">
        <f>MasterListe!#REF!&amp;"_"&amp;MasterListe!#REF!&amp;"_"&amp;MasterListe!#REF!</f>
        <v>#REF!</v>
      </c>
      <c r="P138" t="e">
        <f>MasterListe!#REF!&amp;" "&amp;MasterListe!#REF!</f>
        <v>#REF!</v>
      </c>
      <c r="S138">
        <f t="shared" si="134"/>
        <v>4</v>
      </c>
      <c r="T138">
        <f t="shared" si="112"/>
        <v>0</v>
      </c>
      <c r="U138">
        <f t="shared" si="135"/>
        <v>0</v>
      </c>
      <c r="V138">
        <f t="shared" si="136"/>
        <v>10</v>
      </c>
      <c r="W138">
        <f t="shared" si="113"/>
        <v>5</v>
      </c>
      <c r="X138">
        <f t="shared" si="114"/>
        <v>0</v>
      </c>
      <c r="Y138">
        <f t="shared" si="137"/>
        <v>6</v>
      </c>
      <c r="Z138">
        <f t="shared" si="115"/>
        <v>2</v>
      </c>
      <c r="AA138">
        <f t="shared" si="116"/>
        <v>0</v>
      </c>
      <c r="AB138">
        <f t="shared" si="138"/>
        <v>96</v>
      </c>
      <c r="AC138">
        <f t="shared" si="117"/>
        <v>1</v>
      </c>
      <c r="AD138">
        <f t="shared" si="118"/>
        <v>0</v>
      </c>
      <c r="AE138">
        <f t="shared" si="139"/>
        <v>0</v>
      </c>
      <c r="AF138">
        <f t="shared" si="119"/>
        <v>0</v>
      </c>
      <c r="AG138">
        <f t="shared" si="140"/>
        <v>8</v>
      </c>
      <c r="AH138" cm="1">
        <f t="array" ref="AH138">_xlfn.IFS(AND(AF138=AE138,AJ138=1),SUM(IF(EC138=1,1,0),AH137),AND(AH137=0,OR(AI138=1,AJ138=0)),0,AND(AI138=0,AJ138=0),AH137)</f>
        <v>0</v>
      </c>
      <c r="AI138">
        <f t="shared" si="120"/>
        <v>0</v>
      </c>
      <c r="AJ138">
        <f t="shared" si="121"/>
        <v>0</v>
      </c>
      <c r="AK138">
        <f t="shared" si="141"/>
        <v>0</v>
      </c>
      <c r="AL138">
        <f t="shared" si="122"/>
        <v>0</v>
      </c>
      <c r="AM138">
        <f t="shared" si="123"/>
        <v>0</v>
      </c>
      <c r="AN138">
        <f t="shared" si="142"/>
        <v>0</v>
      </c>
      <c r="AO138">
        <f t="shared" si="124"/>
        <v>0</v>
      </c>
      <c r="AP138">
        <f t="shared" si="125"/>
        <v>0</v>
      </c>
      <c r="BB138" s="72"/>
      <c r="BQ138" s="100"/>
      <c r="BR138" s="96"/>
      <c r="BS138" s="60" t="str">
        <f t="shared" si="104"/>
        <v>AE230</v>
      </c>
      <c r="BT138" t="str">
        <f>IF(ISNA(MATCH(71,$N:$N,)),CC138,VLOOKUP(71,$N:$P,COLUMN(B72),))</f>
        <v>RES_AE230</v>
      </c>
      <c r="BU138" t="str">
        <f>IF(ISNA(MATCH(71,$N:$N,)),CD138,VLOOKUP(71,$N:$P,COLUMN(C72),))</f>
        <v>Reserve</v>
      </c>
      <c r="BW138" t="s">
        <v>584</v>
      </c>
      <c r="BX138" t="s">
        <v>585</v>
      </c>
      <c r="BY138" s="65" t="s">
        <v>869</v>
      </c>
      <c r="BZ138" t="str">
        <f t="shared" si="105"/>
        <v>230</v>
      </c>
      <c r="CB138" t="s">
        <v>890</v>
      </c>
      <c r="CC138" t="s">
        <v>891</v>
      </c>
      <c r="CD138" t="s">
        <v>589</v>
      </c>
      <c r="CF138" t="s">
        <v>584</v>
      </c>
      <c r="CG138" t="s">
        <v>585</v>
      </c>
      <c r="CH138" t="s">
        <v>869</v>
      </c>
      <c r="EA138" t="e">
        <f>MasterListe!#REF!</f>
        <v>#REF!</v>
      </c>
      <c r="EB138" t="e">
        <f>MasterListe!#REF!</f>
        <v>#REF!</v>
      </c>
      <c r="EC138">
        <f t="shared" si="126"/>
        <v>0</v>
      </c>
      <c r="ED138">
        <f t="shared" si="127"/>
        <v>0</v>
      </c>
      <c r="EE138">
        <f t="shared" si="128"/>
        <v>0</v>
      </c>
      <c r="EF138">
        <f t="shared" si="129"/>
        <v>0</v>
      </c>
      <c r="EG138">
        <f t="shared" si="130"/>
        <v>0</v>
      </c>
      <c r="EH138">
        <f t="shared" si="131"/>
        <v>0</v>
      </c>
      <c r="EI138">
        <f t="shared" si="132"/>
        <v>0</v>
      </c>
      <c r="FA138" s="63" t="str">
        <f t="shared" si="98"/>
        <v>IO.RES_AE230</v>
      </c>
      <c r="FB138" s="64" t="str">
        <f t="shared" si="99"/>
        <v>R</v>
      </c>
      <c r="FC138" s="64" t="str">
        <f t="shared" si="100"/>
        <v>230</v>
      </c>
      <c r="FD138" s="64" t="str">
        <f t="shared" si="101"/>
        <v>Reserve</v>
      </c>
      <c r="FE138" s="64" t="s">
        <v>619</v>
      </c>
      <c r="FF138" s="65"/>
    </row>
    <row r="139" spans="1:162">
      <c r="A139">
        <f t="shared" si="133"/>
        <v>0</v>
      </c>
      <c r="G139">
        <f t="shared" si="106"/>
        <v>0</v>
      </c>
      <c r="H139">
        <f t="shared" si="107"/>
        <v>0</v>
      </c>
      <c r="I139">
        <f t="shared" si="108"/>
        <v>0</v>
      </c>
      <c r="J139">
        <f t="shared" si="102"/>
        <v>0</v>
      </c>
      <c r="K139">
        <f t="shared" si="109"/>
        <v>0</v>
      </c>
      <c r="L139">
        <f t="shared" si="110"/>
        <v>0</v>
      </c>
      <c r="M139">
        <f t="shared" si="111"/>
        <v>0</v>
      </c>
      <c r="N139">
        <f t="shared" si="103"/>
        <v>0</v>
      </c>
      <c r="O139" t="e">
        <f>MasterListe!#REF!&amp;"_"&amp;MasterListe!#REF!&amp;"_"&amp;MasterListe!#REF!</f>
        <v>#REF!</v>
      </c>
      <c r="P139" t="e">
        <f>MasterListe!#REF!&amp;" "&amp;MasterListe!#REF!</f>
        <v>#REF!</v>
      </c>
      <c r="S139">
        <f t="shared" si="134"/>
        <v>4</v>
      </c>
      <c r="T139">
        <f t="shared" si="112"/>
        <v>0</v>
      </c>
      <c r="U139">
        <f t="shared" si="135"/>
        <v>0</v>
      </c>
      <c r="V139">
        <f t="shared" si="136"/>
        <v>10</v>
      </c>
      <c r="W139">
        <f t="shared" si="113"/>
        <v>5</v>
      </c>
      <c r="X139">
        <f t="shared" si="114"/>
        <v>0</v>
      </c>
      <c r="Y139">
        <f t="shared" si="137"/>
        <v>6</v>
      </c>
      <c r="Z139">
        <f t="shared" si="115"/>
        <v>2</v>
      </c>
      <c r="AA139">
        <f t="shared" si="116"/>
        <v>0</v>
      </c>
      <c r="AB139">
        <f t="shared" si="138"/>
        <v>96</v>
      </c>
      <c r="AC139">
        <f t="shared" si="117"/>
        <v>1</v>
      </c>
      <c r="AD139">
        <f t="shared" si="118"/>
        <v>0</v>
      </c>
      <c r="AE139">
        <f t="shared" si="139"/>
        <v>0</v>
      </c>
      <c r="AF139">
        <f t="shared" si="119"/>
        <v>0</v>
      </c>
      <c r="AG139">
        <f t="shared" si="140"/>
        <v>8</v>
      </c>
      <c r="AH139" cm="1">
        <f t="array" ref="AH139">_xlfn.IFS(AND(AF139=AE139,AJ139=1),SUM(IF(EC139=1,1,0),AH138),AND(AH138=0,OR(AI139=1,AJ139=0)),0,AND(AI139=0,AJ139=0),AH138)</f>
        <v>0</v>
      </c>
      <c r="AI139">
        <f t="shared" si="120"/>
        <v>0</v>
      </c>
      <c r="AJ139">
        <f t="shared" si="121"/>
        <v>0</v>
      </c>
      <c r="AK139">
        <f t="shared" si="141"/>
        <v>0</v>
      </c>
      <c r="AL139">
        <f t="shared" si="122"/>
        <v>0</v>
      </c>
      <c r="AM139">
        <f t="shared" si="123"/>
        <v>0</v>
      </c>
      <c r="AN139">
        <f t="shared" si="142"/>
        <v>0</v>
      </c>
      <c r="AO139">
        <f t="shared" si="124"/>
        <v>0</v>
      </c>
      <c r="AP139">
        <f t="shared" si="125"/>
        <v>0</v>
      </c>
      <c r="BB139" s="72"/>
      <c r="BQ139" s="100"/>
      <c r="BR139" s="96"/>
      <c r="BS139" s="60" t="str">
        <f t="shared" si="104"/>
        <v>AE231</v>
      </c>
      <c r="BT139" t="str">
        <f>IF(ISNA(MATCH(72,$N:$N,)),CC139,VLOOKUP(72,$N:$P,COLUMN(B73),))</f>
        <v>RES_AE231</v>
      </c>
      <c r="BU139" t="str">
        <f>IF(ISNA(MATCH(72,$N:$N,)),CD139,VLOOKUP(72,$N:$P,COLUMN(C73),))</f>
        <v>Reserve</v>
      </c>
      <c r="BW139" t="s">
        <v>584</v>
      </c>
      <c r="BX139" t="s">
        <v>585</v>
      </c>
      <c r="BY139" s="65" t="s">
        <v>869</v>
      </c>
      <c r="BZ139" t="str">
        <f t="shared" si="105"/>
        <v>231</v>
      </c>
      <c r="CB139" t="s">
        <v>892</v>
      </c>
      <c r="CC139" t="s">
        <v>893</v>
      </c>
      <c r="CD139" t="s">
        <v>589</v>
      </c>
      <c r="CF139" t="s">
        <v>584</v>
      </c>
      <c r="CG139" t="s">
        <v>585</v>
      </c>
      <c r="CH139" t="s">
        <v>869</v>
      </c>
      <c r="EA139" t="e">
        <f>MasterListe!#REF!</f>
        <v>#REF!</v>
      </c>
      <c r="EB139" t="e">
        <f>MasterListe!#REF!</f>
        <v>#REF!</v>
      </c>
      <c r="EC139">
        <f t="shared" si="126"/>
        <v>0</v>
      </c>
      <c r="ED139">
        <f t="shared" si="127"/>
        <v>0</v>
      </c>
      <c r="EE139">
        <f t="shared" si="128"/>
        <v>0</v>
      </c>
      <c r="EF139">
        <f t="shared" si="129"/>
        <v>0</v>
      </c>
      <c r="EG139">
        <f t="shared" si="130"/>
        <v>0</v>
      </c>
      <c r="EH139">
        <f t="shared" si="131"/>
        <v>0</v>
      </c>
      <c r="EI139">
        <f t="shared" si="132"/>
        <v>0</v>
      </c>
      <c r="FA139" s="63" t="str">
        <f t="shared" si="98"/>
        <v>IO.RES_AE231</v>
      </c>
      <c r="FB139" s="64" t="str">
        <f t="shared" si="99"/>
        <v>R</v>
      </c>
      <c r="FC139" s="64" t="str">
        <f t="shared" si="100"/>
        <v>231</v>
      </c>
      <c r="FD139" s="64" t="str">
        <f t="shared" si="101"/>
        <v>Reserve</v>
      </c>
      <c r="FE139" s="64" t="s">
        <v>619</v>
      </c>
      <c r="FF139" s="65"/>
    </row>
    <row r="140" spans="1:162">
      <c r="A140">
        <f t="shared" si="133"/>
        <v>0</v>
      </c>
      <c r="G140">
        <f t="shared" si="106"/>
        <v>0</v>
      </c>
      <c r="H140">
        <f t="shared" si="107"/>
        <v>0</v>
      </c>
      <c r="I140">
        <f t="shared" si="108"/>
        <v>0</v>
      </c>
      <c r="J140">
        <f t="shared" si="102"/>
        <v>0</v>
      </c>
      <c r="K140">
        <f t="shared" si="109"/>
        <v>0</v>
      </c>
      <c r="L140">
        <f t="shared" si="110"/>
        <v>0</v>
      </c>
      <c r="M140">
        <f t="shared" si="111"/>
        <v>0</v>
      </c>
      <c r="N140">
        <f t="shared" si="103"/>
        <v>0</v>
      </c>
      <c r="O140" t="e">
        <f>MasterListe!#REF!&amp;"_"&amp;MasterListe!#REF!&amp;"_"&amp;MasterListe!#REF!</f>
        <v>#REF!</v>
      </c>
      <c r="P140" t="e">
        <f>MasterListe!#REF!&amp;" "&amp;MasterListe!#REF!</f>
        <v>#REF!</v>
      </c>
      <c r="S140">
        <f t="shared" si="134"/>
        <v>4</v>
      </c>
      <c r="T140">
        <f t="shared" si="112"/>
        <v>0</v>
      </c>
      <c r="U140">
        <f t="shared" si="135"/>
        <v>0</v>
      </c>
      <c r="V140">
        <f t="shared" si="136"/>
        <v>10</v>
      </c>
      <c r="W140">
        <f t="shared" si="113"/>
        <v>5</v>
      </c>
      <c r="X140">
        <f t="shared" si="114"/>
        <v>0</v>
      </c>
      <c r="Y140">
        <f t="shared" si="137"/>
        <v>6</v>
      </c>
      <c r="Z140">
        <f t="shared" si="115"/>
        <v>2</v>
      </c>
      <c r="AA140">
        <f t="shared" si="116"/>
        <v>0</v>
      </c>
      <c r="AB140">
        <f t="shared" si="138"/>
        <v>96</v>
      </c>
      <c r="AC140">
        <f t="shared" si="117"/>
        <v>1</v>
      </c>
      <c r="AD140">
        <f t="shared" si="118"/>
        <v>0</v>
      </c>
      <c r="AE140">
        <f t="shared" si="139"/>
        <v>0</v>
      </c>
      <c r="AF140">
        <f t="shared" si="119"/>
        <v>0</v>
      </c>
      <c r="AG140">
        <f t="shared" si="140"/>
        <v>8</v>
      </c>
      <c r="AH140" cm="1">
        <f t="array" ref="AH140">_xlfn.IFS(AND(AF140=AE140,AJ140=1),SUM(IF(EC140=1,1,0),AH139),AND(AH139=0,OR(AI140=1,AJ140=0)),0,AND(AI140=0,AJ140=0),AH139)</f>
        <v>0</v>
      </c>
      <c r="AI140">
        <f t="shared" si="120"/>
        <v>0</v>
      </c>
      <c r="AJ140">
        <f t="shared" si="121"/>
        <v>0</v>
      </c>
      <c r="AK140">
        <f t="shared" si="141"/>
        <v>0</v>
      </c>
      <c r="AL140">
        <f t="shared" si="122"/>
        <v>0</v>
      </c>
      <c r="AM140">
        <f t="shared" si="123"/>
        <v>0</v>
      </c>
      <c r="AN140">
        <f t="shared" si="142"/>
        <v>0</v>
      </c>
      <c r="AO140">
        <f t="shared" si="124"/>
        <v>0</v>
      </c>
      <c r="AP140">
        <f t="shared" si="125"/>
        <v>0</v>
      </c>
      <c r="BB140" s="72"/>
      <c r="BQ140" s="100"/>
      <c r="BR140" s="96">
        <v>10</v>
      </c>
      <c r="BS140" s="60" t="str">
        <f t="shared" si="104"/>
        <v>AA248</v>
      </c>
      <c r="BT140" t="str">
        <f>IF(ISNA(MATCH(37,$L:$L,)),CC140,VLOOKUP(37,$L:$P,COLUMN(D38),))</f>
        <v>RES_AA248</v>
      </c>
      <c r="BU140" t="str">
        <f>IF(ISNA(MATCH(37,$L:$L,)),CD140,VLOOKUP(37,$L:$P,COLUMN(E38),))</f>
        <v>Reserve</v>
      </c>
      <c r="BW140" t="s">
        <v>584</v>
      </c>
      <c r="BX140" t="s">
        <v>585</v>
      </c>
      <c r="BY140" s="65" t="s">
        <v>894</v>
      </c>
      <c r="BZ140" t="str">
        <f t="shared" si="105"/>
        <v>248</v>
      </c>
      <c r="CB140" t="s">
        <v>895</v>
      </c>
      <c r="CC140" t="s">
        <v>896</v>
      </c>
      <c r="CD140" t="s">
        <v>589</v>
      </c>
      <c r="CF140" t="s">
        <v>584</v>
      </c>
      <c r="CG140" t="s">
        <v>585</v>
      </c>
      <c r="CH140" t="s">
        <v>894</v>
      </c>
      <c r="EA140" t="e">
        <f>MasterListe!#REF!</f>
        <v>#REF!</v>
      </c>
      <c r="EB140" t="e">
        <f>MasterListe!#REF!</f>
        <v>#REF!</v>
      </c>
      <c r="EC140">
        <f t="shared" si="126"/>
        <v>0</v>
      </c>
      <c r="ED140">
        <f t="shared" si="127"/>
        <v>0</v>
      </c>
      <c r="EE140">
        <f t="shared" si="128"/>
        <v>0</v>
      </c>
      <c r="EF140">
        <f t="shared" si="129"/>
        <v>0</v>
      </c>
      <c r="EG140">
        <f t="shared" si="130"/>
        <v>0</v>
      </c>
      <c r="EH140">
        <f t="shared" si="131"/>
        <v>0</v>
      </c>
      <c r="EI140">
        <f t="shared" si="132"/>
        <v>0</v>
      </c>
      <c r="FA140" s="63" t="str">
        <f t="shared" si="98"/>
        <v>IO.RES_AA248</v>
      </c>
      <c r="FB140" s="64" t="str">
        <f t="shared" si="99"/>
        <v>R</v>
      </c>
      <c r="FC140" s="64" t="str">
        <f t="shared" si="100"/>
        <v>248</v>
      </c>
      <c r="FD140" s="64" t="str">
        <f t="shared" si="101"/>
        <v>Reserve</v>
      </c>
      <c r="FE140" s="64" t="s">
        <v>619</v>
      </c>
      <c r="FF140" s="65"/>
    </row>
    <row r="141" spans="1:162">
      <c r="A141">
        <f t="shared" si="133"/>
        <v>0</v>
      </c>
      <c r="G141">
        <f t="shared" si="106"/>
        <v>0</v>
      </c>
      <c r="H141">
        <f t="shared" si="107"/>
        <v>0</v>
      </c>
      <c r="I141">
        <f t="shared" si="108"/>
        <v>0</v>
      </c>
      <c r="J141">
        <f t="shared" si="102"/>
        <v>0</v>
      </c>
      <c r="K141">
        <f t="shared" si="109"/>
        <v>0</v>
      </c>
      <c r="L141">
        <f t="shared" si="110"/>
        <v>0</v>
      </c>
      <c r="M141">
        <f t="shared" si="111"/>
        <v>0</v>
      </c>
      <c r="N141">
        <f t="shared" si="103"/>
        <v>0</v>
      </c>
      <c r="O141" t="e">
        <f>MasterListe!#REF!&amp;"_"&amp;MasterListe!#REF!&amp;"_"&amp;MasterListe!#REF!</f>
        <v>#REF!</v>
      </c>
      <c r="P141" t="e">
        <f>MasterListe!#REF!&amp;" "&amp;MasterListe!#REF!</f>
        <v>#REF!</v>
      </c>
      <c r="S141">
        <f t="shared" si="134"/>
        <v>4</v>
      </c>
      <c r="T141">
        <f t="shared" si="112"/>
        <v>0</v>
      </c>
      <c r="U141">
        <f t="shared" si="135"/>
        <v>0</v>
      </c>
      <c r="V141">
        <f t="shared" si="136"/>
        <v>10</v>
      </c>
      <c r="W141">
        <f t="shared" si="113"/>
        <v>5</v>
      </c>
      <c r="X141">
        <f t="shared" si="114"/>
        <v>0</v>
      </c>
      <c r="Y141">
        <f t="shared" si="137"/>
        <v>6</v>
      </c>
      <c r="Z141">
        <f t="shared" si="115"/>
        <v>2</v>
      </c>
      <c r="AA141">
        <f t="shared" si="116"/>
        <v>0</v>
      </c>
      <c r="AB141">
        <f t="shared" si="138"/>
        <v>96</v>
      </c>
      <c r="AC141">
        <f t="shared" si="117"/>
        <v>1</v>
      </c>
      <c r="AD141">
        <f t="shared" si="118"/>
        <v>0</v>
      </c>
      <c r="AE141">
        <f t="shared" si="139"/>
        <v>0</v>
      </c>
      <c r="AF141">
        <f t="shared" si="119"/>
        <v>0</v>
      </c>
      <c r="AG141">
        <f t="shared" si="140"/>
        <v>8</v>
      </c>
      <c r="AH141" cm="1">
        <f t="array" ref="AH141">_xlfn.IFS(AND(AF141=AE141,AJ141=1),SUM(IF(EC141=1,1,0),AH140),AND(AH140=0,OR(AI141=1,AJ141=0)),0,AND(AI141=0,AJ141=0),AH140)</f>
        <v>0</v>
      </c>
      <c r="AI141">
        <f t="shared" si="120"/>
        <v>0</v>
      </c>
      <c r="AJ141">
        <f t="shared" si="121"/>
        <v>0</v>
      </c>
      <c r="AK141">
        <f t="shared" si="141"/>
        <v>0</v>
      </c>
      <c r="AL141">
        <f t="shared" si="122"/>
        <v>0</v>
      </c>
      <c r="AM141">
        <f t="shared" si="123"/>
        <v>0</v>
      </c>
      <c r="AN141">
        <f t="shared" si="142"/>
        <v>0</v>
      </c>
      <c r="AO141">
        <f t="shared" si="124"/>
        <v>0</v>
      </c>
      <c r="AP141">
        <f t="shared" si="125"/>
        <v>0</v>
      </c>
      <c r="BB141" s="72"/>
      <c r="BQ141" s="100"/>
      <c r="BR141" s="96"/>
      <c r="BS141" s="60" t="str">
        <f t="shared" si="104"/>
        <v>AA249</v>
      </c>
      <c r="BT141" t="str">
        <f>IF(ISNA(MATCH(38,$L:$L,)),CC141,VLOOKUP(38,$L:$P,COLUMN(D39),))</f>
        <v>RES_AA249</v>
      </c>
      <c r="BU141" t="str">
        <f>IF(ISNA(MATCH(38,$L:$L,)),CD141,VLOOKUP(38,$L:$P,COLUMN(E39),))</f>
        <v>Reserve</v>
      </c>
      <c r="BW141" t="s">
        <v>584</v>
      </c>
      <c r="BX141" t="s">
        <v>585</v>
      </c>
      <c r="BY141" s="65" t="s">
        <v>894</v>
      </c>
      <c r="BZ141" t="str">
        <f t="shared" si="105"/>
        <v>249</v>
      </c>
      <c r="CB141" t="s">
        <v>897</v>
      </c>
      <c r="CC141" t="s">
        <v>898</v>
      </c>
      <c r="CD141" t="s">
        <v>589</v>
      </c>
      <c r="CF141" t="s">
        <v>584</v>
      </c>
      <c r="CG141" t="s">
        <v>585</v>
      </c>
      <c r="CH141" t="s">
        <v>894</v>
      </c>
      <c r="EA141" t="e">
        <f>MasterListe!#REF!</f>
        <v>#REF!</v>
      </c>
      <c r="EB141" t="e">
        <f>MasterListe!#REF!</f>
        <v>#REF!</v>
      </c>
      <c r="EC141">
        <f t="shared" si="126"/>
        <v>0</v>
      </c>
      <c r="ED141">
        <f t="shared" si="127"/>
        <v>0</v>
      </c>
      <c r="EE141">
        <f t="shared" si="128"/>
        <v>0</v>
      </c>
      <c r="EF141">
        <f t="shared" si="129"/>
        <v>0</v>
      </c>
      <c r="EG141">
        <f t="shared" si="130"/>
        <v>0</v>
      </c>
      <c r="EH141">
        <f t="shared" si="131"/>
        <v>0</v>
      </c>
      <c r="EI141">
        <f t="shared" si="132"/>
        <v>0</v>
      </c>
      <c r="FA141" s="63" t="str">
        <f t="shared" si="98"/>
        <v>IO.RES_AA249</v>
      </c>
      <c r="FB141" s="64" t="str">
        <f t="shared" si="99"/>
        <v>R</v>
      </c>
      <c r="FC141" s="64" t="str">
        <f t="shared" si="100"/>
        <v>249</v>
      </c>
      <c r="FD141" s="64" t="str">
        <f t="shared" si="101"/>
        <v>Reserve</v>
      </c>
      <c r="FE141" s="64" t="s">
        <v>619</v>
      </c>
      <c r="FF141" s="65"/>
    </row>
    <row r="142" spans="1:162">
      <c r="A142">
        <f t="shared" si="133"/>
        <v>0</v>
      </c>
      <c r="G142">
        <f t="shared" si="106"/>
        <v>0</v>
      </c>
      <c r="H142">
        <f t="shared" si="107"/>
        <v>0</v>
      </c>
      <c r="I142">
        <f t="shared" si="108"/>
        <v>0</v>
      </c>
      <c r="J142">
        <f t="shared" si="102"/>
        <v>0</v>
      </c>
      <c r="K142">
        <f t="shared" si="109"/>
        <v>0</v>
      </c>
      <c r="L142">
        <f t="shared" si="110"/>
        <v>0</v>
      </c>
      <c r="M142">
        <f t="shared" si="111"/>
        <v>0</v>
      </c>
      <c r="N142">
        <f t="shared" si="103"/>
        <v>0</v>
      </c>
      <c r="O142" t="e">
        <f>MasterListe!#REF!&amp;"_"&amp;MasterListe!#REF!&amp;"_"&amp;MasterListe!#REF!</f>
        <v>#REF!</v>
      </c>
      <c r="P142" t="e">
        <f>MasterListe!#REF!&amp;" "&amp;MasterListe!#REF!</f>
        <v>#REF!</v>
      </c>
      <c r="S142">
        <f t="shared" si="134"/>
        <v>4</v>
      </c>
      <c r="T142">
        <f t="shared" si="112"/>
        <v>0</v>
      </c>
      <c r="U142">
        <f t="shared" si="135"/>
        <v>0</v>
      </c>
      <c r="V142">
        <f t="shared" si="136"/>
        <v>10</v>
      </c>
      <c r="W142">
        <f t="shared" si="113"/>
        <v>5</v>
      </c>
      <c r="X142">
        <f t="shared" si="114"/>
        <v>0</v>
      </c>
      <c r="Y142">
        <f t="shared" si="137"/>
        <v>6</v>
      </c>
      <c r="Z142">
        <f t="shared" si="115"/>
        <v>2</v>
      </c>
      <c r="AA142">
        <f t="shared" si="116"/>
        <v>0</v>
      </c>
      <c r="AB142">
        <f t="shared" si="138"/>
        <v>96</v>
      </c>
      <c r="AC142">
        <f t="shared" si="117"/>
        <v>1</v>
      </c>
      <c r="AD142">
        <f t="shared" si="118"/>
        <v>0</v>
      </c>
      <c r="AE142">
        <f t="shared" si="139"/>
        <v>0</v>
      </c>
      <c r="AF142">
        <f t="shared" si="119"/>
        <v>0</v>
      </c>
      <c r="AG142">
        <f t="shared" si="140"/>
        <v>8</v>
      </c>
      <c r="AH142" cm="1">
        <f t="array" ref="AH142">_xlfn.IFS(AND(AF142=AE142,AJ142=1),SUM(IF(EC142=1,1,0),AH141),AND(AH141=0,OR(AI142=1,AJ142=0)),0,AND(AI142=0,AJ142=0),AH141)</f>
        <v>0</v>
      </c>
      <c r="AI142">
        <f t="shared" si="120"/>
        <v>0</v>
      </c>
      <c r="AJ142">
        <f t="shared" si="121"/>
        <v>0</v>
      </c>
      <c r="AK142">
        <f t="shared" si="141"/>
        <v>0</v>
      </c>
      <c r="AL142">
        <f t="shared" si="122"/>
        <v>0</v>
      </c>
      <c r="AM142">
        <f t="shared" si="123"/>
        <v>0</v>
      </c>
      <c r="AN142">
        <f t="shared" si="142"/>
        <v>0</v>
      </c>
      <c r="AO142">
        <f t="shared" si="124"/>
        <v>0</v>
      </c>
      <c r="AP142">
        <f t="shared" si="125"/>
        <v>0</v>
      </c>
      <c r="BB142" s="72"/>
      <c r="BQ142" s="100"/>
      <c r="BR142" s="96"/>
      <c r="BS142" s="60" t="str">
        <f t="shared" si="104"/>
        <v>AA250</v>
      </c>
      <c r="BT142" t="str">
        <f>IF(ISNA(MATCH(39,$L:$L,)),CC142,VLOOKUP(39,$L:$P,COLUMN(D40),))</f>
        <v>RES_AA250</v>
      </c>
      <c r="BU142" t="str">
        <f>IF(ISNA(MATCH(39,$L:$L,)),CD142,VLOOKUP(39,$L:$P,COLUMN(E40),))</f>
        <v>Reserve</v>
      </c>
      <c r="BW142" t="s">
        <v>584</v>
      </c>
      <c r="BX142" t="s">
        <v>585</v>
      </c>
      <c r="BY142" s="65" t="s">
        <v>894</v>
      </c>
      <c r="BZ142" t="str">
        <f t="shared" si="105"/>
        <v>250</v>
      </c>
      <c r="CB142" t="s">
        <v>899</v>
      </c>
      <c r="CC142" t="s">
        <v>900</v>
      </c>
      <c r="CD142" t="s">
        <v>589</v>
      </c>
      <c r="CF142" t="s">
        <v>584</v>
      </c>
      <c r="CG142" t="s">
        <v>585</v>
      </c>
      <c r="CH142" t="s">
        <v>894</v>
      </c>
      <c r="EA142" t="e">
        <f>MasterListe!#REF!</f>
        <v>#REF!</v>
      </c>
      <c r="EB142" t="e">
        <f>MasterListe!#REF!</f>
        <v>#REF!</v>
      </c>
      <c r="EC142">
        <f t="shared" si="126"/>
        <v>0</v>
      </c>
      <c r="ED142">
        <f t="shared" si="127"/>
        <v>0</v>
      </c>
      <c r="EE142">
        <f t="shared" si="128"/>
        <v>0</v>
      </c>
      <c r="EF142">
        <f t="shared" si="129"/>
        <v>0</v>
      </c>
      <c r="EG142">
        <f t="shared" si="130"/>
        <v>0</v>
      </c>
      <c r="EH142">
        <f t="shared" si="131"/>
        <v>0</v>
      </c>
      <c r="EI142">
        <f t="shared" si="132"/>
        <v>0</v>
      </c>
      <c r="FA142" s="63" t="str">
        <f t="shared" si="98"/>
        <v>IO.RES_AA250</v>
      </c>
      <c r="FB142" s="64" t="str">
        <f t="shared" si="99"/>
        <v>R</v>
      </c>
      <c r="FC142" s="64" t="str">
        <f t="shared" si="100"/>
        <v>250</v>
      </c>
      <c r="FD142" s="64" t="str">
        <f t="shared" si="101"/>
        <v>Reserve</v>
      </c>
      <c r="FE142" s="64" t="s">
        <v>619</v>
      </c>
      <c r="FF142" s="65"/>
    </row>
    <row r="143" spans="1:162">
      <c r="A143">
        <f t="shared" si="133"/>
        <v>0</v>
      </c>
      <c r="G143">
        <f t="shared" si="106"/>
        <v>0</v>
      </c>
      <c r="H143">
        <f t="shared" si="107"/>
        <v>0</v>
      </c>
      <c r="I143">
        <f t="shared" si="108"/>
        <v>0</v>
      </c>
      <c r="J143">
        <f t="shared" si="102"/>
        <v>0</v>
      </c>
      <c r="K143">
        <f t="shared" si="109"/>
        <v>0</v>
      </c>
      <c r="L143">
        <f t="shared" si="110"/>
        <v>0</v>
      </c>
      <c r="M143">
        <f t="shared" si="111"/>
        <v>0</v>
      </c>
      <c r="N143">
        <f t="shared" si="103"/>
        <v>0</v>
      </c>
      <c r="O143" t="e">
        <f>MasterListe!#REF!&amp;"_"&amp;MasterListe!#REF!&amp;"_"&amp;MasterListe!#REF!</f>
        <v>#REF!</v>
      </c>
      <c r="P143" t="e">
        <f>MasterListe!#REF!&amp;" "&amp;MasterListe!#REF!</f>
        <v>#REF!</v>
      </c>
      <c r="S143">
        <f t="shared" si="134"/>
        <v>4</v>
      </c>
      <c r="T143">
        <f t="shared" si="112"/>
        <v>0</v>
      </c>
      <c r="U143">
        <f t="shared" si="135"/>
        <v>0</v>
      </c>
      <c r="V143">
        <f t="shared" si="136"/>
        <v>10</v>
      </c>
      <c r="W143">
        <f t="shared" si="113"/>
        <v>5</v>
      </c>
      <c r="X143">
        <f t="shared" si="114"/>
        <v>0</v>
      </c>
      <c r="Y143">
        <f t="shared" si="137"/>
        <v>6</v>
      </c>
      <c r="Z143">
        <f t="shared" si="115"/>
        <v>2</v>
      </c>
      <c r="AA143">
        <f t="shared" si="116"/>
        <v>0</v>
      </c>
      <c r="AB143">
        <f t="shared" si="138"/>
        <v>96</v>
      </c>
      <c r="AC143">
        <f t="shared" si="117"/>
        <v>1</v>
      </c>
      <c r="AD143">
        <f t="shared" si="118"/>
        <v>0</v>
      </c>
      <c r="AE143">
        <f t="shared" si="139"/>
        <v>0</v>
      </c>
      <c r="AF143">
        <f t="shared" si="119"/>
        <v>0</v>
      </c>
      <c r="AG143">
        <f t="shared" si="140"/>
        <v>8</v>
      </c>
      <c r="AH143" cm="1">
        <f t="array" ref="AH143">_xlfn.IFS(AND(AF143=AE143,AJ143=1),SUM(IF(EC143=1,1,0),AH142),AND(AH142=0,OR(AI143=1,AJ143=0)),0,AND(AI143=0,AJ143=0),AH142)</f>
        <v>0</v>
      </c>
      <c r="AI143">
        <f t="shared" si="120"/>
        <v>0</v>
      </c>
      <c r="AJ143">
        <f t="shared" si="121"/>
        <v>0</v>
      </c>
      <c r="AK143">
        <f t="shared" si="141"/>
        <v>0</v>
      </c>
      <c r="AL143">
        <f t="shared" si="122"/>
        <v>0</v>
      </c>
      <c r="AM143">
        <f t="shared" si="123"/>
        <v>0</v>
      </c>
      <c r="AN143">
        <f t="shared" si="142"/>
        <v>0</v>
      </c>
      <c r="AO143">
        <f t="shared" si="124"/>
        <v>0</v>
      </c>
      <c r="AP143">
        <f t="shared" si="125"/>
        <v>0</v>
      </c>
      <c r="BB143" s="72"/>
      <c r="BQ143" s="100"/>
      <c r="BR143" s="96"/>
      <c r="BS143" s="60" t="str">
        <f t="shared" si="104"/>
        <v>AA251</v>
      </c>
      <c r="BT143" t="str">
        <f>IF(ISNA(MATCH(40,$L:$L,)),CC143,VLOOKUP(40,$L:$P,COLUMN(D41),))</f>
        <v>RES_AA251</v>
      </c>
      <c r="BU143" t="str">
        <f>IF(ISNA(MATCH(40,$L:$L,)),CD143,VLOOKUP(40,$L:$P,COLUMN(E41),))</f>
        <v>Reserve</v>
      </c>
      <c r="BW143" t="s">
        <v>584</v>
      </c>
      <c r="BX143" t="s">
        <v>585</v>
      </c>
      <c r="BY143" s="65" t="s">
        <v>894</v>
      </c>
      <c r="BZ143" t="str">
        <f t="shared" si="105"/>
        <v>251</v>
      </c>
      <c r="CB143" t="s">
        <v>901</v>
      </c>
      <c r="CC143" t="s">
        <v>902</v>
      </c>
      <c r="CD143" t="s">
        <v>589</v>
      </c>
      <c r="CF143" t="s">
        <v>584</v>
      </c>
      <c r="CG143" t="s">
        <v>585</v>
      </c>
      <c r="CH143" t="s">
        <v>894</v>
      </c>
      <c r="EA143" t="e">
        <f>MasterListe!#REF!</f>
        <v>#REF!</v>
      </c>
      <c r="EB143" t="e">
        <f>MasterListe!#REF!</f>
        <v>#REF!</v>
      </c>
      <c r="EC143">
        <f t="shared" si="126"/>
        <v>0</v>
      </c>
      <c r="ED143">
        <f t="shared" si="127"/>
        <v>0</v>
      </c>
      <c r="EE143">
        <f t="shared" si="128"/>
        <v>0</v>
      </c>
      <c r="EF143">
        <f t="shared" si="129"/>
        <v>0</v>
      </c>
      <c r="EG143">
        <f t="shared" si="130"/>
        <v>0</v>
      </c>
      <c r="EH143">
        <f t="shared" si="131"/>
        <v>0</v>
      </c>
      <c r="EI143">
        <f t="shared" si="132"/>
        <v>0</v>
      </c>
      <c r="FA143" s="63" t="str">
        <f t="shared" si="98"/>
        <v>IO.RES_AA251</v>
      </c>
      <c r="FB143" s="64" t="str">
        <f t="shared" si="99"/>
        <v>R</v>
      </c>
      <c r="FC143" s="64" t="str">
        <f t="shared" si="100"/>
        <v>251</v>
      </c>
      <c r="FD143" s="64" t="str">
        <f t="shared" si="101"/>
        <v>Reserve</v>
      </c>
      <c r="FE143" s="64" t="s">
        <v>619</v>
      </c>
      <c r="FF143" s="65"/>
    </row>
    <row r="144" spans="1:162">
      <c r="A144">
        <f t="shared" si="133"/>
        <v>0</v>
      </c>
      <c r="G144">
        <f t="shared" si="106"/>
        <v>0</v>
      </c>
      <c r="H144">
        <f t="shared" si="107"/>
        <v>0</v>
      </c>
      <c r="I144">
        <f t="shared" si="108"/>
        <v>0</v>
      </c>
      <c r="J144">
        <f t="shared" si="102"/>
        <v>0</v>
      </c>
      <c r="K144">
        <f t="shared" si="109"/>
        <v>0</v>
      </c>
      <c r="L144">
        <f t="shared" si="110"/>
        <v>0</v>
      </c>
      <c r="M144">
        <f t="shared" si="111"/>
        <v>0</v>
      </c>
      <c r="N144">
        <f t="shared" si="103"/>
        <v>0</v>
      </c>
      <c r="O144" t="e">
        <f>MasterListe!#REF!&amp;"_"&amp;MasterListe!#REF!&amp;"_"&amp;MasterListe!#REF!</f>
        <v>#REF!</v>
      </c>
      <c r="P144" t="e">
        <f>MasterListe!#REF!&amp;" "&amp;MasterListe!#REF!</f>
        <v>#REF!</v>
      </c>
      <c r="S144">
        <f t="shared" si="134"/>
        <v>4</v>
      </c>
      <c r="T144">
        <f t="shared" si="112"/>
        <v>0</v>
      </c>
      <c r="U144">
        <f t="shared" si="135"/>
        <v>0</v>
      </c>
      <c r="V144">
        <f t="shared" si="136"/>
        <v>10</v>
      </c>
      <c r="W144">
        <f t="shared" si="113"/>
        <v>5</v>
      </c>
      <c r="X144">
        <f t="shared" si="114"/>
        <v>0</v>
      </c>
      <c r="Y144">
        <f t="shared" si="137"/>
        <v>6</v>
      </c>
      <c r="Z144">
        <f t="shared" si="115"/>
        <v>2</v>
      </c>
      <c r="AA144">
        <f t="shared" si="116"/>
        <v>0</v>
      </c>
      <c r="AB144">
        <f t="shared" si="138"/>
        <v>96</v>
      </c>
      <c r="AC144">
        <f t="shared" si="117"/>
        <v>1</v>
      </c>
      <c r="AD144">
        <f t="shared" si="118"/>
        <v>0</v>
      </c>
      <c r="AE144">
        <f t="shared" si="139"/>
        <v>0</v>
      </c>
      <c r="AF144">
        <f t="shared" si="119"/>
        <v>0</v>
      </c>
      <c r="AG144">
        <f t="shared" si="140"/>
        <v>8</v>
      </c>
      <c r="AH144" cm="1">
        <f t="array" ref="AH144">_xlfn.IFS(AND(AF144=AE144,AJ144=1),SUM(IF(EC144=1,1,0),AH143),AND(AH143=0,OR(AI144=1,AJ144=0)),0,AND(AI144=0,AJ144=0),AH143)</f>
        <v>0</v>
      </c>
      <c r="AI144">
        <f t="shared" si="120"/>
        <v>0</v>
      </c>
      <c r="AJ144">
        <f t="shared" si="121"/>
        <v>0</v>
      </c>
      <c r="AK144">
        <f t="shared" si="141"/>
        <v>0</v>
      </c>
      <c r="AL144">
        <f t="shared" si="122"/>
        <v>0</v>
      </c>
      <c r="AM144">
        <f t="shared" si="123"/>
        <v>0</v>
      </c>
      <c r="AN144">
        <f t="shared" si="142"/>
        <v>0</v>
      </c>
      <c r="AO144">
        <f t="shared" si="124"/>
        <v>0</v>
      </c>
      <c r="AP144">
        <f t="shared" si="125"/>
        <v>0</v>
      </c>
      <c r="BB144" s="72"/>
      <c r="BQ144" s="100"/>
      <c r="BR144" s="96"/>
      <c r="BS144" s="60" t="str">
        <f t="shared" si="104"/>
        <v>AE240</v>
      </c>
      <c r="BT144" t="str">
        <f>IF(ISNA(MATCH(73,$N:$N,)),CC144,VLOOKUP(73,$N:$P,COLUMN(B74),))</f>
        <v>RES_AE240</v>
      </c>
      <c r="BU144" t="str">
        <f>IF(ISNA(MATCH(73,$N:$N,)),CD144,VLOOKUP(73,$N:$P,COLUMN(C74),))</f>
        <v>Reserve</v>
      </c>
      <c r="BW144" t="s">
        <v>584</v>
      </c>
      <c r="BX144" t="s">
        <v>585</v>
      </c>
      <c r="BY144" s="65" t="s">
        <v>894</v>
      </c>
      <c r="BZ144" t="str">
        <f t="shared" si="105"/>
        <v>240</v>
      </c>
      <c r="CB144" t="s">
        <v>903</v>
      </c>
      <c r="CC144" t="s">
        <v>904</v>
      </c>
      <c r="CD144" t="s">
        <v>589</v>
      </c>
      <c r="CF144" t="s">
        <v>584</v>
      </c>
      <c r="CG144" t="s">
        <v>585</v>
      </c>
      <c r="CH144" t="s">
        <v>894</v>
      </c>
      <c r="EA144" t="e">
        <f>MasterListe!#REF!</f>
        <v>#REF!</v>
      </c>
      <c r="EB144" t="e">
        <f>MasterListe!#REF!</f>
        <v>#REF!</v>
      </c>
      <c r="EC144">
        <f t="shared" si="126"/>
        <v>0</v>
      </c>
      <c r="ED144">
        <f t="shared" si="127"/>
        <v>0</v>
      </c>
      <c r="EE144">
        <f t="shared" si="128"/>
        <v>0</v>
      </c>
      <c r="EF144">
        <f t="shared" si="129"/>
        <v>0</v>
      </c>
      <c r="EG144">
        <f t="shared" si="130"/>
        <v>0</v>
      </c>
      <c r="EH144">
        <f t="shared" si="131"/>
        <v>0</v>
      </c>
      <c r="EI144">
        <f t="shared" si="132"/>
        <v>0</v>
      </c>
      <c r="FA144" s="63" t="str">
        <f t="shared" si="98"/>
        <v>IO.RES_AE240</v>
      </c>
      <c r="FB144" s="64" t="str">
        <f t="shared" si="99"/>
        <v>R</v>
      </c>
      <c r="FC144" s="64" t="str">
        <f t="shared" si="100"/>
        <v>240</v>
      </c>
      <c r="FD144" s="64" t="str">
        <f t="shared" si="101"/>
        <v>Reserve</v>
      </c>
      <c r="FE144" s="64" t="s">
        <v>619</v>
      </c>
      <c r="FF144" s="65"/>
    </row>
    <row r="145" spans="1:162">
      <c r="A145">
        <f t="shared" si="133"/>
        <v>0</v>
      </c>
      <c r="G145">
        <f t="shared" si="106"/>
        <v>0</v>
      </c>
      <c r="H145">
        <f t="shared" si="107"/>
        <v>0</v>
      </c>
      <c r="I145">
        <f t="shared" si="108"/>
        <v>0</v>
      </c>
      <c r="J145">
        <f t="shared" si="102"/>
        <v>0</v>
      </c>
      <c r="K145">
        <f t="shared" si="109"/>
        <v>0</v>
      </c>
      <c r="L145">
        <f t="shared" si="110"/>
        <v>0</v>
      </c>
      <c r="M145">
        <f t="shared" si="111"/>
        <v>0</v>
      </c>
      <c r="N145">
        <f t="shared" si="103"/>
        <v>0</v>
      </c>
      <c r="O145" t="e">
        <f>MasterListe!#REF!&amp;"_"&amp;MasterListe!#REF!&amp;"_"&amp;MasterListe!#REF!</f>
        <v>#REF!</v>
      </c>
      <c r="P145" t="e">
        <f>MasterListe!#REF!&amp;" "&amp;MasterListe!#REF!</f>
        <v>#REF!</v>
      </c>
      <c r="S145">
        <f t="shared" si="134"/>
        <v>4</v>
      </c>
      <c r="T145">
        <f t="shared" si="112"/>
        <v>0</v>
      </c>
      <c r="U145">
        <f t="shared" si="135"/>
        <v>0</v>
      </c>
      <c r="V145">
        <f t="shared" si="136"/>
        <v>10</v>
      </c>
      <c r="W145">
        <f t="shared" si="113"/>
        <v>5</v>
      </c>
      <c r="X145">
        <f t="shared" si="114"/>
        <v>0</v>
      </c>
      <c r="Y145">
        <f t="shared" si="137"/>
        <v>6</v>
      </c>
      <c r="Z145">
        <f t="shared" si="115"/>
        <v>2</v>
      </c>
      <c r="AA145">
        <f t="shared" si="116"/>
        <v>0</v>
      </c>
      <c r="AB145">
        <f t="shared" si="138"/>
        <v>96</v>
      </c>
      <c r="AC145">
        <f t="shared" si="117"/>
        <v>1</v>
      </c>
      <c r="AD145">
        <f t="shared" si="118"/>
        <v>0</v>
      </c>
      <c r="AE145">
        <f t="shared" si="139"/>
        <v>0</v>
      </c>
      <c r="AF145">
        <f t="shared" si="119"/>
        <v>0</v>
      </c>
      <c r="AG145">
        <f t="shared" si="140"/>
        <v>8</v>
      </c>
      <c r="AH145" cm="1">
        <f t="array" ref="AH145">_xlfn.IFS(AND(AF145=AE145,AJ145=1),SUM(IF(EC145=1,1,0),AH144),AND(AH144=0,OR(AI145=1,AJ145=0)),0,AND(AI145=0,AJ145=0),AH144)</f>
        <v>0</v>
      </c>
      <c r="AI145">
        <f t="shared" si="120"/>
        <v>0</v>
      </c>
      <c r="AJ145">
        <f t="shared" si="121"/>
        <v>0</v>
      </c>
      <c r="AK145">
        <f t="shared" si="141"/>
        <v>0</v>
      </c>
      <c r="AL145">
        <f t="shared" si="122"/>
        <v>0</v>
      </c>
      <c r="AM145">
        <f t="shared" si="123"/>
        <v>0</v>
      </c>
      <c r="AN145">
        <f t="shared" si="142"/>
        <v>0</v>
      </c>
      <c r="AO145">
        <f t="shared" si="124"/>
        <v>0</v>
      </c>
      <c r="AP145">
        <f t="shared" si="125"/>
        <v>0</v>
      </c>
      <c r="BB145" s="72"/>
      <c r="BQ145" s="100"/>
      <c r="BR145" s="96"/>
      <c r="BS145" s="60" t="str">
        <f t="shared" si="104"/>
        <v>AE241</v>
      </c>
      <c r="BT145" t="str">
        <f>IF(ISNA(MATCH(74,$N:$N,)),CC145,VLOOKUP(74,$N:$P,COLUMN(B75),))</f>
        <v>RES_AE241</v>
      </c>
      <c r="BU145" t="str">
        <f>IF(ISNA(MATCH(74,$N:$N,)),CD145,VLOOKUP(74,$N:$P,COLUMN(C75),))</f>
        <v>Reserve</v>
      </c>
      <c r="BW145" t="s">
        <v>584</v>
      </c>
      <c r="BX145" t="s">
        <v>585</v>
      </c>
      <c r="BY145" s="65" t="s">
        <v>894</v>
      </c>
      <c r="BZ145" t="str">
        <f t="shared" si="105"/>
        <v>241</v>
      </c>
      <c r="CB145" t="s">
        <v>905</v>
      </c>
      <c r="CC145" t="s">
        <v>906</v>
      </c>
      <c r="CD145" t="s">
        <v>589</v>
      </c>
      <c r="CF145" t="s">
        <v>584</v>
      </c>
      <c r="CG145" t="s">
        <v>585</v>
      </c>
      <c r="CH145" t="s">
        <v>894</v>
      </c>
      <c r="EA145" t="e">
        <f>MasterListe!#REF!</f>
        <v>#REF!</v>
      </c>
      <c r="EB145" t="e">
        <f>MasterListe!#REF!</f>
        <v>#REF!</v>
      </c>
      <c r="EC145">
        <f t="shared" si="126"/>
        <v>0</v>
      </c>
      <c r="ED145">
        <f t="shared" si="127"/>
        <v>0</v>
      </c>
      <c r="EE145">
        <f t="shared" si="128"/>
        <v>0</v>
      </c>
      <c r="EF145">
        <f t="shared" si="129"/>
        <v>0</v>
      </c>
      <c r="EG145">
        <f t="shared" si="130"/>
        <v>0</v>
      </c>
      <c r="EH145">
        <f t="shared" si="131"/>
        <v>0</v>
      </c>
      <c r="EI145">
        <f t="shared" si="132"/>
        <v>0</v>
      </c>
      <c r="FA145" s="63" t="str">
        <f t="shared" si="98"/>
        <v>IO.RES_AE241</v>
      </c>
      <c r="FB145" s="64" t="str">
        <f t="shared" si="99"/>
        <v>R</v>
      </c>
      <c r="FC145" s="64" t="str">
        <f t="shared" si="100"/>
        <v>241</v>
      </c>
      <c r="FD145" s="64" t="str">
        <f t="shared" si="101"/>
        <v>Reserve</v>
      </c>
      <c r="FE145" s="64" t="s">
        <v>619</v>
      </c>
      <c r="FF145" s="65"/>
    </row>
    <row r="146" spans="1:162">
      <c r="A146">
        <f t="shared" si="133"/>
        <v>0</v>
      </c>
      <c r="G146">
        <f t="shared" si="106"/>
        <v>0</v>
      </c>
      <c r="H146">
        <f t="shared" si="107"/>
        <v>0</v>
      </c>
      <c r="I146">
        <f t="shared" si="108"/>
        <v>0</v>
      </c>
      <c r="J146">
        <f t="shared" si="102"/>
        <v>0</v>
      </c>
      <c r="K146">
        <f t="shared" si="109"/>
        <v>0</v>
      </c>
      <c r="L146">
        <f t="shared" si="110"/>
        <v>0</v>
      </c>
      <c r="M146">
        <f t="shared" si="111"/>
        <v>0</v>
      </c>
      <c r="N146">
        <f t="shared" si="103"/>
        <v>0</v>
      </c>
      <c r="O146" t="e">
        <f>MasterListe!#REF!&amp;"_"&amp;MasterListe!#REF!&amp;"_"&amp;MasterListe!#REF!</f>
        <v>#REF!</v>
      </c>
      <c r="P146" t="e">
        <f>MasterListe!#REF!&amp;" "&amp;MasterListe!#REF!</f>
        <v>#REF!</v>
      </c>
      <c r="S146">
        <f t="shared" si="134"/>
        <v>4</v>
      </c>
      <c r="T146">
        <f t="shared" si="112"/>
        <v>0</v>
      </c>
      <c r="U146">
        <f t="shared" si="135"/>
        <v>0</v>
      </c>
      <c r="V146">
        <f t="shared" si="136"/>
        <v>10</v>
      </c>
      <c r="W146">
        <f t="shared" si="113"/>
        <v>5</v>
      </c>
      <c r="X146">
        <f t="shared" si="114"/>
        <v>0</v>
      </c>
      <c r="Y146">
        <f t="shared" si="137"/>
        <v>6</v>
      </c>
      <c r="Z146">
        <f t="shared" si="115"/>
        <v>2</v>
      </c>
      <c r="AA146">
        <f t="shared" si="116"/>
        <v>0</v>
      </c>
      <c r="AB146">
        <f t="shared" si="138"/>
        <v>96</v>
      </c>
      <c r="AC146">
        <f t="shared" si="117"/>
        <v>1</v>
      </c>
      <c r="AD146">
        <f t="shared" si="118"/>
        <v>0</v>
      </c>
      <c r="AE146">
        <f t="shared" si="139"/>
        <v>0</v>
      </c>
      <c r="AF146">
        <f t="shared" si="119"/>
        <v>0</v>
      </c>
      <c r="AG146">
        <f t="shared" si="140"/>
        <v>8</v>
      </c>
      <c r="AH146" cm="1">
        <f t="array" ref="AH146">_xlfn.IFS(AND(AF146=AE146,AJ146=1),SUM(IF(EC146=1,1,0),AH145),AND(AH145=0,OR(AI146=1,AJ146=0)),0,AND(AI146=0,AJ146=0),AH145)</f>
        <v>0</v>
      </c>
      <c r="AI146">
        <f t="shared" si="120"/>
        <v>0</v>
      </c>
      <c r="AJ146">
        <f t="shared" si="121"/>
        <v>0</v>
      </c>
      <c r="AK146">
        <f t="shared" si="141"/>
        <v>0</v>
      </c>
      <c r="AL146">
        <f t="shared" si="122"/>
        <v>0</v>
      </c>
      <c r="AM146">
        <f t="shared" si="123"/>
        <v>0</v>
      </c>
      <c r="AN146">
        <f t="shared" si="142"/>
        <v>0</v>
      </c>
      <c r="AO146">
        <f t="shared" si="124"/>
        <v>0</v>
      </c>
      <c r="AP146">
        <f t="shared" si="125"/>
        <v>0</v>
      </c>
      <c r="BB146" s="72"/>
      <c r="BQ146" s="100"/>
      <c r="BR146" s="96"/>
      <c r="BS146" s="60" t="str">
        <f t="shared" si="104"/>
        <v>AE242</v>
      </c>
      <c r="BT146" t="str">
        <f>IF(ISNA(MATCH(75,$N:$N,)),CC146,VLOOKUP(75,$N:$P,COLUMN(B76),))</f>
        <v>RES_AE242</v>
      </c>
      <c r="BU146" t="str">
        <f>IF(ISNA(MATCH(75,$N:$N,)),CD146,VLOOKUP(75,$N:$P,COLUMN(C76),))</f>
        <v>Reserve</v>
      </c>
      <c r="BW146" t="s">
        <v>584</v>
      </c>
      <c r="BX146" t="s">
        <v>585</v>
      </c>
      <c r="BY146" s="65" t="s">
        <v>894</v>
      </c>
      <c r="BZ146" t="str">
        <f t="shared" si="105"/>
        <v>242</v>
      </c>
      <c r="CB146" t="s">
        <v>907</v>
      </c>
      <c r="CC146" t="s">
        <v>908</v>
      </c>
      <c r="CD146" t="s">
        <v>589</v>
      </c>
      <c r="CF146" t="s">
        <v>584</v>
      </c>
      <c r="CG146" t="s">
        <v>585</v>
      </c>
      <c r="CH146" t="s">
        <v>894</v>
      </c>
      <c r="EA146" t="e">
        <f>MasterListe!#REF!</f>
        <v>#REF!</v>
      </c>
      <c r="EB146" t="e">
        <f>MasterListe!#REF!</f>
        <v>#REF!</v>
      </c>
      <c r="EC146">
        <f t="shared" si="126"/>
        <v>0</v>
      </c>
      <c r="ED146">
        <f t="shared" si="127"/>
        <v>0</v>
      </c>
      <c r="EE146">
        <f t="shared" si="128"/>
        <v>0</v>
      </c>
      <c r="EF146">
        <f t="shared" si="129"/>
        <v>0</v>
      </c>
      <c r="EG146">
        <f t="shared" si="130"/>
        <v>0</v>
      </c>
      <c r="EH146">
        <f t="shared" si="131"/>
        <v>0</v>
      </c>
      <c r="EI146">
        <f t="shared" si="132"/>
        <v>0</v>
      </c>
      <c r="FA146" s="63" t="str">
        <f t="shared" si="98"/>
        <v>IO.RES_AE242</v>
      </c>
      <c r="FB146" s="64" t="str">
        <f t="shared" si="99"/>
        <v>R</v>
      </c>
      <c r="FC146" s="64" t="str">
        <f t="shared" si="100"/>
        <v>242</v>
      </c>
      <c r="FD146" s="64" t="str">
        <f t="shared" si="101"/>
        <v>Reserve</v>
      </c>
      <c r="FE146" s="64" t="s">
        <v>619</v>
      </c>
      <c r="FF146" s="65"/>
    </row>
    <row r="147" spans="1:162">
      <c r="A147">
        <f t="shared" si="133"/>
        <v>0</v>
      </c>
      <c r="G147">
        <f t="shared" si="106"/>
        <v>0</v>
      </c>
      <c r="H147">
        <f t="shared" si="107"/>
        <v>0</v>
      </c>
      <c r="I147">
        <f t="shared" si="108"/>
        <v>0</v>
      </c>
      <c r="J147">
        <f t="shared" si="102"/>
        <v>0</v>
      </c>
      <c r="K147">
        <f t="shared" si="109"/>
        <v>0</v>
      </c>
      <c r="L147">
        <f t="shared" si="110"/>
        <v>0</v>
      </c>
      <c r="M147">
        <f t="shared" si="111"/>
        <v>0</v>
      </c>
      <c r="N147">
        <f t="shared" si="103"/>
        <v>0</v>
      </c>
      <c r="O147" t="e">
        <f>MasterListe!#REF!&amp;"_"&amp;MasterListe!#REF!&amp;"_"&amp;MasterListe!#REF!</f>
        <v>#REF!</v>
      </c>
      <c r="P147" t="e">
        <f>MasterListe!#REF!&amp;" "&amp;MasterListe!#REF!</f>
        <v>#REF!</v>
      </c>
      <c r="S147">
        <f t="shared" si="134"/>
        <v>4</v>
      </c>
      <c r="T147">
        <f t="shared" si="112"/>
        <v>0</v>
      </c>
      <c r="U147">
        <f t="shared" si="135"/>
        <v>0</v>
      </c>
      <c r="V147">
        <f t="shared" si="136"/>
        <v>10</v>
      </c>
      <c r="W147">
        <f t="shared" si="113"/>
        <v>5</v>
      </c>
      <c r="X147">
        <f t="shared" si="114"/>
        <v>0</v>
      </c>
      <c r="Y147">
        <f t="shared" si="137"/>
        <v>6</v>
      </c>
      <c r="Z147">
        <f t="shared" si="115"/>
        <v>2</v>
      </c>
      <c r="AA147">
        <f t="shared" si="116"/>
        <v>0</v>
      </c>
      <c r="AB147">
        <f t="shared" si="138"/>
        <v>96</v>
      </c>
      <c r="AC147">
        <f t="shared" si="117"/>
        <v>1</v>
      </c>
      <c r="AD147">
        <f t="shared" si="118"/>
        <v>0</v>
      </c>
      <c r="AE147">
        <f t="shared" si="139"/>
        <v>0</v>
      </c>
      <c r="AF147">
        <f t="shared" si="119"/>
        <v>0</v>
      </c>
      <c r="AG147">
        <f t="shared" si="140"/>
        <v>8</v>
      </c>
      <c r="AH147" cm="1">
        <f t="array" ref="AH147">_xlfn.IFS(AND(AF147=AE147,AJ147=1),SUM(IF(EC147=1,1,0),AH146),AND(AH146=0,OR(AI147=1,AJ147=0)),0,AND(AI147=0,AJ147=0),AH146)</f>
        <v>0</v>
      </c>
      <c r="AI147">
        <f t="shared" si="120"/>
        <v>0</v>
      </c>
      <c r="AJ147">
        <f t="shared" si="121"/>
        <v>0</v>
      </c>
      <c r="AK147">
        <f t="shared" si="141"/>
        <v>0</v>
      </c>
      <c r="AL147">
        <f t="shared" si="122"/>
        <v>0</v>
      </c>
      <c r="AM147">
        <f t="shared" si="123"/>
        <v>0</v>
      </c>
      <c r="AN147">
        <f t="shared" si="142"/>
        <v>0</v>
      </c>
      <c r="AO147">
        <f t="shared" si="124"/>
        <v>0</v>
      </c>
      <c r="AP147">
        <f t="shared" si="125"/>
        <v>0</v>
      </c>
      <c r="BB147" s="72"/>
      <c r="BQ147" s="100"/>
      <c r="BR147" s="96"/>
      <c r="BS147" s="60" t="str">
        <f t="shared" si="104"/>
        <v>AE243</v>
      </c>
      <c r="BT147" t="str">
        <f>IF(ISNA(MATCH(76,$N:$N,)),CC147,VLOOKUP(76,$N:$P,COLUMN(B77),))</f>
        <v>RES_AE243</v>
      </c>
      <c r="BU147" t="str">
        <f>IF(ISNA(MATCH(76,$N:$N,)),CD147,VLOOKUP(76,$N:$P,COLUMN(C77),))</f>
        <v>Reserve</v>
      </c>
      <c r="BW147" t="s">
        <v>584</v>
      </c>
      <c r="BX147" t="s">
        <v>585</v>
      </c>
      <c r="BY147" s="65" t="s">
        <v>894</v>
      </c>
      <c r="BZ147" t="str">
        <f t="shared" si="105"/>
        <v>243</v>
      </c>
      <c r="CB147" t="s">
        <v>909</v>
      </c>
      <c r="CC147" t="s">
        <v>910</v>
      </c>
      <c r="CD147" t="s">
        <v>589</v>
      </c>
      <c r="CF147" t="s">
        <v>584</v>
      </c>
      <c r="CG147" t="s">
        <v>585</v>
      </c>
      <c r="CH147" t="s">
        <v>894</v>
      </c>
      <c r="EA147" t="e">
        <f>MasterListe!#REF!</f>
        <v>#REF!</v>
      </c>
      <c r="EB147" t="e">
        <f>MasterListe!#REF!</f>
        <v>#REF!</v>
      </c>
      <c r="EC147">
        <f t="shared" si="126"/>
        <v>0</v>
      </c>
      <c r="ED147">
        <f t="shared" si="127"/>
        <v>0</v>
      </c>
      <c r="EE147">
        <f t="shared" si="128"/>
        <v>0</v>
      </c>
      <c r="EF147">
        <f t="shared" si="129"/>
        <v>0</v>
      </c>
      <c r="EG147">
        <f t="shared" si="130"/>
        <v>0</v>
      </c>
      <c r="EH147">
        <f t="shared" si="131"/>
        <v>0</v>
      </c>
      <c r="EI147">
        <f t="shared" si="132"/>
        <v>0</v>
      </c>
      <c r="FA147" s="63" t="str">
        <f t="shared" si="98"/>
        <v>IO.RES_AE243</v>
      </c>
      <c r="FB147" s="64" t="str">
        <f t="shared" si="99"/>
        <v>R</v>
      </c>
      <c r="FC147" s="64" t="str">
        <f t="shared" si="100"/>
        <v>243</v>
      </c>
      <c r="FD147" s="64" t="str">
        <f t="shared" si="101"/>
        <v>Reserve</v>
      </c>
      <c r="FE147" s="64" t="s">
        <v>619</v>
      </c>
      <c r="FF147" s="65"/>
    </row>
    <row r="148" spans="1:162">
      <c r="A148">
        <f t="shared" si="133"/>
        <v>0</v>
      </c>
      <c r="G148">
        <f t="shared" si="106"/>
        <v>0</v>
      </c>
      <c r="H148">
        <f t="shared" si="107"/>
        <v>0</v>
      </c>
      <c r="I148">
        <f t="shared" si="108"/>
        <v>0</v>
      </c>
      <c r="J148">
        <f t="shared" si="102"/>
        <v>0</v>
      </c>
      <c r="K148">
        <f t="shared" si="109"/>
        <v>0</v>
      </c>
      <c r="L148">
        <f t="shared" si="110"/>
        <v>0</v>
      </c>
      <c r="M148">
        <f t="shared" si="111"/>
        <v>0</v>
      </c>
      <c r="N148">
        <f t="shared" si="103"/>
        <v>0</v>
      </c>
      <c r="O148" t="e">
        <f>MasterListe!#REF!&amp;"_"&amp;MasterListe!#REF!&amp;"_"&amp;MasterListe!#REF!</f>
        <v>#REF!</v>
      </c>
      <c r="P148" t="e">
        <f>MasterListe!#REF!&amp;" "&amp;MasterListe!#REF!</f>
        <v>#REF!</v>
      </c>
      <c r="S148">
        <f t="shared" si="134"/>
        <v>4</v>
      </c>
      <c r="T148">
        <f t="shared" si="112"/>
        <v>0</v>
      </c>
      <c r="U148">
        <f t="shared" si="135"/>
        <v>0</v>
      </c>
      <c r="V148">
        <f t="shared" si="136"/>
        <v>10</v>
      </c>
      <c r="W148">
        <f t="shared" si="113"/>
        <v>5</v>
      </c>
      <c r="X148">
        <f t="shared" si="114"/>
        <v>0</v>
      </c>
      <c r="Y148">
        <f t="shared" si="137"/>
        <v>6</v>
      </c>
      <c r="Z148">
        <f t="shared" si="115"/>
        <v>2</v>
      </c>
      <c r="AA148">
        <f t="shared" si="116"/>
        <v>0</v>
      </c>
      <c r="AB148">
        <f t="shared" si="138"/>
        <v>96</v>
      </c>
      <c r="AC148">
        <f t="shared" si="117"/>
        <v>1</v>
      </c>
      <c r="AD148">
        <f t="shared" si="118"/>
        <v>0</v>
      </c>
      <c r="AE148">
        <f t="shared" si="139"/>
        <v>0</v>
      </c>
      <c r="AF148">
        <f t="shared" si="119"/>
        <v>0</v>
      </c>
      <c r="AG148">
        <f t="shared" si="140"/>
        <v>8</v>
      </c>
      <c r="AH148" cm="1">
        <f t="array" ref="AH148">_xlfn.IFS(AND(AF148=AE148,AJ148=1),SUM(IF(EC148=1,1,0),AH147),AND(AH147=0,OR(AI148=1,AJ148=0)),0,AND(AI148=0,AJ148=0),AH147)</f>
        <v>0</v>
      </c>
      <c r="AI148">
        <f t="shared" si="120"/>
        <v>0</v>
      </c>
      <c r="AJ148">
        <f t="shared" si="121"/>
        <v>0</v>
      </c>
      <c r="AK148">
        <f t="shared" si="141"/>
        <v>0</v>
      </c>
      <c r="AL148">
        <f t="shared" si="122"/>
        <v>0</v>
      </c>
      <c r="AM148">
        <f t="shared" si="123"/>
        <v>0</v>
      </c>
      <c r="AN148">
        <f t="shared" si="142"/>
        <v>0</v>
      </c>
      <c r="AO148">
        <f t="shared" si="124"/>
        <v>0</v>
      </c>
      <c r="AP148">
        <f t="shared" si="125"/>
        <v>0</v>
      </c>
      <c r="BB148" s="72"/>
      <c r="BQ148" s="100"/>
      <c r="BR148" s="96"/>
      <c r="BS148" s="60" t="str">
        <f t="shared" si="104"/>
        <v>AE244</v>
      </c>
      <c r="BT148" t="str">
        <f>IF(ISNA(MATCH(77,$N:$N,)),CC148,VLOOKUP(77,$N:$P,COLUMN(B78),))</f>
        <v>RES_AE244</v>
      </c>
      <c r="BU148" t="str">
        <f>IF(ISNA(MATCH(77,$N:$N,)),CD148,VLOOKUP(77,$N:$P,COLUMN(C78),))</f>
        <v>Reserve</v>
      </c>
      <c r="BW148" t="s">
        <v>584</v>
      </c>
      <c r="BX148" t="s">
        <v>585</v>
      </c>
      <c r="BY148" s="65" t="s">
        <v>894</v>
      </c>
      <c r="BZ148" t="str">
        <f t="shared" si="105"/>
        <v>244</v>
      </c>
      <c r="CB148" t="s">
        <v>911</v>
      </c>
      <c r="CC148" t="s">
        <v>912</v>
      </c>
      <c r="CD148" t="s">
        <v>589</v>
      </c>
      <c r="CF148" t="s">
        <v>584</v>
      </c>
      <c r="CG148" t="s">
        <v>585</v>
      </c>
      <c r="CH148" t="s">
        <v>894</v>
      </c>
      <c r="EA148" t="e">
        <f>MasterListe!#REF!</f>
        <v>#REF!</v>
      </c>
      <c r="EB148" t="e">
        <f>MasterListe!#REF!</f>
        <v>#REF!</v>
      </c>
      <c r="EC148">
        <f t="shared" si="126"/>
        <v>0</v>
      </c>
      <c r="ED148">
        <f t="shared" si="127"/>
        <v>0</v>
      </c>
      <c r="EE148">
        <f t="shared" si="128"/>
        <v>0</v>
      </c>
      <c r="EF148">
        <f t="shared" si="129"/>
        <v>0</v>
      </c>
      <c r="EG148">
        <f t="shared" si="130"/>
        <v>0</v>
      </c>
      <c r="EH148">
        <f t="shared" si="131"/>
        <v>0</v>
      </c>
      <c r="EI148">
        <f t="shared" si="132"/>
        <v>0</v>
      </c>
      <c r="FA148" s="63" t="str">
        <f t="shared" si="98"/>
        <v>IO.RES_AE244</v>
      </c>
      <c r="FB148" s="64" t="str">
        <f t="shared" si="99"/>
        <v>R</v>
      </c>
      <c r="FC148" s="64" t="str">
        <f t="shared" si="100"/>
        <v>244</v>
      </c>
      <c r="FD148" s="64" t="str">
        <f t="shared" si="101"/>
        <v>Reserve</v>
      </c>
      <c r="FE148" s="64" t="s">
        <v>619</v>
      </c>
      <c r="FF148" s="65"/>
    </row>
    <row r="149" spans="1:162">
      <c r="A149">
        <f t="shared" si="133"/>
        <v>0</v>
      </c>
      <c r="G149">
        <f t="shared" si="106"/>
        <v>0</v>
      </c>
      <c r="H149">
        <f t="shared" si="107"/>
        <v>0</v>
      </c>
      <c r="I149">
        <f t="shared" si="108"/>
        <v>0</v>
      </c>
      <c r="J149">
        <f t="shared" si="102"/>
        <v>0</v>
      </c>
      <c r="K149">
        <f t="shared" si="109"/>
        <v>0</v>
      </c>
      <c r="L149">
        <f t="shared" si="110"/>
        <v>0</v>
      </c>
      <c r="M149">
        <f t="shared" si="111"/>
        <v>0</v>
      </c>
      <c r="N149">
        <f t="shared" si="103"/>
        <v>0</v>
      </c>
      <c r="O149" t="e">
        <f>MasterListe!#REF!&amp;"_"&amp;MasterListe!#REF!&amp;"_"&amp;MasterListe!#REF!</f>
        <v>#REF!</v>
      </c>
      <c r="P149" t="e">
        <f>MasterListe!#REF!&amp;" "&amp;MasterListe!#REF!</f>
        <v>#REF!</v>
      </c>
      <c r="S149">
        <f t="shared" si="134"/>
        <v>4</v>
      </c>
      <c r="T149">
        <f t="shared" si="112"/>
        <v>0</v>
      </c>
      <c r="U149">
        <f t="shared" si="135"/>
        <v>0</v>
      </c>
      <c r="V149">
        <f t="shared" si="136"/>
        <v>10</v>
      </c>
      <c r="W149">
        <f t="shared" si="113"/>
        <v>5</v>
      </c>
      <c r="X149">
        <f t="shared" si="114"/>
        <v>0</v>
      </c>
      <c r="Y149">
        <f t="shared" si="137"/>
        <v>6</v>
      </c>
      <c r="Z149">
        <f t="shared" si="115"/>
        <v>2</v>
      </c>
      <c r="AA149">
        <f t="shared" si="116"/>
        <v>0</v>
      </c>
      <c r="AB149">
        <f t="shared" si="138"/>
        <v>96</v>
      </c>
      <c r="AC149">
        <f t="shared" si="117"/>
        <v>1</v>
      </c>
      <c r="AD149">
        <f t="shared" si="118"/>
        <v>0</v>
      </c>
      <c r="AE149">
        <f t="shared" si="139"/>
        <v>0</v>
      </c>
      <c r="AF149">
        <f t="shared" si="119"/>
        <v>0</v>
      </c>
      <c r="AG149">
        <f t="shared" si="140"/>
        <v>8</v>
      </c>
      <c r="AH149" cm="1">
        <f t="array" ref="AH149">_xlfn.IFS(AND(AF149=AE149,AJ149=1),SUM(IF(EC149=1,1,0),AH148),AND(AH148=0,OR(AI149=1,AJ149=0)),0,AND(AI149=0,AJ149=0),AH148)</f>
        <v>0</v>
      </c>
      <c r="AI149">
        <f t="shared" si="120"/>
        <v>0</v>
      </c>
      <c r="AJ149">
        <f t="shared" si="121"/>
        <v>0</v>
      </c>
      <c r="AK149">
        <f t="shared" si="141"/>
        <v>0</v>
      </c>
      <c r="AL149">
        <f t="shared" si="122"/>
        <v>0</v>
      </c>
      <c r="AM149">
        <f t="shared" si="123"/>
        <v>0</v>
      </c>
      <c r="AN149">
        <f t="shared" si="142"/>
        <v>0</v>
      </c>
      <c r="AO149">
        <f t="shared" si="124"/>
        <v>0</v>
      </c>
      <c r="AP149">
        <f t="shared" si="125"/>
        <v>0</v>
      </c>
      <c r="BB149" s="72"/>
      <c r="BQ149" s="100"/>
      <c r="BR149" s="96"/>
      <c r="BS149" s="60" t="str">
        <f t="shared" si="104"/>
        <v>AE245</v>
      </c>
      <c r="BT149" t="str">
        <f>IF(ISNA(MATCH(78,$N:$N,)),CC149,VLOOKUP(78,$N:$P,COLUMN(B79),))</f>
        <v>RES_AE245</v>
      </c>
      <c r="BU149" t="str">
        <f>IF(ISNA(MATCH(78,$N:$N,)),CD149,VLOOKUP(78,$N:$P,COLUMN(C79),))</f>
        <v>Reserve</v>
      </c>
      <c r="BW149" t="s">
        <v>584</v>
      </c>
      <c r="BX149" t="s">
        <v>585</v>
      </c>
      <c r="BY149" s="65" t="s">
        <v>894</v>
      </c>
      <c r="BZ149" t="str">
        <f t="shared" si="105"/>
        <v>245</v>
      </c>
      <c r="CB149" t="s">
        <v>913</v>
      </c>
      <c r="CC149" t="s">
        <v>914</v>
      </c>
      <c r="CD149" t="s">
        <v>589</v>
      </c>
      <c r="CF149" t="s">
        <v>584</v>
      </c>
      <c r="CG149" t="s">
        <v>585</v>
      </c>
      <c r="CH149" t="s">
        <v>894</v>
      </c>
      <c r="EA149" t="e">
        <f>MasterListe!#REF!</f>
        <v>#REF!</v>
      </c>
      <c r="EB149" t="e">
        <f>MasterListe!#REF!</f>
        <v>#REF!</v>
      </c>
      <c r="EC149">
        <f t="shared" si="126"/>
        <v>0</v>
      </c>
      <c r="ED149">
        <f t="shared" si="127"/>
        <v>0</v>
      </c>
      <c r="EE149">
        <f t="shared" si="128"/>
        <v>0</v>
      </c>
      <c r="EF149">
        <f t="shared" si="129"/>
        <v>0</v>
      </c>
      <c r="EG149">
        <f t="shared" si="130"/>
        <v>0</v>
      </c>
      <c r="EH149">
        <f t="shared" si="131"/>
        <v>0</v>
      </c>
      <c r="EI149">
        <f t="shared" si="132"/>
        <v>0</v>
      </c>
      <c r="FA149" s="63" t="str">
        <f t="shared" si="98"/>
        <v>IO.RES_AE245</v>
      </c>
      <c r="FB149" s="64" t="str">
        <f t="shared" si="99"/>
        <v>R</v>
      </c>
      <c r="FC149" s="64" t="str">
        <f t="shared" si="100"/>
        <v>245</v>
      </c>
      <c r="FD149" s="64" t="str">
        <f t="shared" si="101"/>
        <v>Reserve</v>
      </c>
      <c r="FE149" s="64" t="s">
        <v>619</v>
      </c>
      <c r="FF149" s="65"/>
    </row>
    <row r="150" spans="1:162">
      <c r="A150">
        <f t="shared" si="133"/>
        <v>0</v>
      </c>
      <c r="G150">
        <f t="shared" si="106"/>
        <v>0</v>
      </c>
      <c r="H150">
        <f t="shared" si="107"/>
        <v>0</v>
      </c>
      <c r="I150">
        <f t="shared" si="108"/>
        <v>0</v>
      </c>
      <c r="J150">
        <f t="shared" si="102"/>
        <v>0</v>
      </c>
      <c r="K150">
        <f t="shared" si="109"/>
        <v>0</v>
      </c>
      <c r="L150">
        <f t="shared" si="110"/>
        <v>0</v>
      </c>
      <c r="M150">
        <f t="shared" si="111"/>
        <v>0</v>
      </c>
      <c r="N150">
        <f t="shared" si="103"/>
        <v>0</v>
      </c>
      <c r="O150" t="e">
        <f>MasterListe!#REF!&amp;"_"&amp;MasterListe!#REF!&amp;"_"&amp;MasterListe!#REF!</f>
        <v>#REF!</v>
      </c>
      <c r="P150" t="e">
        <f>MasterListe!#REF!&amp;" "&amp;MasterListe!#REF!</f>
        <v>#REF!</v>
      </c>
      <c r="S150">
        <f t="shared" si="134"/>
        <v>4</v>
      </c>
      <c r="T150">
        <f t="shared" si="112"/>
        <v>0</v>
      </c>
      <c r="U150">
        <f t="shared" si="135"/>
        <v>0</v>
      </c>
      <c r="V150">
        <f t="shared" si="136"/>
        <v>10</v>
      </c>
      <c r="W150">
        <f t="shared" si="113"/>
        <v>5</v>
      </c>
      <c r="X150">
        <f t="shared" si="114"/>
        <v>0</v>
      </c>
      <c r="Y150">
        <f t="shared" si="137"/>
        <v>6</v>
      </c>
      <c r="Z150">
        <f t="shared" si="115"/>
        <v>2</v>
      </c>
      <c r="AA150">
        <f t="shared" si="116"/>
        <v>0</v>
      </c>
      <c r="AB150">
        <f t="shared" si="138"/>
        <v>96</v>
      </c>
      <c r="AC150">
        <f t="shared" si="117"/>
        <v>1</v>
      </c>
      <c r="AD150">
        <f t="shared" si="118"/>
        <v>0</v>
      </c>
      <c r="AE150">
        <f t="shared" si="139"/>
        <v>0</v>
      </c>
      <c r="AF150">
        <f t="shared" si="119"/>
        <v>0</v>
      </c>
      <c r="AG150">
        <f t="shared" si="140"/>
        <v>8</v>
      </c>
      <c r="AH150" cm="1">
        <f t="array" ref="AH150">_xlfn.IFS(AND(AF150=AE150,AJ150=1),SUM(IF(EC150=1,1,0),AH149),AND(AH149=0,OR(AI150=1,AJ150=0)),0,AND(AI150=0,AJ150=0),AH149)</f>
        <v>0</v>
      </c>
      <c r="AI150">
        <f t="shared" si="120"/>
        <v>0</v>
      </c>
      <c r="AJ150">
        <f t="shared" si="121"/>
        <v>0</v>
      </c>
      <c r="AK150">
        <f t="shared" si="141"/>
        <v>0</v>
      </c>
      <c r="AL150">
        <f t="shared" si="122"/>
        <v>0</v>
      </c>
      <c r="AM150">
        <f t="shared" si="123"/>
        <v>0</v>
      </c>
      <c r="AN150">
        <f t="shared" si="142"/>
        <v>0</v>
      </c>
      <c r="AO150">
        <f t="shared" si="124"/>
        <v>0</v>
      </c>
      <c r="AP150">
        <f t="shared" si="125"/>
        <v>0</v>
      </c>
      <c r="BB150" s="72"/>
      <c r="BQ150" s="100"/>
      <c r="BR150" s="96"/>
      <c r="BS150" s="60" t="str">
        <f t="shared" si="104"/>
        <v>AE246</v>
      </c>
      <c r="BT150" t="str">
        <f>IF(ISNA(MATCH(79,$N:$N,)),CC150,VLOOKUP(79,$N:$P,COLUMN(B80),))</f>
        <v>RES_AE246</v>
      </c>
      <c r="BU150" t="str">
        <f>IF(ISNA(MATCH(79,$N:$N,)),CD150,VLOOKUP(79,$N:$P,COLUMN(C80),))</f>
        <v>Reserve</v>
      </c>
      <c r="BW150" t="s">
        <v>584</v>
      </c>
      <c r="BX150" t="s">
        <v>585</v>
      </c>
      <c r="BY150" s="65" t="s">
        <v>894</v>
      </c>
      <c r="BZ150" t="str">
        <f t="shared" si="105"/>
        <v>246</v>
      </c>
      <c r="CB150" t="s">
        <v>915</v>
      </c>
      <c r="CC150" t="s">
        <v>916</v>
      </c>
      <c r="CD150" t="s">
        <v>589</v>
      </c>
      <c r="CF150" t="s">
        <v>584</v>
      </c>
      <c r="CG150" t="s">
        <v>585</v>
      </c>
      <c r="CH150" t="s">
        <v>894</v>
      </c>
      <c r="EA150" t="e">
        <f>MasterListe!#REF!</f>
        <v>#REF!</v>
      </c>
      <c r="EB150" t="e">
        <f>MasterListe!#REF!</f>
        <v>#REF!</v>
      </c>
      <c r="EC150">
        <f t="shared" si="126"/>
        <v>0</v>
      </c>
      <c r="ED150">
        <f t="shared" si="127"/>
        <v>0</v>
      </c>
      <c r="EE150">
        <f t="shared" si="128"/>
        <v>0</v>
      </c>
      <c r="EF150">
        <f t="shared" si="129"/>
        <v>0</v>
      </c>
      <c r="EG150">
        <f t="shared" si="130"/>
        <v>0</v>
      </c>
      <c r="EH150">
        <f t="shared" si="131"/>
        <v>0</v>
      </c>
      <c r="EI150">
        <f t="shared" si="132"/>
        <v>0</v>
      </c>
      <c r="FA150" s="63" t="str">
        <f t="shared" si="98"/>
        <v>IO.RES_AE246</v>
      </c>
      <c r="FB150" s="64" t="str">
        <f t="shared" si="99"/>
        <v>R</v>
      </c>
      <c r="FC150" s="64" t="str">
        <f t="shared" si="100"/>
        <v>246</v>
      </c>
      <c r="FD150" s="64" t="str">
        <f t="shared" si="101"/>
        <v>Reserve</v>
      </c>
      <c r="FE150" s="64" t="s">
        <v>619</v>
      </c>
      <c r="FF150" s="65"/>
    </row>
    <row r="151" spans="1:162">
      <c r="A151">
        <f t="shared" si="133"/>
        <v>0</v>
      </c>
      <c r="G151">
        <f t="shared" si="106"/>
        <v>0</v>
      </c>
      <c r="H151">
        <f t="shared" si="107"/>
        <v>0</v>
      </c>
      <c r="I151">
        <f t="shared" si="108"/>
        <v>0</v>
      </c>
      <c r="J151">
        <f t="shared" si="102"/>
        <v>0</v>
      </c>
      <c r="K151">
        <f t="shared" si="109"/>
        <v>0</v>
      </c>
      <c r="L151">
        <f t="shared" si="110"/>
        <v>0</v>
      </c>
      <c r="M151">
        <f t="shared" si="111"/>
        <v>0</v>
      </c>
      <c r="N151">
        <f t="shared" si="103"/>
        <v>0</v>
      </c>
      <c r="O151" t="e">
        <f>MasterListe!#REF!&amp;"_"&amp;MasterListe!#REF!&amp;"_"&amp;MasterListe!#REF!</f>
        <v>#REF!</v>
      </c>
      <c r="P151" t="e">
        <f>MasterListe!#REF!&amp;" "&amp;MasterListe!#REF!</f>
        <v>#REF!</v>
      </c>
      <c r="S151">
        <f t="shared" si="134"/>
        <v>4</v>
      </c>
      <c r="T151">
        <f t="shared" si="112"/>
        <v>0</v>
      </c>
      <c r="U151">
        <f t="shared" si="135"/>
        <v>0</v>
      </c>
      <c r="V151">
        <f t="shared" si="136"/>
        <v>10</v>
      </c>
      <c r="W151">
        <f t="shared" si="113"/>
        <v>5</v>
      </c>
      <c r="X151">
        <f t="shared" si="114"/>
        <v>0</v>
      </c>
      <c r="Y151">
        <f t="shared" si="137"/>
        <v>6</v>
      </c>
      <c r="Z151">
        <f t="shared" si="115"/>
        <v>2</v>
      </c>
      <c r="AA151">
        <f t="shared" si="116"/>
        <v>0</v>
      </c>
      <c r="AB151">
        <f t="shared" si="138"/>
        <v>96</v>
      </c>
      <c r="AC151">
        <f t="shared" si="117"/>
        <v>1</v>
      </c>
      <c r="AD151">
        <f t="shared" si="118"/>
        <v>0</v>
      </c>
      <c r="AE151">
        <f t="shared" si="139"/>
        <v>0</v>
      </c>
      <c r="AF151">
        <f t="shared" si="119"/>
        <v>0</v>
      </c>
      <c r="AG151">
        <f t="shared" si="140"/>
        <v>8</v>
      </c>
      <c r="AH151" cm="1">
        <f t="array" ref="AH151">_xlfn.IFS(AND(AF151=AE151,AJ151=1),SUM(IF(EC151=1,1,0),AH150),AND(AH150=0,OR(AI151=1,AJ151=0)),0,AND(AI151=0,AJ151=0),AH150)</f>
        <v>0</v>
      </c>
      <c r="AI151">
        <f t="shared" si="120"/>
        <v>0</v>
      </c>
      <c r="AJ151">
        <f t="shared" si="121"/>
        <v>0</v>
      </c>
      <c r="AK151">
        <f t="shared" si="141"/>
        <v>0</v>
      </c>
      <c r="AL151">
        <f t="shared" si="122"/>
        <v>0</v>
      </c>
      <c r="AM151">
        <f t="shared" si="123"/>
        <v>0</v>
      </c>
      <c r="AN151">
        <f t="shared" si="142"/>
        <v>0</v>
      </c>
      <c r="AO151">
        <f t="shared" si="124"/>
        <v>0</v>
      </c>
      <c r="AP151">
        <f t="shared" si="125"/>
        <v>0</v>
      </c>
      <c r="BB151" s="72"/>
      <c r="BQ151" s="100"/>
      <c r="BR151" s="96"/>
      <c r="BS151" s="60" t="str">
        <f t="shared" si="104"/>
        <v>AE247</v>
      </c>
      <c r="BT151" t="str">
        <f>IF(ISNA(MATCH(80,$N:$N,)),CC151,VLOOKUP(80,$N:$P,COLUMN(B81),))</f>
        <v>RES_AE247</v>
      </c>
      <c r="BU151" t="str">
        <f>IF(ISNA(MATCH(80,$N:$N,)),CD151,VLOOKUP(80,$N:$P,COLUMN(C81),))</f>
        <v>Reserve</v>
      </c>
      <c r="BW151" t="s">
        <v>584</v>
      </c>
      <c r="BX151" t="s">
        <v>585</v>
      </c>
      <c r="BY151" s="65" t="s">
        <v>894</v>
      </c>
      <c r="BZ151" t="str">
        <f t="shared" si="105"/>
        <v>247</v>
      </c>
      <c r="CB151" t="s">
        <v>917</v>
      </c>
      <c r="CC151" t="s">
        <v>918</v>
      </c>
      <c r="CD151" t="s">
        <v>589</v>
      </c>
      <c r="CF151" t="s">
        <v>584</v>
      </c>
      <c r="CG151" t="s">
        <v>585</v>
      </c>
      <c r="CH151" t="s">
        <v>894</v>
      </c>
      <c r="EA151" t="e">
        <f>MasterListe!#REF!</f>
        <v>#REF!</v>
      </c>
      <c r="EB151" t="e">
        <f>MasterListe!#REF!</f>
        <v>#REF!</v>
      </c>
      <c r="EC151">
        <f t="shared" si="126"/>
        <v>0</v>
      </c>
      <c r="ED151">
        <f t="shared" si="127"/>
        <v>0</v>
      </c>
      <c r="EE151">
        <f t="shared" si="128"/>
        <v>0</v>
      </c>
      <c r="EF151">
        <f t="shared" si="129"/>
        <v>0</v>
      </c>
      <c r="EG151">
        <f t="shared" si="130"/>
        <v>0</v>
      </c>
      <c r="EH151">
        <f t="shared" si="131"/>
        <v>0</v>
      </c>
      <c r="EI151">
        <f t="shared" si="132"/>
        <v>0</v>
      </c>
      <c r="FA151" s="63" t="str">
        <f t="shared" si="98"/>
        <v>IO.RES_AE247</v>
      </c>
      <c r="FB151" s="64" t="str">
        <f t="shared" si="99"/>
        <v>R</v>
      </c>
      <c r="FC151" s="64" t="str">
        <f t="shared" si="100"/>
        <v>247</v>
      </c>
      <c r="FD151" s="64" t="str">
        <f t="shared" si="101"/>
        <v>Reserve</v>
      </c>
      <c r="FE151" s="64" t="s">
        <v>619</v>
      </c>
      <c r="FF151" s="65"/>
    </row>
    <row r="152" spans="1:162" ht="15" customHeight="1">
      <c r="A152">
        <f t="shared" si="133"/>
        <v>0</v>
      </c>
      <c r="G152">
        <f t="shared" si="106"/>
        <v>0</v>
      </c>
      <c r="H152">
        <f t="shared" si="107"/>
        <v>0</v>
      </c>
      <c r="I152">
        <f t="shared" si="108"/>
        <v>0</v>
      </c>
      <c r="J152">
        <f t="shared" si="102"/>
        <v>0</v>
      </c>
      <c r="K152">
        <f t="shared" si="109"/>
        <v>0</v>
      </c>
      <c r="L152">
        <f t="shared" si="110"/>
        <v>0</v>
      </c>
      <c r="M152">
        <f t="shared" si="111"/>
        <v>0</v>
      </c>
      <c r="N152">
        <f t="shared" si="103"/>
        <v>0</v>
      </c>
      <c r="O152" t="e">
        <f>MasterListe!#REF!&amp;"_"&amp;MasterListe!#REF!&amp;"_"&amp;MasterListe!#REF!</f>
        <v>#REF!</v>
      </c>
      <c r="P152" t="e">
        <f>MasterListe!#REF!&amp;" "&amp;MasterListe!#REF!</f>
        <v>#REF!</v>
      </c>
      <c r="S152">
        <f t="shared" si="134"/>
        <v>4</v>
      </c>
      <c r="T152">
        <f t="shared" si="112"/>
        <v>0</v>
      </c>
      <c r="U152">
        <f t="shared" si="135"/>
        <v>0</v>
      </c>
      <c r="V152">
        <f t="shared" si="136"/>
        <v>10</v>
      </c>
      <c r="W152">
        <f t="shared" si="113"/>
        <v>5</v>
      </c>
      <c r="X152">
        <f t="shared" si="114"/>
        <v>0</v>
      </c>
      <c r="Y152">
        <f t="shared" si="137"/>
        <v>6</v>
      </c>
      <c r="Z152">
        <f t="shared" si="115"/>
        <v>2</v>
      </c>
      <c r="AA152">
        <f t="shared" si="116"/>
        <v>0</v>
      </c>
      <c r="AB152">
        <f t="shared" si="138"/>
        <v>96</v>
      </c>
      <c r="AC152">
        <f t="shared" si="117"/>
        <v>1</v>
      </c>
      <c r="AD152">
        <f t="shared" si="118"/>
        <v>0</v>
      </c>
      <c r="AE152">
        <f t="shared" si="139"/>
        <v>0</v>
      </c>
      <c r="AF152">
        <f t="shared" si="119"/>
        <v>0</v>
      </c>
      <c r="AG152">
        <f t="shared" si="140"/>
        <v>8</v>
      </c>
      <c r="AH152" cm="1">
        <f t="array" ref="AH152">_xlfn.IFS(AND(AF152=AE152,AJ152=1),SUM(IF(EC152=1,1,0),AH151),AND(AH151=0,OR(AI152=1,AJ152=0)),0,AND(AI152=0,AJ152=0),AH151)</f>
        <v>0</v>
      </c>
      <c r="AI152">
        <f t="shared" si="120"/>
        <v>0</v>
      </c>
      <c r="AJ152">
        <f t="shared" si="121"/>
        <v>0</v>
      </c>
      <c r="AK152">
        <f t="shared" si="141"/>
        <v>0</v>
      </c>
      <c r="AL152">
        <f t="shared" si="122"/>
        <v>0</v>
      </c>
      <c r="AM152">
        <f t="shared" si="123"/>
        <v>0</v>
      </c>
      <c r="AN152">
        <f t="shared" si="142"/>
        <v>0</v>
      </c>
      <c r="AO152">
        <f t="shared" si="124"/>
        <v>0</v>
      </c>
      <c r="AP152">
        <f t="shared" si="125"/>
        <v>0</v>
      </c>
      <c r="AY152" s="72"/>
      <c r="AZ152" s="73"/>
      <c r="BB152" s="72"/>
      <c r="BQ152" s="100" t="s">
        <v>551</v>
      </c>
      <c r="BR152" s="96">
        <v>1</v>
      </c>
      <c r="BS152" s="60" t="str">
        <f t="shared" si="104"/>
        <v>AE256</v>
      </c>
      <c r="BT152" t="str">
        <f>IF(ISNA(MATCH(1,$M:$M,)),CC152,VLOOKUP(1,$M:$P,COLUMN(C2),))</f>
        <v>TZ001_app SENT A1_dp1</v>
      </c>
      <c r="BU152" t="str">
        <f>IF(ISNA(MATCH(1,$M:$M,)),CD152,VLOOKUP(1,$M:$P,COLUMN(D2),))</f>
        <v>Messwert Druckmessung</v>
      </c>
      <c r="BW152" t="s">
        <v>584</v>
      </c>
      <c r="BX152" t="s">
        <v>585</v>
      </c>
      <c r="BY152" s="65" t="s">
        <v>919</v>
      </c>
      <c r="BZ152" t="str">
        <f t="shared" si="105"/>
        <v>256</v>
      </c>
      <c r="CB152" t="s">
        <v>920</v>
      </c>
      <c r="CC152" t="s">
        <v>921</v>
      </c>
      <c r="CD152" t="s">
        <v>589</v>
      </c>
      <c r="CF152" t="s">
        <v>584</v>
      </c>
      <c r="CG152" t="s">
        <v>585</v>
      </c>
      <c r="CH152" t="s">
        <v>919</v>
      </c>
      <c r="EA152" t="e">
        <f>MasterListe!#REF!</f>
        <v>#REF!</v>
      </c>
      <c r="EB152" t="e">
        <f>MasterListe!#REF!</f>
        <v>#REF!</v>
      </c>
      <c r="EC152">
        <f t="shared" si="126"/>
        <v>0</v>
      </c>
      <c r="ED152">
        <f t="shared" si="127"/>
        <v>0</v>
      </c>
      <c r="EE152">
        <f t="shared" si="128"/>
        <v>0</v>
      </c>
      <c r="EF152">
        <f t="shared" si="129"/>
        <v>0</v>
      </c>
      <c r="EG152">
        <f t="shared" si="130"/>
        <v>0</v>
      </c>
      <c r="EH152">
        <f t="shared" si="131"/>
        <v>0</v>
      </c>
      <c r="EI152">
        <f t="shared" si="132"/>
        <v>0</v>
      </c>
      <c r="FA152" s="63" t="str">
        <f t="shared" si="98"/>
        <v>IO.TZ001_app SENT A1_dp1</v>
      </c>
      <c r="FB152" s="64" t="str">
        <f t="shared" si="99"/>
        <v>R</v>
      </c>
      <c r="FC152" s="64" t="str">
        <f t="shared" si="100"/>
        <v>256</v>
      </c>
      <c r="FD152" s="64" t="str">
        <f t="shared" si="101"/>
        <v>Messwert Druckmessung</v>
      </c>
      <c r="FE152" s="64" t="s">
        <v>619</v>
      </c>
      <c r="FF152" s="65"/>
    </row>
    <row r="153" spans="1:162" ht="15" customHeight="1">
      <c r="A153">
        <f t="shared" si="133"/>
        <v>0</v>
      </c>
      <c r="G153">
        <f t="shared" si="106"/>
        <v>0</v>
      </c>
      <c r="H153">
        <f t="shared" si="107"/>
        <v>0</v>
      </c>
      <c r="I153">
        <f t="shared" si="108"/>
        <v>0</v>
      </c>
      <c r="J153">
        <f t="shared" si="102"/>
        <v>0</v>
      </c>
      <c r="K153">
        <f t="shared" si="109"/>
        <v>0</v>
      </c>
      <c r="L153">
        <f t="shared" si="110"/>
        <v>0</v>
      </c>
      <c r="M153">
        <f t="shared" si="111"/>
        <v>0</v>
      </c>
      <c r="N153">
        <f t="shared" si="103"/>
        <v>0</v>
      </c>
      <c r="O153" t="e">
        <f>MasterListe!#REF!&amp;"_"&amp;MasterListe!#REF!&amp;"_"&amp;MasterListe!#REF!</f>
        <v>#REF!</v>
      </c>
      <c r="P153" t="e">
        <f>MasterListe!#REF!&amp;" "&amp;MasterListe!#REF!</f>
        <v>#REF!</v>
      </c>
      <c r="S153">
        <f t="shared" si="134"/>
        <v>4</v>
      </c>
      <c r="T153">
        <f t="shared" si="112"/>
        <v>0</v>
      </c>
      <c r="U153">
        <f t="shared" si="135"/>
        <v>0</v>
      </c>
      <c r="V153">
        <f t="shared" si="136"/>
        <v>10</v>
      </c>
      <c r="W153">
        <f t="shared" si="113"/>
        <v>5</v>
      </c>
      <c r="X153">
        <f t="shared" si="114"/>
        <v>0</v>
      </c>
      <c r="Y153">
        <f t="shared" si="137"/>
        <v>6</v>
      </c>
      <c r="Z153">
        <f t="shared" si="115"/>
        <v>2</v>
      </c>
      <c r="AA153">
        <f t="shared" si="116"/>
        <v>0</v>
      </c>
      <c r="AB153">
        <f t="shared" si="138"/>
        <v>96</v>
      </c>
      <c r="AC153">
        <f t="shared" si="117"/>
        <v>1</v>
      </c>
      <c r="AD153">
        <f t="shared" si="118"/>
        <v>0</v>
      </c>
      <c r="AE153">
        <f t="shared" si="139"/>
        <v>0</v>
      </c>
      <c r="AF153">
        <f t="shared" si="119"/>
        <v>0</v>
      </c>
      <c r="AG153">
        <f t="shared" si="140"/>
        <v>8</v>
      </c>
      <c r="AH153" cm="1">
        <f t="array" ref="AH153">_xlfn.IFS(AND(AF153=AE153,AJ153=1),SUM(IF(EC153=1,1,0),AH152),AND(AH152=0,OR(AI153=1,AJ153=0)),0,AND(AI153=0,AJ153=0),AH152)</f>
        <v>0</v>
      </c>
      <c r="AI153">
        <f t="shared" si="120"/>
        <v>0</v>
      </c>
      <c r="AJ153">
        <f t="shared" si="121"/>
        <v>0</v>
      </c>
      <c r="AK153">
        <f t="shared" si="141"/>
        <v>0</v>
      </c>
      <c r="AL153">
        <f t="shared" si="122"/>
        <v>0</v>
      </c>
      <c r="AM153">
        <f t="shared" si="123"/>
        <v>0</v>
      </c>
      <c r="AN153">
        <f t="shared" si="142"/>
        <v>0</v>
      </c>
      <c r="AO153">
        <f t="shared" si="124"/>
        <v>0</v>
      </c>
      <c r="AP153">
        <f t="shared" si="125"/>
        <v>0</v>
      </c>
      <c r="AY153" s="72"/>
      <c r="AZ153" s="73"/>
      <c r="BB153" s="72"/>
      <c r="BQ153" s="100"/>
      <c r="BR153" s="96"/>
      <c r="BS153" s="60" t="str">
        <f t="shared" si="104"/>
        <v>AE257</v>
      </c>
      <c r="BT153" t="str">
        <f>IF(ISNA(MATCH(2,$M:$M,)),CC153,VLOOKUP(2,$M:$P,COLUMN(C3),))</f>
        <v>TZ002_app SENT A1_dp1</v>
      </c>
      <c r="BU153" t="str">
        <f>IF(ISNA(MATCH(2,$M:$M,)),CD153,VLOOKUP(2,$M:$P,COLUMN(D3),))</f>
        <v>Messwert Fuellstand</v>
      </c>
      <c r="BW153" t="s">
        <v>584</v>
      </c>
      <c r="BX153" t="s">
        <v>585</v>
      </c>
      <c r="BY153" s="65" t="s">
        <v>919</v>
      </c>
      <c r="BZ153" t="str">
        <f t="shared" si="105"/>
        <v>257</v>
      </c>
      <c r="CB153" t="s">
        <v>922</v>
      </c>
      <c r="CC153" t="s">
        <v>923</v>
      </c>
      <c r="CD153" t="s">
        <v>589</v>
      </c>
      <c r="CF153" t="s">
        <v>584</v>
      </c>
      <c r="CG153" t="s">
        <v>585</v>
      </c>
      <c r="CH153" t="s">
        <v>919</v>
      </c>
      <c r="EA153" t="e">
        <f>MasterListe!#REF!</f>
        <v>#REF!</v>
      </c>
      <c r="EB153" t="e">
        <f>MasterListe!#REF!</f>
        <v>#REF!</v>
      </c>
      <c r="EC153">
        <f t="shared" si="126"/>
        <v>0</v>
      </c>
      <c r="ED153">
        <f t="shared" si="127"/>
        <v>0</v>
      </c>
      <c r="EE153">
        <f t="shared" si="128"/>
        <v>0</v>
      </c>
      <c r="EF153">
        <f t="shared" si="129"/>
        <v>0</v>
      </c>
      <c r="EG153">
        <f t="shared" si="130"/>
        <v>0</v>
      </c>
      <c r="EH153">
        <f t="shared" si="131"/>
        <v>0</v>
      </c>
      <c r="EI153">
        <f t="shared" si="132"/>
        <v>0</v>
      </c>
      <c r="FA153" s="63" t="str">
        <f t="shared" si="98"/>
        <v>IO.TZ002_app SENT A1_dp1</v>
      </c>
      <c r="FB153" s="64" t="str">
        <f t="shared" si="99"/>
        <v>R</v>
      </c>
      <c r="FC153" s="64" t="str">
        <f t="shared" si="100"/>
        <v>257</v>
      </c>
      <c r="FD153" s="64" t="str">
        <f t="shared" si="101"/>
        <v>Messwert Fuellstand</v>
      </c>
      <c r="FE153" s="64" t="s">
        <v>619</v>
      </c>
      <c r="FF153" s="65"/>
    </row>
    <row r="154" spans="1:162" ht="15" customHeight="1">
      <c r="A154">
        <f t="shared" si="133"/>
        <v>0</v>
      </c>
      <c r="G154">
        <f t="shared" si="106"/>
        <v>0</v>
      </c>
      <c r="H154">
        <f t="shared" si="107"/>
        <v>0</v>
      </c>
      <c r="I154">
        <f t="shared" si="108"/>
        <v>0</v>
      </c>
      <c r="J154">
        <f t="shared" si="102"/>
        <v>0</v>
      </c>
      <c r="K154">
        <f t="shared" si="109"/>
        <v>0</v>
      </c>
      <c r="L154">
        <f t="shared" si="110"/>
        <v>0</v>
      </c>
      <c r="M154">
        <f t="shared" si="111"/>
        <v>0</v>
      </c>
      <c r="N154">
        <f t="shared" si="103"/>
        <v>0</v>
      </c>
      <c r="O154" t="e">
        <f>MasterListe!#REF!&amp;"_"&amp;MasterListe!#REF!&amp;"_"&amp;MasterListe!#REF!</f>
        <v>#REF!</v>
      </c>
      <c r="P154" t="e">
        <f>MasterListe!#REF!&amp;" "&amp;MasterListe!#REF!</f>
        <v>#REF!</v>
      </c>
      <c r="S154">
        <f t="shared" si="134"/>
        <v>4</v>
      </c>
      <c r="T154">
        <f t="shared" si="112"/>
        <v>0</v>
      </c>
      <c r="U154">
        <f t="shared" si="135"/>
        <v>0</v>
      </c>
      <c r="V154">
        <f t="shared" si="136"/>
        <v>10</v>
      </c>
      <c r="W154">
        <f t="shared" si="113"/>
        <v>5</v>
      </c>
      <c r="X154">
        <f t="shared" si="114"/>
        <v>0</v>
      </c>
      <c r="Y154">
        <f t="shared" si="137"/>
        <v>6</v>
      </c>
      <c r="Z154">
        <f t="shared" si="115"/>
        <v>2</v>
      </c>
      <c r="AA154">
        <f t="shared" si="116"/>
        <v>0</v>
      </c>
      <c r="AB154">
        <f t="shared" si="138"/>
        <v>96</v>
      </c>
      <c r="AC154">
        <f t="shared" si="117"/>
        <v>1</v>
      </c>
      <c r="AD154">
        <f t="shared" si="118"/>
        <v>0</v>
      </c>
      <c r="AE154">
        <f t="shared" si="139"/>
        <v>0</v>
      </c>
      <c r="AF154">
        <f t="shared" si="119"/>
        <v>0</v>
      </c>
      <c r="AG154">
        <f t="shared" si="140"/>
        <v>8</v>
      </c>
      <c r="AH154" cm="1">
        <f t="array" ref="AH154">_xlfn.IFS(AND(AF154=AE154,AJ154=1),SUM(IF(EC154=1,1,0),AH153),AND(AH153=0,OR(AI154=1,AJ154=0)),0,AND(AI154=0,AJ154=0),AH153)</f>
        <v>0</v>
      </c>
      <c r="AI154">
        <f t="shared" si="120"/>
        <v>0</v>
      </c>
      <c r="AJ154">
        <f t="shared" si="121"/>
        <v>0</v>
      </c>
      <c r="AK154">
        <f t="shared" si="141"/>
        <v>0</v>
      </c>
      <c r="AL154">
        <f t="shared" si="122"/>
        <v>0</v>
      </c>
      <c r="AM154">
        <f t="shared" si="123"/>
        <v>0</v>
      </c>
      <c r="AN154">
        <f t="shared" si="142"/>
        <v>0</v>
      </c>
      <c r="AO154">
        <f t="shared" si="124"/>
        <v>0</v>
      </c>
      <c r="AP154">
        <f t="shared" si="125"/>
        <v>0</v>
      </c>
      <c r="AY154" s="72"/>
      <c r="AZ154" s="73"/>
      <c r="BB154" s="72"/>
      <c r="BQ154" s="100"/>
      <c r="BR154" s="96"/>
      <c r="BS154" s="60" t="str">
        <f t="shared" si="104"/>
        <v>AE258</v>
      </c>
      <c r="BT154" t="str">
        <f>IF(ISNA(MATCH(3,$M:$M,)),CC154,VLOOKUP(3,$M:$P,COLUMN(C4),))</f>
        <v>TZ003_app SENT A1_dp1</v>
      </c>
      <c r="BU154" t="str">
        <f>IF(ISNA(MATCH(3,$M:$M,)),CD154,VLOOKUP(3,$M:$P,COLUMN(D4),))</f>
        <v>Messwert Fuellstand</v>
      </c>
      <c r="BW154" t="s">
        <v>584</v>
      </c>
      <c r="BX154" t="s">
        <v>585</v>
      </c>
      <c r="BY154" s="65" t="s">
        <v>919</v>
      </c>
      <c r="BZ154" t="str">
        <f t="shared" si="105"/>
        <v>258</v>
      </c>
      <c r="CB154" t="s">
        <v>924</v>
      </c>
      <c r="CC154" t="s">
        <v>925</v>
      </c>
      <c r="CD154" t="s">
        <v>589</v>
      </c>
      <c r="CF154" t="s">
        <v>584</v>
      </c>
      <c r="CG154" t="s">
        <v>585</v>
      </c>
      <c r="CH154" t="s">
        <v>919</v>
      </c>
      <c r="EA154" t="e">
        <f>MasterListe!#REF!</f>
        <v>#REF!</v>
      </c>
      <c r="EB154" t="e">
        <f>MasterListe!#REF!</f>
        <v>#REF!</v>
      </c>
      <c r="EC154">
        <f t="shared" si="126"/>
        <v>0</v>
      </c>
      <c r="ED154">
        <f t="shared" si="127"/>
        <v>0</v>
      </c>
      <c r="EE154">
        <f t="shared" si="128"/>
        <v>0</v>
      </c>
      <c r="EF154">
        <f t="shared" si="129"/>
        <v>0</v>
      </c>
      <c r="EG154">
        <f t="shared" si="130"/>
        <v>0</v>
      </c>
      <c r="EH154">
        <f t="shared" si="131"/>
        <v>0</v>
      </c>
      <c r="EI154">
        <f t="shared" si="132"/>
        <v>0</v>
      </c>
      <c r="FA154" s="63" t="str">
        <f t="shared" si="98"/>
        <v>IO.TZ003_app SENT A1_dp1</v>
      </c>
      <c r="FB154" s="64" t="str">
        <f t="shared" si="99"/>
        <v>R</v>
      </c>
      <c r="FC154" s="64" t="str">
        <f t="shared" si="100"/>
        <v>258</v>
      </c>
      <c r="FD154" s="64" t="str">
        <f t="shared" si="101"/>
        <v>Messwert Fuellstand</v>
      </c>
      <c r="FE154" s="64" t="s">
        <v>619</v>
      </c>
      <c r="FF154" s="65"/>
    </row>
    <row r="155" spans="1:162" ht="15" customHeight="1">
      <c r="A155">
        <f t="shared" si="133"/>
        <v>0</v>
      </c>
      <c r="G155">
        <f t="shared" si="106"/>
        <v>0</v>
      </c>
      <c r="H155">
        <f t="shared" si="107"/>
        <v>0</v>
      </c>
      <c r="I155">
        <f t="shared" si="108"/>
        <v>0</v>
      </c>
      <c r="J155">
        <f t="shared" si="102"/>
        <v>0</v>
      </c>
      <c r="K155">
        <f t="shared" si="109"/>
        <v>0</v>
      </c>
      <c r="L155">
        <f t="shared" si="110"/>
        <v>0</v>
      </c>
      <c r="M155">
        <f t="shared" si="111"/>
        <v>0</v>
      </c>
      <c r="N155">
        <f t="shared" si="103"/>
        <v>0</v>
      </c>
      <c r="O155" t="e">
        <f>MasterListe!#REF!&amp;"_"&amp;MasterListe!#REF!&amp;"_"&amp;MasterListe!#REF!</f>
        <v>#REF!</v>
      </c>
      <c r="P155" t="e">
        <f>MasterListe!#REF!&amp;" "&amp;MasterListe!#REF!</f>
        <v>#REF!</v>
      </c>
      <c r="S155">
        <f t="shared" si="134"/>
        <v>4</v>
      </c>
      <c r="T155">
        <f t="shared" si="112"/>
        <v>0</v>
      </c>
      <c r="U155">
        <f t="shared" si="135"/>
        <v>0</v>
      </c>
      <c r="V155">
        <f t="shared" si="136"/>
        <v>10</v>
      </c>
      <c r="W155">
        <f t="shared" si="113"/>
        <v>5</v>
      </c>
      <c r="X155">
        <f t="shared" si="114"/>
        <v>0</v>
      </c>
      <c r="Y155">
        <f t="shared" si="137"/>
        <v>6</v>
      </c>
      <c r="Z155">
        <f t="shared" si="115"/>
        <v>2</v>
      </c>
      <c r="AA155">
        <f t="shared" si="116"/>
        <v>0</v>
      </c>
      <c r="AB155">
        <f t="shared" si="138"/>
        <v>96</v>
      </c>
      <c r="AC155">
        <f t="shared" si="117"/>
        <v>1</v>
      </c>
      <c r="AD155">
        <f t="shared" si="118"/>
        <v>0</v>
      </c>
      <c r="AE155">
        <f t="shared" si="139"/>
        <v>0</v>
      </c>
      <c r="AF155">
        <f t="shared" si="119"/>
        <v>0</v>
      </c>
      <c r="AG155">
        <f t="shared" si="140"/>
        <v>8</v>
      </c>
      <c r="AH155" cm="1">
        <f t="array" ref="AH155">_xlfn.IFS(AND(AF155=AE155,AJ155=1),SUM(IF(EC155=1,1,0),AH154),AND(AH154=0,OR(AI155=1,AJ155=0)),0,AND(AI155=0,AJ155=0),AH154)</f>
        <v>0</v>
      </c>
      <c r="AI155">
        <f t="shared" si="120"/>
        <v>0</v>
      </c>
      <c r="AJ155">
        <f t="shared" si="121"/>
        <v>0</v>
      </c>
      <c r="AK155">
        <f t="shared" si="141"/>
        <v>0</v>
      </c>
      <c r="AL155">
        <f t="shared" si="122"/>
        <v>0</v>
      </c>
      <c r="AM155">
        <f t="shared" si="123"/>
        <v>0</v>
      </c>
      <c r="AN155">
        <f t="shared" si="142"/>
        <v>0</v>
      </c>
      <c r="AO155">
        <f t="shared" si="124"/>
        <v>0</v>
      </c>
      <c r="AP155">
        <f t="shared" si="125"/>
        <v>0</v>
      </c>
      <c r="AY155" s="72"/>
      <c r="AZ155" s="73"/>
      <c r="BB155" s="72"/>
      <c r="BQ155" s="100"/>
      <c r="BR155" s="96"/>
      <c r="BS155" s="60" t="str">
        <f t="shared" si="104"/>
        <v>AE259</v>
      </c>
      <c r="BT155" t="str">
        <f>IF(ISNA(MATCH(4,$M:$M,)),CC155,VLOOKUP(4,$M:$P,COLUMN(C5),))</f>
        <v>TZ010_app SENT A1_dp1</v>
      </c>
      <c r="BU155" t="str">
        <f>IF(ISNA(MATCH(4,$M:$M,)),CD155,VLOOKUP(4,$M:$P,COLUMN(D5),))</f>
        <v>Messwert Fuellstand</v>
      </c>
      <c r="BW155" t="s">
        <v>584</v>
      </c>
      <c r="BX155" t="s">
        <v>585</v>
      </c>
      <c r="BY155" s="65" t="s">
        <v>919</v>
      </c>
      <c r="BZ155" t="str">
        <f t="shared" si="105"/>
        <v>259</v>
      </c>
      <c r="CB155" t="s">
        <v>926</v>
      </c>
      <c r="CC155" t="s">
        <v>927</v>
      </c>
      <c r="CD155" t="s">
        <v>589</v>
      </c>
      <c r="CF155" t="s">
        <v>584</v>
      </c>
      <c r="CG155" t="s">
        <v>585</v>
      </c>
      <c r="CH155" t="s">
        <v>919</v>
      </c>
      <c r="EA155" t="e">
        <f>MasterListe!#REF!</f>
        <v>#REF!</v>
      </c>
      <c r="EB155" t="e">
        <f>MasterListe!#REF!</f>
        <v>#REF!</v>
      </c>
      <c r="EC155">
        <f t="shared" si="126"/>
        <v>0</v>
      </c>
      <c r="ED155">
        <f t="shared" si="127"/>
        <v>0</v>
      </c>
      <c r="EE155">
        <f t="shared" si="128"/>
        <v>0</v>
      </c>
      <c r="EF155">
        <f t="shared" si="129"/>
        <v>0</v>
      </c>
      <c r="EG155">
        <f t="shared" si="130"/>
        <v>0</v>
      </c>
      <c r="EH155">
        <f t="shared" si="131"/>
        <v>0</v>
      </c>
      <c r="EI155">
        <f t="shared" si="132"/>
        <v>0</v>
      </c>
      <c r="FA155" s="63" t="str">
        <f t="shared" si="98"/>
        <v>IO.TZ010_app SENT A1_dp1</v>
      </c>
      <c r="FB155" s="64" t="str">
        <f t="shared" si="99"/>
        <v>R</v>
      </c>
      <c r="FC155" s="64" t="str">
        <f t="shared" si="100"/>
        <v>259</v>
      </c>
      <c r="FD155" s="64" t="str">
        <f t="shared" si="101"/>
        <v>Messwert Fuellstand</v>
      </c>
      <c r="FE155" s="64" t="s">
        <v>619</v>
      </c>
      <c r="FF155" s="65"/>
    </row>
    <row r="156" spans="1:162" ht="15" customHeight="1">
      <c r="A156">
        <f t="shared" si="133"/>
        <v>0</v>
      </c>
      <c r="G156">
        <f t="shared" si="106"/>
        <v>0</v>
      </c>
      <c r="H156">
        <f t="shared" si="107"/>
        <v>0</v>
      </c>
      <c r="I156">
        <f t="shared" si="108"/>
        <v>0</v>
      </c>
      <c r="J156">
        <f t="shared" si="102"/>
        <v>0</v>
      </c>
      <c r="K156">
        <f t="shared" si="109"/>
        <v>0</v>
      </c>
      <c r="L156">
        <f t="shared" si="110"/>
        <v>0</v>
      </c>
      <c r="M156">
        <f t="shared" si="111"/>
        <v>0</v>
      </c>
      <c r="N156">
        <f t="shared" si="103"/>
        <v>0</v>
      </c>
      <c r="O156" t="e">
        <f>MasterListe!#REF!&amp;"_"&amp;MasterListe!#REF!&amp;"_"&amp;MasterListe!#REF!</f>
        <v>#REF!</v>
      </c>
      <c r="P156" t="e">
        <f>MasterListe!#REF!&amp;" "&amp;MasterListe!#REF!</f>
        <v>#REF!</v>
      </c>
      <c r="S156">
        <f t="shared" si="134"/>
        <v>4</v>
      </c>
      <c r="T156">
        <f t="shared" si="112"/>
        <v>0</v>
      </c>
      <c r="U156">
        <f t="shared" si="135"/>
        <v>0</v>
      </c>
      <c r="V156">
        <f t="shared" si="136"/>
        <v>10</v>
      </c>
      <c r="W156">
        <f t="shared" si="113"/>
        <v>5</v>
      </c>
      <c r="X156">
        <f t="shared" si="114"/>
        <v>0</v>
      </c>
      <c r="Y156">
        <f t="shared" si="137"/>
        <v>6</v>
      </c>
      <c r="Z156">
        <f t="shared" si="115"/>
        <v>2</v>
      </c>
      <c r="AA156">
        <f t="shared" si="116"/>
        <v>0</v>
      </c>
      <c r="AB156">
        <f t="shared" si="138"/>
        <v>96</v>
      </c>
      <c r="AC156">
        <f t="shared" si="117"/>
        <v>1</v>
      </c>
      <c r="AD156">
        <f t="shared" si="118"/>
        <v>0</v>
      </c>
      <c r="AE156">
        <f t="shared" si="139"/>
        <v>0</v>
      </c>
      <c r="AF156">
        <f t="shared" si="119"/>
        <v>0</v>
      </c>
      <c r="AG156">
        <f t="shared" si="140"/>
        <v>8</v>
      </c>
      <c r="AH156" cm="1">
        <f t="array" ref="AH156">_xlfn.IFS(AND(AF156=AE156,AJ156=1),SUM(IF(EC156=1,1,0),AH155),AND(AH155=0,OR(AI156=1,AJ156=0)),0,AND(AI156=0,AJ156=0),AH155)</f>
        <v>0</v>
      </c>
      <c r="AI156">
        <f t="shared" si="120"/>
        <v>0</v>
      </c>
      <c r="AJ156">
        <f t="shared" si="121"/>
        <v>0</v>
      </c>
      <c r="AK156">
        <f t="shared" si="141"/>
        <v>0</v>
      </c>
      <c r="AL156">
        <f t="shared" si="122"/>
        <v>0</v>
      </c>
      <c r="AM156">
        <f t="shared" si="123"/>
        <v>0</v>
      </c>
      <c r="AN156">
        <f t="shared" si="142"/>
        <v>0</v>
      </c>
      <c r="AO156">
        <f t="shared" si="124"/>
        <v>0</v>
      </c>
      <c r="AP156">
        <f t="shared" si="125"/>
        <v>0</v>
      </c>
      <c r="AY156" s="72"/>
      <c r="AZ156" s="73"/>
      <c r="BB156" s="72"/>
      <c r="BQ156" s="100"/>
      <c r="BR156" s="96"/>
      <c r="BS156" s="60" t="str">
        <f t="shared" si="104"/>
        <v>AE260</v>
      </c>
      <c r="BT156" t="str">
        <f>IF(ISNA(MATCH(5,$M:$M,)),CC156,VLOOKUP(5,$M:$P,COLUMN(C6),))</f>
        <v>TZ011_app SENT A1_dp1</v>
      </c>
      <c r="BU156" t="str">
        <f>IF(ISNA(MATCH(5,$M:$M,)),CD156,VLOOKUP(5,$M:$P,COLUMN(D6),))</f>
        <v>Messwert Fuellstand</v>
      </c>
      <c r="BW156" t="s">
        <v>584</v>
      </c>
      <c r="BX156" t="s">
        <v>585</v>
      </c>
      <c r="BY156" s="65" t="s">
        <v>919</v>
      </c>
      <c r="BZ156" t="str">
        <f t="shared" si="105"/>
        <v>260</v>
      </c>
      <c r="CB156" t="s">
        <v>928</v>
      </c>
      <c r="CC156" t="s">
        <v>929</v>
      </c>
      <c r="CD156" t="s">
        <v>589</v>
      </c>
      <c r="CF156" t="s">
        <v>584</v>
      </c>
      <c r="CG156" t="s">
        <v>585</v>
      </c>
      <c r="CH156" t="s">
        <v>919</v>
      </c>
      <c r="EA156" t="e">
        <f>MasterListe!#REF!</f>
        <v>#REF!</v>
      </c>
      <c r="EB156" t="e">
        <f>MasterListe!#REF!</f>
        <v>#REF!</v>
      </c>
      <c r="EC156">
        <f t="shared" si="126"/>
        <v>0</v>
      </c>
      <c r="ED156">
        <f t="shared" si="127"/>
        <v>0</v>
      </c>
      <c r="EE156">
        <f t="shared" si="128"/>
        <v>0</v>
      </c>
      <c r="EF156">
        <f t="shared" si="129"/>
        <v>0</v>
      </c>
      <c r="EG156">
        <f t="shared" si="130"/>
        <v>0</v>
      </c>
      <c r="EH156">
        <f t="shared" si="131"/>
        <v>0</v>
      </c>
      <c r="EI156">
        <f t="shared" si="132"/>
        <v>0</v>
      </c>
      <c r="FA156" s="63" t="str">
        <f t="shared" ref="FA156:FA219" si="143">"IO."&amp;BT156</f>
        <v>IO.TZ011_app SENT A1_dp1</v>
      </c>
      <c r="FB156" s="64" t="str">
        <f t="shared" ref="FB156:FB219" si="144">IF(LEFT($BS:$BS,1)="A","R","F")</f>
        <v>R</v>
      </c>
      <c r="FC156" s="64" t="str">
        <f t="shared" ref="FC156:FC219" si="145">MID($BS:$BS,3,5 )</f>
        <v>260</v>
      </c>
      <c r="FD156" s="64" t="str">
        <f t="shared" ref="FD156:FD219" si="146">BU156</f>
        <v>Messwert Fuellstand</v>
      </c>
      <c r="FE156" s="64" t="s">
        <v>619</v>
      </c>
      <c r="FF156" s="65"/>
    </row>
    <row r="157" spans="1:162" ht="15" customHeight="1">
      <c r="A157">
        <f t="shared" si="133"/>
        <v>0</v>
      </c>
      <c r="G157">
        <f t="shared" si="106"/>
        <v>0</v>
      </c>
      <c r="H157">
        <f t="shared" si="107"/>
        <v>0</v>
      </c>
      <c r="I157">
        <f t="shared" si="108"/>
        <v>0</v>
      </c>
      <c r="J157">
        <f t="shared" si="102"/>
        <v>0</v>
      </c>
      <c r="K157">
        <f t="shared" si="109"/>
        <v>0</v>
      </c>
      <c r="L157">
        <f t="shared" si="110"/>
        <v>0</v>
      </c>
      <c r="M157">
        <f t="shared" si="111"/>
        <v>0</v>
      </c>
      <c r="N157">
        <f t="shared" si="103"/>
        <v>0</v>
      </c>
      <c r="O157" t="e">
        <f>MasterListe!#REF!&amp;"_"&amp;MasterListe!#REF!&amp;"_"&amp;MasterListe!#REF!</f>
        <v>#REF!</v>
      </c>
      <c r="P157" t="e">
        <f>MasterListe!#REF!&amp;" "&amp;MasterListe!#REF!</f>
        <v>#REF!</v>
      </c>
      <c r="S157">
        <f t="shared" si="134"/>
        <v>4</v>
      </c>
      <c r="T157">
        <f t="shared" si="112"/>
        <v>0</v>
      </c>
      <c r="U157">
        <f t="shared" si="135"/>
        <v>0</v>
      </c>
      <c r="V157">
        <f t="shared" si="136"/>
        <v>10</v>
      </c>
      <c r="W157">
        <f t="shared" si="113"/>
        <v>5</v>
      </c>
      <c r="X157">
        <f t="shared" si="114"/>
        <v>0</v>
      </c>
      <c r="Y157">
        <f t="shared" si="137"/>
        <v>6</v>
      </c>
      <c r="Z157">
        <f t="shared" si="115"/>
        <v>2</v>
      </c>
      <c r="AA157">
        <f t="shared" si="116"/>
        <v>0</v>
      </c>
      <c r="AB157">
        <f t="shared" si="138"/>
        <v>96</v>
      </c>
      <c r="AC157">
        <f t="shared" si="117"/>
        <v>1</v>
      </c>
      <c r="AD157">
        <f t="shared" si="118"/>
        <v>0</v>
      </c>
      <c r="AE157">
        <f t="shared" si="139"/>
        <v>0</v>
      </c>
      <c r="AF157">
        <f t="shared" si="119"/>
        <v>0</v>
      </c>
      <c r="AG157">
        <f t="shared" si="140"/>
        <v>8</v>
      </c>
      <c r="AH157" cm="1">
        <f t="array" ref="AH157">_xlfn.IFS(AND(AF157=AE157,AJ157=1),SUM(IF(EC157=1,1,0),AH156),AND(AH156=0,OR(AI157=1,AJ157=0)),0,AND(AI157=0,AJ157=0),AH156)</f>
        <v>0</v>
      </c>
      <c r="AI157">
        <f t="shared" si="120"/>
        <v>0</v>
      </c>
      <c r="AJ157">
        <f t="shared" si="121"/>
        <v>0</v>
      </c>
      <c r="AK157">
        <f t="shared" si="141"/>
        <v>0</v>
      </c>
      <c r="AL157">
        <f t="shared" si="122"/>
        <v>0</v>
      </c>
      <c r="AM157">
        <f t="shared" si="123"/>
        <v>0</v>
      </c>
      <c r="AN157">
        <f t="shared" si="142"/>
        <v>0</v>
      </c>
      <c r="AO157">
        <f t="shared" si="124"/>
        <v>0</v>
      </c>
      <c r="AP157">
        <f t="shared" si="125"/>
        <v>0</v>
      </c>
      <c r="AY157" s="72"/>
      <c r="AZ157" s="73"/>
      <c r="BB157" s="72"/>
      <c r="BQ157" s="100"/>
      <c r="BR157" s="96"/>
      <c r="BS157" s="60" t="str">
        <f t="shared" si="104"/>
        <v>AE261</v>
      </c>
      <c r="BT157" t="str">
        <f>IF(ISNA(MATCH(6,$M:$M,)),CC157,VLOOKUP(6,$M:$P,COLUMN(C7),))</f>
        <v>TZ012_app SENT A1_dp1</v>
      </c>
      <c r="BU157" t="str">
        <f>IF(ISNA(MATCH(6,$M:$M,)),CD157,VLOOKUP(6,$M:$P,COLUMN(D7),))</f>
        <v>Messwert Fuellstand</v>
      </c>
      <c r="BW157" t="s">
        <v>584</v>
      </c>
      <c r="BX157" t="s">
        <v>585</v>
      </c>
      <c r="BY157" s="65" t="s">
        <v>919</v>
      </c>
      <c r="BZ157" t="str">
        <f t="shared" si="105"/>
        <v>261</v>
      </c>
      <c r="CB157" t="s">
        <v>930</v>
      </c>
      <c r="CC157" t="s">
        <v>931</v>
      </c>
      <c r="CD157" t="s">
        <v>589</v>
      </c>
      <c r="CF157" t="s">
        <v>584</v>
      </c>
      <c r="CG157" t="s">
        <v>585</v>
      </c>
      <c r="CH157" t="s">
        <v>919</v>
      </c>
      <c r="EA157" t="e">
        <f>MasterListe!#REF!</f>
        <v>#REF!</v>
      </c>
      <c r="EB157" t="e">
        <f>MasterListe!#REF!</f>
        <v>#REF!</v>
      </c>
      <c r="EC157">
        <f t="shared" si="126"/>
        <v>0</v>
      </c>
      <c r="ED157">
        <f t="shared" si="127"/>
        <v>0</v>
      </c>
      <c r="EE157">
        <f t="shared" si="128"/>
        <v>0</v>
      </c>
      <c r="EF157">
        <f t="shared" si="129"/>
        <v>0</v>
      </c>
      <c r="EG157">
        <f t="shared" si="130"/>
        <v>0</v>
      </c>
      <c r="EH157">
        <f t="shared" si="131"/>
        <v>0</v>
      </c>
      <c r="EI157">
        <f t="shared" si="132"/>
        <v>0</v>
      </c>
      <c r="FA157" s="63" t="str">
        <f t="shared" si="143"/>
        <v>IO.TZ012_app SENT A1_dp1</v>
      </c>
      <c r="FB157" s="64" t="str">
        <f t="shared" si="144"/>
        <v>R</v>
      </c>
      <c r="FC157" s="64" t="str">
        <f t="shared" si="145"/>
        <v>261</v>
      </c>
      <c r="FD157" s="64" t="str">
        <f t="shared" si="146"/>
        <v>Messwert Fuellstand</v>
      </c>
      <c r="FE157" s="64" t="s">
        <v>619</v>
      </c>
      <c r="FF157" s="65"/>
    </row>
    <row r="158" spans="1:162" ht="15" customHeight="1">
      <c r="A158">
        <f t="shared" si="133"/>
        <v>0</v>
      </c>
      <c r="G158">
        <f t="shared" si="106"/>
        <v>0</v>
      </c>
      <c r="H158">
        <f t="shared" si="107"/>
        <v>0</v>
      </c>
      <c r="I158">
        <f t="shared" si="108"/>
        <v>0</v>
      </c>
      <c r="J158">
        <f t="shared" si="102"/>
        <v>0</v>
      </c>
      <c r="K158">
        <f t="shared" si="109"/>
        <v>0</v>
      </c>
      <c r="L158">
        <f t="shared" si="110"/>
        <v>0</v>
      </c>
      <c r="M158">
        <f t="shared" si="111"/>
        <v>0</v>
      </c>
      <c r="N158">
        <f t="shared" si="103"/>
        <v>0</v>
      </c>
      <c r="O158" t="e">
        <f>MasterListe!#REF!&amp;"_"&amp;MasterListe!#REF!&amp;"_"&amp;MasterListe!#REF!</f>
        <v>#REF!</v>
      </c>
      <c r="P158" t="e">
        <f>MasterListe!#REF!&amp;" "&amp;MasterListe!#REF!</f>
        <v>#REF!</v>
      </c>
      <c r="S158">
        <f t="shared" si="134"/>
        <v>4</v>
      </c>
      <c r="T158">
        <f t="shared" si="112"/>
        <v>0</v>
      </c>
      <c r="U158">
        <f t="shared" si="135"/>
        <v>0</v>
      </c>
      <c r="V158">
        <f t="shared" si="136"/>
        <v>10</v>
      </c>
      <c r="W158">
        <f t="shared" si="113"/>
        <v>5</v>
      </c>
      <c r="X158">
        <f t="shared" si="114"/>
        <v>0</v>
      </c>
      <c r="Y158">
        <f t="shared" si="137"/>
        <v>6</v>
      </c>
      <c r="Z158">
        <f t="shared" si="115"/>
        <v>2</v>
      </c>
      <c r="AA158">
        <f t="shared" si="116"/>
        <v>0</v>
      </c>
      <c r="AB158">
        <f t="shared" si="138"/>
        <v>96</v>
      </c>
      <c r="AC158">
        <f t="shared" si="117"/>
        <v>1</v>
      </c>
      <c r="AD158">
        <f t="shared" si="118"/>
        <v>0</v>
      </c>
      <c r="AE158">
        <f t="shared" si="139"/>
        <v>0</v>
      </c>
      <c r="AF158">
        <f t="shared" si="119"/>
        <v>0</v>
      </c>
      <c r="AG158">
        <f t="shared" si="140"/>
        <v>8</v>
      </c>
      <c r="AH158" cm="1">
        <f t="array" ref="AH158">_xlfn.IFS(AND(AF158=AE158,AJ158=1),SUM(IF(EC158=1,1,0),AH157),AND(AH157=0,OR(AI158=1,AJ158=0)),0,AND(AI158=0,AJ158=0),AH157)</f>
        <v>0</v>
      </c>
      <c r="AI158">
        <f t="shared" si="120"/>
        <v>0</v>
      </c>
      <c r="AJ158">
        <f t="shared" si="121"/>
        <v>0</v>
      </c>
      <c r="AK158">
        <f t="shared" si="141"/>
        <v>0</v>
      </c>
      <c r="AL158">
        <f t="shared" si="122"/>
        <v>0</v>
      </c>
      <c r="AM158">
        <f t="shared" si="123"/>
        <v>0</v>
      </c>
      <c r="AN158">
        <f t="shared" si="142"/>
        <v>0</v>
      </c>
      <c r="AO158">
        <f t="shared" si="124"/>
        <v>0</v>
      </c>
      <c r="AP158">
        <f t="shared" si="125"/>
        <v>0</v>
      </c>
      <c r="AY158" s="72"/>
      <c r="AZ158" s="73"/>
      <c r="BB158" s="72"/>
      <c r="BQ158" s="100"/>
      <c r="BR158" s="96"/>
      <c r="BS158" s="60" t="str">
        <f t="shared" si="104"/>
        <v>AE262</v>
      </c>
      <c r="BT158" t="str">
        <f>IF(ISNA(MATCH(7,$M:$M,)),CC158,VLOOKUP(7,$M:$P,COLUMN(C8),))</f>
        <v>RES_AE262</v>
      </c>
      <c r="BU158" t="str">
        <f>IF(ISNA(MATCH(7,$M:$M,)),CD158,VLOOKUP(7,$M:$P,COLUMN(D8),))</f>
        <v>Reserve</v>
      </c>
      <c r="BW158" t="s">
        <v>584</v>
      </c>
      <c r="BX158" t="s">
        <v>585</v>
      </c>
      <c r="BY158" s="65" t="s">
        <v>919</v>
      </c>
      <c r="BZ158" t="str">
        <f t="shared" si="105"/>
        <v>262</v>
      </c>
      <c r="CB158" t="s">
        <v>932</v>
      </c>
      <c r="CC158" t="s">
        <v>933</v>
      </c>
      <c r="CD158" t="s">
        <v>589</v>
      </c>
      <c r="CF158" t="s">
        <v>584</v>
      </c>
      <c r="CG158" t="s">
        <v>585</v>
      </c>
      <c r="CH158" t="s">
        <v>919</v>
      </c>
      <c r="EA158" t="e">
        <f>MasterListe!#REF!</f>
        <v>#REF!</v>
      </c>
      <c r="EB158" t="e">
        <f>MasterListe!#REF!</f>
        <v>#REF!</v>
      </c>
      <c r="EC158">
        <f t="shared" si="126"/>
        <v>0</v>
      </c>
      <c r="ED158">
        <f t="shared" si="127"/>
        <v>0</v>
      </c>
      <c r="EE158">
        <f t="shared" si="128"/>
        <v>0</v>
      </c>
      <c r="EF158">
        <f t="shared" si="129"/>
        <v>0</v>
      </c>
      <c r="EG158">
        <f t="shared" si="130"/>
        <v>0</v>
      </c>
      <c r="EH158">
        <f t="shared" si="131"/>
        <v>0</v>
      </c>
      <c r="EI158">
        <f t="shared" si="132"/>
        <v>0</v>
      </c>
      <c r="FA158" s="63" t="str">
        <f t="shared" si="143"/>
        <v>IO.RES_AE262</v>
      </c>
      <c r="FB158" s="64" t="str">
        <f t="shared" si="144"/>
        <v>R</v>
      </c>
      <c r="FC158" s="64" t="str">
        <f t="shared" si="145"/>
        <v>262</v>
      </c>
      <c r="FD158" s="64" t="str">
        <f t="shared" si="146"/>
        <v>Reserve</v>
      </c>
      <c r="FE158" s="64" t="s">
        <v>619</v>
      </c>
      <c r="FF158" s="65"/>
    </row>
    <row r="159" spans="1:162" ht="15" customHeight="1">
      <c r="A159">
        <f t="shared" si="133"/>
        <v>0</v>
      </c>
      <c r="G159">
        <f t="shared" si="106"/>
        <v>0</v>
      </c>
      <c r="H159">
        <f t="shared" si="107"/>
        <v>0</v>
      </c>
      <c r="I159">
        <f t="shared" si="108"/>
        <v>0</v>
      </c>
      <c r="J159">
        <f t="shared" si="102"/>
        <v>0</v>
      </c>
      <c r="K159">
        <f t="shared" si="109"/>
        <v>0</v>
      </c>
      <c r="L159">
        <f t="shared" si="110"/>
        <v>0</v>
      </c>
      <c r="M159">
        <f t="shared" si="111"/>
        <v>0</v>
      </c>
      <c r="N159">
        <f t="shared" si="103"/>
        <v>0</v>
      </c>
      <c r="O159" t="e">
        <f>MasterListe!#REF!&amp;"_"&amp;MasterListe!#REF!&amp;"_"&amp;MasterListe!#REF!</f>
        <v>#REF!</v>
      </c>
      <c r="P159" t="e">
        <f>MasterListe!#REF!&amp;" "&amp;MasterListe!#REF!</f>
        <v>#REF!</v>
      </c>
      <c r="S159">
        <f t="shared" si="134"/>
        <v>4</v>
      </c>
      <c r="T159">
        <f t="shared" si="112"/>
        <v>0</v>
      </c>
      <c r="U159">
        <f t="shared" si="135"/>
        <v>0</v>
      </c>
      <c r="V159">
        <f t="shared" si="136"/>
        <v>10</v>
      </c>
      <c r="W159">
        <f t="shared" si="113"/>
        <v>5</v>
      </c>
      <c r="X159">
        <f t="shared" si="114"/>
        <v>0</v>
      </c>
      <c r="Y159">
        <f t="shared" si="137"/>
        <v>6</v>
      </c>
      <c r="Z159">
        <f t="shared" si="115"/>
        <v>2</v>
      </c>
      <c r="AA159">
        <f t="shared" si="116"/>
        <v>0</v>
      </c>
      <c r="AB159">
        <f t="shared" si="138"/>
        <v>96</v>
      </c>
      <c r="AC159">
        <f t="shared" si="117"/>
        <v>1</v>
      </c>
      <c r="AD159">
        <f t="shared" si="118"/>
        <v>0</v>
      </c>
      <c r="AE159">
        <f t="shared" si="139"/>
        <v>0</v>
      </c>
      <c r="AF159">
        <f t="shared" si="119"/>
        <v>0</v>
      </c>
      <c r="AG159">
        <f t="shared" si="140"/>
        <v>8</v>
      </c>
      <c r="AH159" cm="1">
        <f t="array" ref="AH159">_xlfn.IFS(AND(AF159=AE159,AJ159=1),SUM(IF(EC159=1,1,0),AH158),AND(AH158=0,OR(AI159=1,AJ159=0)),0,AND(AI159=0,AJ159=0),AH158)</f>
        <v>0</v>
      </c>
      <c r="AI159">
        <f t="shared" si="120"/>
        <v>0</v>
      </c>
      <c r="AJ159">
        <f t="shared" si="121"/>
        <v>0</v>
      </c>
      <c r="AK159">
        <f t="shared" si="141"/>
        <v>0</v>
      </c>
      <c r="AL159">
        <f t="shared" si="122"/>
        <v>0</v>
      </c>
      <c r="AM159">
        <f t="shared" si="123"/>
        <v>0</v>
      </c>
      <c r="AN159">
        <f t="shared" si="142"/>
        <v>0</v>
      </c>
      <c r="AO159">
        <f t="shared" si="124"/>
        <v>0</v>
      </c>
      <c r="AP159">
        <f t="shared" si="125"/>
        <v>0</v>
      </c>
      <c r="AY159" s="72"/>
      <c r="AZ159" s="73"/>
      <c r="BB159" s="72"/>
      <c r="BQ159" s="100"/>
      <c r="BR159" s="96"/>
      <c r="BS159" s="60" t="str">
        <f t="shared" si="104"/>
        <v>AE263</v>
      </c>
      <c r="BT159" t="str">
        <f>IF(ISNA(MATCH(8,$M:$M,)),CC159,VLOOKUP(8,$M:$P,COLUMN(C9),))</f>
        <v>RES_AE263</v>
      </c>
      <c r="BU159" t="str">
        <f>IF(ISNA(MATCH(8,$M:$M,)),CD159,VLOOKUP(8,$M:$P,COLUMN(D9),))</f>
        <v>Reserve</v>
      </c>
      <c r="BW159" t="s">
        <v>584</v>
      </c>
      <c r="BX159" t="s">
        <v>585</v>
      </c>
      <c r="BY159" s="65" t="s">
        <v>919</v>
      </c>
      <c r="BZ159" t="str">
        <f t="shared" si="105"/>
        <v>263</v>
      </c>
      <c r="CB159" t="s">
        <v>934</v>
      </c>
      <c r="CC159" t="s">
        <v>935</v>
      </c>
      <c r="CD159" t="s">
        <v>589</v>
      </c>
      <c r="CF159" t="s">
        <v>584</v>
      </c>
      <c r="CG159" t="s">
        <v>585</v>
      </c>
      <c r="CH159" t="s">
        <v>919</v>
      </c>
      <c r="EA159" t="e">
        <f>MasterListe!#REF!</f>
        <v>#REF!</v>
      </c>
      <c r="EB159" t="e">
        <f>MasterListe!#REF!</f>
        <v>#REF!</v>
      </c>
      <c r="EC159">
        <f t="shared" si="126"/>
        <v>0</v>
      </c>
      <c r="ED159">
        <f t="shared" si="127"/>
        <v>0</v>
      </c>
      <c r="EE159">
        <f t="shared" si="128"/>
        <v>0</v>
      </c>
      <c r="EF159">
        <f t="shared" si="129"/>
        <v>0</v>
      </c>
      <c r="EG159">
        <f t="shared" si="130"/>
        <v>0</v>
      </c>
      <c r="EH159">
        <f t="shared" si="131"/>
        <v>0</v>
      </c>
      <c r="EI159">
        <f t="shared" si="132"/>
        <v>0</v>
      </c>
      <c r="FA159" s="63" t="str">
        <f t="shared" si="143"/>
        <v>IO.RES_AE263</v>
      </c>
      <c r="FB159" s="64" t="str">
        <f t="shared" si="144"/>
        <v>R</v>
      </c>
      <c r="FC159" s="64" t="str">
        <f t="shared" si="145"/>
        <v>263</v>
      </c>
      <c r="FD159" s="64" t="str">
        <f t="shared" si="146"/>
        <v>Reserve</v>
      </c>
      <c r="FE159" s="64" t="s">
        <v>619</v>
      </c>
      <c r="FF159" s="65"/>
    </row>
    <row r="160" spans="1:162" ht="15" customHeight="1">
      <c r="A160">
        <f t="shared" si="133"/>
        <v>0</v>
      </c>
      <c r="G160">
        <f t="shared" si="106"/>
        <v>0</v>
      </c>
      <c r="H160">
        <f t="shared" si="107"/>
        <v>0</v>
      </c>
      <c r="I160">
        <f t="shared" si="108"/>
        <v>0</v>
      </c>
      <c r="J160">
        <f t="shared" si="102"/>
        <v>0</v>
      </c>
      <c r="K160">
        <f t="shared" si="109"/>
        <v>0</v>
      </c>
      <c r="L160">
        <f t="shared" si="110"/>
        <v>0</v>
      </c>
      <c r="M160">
        <f t="shared" si="111"/>
        <v>0</v>
      </c>
      <c r="N160">
        <f t="shared" si="103"/>
        <v>0</v>
      </c>
      <c r="O160" t="e">
        <f>MasterListe!#REF!&amp;"_"&amp;MasterListe!#REF!&amp;"_"&amp;MasterListe!#REF!</f>
        <v>#REF!</v>
      </c>
      <c r="P160" t="e">
        <f>MasterListe!#REF!&amp;" "&amp;MasterListe!#REF!</f>
        <v>#REF!</v>
      </c>
      <c r="S160">
        <f t="shared" si="134"/>
        <v>4</v>
      </c>
      <c r="T160">
        <f t="shared" si="112"/>
        <v>0</v>
      </c>
      <c r="U160">
        <f t="shared" si="135"/>
        <v>0</v>
      </c>
      <c r="V160">
        <f t="shared" si="136"/>
        <v>10</v>
      </c>
      <c r="W160">
        <f t="shared" si="113"/>
        <v>5</v>
      </c>
      <c r="X160">
        <f t="shared" si="114"/>
        <v>0</v>
      </c>
      <c r="Y160">
        <f t="shared" si="137"/>
        <v>6</v>
      </c>
      <c r="Z160">
        <f t="shared" si="115"/>
        <v>2</v>
      </c>
      <c r="AA160">
        <f t="shared" si="116"/>
        <v>0</v>
      </c>
      <c r="AB160">
        <f t="shared" si="138"/>
        <v>96</v>
      </c>
      <c r="AC160">
        <f t="shared" si="117"/>
        <v>1</v>
      </c>
      <c r="AD160">
        <f t="shared" si="118"/>
        <v>0</v>
      </c>
      <c r="AE160">
        <f t="shared" si="139"/>
        <v>0</v>
      </c>
      <c r="AF160">
        <f t="shared" si="119"/>
        <v>0</v>
      </c>
      <c r="AG160">
        <f t="shared" si="140"/>
        <v>8</v>
      </c>
      <c r="AH160" cm="1">
        <f t="array" ref="AH160">_xlfn.IFS(AND(AF160=AE160,AJ160=1),SUM(IF(EC160=1,1,0),AH159),AND(AH159=0,OR(AI160=1,AJ160=0)),0,AND(AI160=0,AJ160=0),AH159)</f>
        <v>0</v>
      </c>
      <c r="AI160">
        <f t="shared" si="120"/>
        <v>0</v>
      </c>
      <c r="AJ160">
        <f t="shared" si="121"/>
        <v>0</v>
      </c>
      <c r="AK160">
        <f t="shared" si="141"/>
        <v>0</v>
      </c>
      <c r="AL160">
        <f t="shared" si="122"/>
        <v>0</v>
      </c>
      <c r="AM160">
        <f t="shared" si="123"/>
        <v>0</v>
      </c>
      <c r="AN160">
        <f t="shared" si="142"/>
        <v>0</v>
      </c>
      <c r="AO160">
        <f t="shared" si="124"/>
        <v>0</v>
      </c>
      <c r="AP160">
        <f t="shared" si="125"/>
        <v>0</v>
      </c>
      <c r="AY160" s="72"/>
      <c r="AZ160" s="73"/>
      <c r="BB160" s="72"/>
      <c r="BQ160" s="100"/>
      <c r="BR160" s="96">
        <v>2</v>
      </c>
      <c r="BS160" s="60" t="str">
        <f t="shared" si="104"/>
        <v>AE272</v>
      </c>
      <c r="BT160" t="str">
        <f>IF(ISNA(MATCH(9,$M:$M,)),CC160,VLOOKUP(9,$M:$P,COLUMN(C10),))</f>
        <v>RES_AE272</v>
      </c>
      <c r="BU160" t="str">
        <f>IF(ISNA(MATCH(9,$M:$M,)),CD160,VLOOKUP(9,$M:$P,COLUMN(D10),))</f>
        <v>Reserve</v>
      </c>
      <c r="BW160" t="s">
        <v>584</v>
      </c>
      <c r="BX160" t="s">
        <v>585</v>
      </c>
      <c r="BY160" s="65" t="s">
        <v>936</v>
      </c>
      <c r="BZ160" t="str">
        <f t="shared" si="105"/>
        <v>272</v>
      </c>
      <c r="CB160" t="s">
        <v>937</v>
      </c>
      <c r="CC160" t="s">
        <v>938</v>
      </c>
      <c r="CD160" t="s">
        <v>589</v>
      </c>
      <c r="CF160" t="s">
        <v>584</v>
      </c>
      <c r="CG160" t="s">
        <v>585</v>
      </c>
      <c r="CH160" t="s">
        <v>936</v>
      </c>
      <c r="EA160" t="e">
        <f>MasterListe!#REF!</f>
        <v>#REF!</v>
      </c>
      <c r="EB160" t="e">
        <f>MasterListe!#REF!</f>
        <v>#REF!</v>
      </c>
      <c r="EC160">
        <f t="shared" si="126"/>
        <v>0</v>
      </c>
      <c r="ED160">
        <f t="shared" si="127"/>
        <v>0</v>
      </c>
      <c r="EE160">
        <f t="shared" si="128"/>
        <v>0</v>
      </c>
      <c r="EF160">
        <f t="shared" si="129"/>
        <v>0</v>
      </c>
      <c r="EG160">
        <f t="shared" si="130"/>
        <v>0</v>
      </c>
      <c r="EH160">
        <f t="shared" si="131"/>
        <v>0</v>
      </c>
      <c r="EI160">
        <f t="shared" si="132"/>
        <v>0</v>
      </c>
      <c r="FA160" s="63" t="str">
        <f t="shared" si="143"/>
        <v>IO.RES_AE272</v>
      </c>
      <c r="FB160" s="64" t="str">
        <f t="shared" si="144"/>
        <v>R</v>
      </c>
      <c r="FC160" s="64" t="str">
        <f t="shared" si="145"/>
        <v>272</v>
      </c>
      <c r="FD160" s="64" t="str">
        <f t="shared" si="146"/>
        <v>Reserve</v>
      </c>
      <c r="FE160" s="64" t="s">
        <v>619</v>
      </c>
      <c r="FF160" s="65"/>
    </row>
    <row r="161" spans="1:162" ht="15" customHeight="1">
      <c r="A161">
        <f t="shared" si="133"/>
        <v>0</v>
      </c>
      <c r="G161">
        <f t="shared" si="106"/>
        <v>0</v>
      </c>
      <c r="H161">
        <f t="shared" si="107"/>
        <v>0</v>
      </c>
      <c r="I161">
        <f t="shared" si="108"/>
        <v>0</v>
      </c>
      <c r="J161">
        <f t="shared" si="102"/>
        <v>0</v>
      </c>
      <c r="K161">
        <f t="shared" si="109"/>
        <v>0</v>
      </c>
      <c r="L161">
        <f t="shared" si="110"/>
        <v>0</v>
      </c>
      <c r="M161">
        <f t="shared" si="111"/>
        <v>0</v>
      </c>
      <c r="N161">
        <f t="shared" si="103"/>
        <v>0</v>
      </c>
      <c r="O161" t="e">
        <f>MasterListe!#REF!&amp;"_"&amp;MasterListe!#REF!&amp;"_"&amp;MasterListe!#REF!</f>
        <v>#REF!</v>
      </c>
      <c r="P161" t="e">
        <f>MasterListe!#REF!&amp;" "&amp;MasterListe!#REF!</f>
        <v>#REF!</v>
      </c>
      <c r="S161">
        <f t="shared" si="134"/>
        <v>4</v>
      </c>
      <c r="T161">
        <f t="shared" si="112"/>
        <v>0</v>
      </c>
      <c r="U161">
        <f t="shared" si="135"/>
        <v>0</v>
      </c>
      <c r="V161">
        <f t="shared" si="136"/>
        <v>10</v>
      </c>
      <c r="W161">
        <f t="shared" si="113"/>
        <v>5</v>
      </c>
      <c r="X161">
        <f t="shared" si="114"/>
        <v>0</v>
      </c>
      <c r="Y161">
        <f t="shared" si="137"/>
        <v>6</v>
      </c>
      <c r="Z161">
        <f t="shared" si="115"/>
        <v>2</v>
      </c>
      <c r="AA161">
        <f t="shared" si="116"/>
        <v>0</v>
      </c>
      <c r="AB161">
        <f t="shared" si="138"/>
        <v>96</v>
      </c>
      <c r="AC161">
        <f t="shared" si="117"/>
        <v>1</v>
      </c>
      <c r="AD161">
        <f t="shared" si="118"/>
        <v>0</v>
      </c>
      <c r="AE161">
        <f t="shared" si="139"/>
        <v>0</v>
      </c>
      <c r="AF161">
        <f t="shared" si="119"/>
        <v>0</v>
      </c>
      <c r="AG161">
        <f t="shared" si="140"/>
        <v>8</v>
      </c>
      <c r="AH161" cm="1">
        <f t="array" ref="AH161">_xlfn.IFS(AND(AF161=AE161,AJ161=1),SUM(IF(EC161=1,1,0),AH160),AND(AH160=0,OR(AI161=1,AJ161=0)),0,AND(AI161=0,AJ161=0),AH160)</f>
        <v>0</v>
      </c>
      <c r="AI161">
        <f t="shared" si="120"/>
        <v>0</v>
      </c>
      <c r="AJ161">
        <f t="shared" si="121"/>
        <v>0</v>
      </c>
      <c r="AK161">
        <f t="shared" si="141"/>
        <v>0</v>
      </c>
      <c r="AL161">
        <f t="shared" si="122"/>
        <v>0</v>
      </c>
      <c r="AM161">
        <f t="shared" si="123"/>
        <v>0</v>
      </c>
      <c r="AN161">
        <f t="shared" si="142"/>
        <v>0</v>
      </c>
      <c r="AO161">
        <f t="shared" si="124"/>
        <v>0</v>
      </c>
      <c r="AP161">
        <f t="shared" si="125"/>
        <v>0</v>
      </c>
      <c r="AY161" s="72"/>
      <c r="AZ161" s="73"/>
      <c r="BB161" s="72"/>
      <c r="BQ161" s="100"/>
      <c r="BR161" s="96"/>
      <c r="BS161" s="60" t="str">
        <f t="shared" si="104"/>
        <v>AE273</v>
      </c>
      <c r="BT161" t="str">
        <f>IF(ISNA(MATCH(10,$M:$M,)),CC161,VLOOKUP(10,$M:$P,COLUMN(C11),))</f>
        <v>RES_AE273</v>
      </c>
      <c r="BU161" t="str">
        <f>IF(ISNA(MATCH(10,$M:$M,)),CD161,VLOOKUP(10,$M:$P,COLUMN(D11),))</f>
        <v>Reserve</v>
      </c>
      <c r="BW161" t="s">
        <v>584</v>
      </c>
      <c r="BX161" t="s">
        <v>585</v>
      </c>
      <c r="BY161" s="65" t="s">
        <v>936</v>
      </c>
      <c r="BZ161" t="str">
        <f t="shared" si="105"/>
        <v>273</v>
      </c>
      <c r="CB161" t="s">
        <v>939</v>
      </c>
      <c r="CC161" t="s">
        <v>940</v>
      </c>
      <c r="CD161" t="s">
        <v>589</v>
      </c>
      <c r="CF161" t="s">
        <v>584</v>
      </c>
      <c r="CG161" t="s">
        <v>585</v>
      </c>
      <c r="CH161" t="s">
        <v>936</v>
      </c>
      <c r="EA161" t="e">
        <f>MasterListe!#REF!</f>
        <v>#REF!</v>
      </c>
      <c r="EB161" t="e">
        <f>MasterListe!#REF!</f>
        <v>#REF!</v>
      </c>
      <c r="EC161">
        <f t="shared" si="126"/>
        <v>0</v>
      </c>
      <c r="ED161">
        <f t="shared" si="127"/>
        <v>0</v>
      </c>
      <c r="EE161">
        <f t="shared" si="128"/>
        <v>0</v>
      </c>
      <c r="EF161">
        <f t="shared" si="129"/>
        <v>0</v>
      </c>
      <c r="EG161">
        <f t="shared" si="130"/>
        <v>0</v>
      </c>
      <c r="EH161">
        <f t="shared" si="131"/>
        <v>0</v>
      </c>
      <c r="EI161">
        <f t="shared" si="132"/>
        <v>0</v>
      </c>
      <c r="FA161" s="63" t="str">
        <f t="shared" si="143"/>
        <v>IO.RES_AE273</v>
      </c>
      <c r="FB161" s="64" t="str">
        <f t="shared" si="144"/>
        <v>R</v>
      </c>
      <c r="FC161" s="64" t="str">
        <f t="shared" si="145"/>
        <v>273</v>
      </c>
      <c r="FD161" s="64" t="str">
        <f t="shared" si="146"/>
        <v>Reserve</v>
      </c>
      <c r="FE161" s="64" t="s">
        <v>619</v>
      </c>
      <c r="FF161" s="65"/>
    </row>
    <row r="162" spans="1:162" ht="15" customHeight="1">
      <c r="A162">
        <f t="shared" si="133"/>
        <v>0</v>
      </c>
      <c r="G162">
        <f t="shared" si="106"/>
        <v>0</v>
      </c>
      <c r="H162">
        <f t="shared" si="107"/>
        <v>0</v>
      </c>
      <c r="I162">
        <f t="shared" si="108"/>
        <v>0</v>
      </c>
      <c r="J162">
        <f t="shared" si="102"/>
        <v>0</v>
      </c>
      <c r="K162">
        <f t="shared" si="109"/>
        <v>0</v>
      </c>
      <c r="L162">
        <f t="shared" si="110"/>
        <v>0</v>
      </c>
      <c r="M162">
        <f t="shared" si="111"/>
        <v>0</v>
      </c>
      <c r="N162">
        <f t="shared" si="103"/>
        <v>0</v>
      </c>
      <c r="O162" t="e">
        <f>MasterListe!#REF!&amp;"_"&amp;MasterListe!#REF!&amp;"_"&amp;MasterListe!#REF!</f>
        <v>#REF!</v>
      </c>
      <c r="P162" t="e">
        <f>MasterListe!#REF!&amp;" "&amp;MasterListe!#REF!</f>
        <v>#REF!</v>
      </c>
      <c r="S162">
        <f t="shared" si="134"/>
        <v>4</v>
      </c>
      <c r="T162">
        <f t="shared" si="112"/>
        <v>0</v>
      </c>
      <c r="U162">
        <f t="shared" si="135"/>
        <v>0</v>
      </c>
      <c r="V162">
        <f t="shared" si="136"/>
        <v>10</v>
      </c>
      <c r="W162">
        <f t="shared" si="113"/>
        <v>5</v>
      </c>
      <c r="X162">
        <f t="shared" si="114"/>
        <v>0</v>
      </c>
      <c r="Y162">
        <f t="shared" si="137"/>
        <v>6</v>
      </c>
      <c r="Z162">
        <f t="shared" si="115"/>
        <v>2</v>
      </c>
      <c r="AA162">
        <f t="shared" si="116"/>
        <v>0</v>
      </c>
      <c r="AB162">
        <f t="shared" si="138"/>
        <v>96</v>
      </c>
      <c r="AC162">
        <f t="shared" si="117"/>
        <v>1</v>
      </c>
      <c r="AD162">
        <f t="shared" si="118"/>
        <v>0</v>
      </c>
      <c r="AE162">
        <f t="shared" si="139"/>
        <v>0</v>
      </c>
      <c r="AF162">
        <f t="shared" si="119"/>
        <v>0</v>
      </c>
      <c r="AG162">
        <f t="shared" si="140"/>
        <v>8</v>
      </c>
      <c r="AH162" cm="1">
        <f t="array" ref="AH162">_xlfn.IFS(AND(AF162=AE162,AJ162=1),SUM(IF(EC162=1,1,0),AH161),AND(AH161=0,OR(AI162=1,AJ162=0)),0,AND(AI162=0,AJ162=0),AH161)</f>
        <v>0</v>
      </c>
      <c r="AI162">
        <f t="shared" si="120"/>
        <v>0</v>
      </c>
      <c r="AJ162">
        <f t="shared" si="121"/>
        <v>0</v>
      </c>
      <c r="AK162">
        <f t="shared" si="141"/>
        <v>0</v>
      </c>
      <c r="AL162">
        <f t="shared" si="122"/>
        <v>0</v>
      </c>
      <c r="AM162">
        <f t="shared" si="123"/>
        <v>0</v>
      </c>
      <c r="AN162">
        <f t="shared" si="142"/>
        <v>0</v>
      </c>
      <c r="AO162">
        <f t="shared" si="124"/>
        <v>0</v>
      </c>
      <c r="AP162">
        <f t="shared" si="125"/>
        <v>0</v>
      </c>
      <c r="AY162" s="72"/>
      <c r="AZ162" s="73"/>
      <c r="BB162" s="72"/>
      <c r="BQ162" s="100"/>
      <c r="BR162" s="96"/>
      <c r="BS162" s="60" t="str">
        <f t="shared" si="104"/>
        <v>AE274</v>
      </c>
      <c r="BT162" t="str">
        <f>IF(ISNA(MATCH(11,$M:$M,)),CC162,VLOOKUP(11,$M:$P,COLUMN(C12),))</f>
        <v>RES_AE274</v>
      </c>
      <c r="BU162" t="str">
        <f>IF(ISNA(MATCH(11,$M:$M,)),CD162,VLOOKUP(11,$M:$P,COLUMN(D12),))</f>
        <v>Reserve</v>
      </c>
      <c r="BW162" t="s">
        <v>584</v>
      </c>
      <c r="BX162" t="s">
        <v>585</v>
      </c>
      <c r="BY162" s="65" t="s">
        <v>936</v>
      </c>
      <c r="BZ162" t="str">
        <f t="shared" si="105"/>
        <v>274</v>
      </c>
      <c r="CB162" t="s">
        <v>941</v>
      </c>
      <c r="CC162" t="s">
        <v>942</v>
      </c>
      <c r="CD162" t="s">
        <v>589</v>
      </c>
      <c r="CF162" t="s">
        <v>584</v>
      </c>
      <c r="CG162" t="s">
        <v>585</v>
      </c>
      <c r="CH162" t="s">
        <v>936</v>
      </c>
      <c r="EA162" t="e">
        <f>MasterListe!#REF!</f>
        <v>#REF!</v>
      </c>
      <c r="EB162" t="e">
        <f>MasterListe!#REF!</f>
        <v>#REF!</v>
      </c>
      <c r="EC162">
        <f t="shared" si="126"/>
        <v>0</v>
      </c>
      <c r="ED162">
        <f t="shared" si="127"/>
        <v>0</v>
      </c>
      <c r="EE162">
        <f t="shared" si="128"/>
        <v>0</v>
      </c>
      <c r="EF162">
        <f t="shared" si="129"/>
        <v>0</v>
      </c>
      <c r="EG162">
        <f t="shared" si="130"/>
        <v>0</v>
      </c>
      <c r="EH162">
        <f t="shared" si="131"/>
        <v>0</v>
      </c>
      <c r="EI162">
        <f t="shared" si="132"/>
        <v>0</v>
      </c>
      <c r="FA162" s="63" t="str">
        <f t="shared" si="143"/>
        <v>IO.RES_AE274</v>
      </c>
      <c r="FB162" s="64" t="str">
        <f t="shared" si="144"/>
        <v>R</v>
      </c>
      <c r="FC162" s="64" t="str">
        <f t="shared" si="145"/>
        <v>274</v>
      </c>
      <c r="FD162" s="64" t="str">
        <f t="shared" si="146"/>
        <v>Reserve</v>
      </c>
      <c r="FE162" s="64" t="s">
        <v>619</v>
      </c>
      <c r="FF162" s="65"/>
    </row>
    <row r="163" spans="1:162" ht="15" customHeight="1">
      <c r="A163">
        <f t="shared" si="133"/>
        <v>0</v>
      </c>
      <c r="G163">
        <f t="shared" si="106"/>
        <v>0</v>
      </c>
      <c r="H163">
        <f t="shared" si="107"/>
        <v>0</v>
      </c>
      <c r="I163">
        <f t="shared" si="108"/>
        <v>0</v>
      </c>
      <c r="J163">
        <f t="shared" si="102"/>
        <v>0</v>
      </c>
      <c r="K163">
        <f t="shared" si="109"/>
        <v>0</v>
      </c>
      <c r="L163">
        <f t="shared" si="110"/>
        <v>0</v>
      </c>
      <c r="M163">
        <f t="shared" si="111"/>
        <v>0</v>
      </c>
      <c r="N163">
        <f t="shared" si="103"/>
        <v>0</v>
      </c>
      <c r="O163" t="e">
        <f>MasterListe!#REF!&amp;"_"&amp;MasterListe!#REF!&amp;"_"&amp;MasterListe!#REF!</f>
        <v>#REF!</v>
      </c>
      <c r="P163" t="e">
        <f>MasterListe!#REF!&amp;" "&amp;MasterListe!#REF!</f>
        <v>#REF!</v>
      </c>
      <c r="S163">
        <f t="shared" si="134"/>
        <v>4</v>
      </c>
      <c r="T163">
        <f t="shared" si="112"/>
        <v>0</v>
      </c>
      <c r="U163">
        <f t="shared" si="135"/>
        <v>0</v>
      </c>
      <c r="V163">
        <f t="shared" si="136"/>
        <v>10</v>
      </c>
      <c r="W163">
        <f t="shared" si="113"/>
        <v>5</v>
      </c>
      <c r="X163">
        <f t="shared" si="114"/>
        <v>0</v>
      </c>
      <c r="Y163">
        <f t="shared" si="137"/>
        <v>6</v>
      </c>
      <c r="Z163">
        <f t="shared" si="115"/>
        <v>2</v>
      </c>
      <c r="AA163">
        <f t="shared" si="116"/>
        <v>0</v>
      </c>
      <c r="AB163">
        <f t="shared" si="138"/>
        <v>96</v>
      </c>
      <c r="AC163">
        <f t="shared" si="117"/>
        <v>1</v>
      </c>
      <c r="AD163">
        <f t="shared" si="118"/>
        <v>0</v>
      </c>
      <c r="AE163">
        <f t="shared" si="139"/>
        <v>0</v>
      </c>
      <c r="AF163">
        <f t="shared" si="119"/>
        <v>0</v>
      </c>
      <c r="AG163">
        <f t="shared" si="140"/>
        <v>8</v>
      </c>
      <c r="AH163" cm="1">
        <f t="array" ref="AH163">_xlfn.IFS(AND(AF163=AE163,AJ163=1),SUM(IF(EC163=1,1,0),AH162),AND(AH162=0,OR(AI163=1,AJ163=0)),0,AND(AI163=0,AJ163=0),AH162)</f>
        <v>0</v>
      </c>
      <c r="AI163">
        <f t="shared" si="120"/>
        <v>0</v>
      </c>
      <c r="AJ163">
        <f t="shared" si="121"/>
        <v>0</v>
      </c>
      <c r="AK163">
        <f t="shared" si="141"/>
        <v>0</v>
      </c>
      <c r="AL163">
        <f t="shared" si="122"/>
        <v>0</v>
      </c>
      <c r="AM163">
        <f t="shared" si="123"/>
        <v>0</v>
      </c>
      <c r="AN163">
        <f t="shared" si="142"/>
        <v>0</v>
      </c>
      <c r="AO163">
        <f t="shared" si="124"/>
        <v>0</v>
      </c>
      <c r="AP163">
        <f t="shared" si="125"/>
        <v>0</v>
      </c>
      <c r="AY163" s="72"/>
      <c r="AZ163" s="73"/>
      <c r="BB163" s="72"/>
      <c r="BQ163" s="100"/>
      <c r="BR163" s="96"/>
      <c r="BS163" s="60" t="str">
        <f t="shared" si="104"/>
        <v>AE275</v>
      </c>
      <c r="BT163" t="str">
        <f>IF(ISNA(MATCH(12,$M:$M,)),CC163,VLOOKUP(12,$M:$P,COLUMN(C13),))</f>
        <v>RES_AE275</v>
      </c>
      <c r="BU163" t="str">
        <f>IF(ISNA(MATCH(12,$M:$M,)),CD163,VLOOKUP(12,$M:$P,COLUMN(D13),))</f>
        <v>Reserve</v>
      </c>
      <c r="BW163" t="s">
        <v>584</v>
      </c>
      <c r="BX163" t="s">
        <v>585</v>
      </c>
      <c r="BY163" s="65" t="s">
        <v>936</v>
      </c>
      <c r="BZ163" t="str">
        <f t="shared" si="105"/>
        <v>275</v>
      </c>
      <c r="CB163" t="s">
        <v>943</v>
      </c>
      <c r="CC163" t="s">
        <v>944</v>
      </c>
      <c r="CD163" t="s">
        <v>589</v>
      </c>
      <c r="CF163" t="s">
        <v>584</v>
      </c>
      <c r="CG163" t="s">
        <v>585</v>
      </c>
      <c r="CH163" t="s">
        <v>936</v>
      </c>
      <c r="EA163" t="e">
        <f>MasterListe!#REF!</f>
        <v>#REF!</v>
      </c>
      <c r="EB163" t="e">
        <f>MasterListe!#REF!</f>
        <v>#REF!</v>
      </c>
      <c r="EC163">
        <f t="shared" si="126"/>
        <v>0</v>
      </c>
      <c r="ED163">
        <f t="shared" si="127"/>
        <v>0</v>
      </c>
      <c r="EE163">
        <f t="shared" si="128"/>
        <v>0</v>
      </c>
      <c r="EF163">
        <f t="shared" si="129"/>
        <v>0</v>
      </c>
      <c r="EG163">
        <f t="shared" si="130"/>
        <v>0</v>
      </c>
      <c r="EH163">
        <f t="shared" si="131"/>
        <v>0</v>
      </c>
      <c r="EI163">
        <f t="shared" si="132"/>
        <v>0</v>
      </c>
      <c r="FA163" s="63" t="str">
        <f t="shared" si="143"/>
        <v>IO.RES_AE275</v>
      </c>
      <c r="FB163" s="64" t="str">
        <f t="shared" si="144"/>
        <v>R</v>
      </c>
      <c r="FC163" s="64" t="str">
        <f t="shared" si="145"/>
        <v>275</v>
      </c>
      <c r="FD163" s="64" t="str">
        <f t="shared" si="146"/>
        <v>Reserve</v>
      </c>
      <c r="FE163" s="64" t="s">
        <v>619</v>
      </c>
      <c r="FF163" s="65"/>
    </row>
    <row r="164" spans="1:162" ht="15" customHeight="1">
      <c r="A164">
        <f t="shared" si="133"/>
        <v>0</v>
      </c>
      <c r="G164">
        <f t="shared" si="106"/>
        <v>0</v>
      </c>
      <c r="H164">
        <f t="shared" si="107"/>
        <v>0</v>
      </c>
      <c r="I164">
        <f t="shared" si="108"/>
        <v>0</v>
      </c>
      <c r="J164">
        <f t="shared" si="102"/>
        <v>0</v>
      </c>
      <c r="K164">
        <f t="shared" si="109"/>
        <v>0</v>
      </c>
      <c r="L164">
        <f t="shared" si="110"/>
        <v>0</v>
      </c>
      <c r="M164">
        <f t="shared" si="111"/>
        <v>0</v>
      </c>
      <c r="N164">
        <f t="shared" si="103"/>
        <v>0</v>
      </c>
      <c r="O164" t="e">
        <f>MasterListe!#REF!&amp;"_"&amp;MasterListe!#REF!&amp;"_"&amp;MasterListe!#REF!</f>
        <v>#REF!</v>
      </c>
      <c r="P164" t="e">
        <f>MasterListe!#REF!&amp;" "&amp;MasterListe!#REF!</f>
        <v>#REF!</v>
      </c>
      <c r="S164">
        <f t="shared" si="134"/>
        <v>4</v>
      </c>
      <c r="T164">
        <f t="shared" si="112"/>
        <v>0</v>
      </c>
      <c r="U164">
        <f t="shared" si="135"/>
        <v>0</v>
      </c>
      <c r="V164">
        <f t="shared" si="136"/>
        <v>10</v>
      </c>
      <c r="W164">
        <f t="shared" si="113"/>
        <v>5</v>
      </c>
      <c r="X164">
        <f t="shared" si="114"/>
        <v>0</v>
      </c>
      <c r="Y164">
        <f t="shared" si="137"/>
        <v>6</v>
      </c>
      <c r="Z164">
        <f t="shared" si="115"/>
        <v>2</v>
      </c>
      <c r="AA164">
        <f t="shared" si="116"/>
        <v>0</v>
      </c>
      <c r="AB164">
        <f t="shared" si="138"/>
        <v>96</v>
      </c>
      <c r="AC164">
        <f t="shared" si="117"/>
        <v>1</v>
      </c>
      <c r="AD164">
        <f t="shared" si="118"/>
        <v>0</v>
      </c>
      <c r="AE164">
        <f t="shared" si="139"/>
        <v>0</v>
      </c>
      <c r="AF164">
        <f t="shared" si="119"/>
        <v>0</v>
      </c>
      <c r="AG164">
        <f t="shared" si="140"/>
        <v>8</v>
      </c>
      <c r="AH164" cm="1">
        <f t="array" ref="AH164">_xlfn.IFS(AND(AF164=AE164,AJ164=1),SUM(IF(EC164=1,1,0),AH163),AND(AH163=0,OR(AI164=1,AJ164=0)),0,AND(AI164=0,AJ164=0),AH163)</f>
        <v>0</v>
      </c>
      <c r="AI164">
        <f t="shared" si="120"/>
        <v>0</v>
      </c>
      <c r="AJ164">
        <f t="shared" si="121"/>
        <v>0</v>
      </c>
      <c r="AK164">
        <f t="shared" si="141"/>
        <v>0</v>
      </c>
      <c r="AL164">
        <f t="shared" si="122"/>
        <v>0</v>
      </c>
      <c r="AM164">
        <f t="shared" si="123"/>
        <v>0</v>
      </c>
      <c r="AN164">
        <f t="shared" si="142"/>
        <v>0</v>
      </c>
      <c r="AO164">
        <f t="shared" si="124"/>
        <v>0</v>
      </c>
      <c r="AP164">
        <f t="shared" si="125"/>
        <v>0</v>
      </c>
      <c r="AY164" s="72"/>
      <c r="AZ164" s="73"/>
      <c r="BB164" s="72"/>
      <c r="BQ164" s="100"/>
      <c r="BR164" s="96"/>
      <c r="BS164" s="60" t="str">
        <f t="shared" si="104"/>
        <v>AE276</v>
      </c>
      <c r="BT164" t="str">
        <f>IF(ISNA(MATCH(13,$M:$M,)),CC164,VLOOKUP(13,$M:$P,COLUMN(C14),))</f>
        <v>RES_AE276</v>
      </c>
      <c r="BU164" t="str">
        <f>IF(ISNA(MATCH(13,$M:$M,)),CD164,VLOOKUP(13,$M:$P,COLUMN(D14),))</f>
        <v>Reserve</v>
      </c>
      <c r="BW164" t="s">
        <v>584</v>
      </c>
      <c r="BX164" t="s">
        <v>585</v>
      </c>
      <c r="BY164" s="65" t="s">
        <v>936</v>
      </c>
      <c r="BZ164" t="str">
        <f t="shared" si="105"/>
        <v>276</v>
      </c>
      <c r="CB164" t="s">
        <v>945</v>
      </c>
      <c r="CC164" t="s">
        <v>946</v>
      </c>
      <c r="CD164" t="s">
        <v>589</v>
      </c>
      <c r="CF164" t="s">
        <v>584</v>
      </c>
      <c r="CG164" t="s">
        <v>585</v>
      </c>
      <c r="CH164" t="s">
        <v>936</v>
      </c>
      <c r="EA164" t="e">
        <f>MasterListe!#REF!</f>
        <v>#REF!</v>
      </c>
      <c r="EB164" t="e">
        <f>MasterListe!#REF!</f>
        <v>#REF!</v>
      </c>
      <c r="EC164">
        <f t="shared" si="126"/>
        <v>0</v>
      </c>
      <c r="ED164">
        <f t="shared" si="127"/>
        <v>0</v>
      </c>
      <c r="EE164">
        <f t="shared" si="128"/>
        <v>0</v>
      </c>
      <c r="EF164">
        <f t="shared" si="129"/>
        <v>0</v>
      </c>
      <c r="EG164">
        <f t="shared" si="130"/>
        <v>0</v>
      </c>
      <c r="EH164">
        <f t="shared" si="131"/>
        <v>0</v>
      </c>
      <c r="EI164">
        <f t="shared" si="132"/>
        <v>0</v>
      </c>
      <c r="FA164" s="63" t="str">
        <f t="shared" si="143"/>
        <v>IO.RES_AE276</v>
      </c>
      <c r="FB164" s="64" t="str">
        <f t="shared" si="144"/>
        <v>R</v>
      </c>
      <c r="FC164" s="64" t="str">
        <f t="shared" si="145"/>
        <v>276</v>
      </c>
      <c r="FD164" s="64" t="str">
        <f t="shared" si="146"/>
        <v>Reserve</v>
      </c>
      <c r="FE164" s="64" t="s">
        <v>619</v>
      </c>
      <c r="FF164" s="65"/>
    </row>
    <row r="165" spans="1:162" ht="15" customHeight="1">
      <c r="A165">
        <f t="shared" si="133"/>
        <v>0</v>
      </c>
      <c r="G165">
        <f t="shared" si="106"/>
        <v>0</v>
      </c>
      <c r="H165">
        <f t="shared" si="107"/>
        <v>0</v>
      </c>
      <c r="I165">
        <f t="shared" si="108"/>
        <v>0</v>
      </c>
      <c r="J165">
        <f t="shared" si="102"/>
        <v>0</v>
      </c>
      <c r="K165">
        <f t="shared" si="109"/>
        <v>0</v>
      </c>
      <c r="L165">
        <f t="shared" si="110"/>
        <v>0</v>
      </c>
      <c r="M165">
        <f t="shared" si="111"/>
        <v>0</v>
      </c>
      <c r="N165">
        <f t="shared" si="103"/>
        <v>0</v>
      </c>
      <c r="O165" t="e">
        <f>MasterListe!#REF!&amp;"_"&amp;MasterListe!#REF!&amp;"_"&amp;MasterListe!#REF!</f>
        <v>#REF!</v>
      </c>
      <c r="P165" t="e">
        <f>MasterListe!#REF!&amp;" "&amp;MasterListe!#REF!</f>
        <v>#REF!</v>
      </c>
      <c r="S165">
        <f t="shared" si="134"/>
        <v>4</v>
      </c>
      <c r="T165">
        <f t="shared" si="112"/>
        <v>0</v>
      </c>
      <c r="U165">
        <f t="shared" si="135"/>
        <v>0</v>
      </c>
      <c r="V165">
        <f t="shared" si="136"/>
        <v>10</v>
      </c>
      <c r="W165">
        <f t="shared" si="113"/>
        <v>5</v>
      </c>
      <c r="X165">
        <f t="shared" si="114"/>
        <v>0</v>
      </c>
      <c r="Y165">
        <f t="shared" si="137"/>
        <v>6</v>
      </c>
      <c r="Z165">
        <f t="shared" si="115"/>
        <v>2</v>
      </c>
      <c r="AA165">
        <f t="shared" si="116"/>
        <v>0</v>
      </c>
      <c r="AB165">
        <f t="shared" si="138"/>
        <v>96</v>
      </c>
      <c r="AC165">
        <f t="shared" si="117"/>
        <v>1</v>
      </c>
      <c r="AD165">
        <f t="shared" si="118"/>
        <v>0</v>
      </c>
      <c r="AE165">
        <f t="shared" si="139"/>
        <v>0</v>
      </c>
      <c r="AF165">
        <f t="shared" si="119"/>
        <v>0</v>
      </c>
      <c r="AG165">
        <f t="shared" si="140"/>
        <v>8</v>
      </c>
      <c r="AH165" cm="1">
        <f t="array" ref="AH165">_xlfn.IFS(AND(AF165=AE165,AJ165=1),SUM(IF(EC165=1,1,0),AH164),AND(AH164=0,OR(AI165=1,AJ165=0)),0,AND(AI165=0,AJ165=0),AH164)</f>
        <v>0</v>
      </c>
      <c r="AI165">
        <f t="shared" si="120"/>
        <v>0</v>
      </c>
      <c r="AJ165">
        <f t="shared" si="121"/>
        <v>0</v>
      </c>
      <c r="AK165">
        <f t="shared" si="141"/>
        <v>0</v>
      </c>
      <c r="AL165">
        <f t="shared" si="122"/>
        <v>0</v>
      </c>
      <c r="AM165">
        <f t="shared" si="123"/>
        <v>0</v>
      </c>
      <c r="AN165">
        <f t="shared" si="142"/>
        <v>0</v>
      </c>
      <c r="AO165">
        <f t="shared" si="124"/>
        <v>0</v>
      </c>
      <c r="AP165">
        <f t="shared" si="125"/>
        <v>0</v>
      </c>
      <c r="AY165" s="72"/>
      <c r="AZ165" s="73"/>
      <c r="BB165" s="72"/>
      <c r="BQ165" s="100"/>
      <c r="BR165" s="96"/>
      <c r="BS165" s="60" t="str">
        <f t="shared" si="104"/>
        <v>AE277</v>
      </c>
      <c r="BT165" t="str">
        <f>IF(ISNA(MATCH(14,$M:$M,)),CC165,VLOOKUP(14,$M:$P,COLUMN(C15),))</f>
        <v>RES_AE277</v>
      </c>
      <c r="BU165" t="str">
        <f>IF(ISNA(MATCH(14,$M:$M,)),CD165,VLOOKUP(14,$M:$P,COLUMN(D15),))</f>
        <v>Reserve</v>
      </c>
      <c r="BW165" t="s">
        <v>584</v>
      </c>
      <c r="BX165" t="s">
        <v>585</v>
      </c>
      <c r="BY165" s="65" t="s">
        <v>936</v>
      </c>
      <c r="BZ165" t="str">
        <f t="shared" si="105"/>
        <v>277</v>
      </c>
      <c r="CB165" t="s">
        <v>947</v>
      </c>
      <c r="CC165" t="s">
        <v>948</v>
      </c>
      <c r="CD165" t="s">
        <v>589</v>
      </c>
      <c r="CF165" t="s">
        <v>584</v>
      </c>
      <c r="CG165" t="s">
        <v>585</v>
      </c>
      <c r="CH165" t="s">
        <v>936</v>
      </c>
      <c r="EA165" t="e">
        <f>MasterListe!#REF!</f>
        <v>#REF!</v>
      </c>
      <c r="EB165" t="e">
        <f>MasterListe!#REF!</f>
        <v>#REF!</v>
      </c>
      <c r="EC165">
        <f t="shared" si="126"/>
        <v>0</v>
      </c>
      <c r="ED165">
        <f t="shared" si="127"/>
        <v>0</v>
      </c>
      <c r="EE165">
        <f t="shared" si="128"/>
        <v>0</v>
      </c>
      <c r="EF165">
        <f t="shared" si="129"/>
        <v>0</v>
      </c>
      <c r="EG165">
        <f t="shared" si="130"/>
        <v>0</v>
      </c>
      <c r="EH165">
        <f t="shared" si="131"/>
        <v>0</v>
      </c>
      <c r="EI165">
        <f t="shared" si="132"/>
        <v>0</v>
      </c>
      <c r="FA165" s="63" t="str">
        <f t="shared" si="143"/>
        <v>IO.RES_AE277</v>
      </c>
      <c r="FB165" s="64" t="str">
        <f t="shared" si="144"/>
        <v>R</v>
      </c>
      <c r="FC165" s="64" t="str">
        <f t="shared" si="145"/>
        <v>277</v>
      </c>
      <c r="FD165" s="64" t="str">
        <f t="shared" si="146"/>
        <v>Reserve</v>
      </c>
      <c r="FE165" s="64" t="s">
        <v>619</v>
      </c>
      <c r="FF165" s="65"/>
    </row>
    <row r="166" spans="1:162" ht="15" customHeight="1">
      <c r="A166">
        <f t="shared" si="133"/>
        <v>0</v>
      </c>
      <c r="G166">
        <f t="shared" si="106"/>
        <v>0</v>
      </c>
      <c r="H166">
        <f t="shared" si="107"/>
        <v>0</v>
      </c>
      <c r="I166">
        <f t="shared" si="108"/>
        <v>0</v>
      </c>
      <c r="J166">
        <f t="shared" si="102"/>
        <v>0</v>
      </c>
      <c r="K166">
        <f t="shared" si="109"/>
        <v>0</v>
      </c>
      <c r="L166">
        <f t="shared" si="110"/>
        <v>0</v>
      </c>
      <c r="M166">
        <f t="shared" si="111"/>
        <v>0</v>
      </c>
      <c r="N166">
        <f t="shared" si="103"/>
        <v>0</v>
      </c>
      <c r="O166" t="e">
        <f>MasterListe!#REF!&amp;"_"&amp;MasterListe!#REF!&amp;"_"&amp;MasterListe!#REF!</f>
        <v>#REF!</v>
      </c>
      <c r="P166" t="e">
        <f>MasterListe!#REF!&amp;" "&amp;MasterListe!#REF!</f>
        <v>#REF!</v>
      </c>
      <c r="S166">
        <f t="shared" si="134"/>
        <v>4</v>
      </c>
      <c r="T166">
        <f t="shared" si="112"/>
        <v>0</v>
      </c>
      <c r="U166">
        <f t="shared" si="135"/>
        <v>0</v>
      </c>
      <c r="V166">
        <f t="shared" si="136"/>
        <v>10</v>
      </c>
      <c r="W166">
        <f t="shared" si="113"/>
        <v>5</v>
      </c>
      <c r="X166">
        <f t="shared" si="114"/>
        <v>0</v>
      </c>
      <c r="Y166">
        <f t="shared" si="137"/>
        <v>6</v>
      </c>
      <c r="Z166">
        <f t="shared" si="115"/>
        <v>2</v>
      </c>
      <c r="AA166">
        <f t="shared" si="116"/>
        <v>0</v>
      </c>
      <c r="AB166">
        <f t="shared" si="138"/>
        <v>96</v>
      </c>
      <c r="AC166">
        <f t="shared" si="117"/>
        <v>1</v>
      </c>
      <c r="AD166">
        <f t="shared" si="118"/>
        <v>0</v>
      </c>
      <c r="AE166">
        <f t="shared" si="139"/>
        <v>0</v>
      </c>
      <c r="AF166">
        <f t="shared" si="119"/>
        <v>0</v>
      </c>
      <c r="AG166">
        <f t="shared" si="140"/>
        <v>8</v>
      </c>
      <c r="AH166" cm="1">
        <f t="array" ref="AH166">_xlfn.IFS(AND(AF166=AE166,AJ166=1),SUM(IF(EC166=1,1,0),AH165),AND(AH165=0,OR(AI166=1,AJ166=0)),0,AND(AI166=0,AJ166=0),AH165)</f>
        <v>0</v>
      </c>
      <c r="AI166">
        <f t="shared" si="120"/>
        <v>0</v>
      </c>
      <c r="AJ166">
        <f t="shared" si="121"/>
        <v>0</v>
      </c>
      <c r="AK166">
        <f t="shared" si="141"/>
        <v>0</v>
      </c>
      <c r="AL166">
        <f t="shared" si="122"/>
        <v>0</v>
      </c>
      <c r="AM166">
        <f t="shared" si="123"/>
        <v>0</v>
      </c>
      <c r="AN166">
        <f t="shared" si="142"/>
        <v>0</v>
      </c>
      <c r="AO166">
        <f t="shared" si="124"/>
        <v>0</v>
      </c>
      <c r="AP166">
        <f t="shared" si="125"/>
        <v>0</v>
      </c>
      <c r="AY166" s="72"/>
      <c r="AZ166" s="73"/>
      <c r="BB166" s="72"/>
      <c r="BQ166" s="100"/>
      <c r="BR166" s="96"/>
      <c r="BS166" s="60" t="str">
        <f t="shared" si="104"/>
        <v>AE278</v>
      </c>
      <c r="BT166" t="str">
        <f>IF(ISNA(MATCH(15,$M:$M,)),CC166,VLOOKUP(15,$M:$P,COLUMN(C16),))</f>
        <v>RES_AE278</v>
      </c>
      <c r="BU166" t="str">
        <f>IF(ISNA(MATCH(15,$M:$M,)),CD166,VLOOKUP(15,$M:$P,COLUMN(D16),))</f>
        <v>Reserve</v>
      </c>
      <c r="BW166" t="s">
        <v>584</v>
      </c>
      <c r="BX166" t="s">
        <v>585</v>
      </c>
      <c r="BY166" s="65" t="s">
        <v>936</v>
      </c>
      <c r="BZ166" t="str">
        <f t="shared" si="105"/>
        <v>278</v>
      </c>
      <c r="CB166" t="s">
        <v>949</v>
      </c>
      <c r="CC166" t="s">
        <v>950</v>
      </c>
      <c r="CD166" t="s">
        <v>589</v>
      </c>
      <c r="CF166" t="s">
        <v>584</v>
      </c>
      <c r="CG166" t="s">
        <v>585</v>
      </c>
      <c r="CH166" t="s">
        <v>936</v>
      </c>
      <c r="EA166" t="e">
        <f>MasterListe!#REF!</f>
        <v>#REF!</v>
      </c>
      <c r="EB166" t="e">
        <f>MasterListe!#REF!</f>
        <v>#REF!</v>
      </c>
      <c r="EC166">
        <f t="shared" si="126"/>
        <v>0</v>
      </c>
      <c r="ED166">
        <f t="shared" si="127"/>
        <v>0</v>
      </c>
      <c r="EE166">
        <f t="shared" si="128"/>
        <v>0</v>
      </c>
      <c r="EF166">
        <f t="shared" si="129"/>
        <v>0</v>
      </c>
      <c r="EG166">
        <f t="shared" si="130"/>
        <v>0</v>
      </c>
      <c r="EH166">
        <f t="shared" si="131"/>
        <v>0</v>
      </c>
      <c r="EI166">
        <f t="shared" si="132"/>
        <v>0</v>
      </c>
      <c r="FA166" s="63" t="str">
        <f t="shared" si="143"/>
        <v>IO.RES_AE278</v>
      </c>
      <c r="FB166" s="64" t="str">
        <f t="shared" si="144"/>
        <v>R</v>
      </c>
      <c r="FC166" s="64" t="str">
        <f t="shared" si="145"/>
        <v>278</v>
      </c>
      <c r="FD166" s="64" t="str">
        <f t="shared" si="146"/>
        <v>Reserve</v>
      </c>
      <c r="FE166" s="64" t="s">
        <v>619</v>
      </c>
      <c r="FF166" s="65"/>
    </row>
    <row r="167" spans="1:162" ht="15" customHeight="1">
      <c r="A167">
        <f t="shared" si="133"/>
        <v>0</v>
      </c>
      <c r="G167">
        <f t="shared" si="106"/>
        <v>0</v>
      </c>
      <c r="H167">
        <f t="shared" si="107"/>
        <v>0</v>
      </c>
      <c r="I167">
        <f t="shared" si="108"/>
        <v>0</v>
      </c>
      <c r="J167">
        <f t="shared" si="102"/>
        <v>0</v>
      </c>
      <c r="K167">
        <f t="shared" si="109"/>
        <v>0</v>
      </c>
      <c r="L167">
        <f t="shared" si="110"/>
        <v>0</v>
      </c>
      <c r="M167">
        <f t="shared" si="111"/>
        <v>0</v>
      </c>
      <c r="N167">
        <f t="shared" si="103"/>
        <v>0</v>
      </c>
      <c r="O167" t="e">
        <f>MasterListe!#REF!&amp;"_"&amp;MasterListe!#REF!&amp;"_"&amp;MasterListe!#REF!</f>
        <v>#REF!</v>
      </c>
      <c r="P167" t="e">
        <f>MasterListe!#REF!&amp;" "&amp;MasterListe!#REF!</f>
        <v>#REF!</v>
      </c>
      <c r="S167">
        <f t="shared" si="134"/>
        <v>4</v>
      </c>
      <c r="T167">
        <f t="shared" si="112"/>
        <v>0</v>
      </c>
      <c r="U167">
        <f t="shared" si="135"/>
        <v>0</v>
      </c>
      <c r="V167">
        <f t="shared" si="136"/>
        <v>10</v>
      </c>
      <c r="W167">
        <f t="shared" si="113"/>
        <v>5</v>
      </c>
      <c r="X167">
        <f t="shared" si="114"/>
        <v>0</v>
      </c>
      <c r="Y167">
        <f t="shared" si="137"/>
        <v>6</v>
      </c>
      <c r="Z167">
        <f t="shared" si="115"/>
        <v>2</v>
      </c>
      <c r="AA167">
        <f t="shared" si="116"/>
        <v>0</v>
      </c>
      <c r="AB167">
        <f t="shared" si="138"/>
        <v>96</v>
      </c>
      <c r="AC167">
        <f t="shared" si="117"/>
        <v>1</v>
      </c>
      <c r="AD167">
        <f t="shared" si="118"/>
        <v>0</v>
      </c>
      <c r="AE167">
        <f t="shared" si="139"/>
        <v>0</v>
      </c>
      <c r="AF167">
        <f t="shared" si="119"/>
        <v>0</v>
      </c>
      <c r="AG167">
        <f t="shared" si="140"/>
        <v>8</v>
      </c>
      <c r="AH167" cm="1">
        <f t="array" ref="AH167">_xlfn.IFS(AND(AF167=AE167,AJ167=1),SUM(IF(EC167=1,1,0),AH166),AND(AH166=0,OR(AI167=1,AJ167=0)),0,AND(AI167=0,AJ167=0),AH166)</f>
        <v>0</v>
      </c>
      <c r="AI167">
        <f t="shared" si="120"/>
        <v>0</v>
      </c>
      <c r="AJ167">
        <f t="shared" si="121"/>
        <v>0</v>
      </c>
      <c r="AK167">
        <f t="shared" si="141"/>
        <v>0</v>
      </c>
      <c r="AL167">
        <f t="shared" si="122"/>
        <v>0</v>
      </c>
      <c r="AM167">
        <f t="shared" si="123"/>
        <v>0</v>
      </c>
      <c r="AN167">
        <f t="shared" si="142"/>
        <v>0</v>
      </c>
      <c r="AO167">
        <f t="shared" si="124"/>
        <v>0</v>
      </c>
      <c r="AP167">
        <f t="shared" si="125"/>
        <v>0</v>
      </c>
      <c r="AY167" s="72"/>
      <c r="AZ167" s="73"/>
      <c r="BB167" s="72"/>
      <c r="BQ167" s="100"/>
      <c r="BR167" s="96"/>
      <c r="BS167" s="60" t="str">
        <f t="shared" si="104"/>
        <v>AE279</v>
      </c>
      <c r="BT167" t="str">
        <f>IF(ISNA(MATCH(16,$M:$M,)),CC167,VLOOKUP(16,$M:$P,COLUMN(C17),))</f>
        <v>RES_AE279</v>
      </c>
      <c r="BU167" t="str">
        <f>IF(ISNA(MATCH(16,$M:$M,)),CD167,VLOOKUP(16,$M:$P,COLUMN(D17),))</f>
        <v>Reserve</v>
      </c>
      <c r="BW167" t="s">
        <v>584</v>
      </c>
      <c r="BX167" t="s">
        <v>585</v>
      </c>
      <c r="BY167" s="65" t="s">
        <v>936</v>
      </c>
      <c r="BZ167" t="str">
        <f t="shared" si="105"/>
        <v>279</v>
      </c>
      <c r="CB167" t="s">
        <v>951</v>
      </c>
      <c r="CC167" t="s">
        <v>952</v>
      </c>
      <c r="CD167" t="s">
        <v>589</v>
      </c>
      <c r="CF167" t="s">
        <v>584</v>
      </c>
      <c r="CG167" t="s">
        <v>585</v>
      </c>
      <c r="CH167" t="s">
        <v>936</v>
      </c>
      <c r="EA167" t="e">
        <f>MasterListe!#REF!</f>
        <v>#REF!</v>
      </c>
      <c r="EB167" t="e">
        <f>MasterListe!#REF!</f>
        <v>#REF!</v>
      </c>
      <c r="EC167">
        <f t="shared" si="126"/>
        <v>0</v>
      </c>
      <c r="ED167">
        <f t="shared" si="127"/>
        <v>0</v>
      </c>
      <c r="EE167">
        <f t="shared" si="128"/>
        <v>0</v>
      </c>
      <c r="EF167">
        <f t="shared" si="129"/>
        <v>0</v>
      </c>
      <c r="EG167">
        <f t="shared" si="130"/>
        <v>0</v>
      </c>
      <c r="EH167">
        <f t="shared" si="131"/>
        <v>0</v>
      </c>
      <c r="EI167">
        <f t="shared" si="132"/>
        <v>0</v>
      </c>
      <c r="FA167" s="63" t="str">
        <f t="shared" si="143"/>
        <v>IO.RES_AE279</v>
      </c>
      <c r="FB167" s="64" t="str">
        <f t="shared" si="144"/>
        <v>R</v>
      </c>
      <c r="FC167" s="64" t="str">
        <f t="shared" si="145"/>
        <v>279</v>
      </c>
      <c r="FD167" s="64" t="str">
        <f t="shared" si="146"/>
        <v>Reserve</v>
      </c>
      <c r="FE167" s="64" t="s">
        <v>619</v>
      </c>
      <c r="FF167" s="65"/>
    </row>
    <row r="168" spans="1:162" ht="15" customHeight="1">
      <c r="A168">
        <f t="shared" si="133"/>
        <v>0</v>
      </c>
      <c r="G168">
        <f t="shared" si="106"/>
        <v>0</v>
      </c>
      <c r="H168">
        <f t="shared" si="107"/>
        <v>0</v>
      </c>
      <c r="I168">
        <f t="shared" si="108"/>
        <v>0</v>
      </c>
      <c r="J168">
        <f t="shared" si="102"/>
        <v>0</v>
      </c>
      <c r="K168">
        <f t="shared" si="109"/>
        <v>0</v>
      </c>
      <c r="L168">
        <f t="shared" si="110"/>
        <v>0</v>
      </c>
      <c r="M168">
        <f t="shared" si="111"/>
        <v>0</v>
      </c>
      <c r="N168">
        <f t="shared" si="103"/>
        <v>0</v>
      </c>
      <c r="O168" t="e">
        <f>MasterListe!#REF!&amp;"_"&amp;MasterListe!#REF!&amp;"_"&amp;MasterListe!#REF!</f>
        <v>#REF!</v>
      </c>
      <c r="P168" t="e">
        <f>MasterListe!#REF!&amp;" "&amp;MasterListe!#REF!</f>
        <v>#REF!</v>
      </c>
      <c r="S168">
        <f t="shared" si="134"/>
        <v>4</v>
      </c>
      <c r="T168">
        <f t="shared" si="112"/>
        <v>0</v>
      </c>
      <c r="U168">
        <f t="shared" si="135"/>
        <v>0</v>
      </c>
      <c r="V168">
        <f t="shared" si="136"/>
        <v>10</v>
      </c>
      <c r="W168">
        <f t="shared" si="113"/>
        <v>5</v>
      </c>
      <c r="X168">
        <f t="shared" si="114"/>
        <v>0</v>
      </c>
      <c r="Y168">
        <f t="shared" si="137"/>
        <v>6</v>
      </c>
      <c r="Z168">
        <f t="shared" si="115"/>
        <v>2</v>
      </c>
      <c r="AA168">
        <f t="shared" si="116"/>
        <v>0</v>
      </c>
      <c r="AB168">
        <f t="shared" si="138"/>
        <v>96</v>
      </c>
      <c r="AC168">
        <f t="shared" si="117"/>
        <v>1</v>
      </c>
      <c r="AD168">
        <f t="shared" si="118"/>
        <v>0</v>
      </c>
      <c r="AE168">
        <f t="shared" si="139"/>
        <v>0</v>
      </c>
      <c r="AF168">
        <f t="shared" si="119"/>
        <v>0</v>
      </c>
      <c r="AG168">
        <f t="shared" si="140"/>
        <v>8</v>
      </c>
      <c r="AH168" cm="1">
        <f t="array" ref="AH168">_xlfn.IFS(AND(AF168=AE168,AJ168=1),SUM(IF(EC168=1,1,0),AH167),AND(AH167=0,OR(AI168=1,AJ168=0)),0,AND(AI168=0,AJ168=0),AH167)</f>
        <v>0</v>
      </c>
      <c r="AI168">
        <f t="shared" si="120"/>
        <v>0</v>
      </c>
      <c r="AJ168">
        <f t="shared" si="121"/>
        <v>0</v>
      </c>
      <c r="AK168">
        <f t="shared" si="141"/>
        <v>0</v>
      </c>
      <c r="AL168">
        <f t="shared" si="122"/>
        <v>0</v>
      </c>
      <c r="AM168">
        <f t="shared" si="123"/>
        <v>0</v>
      </c>
      <c r="AN168">
        <f t="shared" si="142"/>
        <v>0</v>
      </c>
      <c r="AO168">
        <f t="shared" si="124"/>
        <v>0</v>
      </c>
      <c r="AP168">
        <f t="shared" si="125"/>
        <v>0</v>
      </c>
      <c r="AY168" s="72"/>
      <c r="AZ168" s="73"/>
      <c r="BB168" s="72"/>
      <c r="BQ168" s="100"/>
      <c r="BR168" s="96">
        <v>3</v>
      </c>
      <c r="BS168" s="60" t="str">
        <f t="shared" si="104"/>
        <v>AE288</v>
      </c>
      <c r="BT168" t="str">
        <f>IF(ISNA(MATCH(17,$M:$M,)),CC168,VLOOKUP(17,$M:$P,COLUMN(C18),))</f>
        <v>RES_AE288</v>
      </c>
      <c r="BU168" t="str">
        <f>IF(ISNA(MATCH(17,$M:$M,)),CD168,VLOOKUP(17,$M:$P,COLUMN(D18),))</f>
        <v>Reserve</v>
      </c>
      <c r="BW168" t="s">
        <v>584</v>
      </c>
      <c r="BX168" t="s">
        <v>585</v>
      </c>
      <c r="BY168" s="65" t="s">
        <v>953</v>
      </c>
      <c r="BZ168" t="str">
        <f t="shared" si="105"/>
        <v>288</v>
      </c>
      <c r="CB168" t="s">
        <v>954</v>
      </c>
      <c r="CC168" t="s">
        <v>955</v>
      </c>
      <c r="CD168" t="s">
        <v>589</v>
      </c>
      <c r="CF168" t="s">
        <v>584</v>
      </c>
      <c r="CG168" t="s">
        <v>585</v>
      </c>
      <c r="CH168" t="s">
        <v>953</v>
      </c>
      <c r="EA168" t="e">
        <f>MasterListe!#REF!</f>
        <v>#REF!</v>
      </c>
      <c r="EB168" t="e">
        <f>MasterListe!#REF!</f>
        <v>#REF!</v>
      </c>
      <c r="EC168">
        <f t="shared" si="126"/>
        <v>0</v>
      </c>
      <c r="ED168">
        <f t="shared" si="127"/>
        <v>0</v>
      </c>
      <c r="EE168">
        <f t="shared" si="128"/>
        <v>0</v>
      </c>
      <c r="EF168">
        <f t="shared" si="129"/>
        <v>0</v>
      </c>
      <c r="EG168">
        <f t="shared" si="130"/>
        <v>0</v>
      </c>
      <c r="EH168">
        <f t="shared" si="131"/>
        <v>0</v>
      </c>
      <c r="EI168">
        <f t="shared" si="132"/>
        <v>0</v>
      </c>
      <c r="FA168" s="63" t="str">
        <f t="shared" si="143"/>
        <v>IO.RES_AE288</v>
      </c>
      <c r="FB168" s="64" t="str">
        <f t="shared" si="144"/>
        <v>R</v>
      </c>
      <c r="FC168" s="64" t="str">
        <f t="shared" si="145"/>
        <v>288</v>
      </c>
      <c r="FD168" s="64" t="str">
        <f t="shared" si="146"/>
        <v>Reserve</v>
      </c>
      <c r="FE168" s="64" t="s">
        <v>619</v>
      </c>
      <c r="FF168" s="65"/>
    </row>
    <row r="169" spans="1:162" ht="15" customHeight="1">
      <c r="A169">
        <f t="shared" si="133"/>
        <v>0</v>
      </c>
      <c r="G169">
        <f t="shared" si="106"/>
        <v>0</v>
      </c>
      <c r="H169">
        <f t="shared" si="107"/>
        <v>0</v>
      </c>
      <c r="I169">
        <f t="shared" si="108"/>
        <v>0</v>
      </c>
      <c r="J169">
        <f t="shared" si="102"/>
        <v>0</v>
      </c>
      <c r="K169">
        <f t="shared" si="109"/>
        <v>0</v>
      </c>
      <c r="L169">
        <f t="shared" si="110"/>
        <v>0</v>
      </c>
      <c r="M169">
        <f t="shared" si="111"/>
        <v>0</v>
      </c>
      <c r="N169">
        <f t="shared" si="103"/>
        <v>0</v>
      </c>
      <c r="O169" t="e">
        <f>MasterListe!#REF!&amp;"_"&amp;MasterListe!#REF!&amp;"_"&amp;MasterListe!#REF!</f>
        <v>#REF!</v>
      </c>
      <c r="P169" t="e">
        <f>MasterListe!#REF!&amp;" "&amp;MasterListe!#REF!</f>
        <v>#REF!</v>
      </c>
      <c r="S169">
        <f t="shared" si="134"/>
        <v>4</v>
      </c>
      <c r="T169">
        <f t="shared" si="112"/>
        <v>0</v>
      </c>
      <c r="U169">
        <f t="shared" si="135"/>
        <v>0</v>
      </c>
      <c r="V169">
        <f t="shared" si="136"/>
        <v>10</v>
      </c>
      <c r="W169">
        <f t="shared" si="113"/>
        <v>5</v>
      </c>
      <c r="X169">
        <f t="shared" si="114"/>
        <v>0</v>
      </c>
      <c r="Y169">
        <f t="shared" si="137"/>
        <v>6</v>
      </c>
      <c r="Z169">
        <f t="shared" si="115"/>
        <v>2</v>
      </c>
      <c r="AA169">
        <f t="shared" si="116"/>
        <v>0</v>
      </c>
      <c r="AB169">
        <f t="shared" si="138"/>
        <v>96</v>
      </c>
      <c r="AC169">
        <f t="shared" si="117"/>
        <v>1</v>
      </c>
      <c r="AD169">
        <f t="shared" si="118"/>
        <v>0</v>
      </c>
      <c r="AE169">
        <f t="shared" si="139"/>
        <v>0</v>
      </c>
      <c r="AF169">
        <f t="shared" si="119"/>
        <v>0</v>
      </c>
      <c r="AG169">
        <f t="shared" si="140"/>
        <v>8</v>
      </c>
      <c r="AH169" cm="1">
        <f t="array" ref="AH169">_xlfn.IFS(AND(AF169=AE169,AJ169=1),SUM(IF(EC169=1,1,0),AH168),AND(AH168=0,OR(AI169=1,AJ169=0)),0,AND(AI169=0,AJ169=0),AH168)</f>
        <v>0</v>
      </c>
      <c r="AI169">
        <f t="shared" si="120"/>
        <v>0</v>
      </c>
      <c r="AJ169">
        <f t="shared" si="121"/>
        <v>0</v>
      </c>
      <c r="AK169">
        <f t="shared" si="141"/>
        <v>0</v>
      </c>
      <c r="AL169">
        <f t="shared" si="122"/>
        <v>0</v>
      </c>
      <c r="AM169">
        <f t="shared" si="123"/>
        <v>0</v>
      </c>
      <c r="AN169">
        <f t="shared" si="142"/>
        <v>0</v>
      </c>
      <c r="AO169">
        <f t="shared" si="124"/>
        <v>0</v>
      </c>
      <c r="AP169">
        <f t="shared" si="125"/>
        <v>0</v>
      </c>
      <c r="AY169" s="72"/>
      <c r="AZ169" s="73"/>
      <c r="BB169" s="72"/>
      <c r="BQ169" s="100"/>
      <c r="BR169" s="96"/>
      <c r="BS169" s="60" t="str">
        <f t="shared" si="104"/>
        <v>AE289</v>
      </c>
      <c r="BT169" t="str">
        <f>IF(ISNA(MATCH(18,$M:$M,)),CC169,VLOOKUP(18,$M:$P,COLUMN(C19),))</f>
        <v>RES_AE289</v>
      </c>
      <c r="BU169" t="str">
        <f>IF(ISNA(MATCH(18,$M:$M,)),CD169,VLOOKUP(18,$M:$P,COLUMN(D19),))</f>
        <v>Reserve</v>
      </c>
      <c r="BW169" t="s">
        <v>584</v>
      </c>
      <c r="BX169" t="s">
        <v>585</v>
      </c>
      <c r="BY169" s="65" t="s">
        <v>953</v>
      </c>
      <c r="BZ169" t="str">
        <f t="shared" si="105"/>
        <v>289</v>
      </c>
      <c r="CB169" t="s">
        <v>956</v>
      </c>
      <c r="CC169" t="s">
        <v>957</v>
      </c>
      <c r="CD169" t="s">
        <v>589</v>
      </c>
      <c r="CF169" t="s">
        <v>584</v>
      </c>
      <c r="CG169" t="s">
        <v>585</v>
      </c>
      <c r="CH169" t="s">
        <v>953</v>
      </c>
      <c r="EA169" t="e">
        <f>MasterListe!#REF!</f>
        <v>#REF!</v>
      </c>
      <c r="EB169" t="e">
        <f>MasterListe!#REF!</f>
        <v>#REF!</v>
      </c>
      <c r="EC169">
        <f t="shared" si="126"/>
        <v>0</v>
      </c>
      <c r="ED169">
        <f t="shared" si="127"/>
        <v>0</v>
      </c>
      <c r="EE169">
        <f t="shared" si="128"/>
        <v>0</v>
      </c>
      <c r="EF169">
        <f t="shared" si="129"/>
        <v>0</v>
      </c>
      <c r="EG169">
        <f t="shared" si="130"/>
        <v>0</v>
      </c>
      <c r="EH169">
        <f t="shared" si="131"/>
        <v>0</v>
      </c>
      <c r="EI169">
        <f t="shared" si="132"/>
        <v>0</v>
      </c>
      <c r="FA169" s="63" t="str">
        <f t="shared" si="143"/>
        <v>IO.RES_AE289</v>
      </c>
      <c r="FB169" s="64" t="str">
        <f t="shared" si="144"/>
        <v>R</v>
      </c>
      <c r="FC169" s="64" t="str">
        <f t="shared" si="145"/>
        <v>289</v>
      </c>
      <c r="FD169" s="64" t="str">
        <f t="shared" si="146"/>
        <v>Reserve</v>
      </c>
      <c r="FE169" s="64" t="s">
        <v>619</v>
      </c>
      <c r="FF169" s="65"/>
    </row>
    <row r="170" spans="1:162" ht="15" customHeight="1">
      <c r="A170">
        <f t="shared" si="133"/>
        <v>0</v>
      </c>
      <c r="G170">
        <f t="shared" si="106"/>
        <v>0</v>
      </c>
      <c r="H170">
        <f t="shared" si="107"/>
        <v>0</v>
      </c>
      <c r="I170">
        <f t="shared" si="108"/>
        <v>0</v>
      </c>
      <c r="J170">
        <f t="shared" si="102"/>
        <v>0</v>
      </c>
      <c r="K170">
        <f t="shared" si="109"/>
        <v>0</v>
      </c>
      <c r="L170">
        <f t="shared" si="110"/>
        <v>0</v>
      </c>
      <c r="M170">
        <f t="shared" si="111"/>
        <v>0</v>
      </c>
      <c r="N170">
        <f t="shared" si="103"/>
        <v>0</v>
      </c>
      <c r="O170" t="e">
        <f>MasterListe!#REF!&amp;"_"&amp;MasterListe!#REF!&amp;"_"&amp;MasterListe!#REF!</f>
        <v>#REF!</v>
      </c>
      <c r="P170" t="e">
        <f>MasterListe!#REF!&amp;" "&amp;MasterListe!#REF!</f>
        <v>#REF!</v>
      </c>
      <c r="S170">
        <f t="shared" si="134"/>
        <v>4</v>
      </c>
      <c r="T170">
        <f t="shared" si="112"/>
        <v>0</v>
      </c>
      <c r="U170">
        <f t="shared" si="135"/>
        <v>0</v>
      </c>
      <c r="V170">
        <f t="shared" si="136"/>
        <v>10</v>
      </c>
      <c r="W170">
        <f t="shared" si="113"/>
        <v>5</v>
      </c>
      <c r="X170">
        <f t="shared" si="114"/>
        <v>0</v>
      </c>
      <c r="Y170">
        <f t="shared" si="137"/>
        <v>6</v>
      </c>
      <c r="Z170">
        <f t="shared" si="115"/>
        <v>2</v>
      </c>
      <c r="AA170">
        <f t="shared" si="116"/>
        <v>0</v>
      </c>
      <c r="AB170">
        <f t="shared" si="138"/>
        <v>96</v>
      </c>
      <c r="AC170">
        <f t="shared" si="117"/>
        <v>1</v>
      </c>
      <c r="AD170">
        <f t="shared" si="118"/>
        <v>0</v>
      </c>
      <c r="AE170">
        <f t="shared" si="139"/>
        <v>0</v>
      </c>
      <c r="AF170">
        <f t="shared" si="119"/>
        <v>0</v>
      </c>
      <c r="AG170">
        <f t="shared" si="140"/>
        <v>8</v>
      </c>
      <c r="AH170" cm="1">
        <f t="array" ref="AH170">_xlfn.IFS(AND(AF170=AE170,AJ170=1),SUM(IF(EC170=1,1,0),AH169),AND(AH169=0,OR(AI170=1,AJ170=0)),0,AND(AI170=0,AJ170=0),AH169)</f>
        <v>0</v>
      </c>
      <c r="AI170">
        <f t="shared" si="120"/>
        <v>0</v>
      </c>
      <c r="AJ170">
        <f t="shared" si="121"/>
        <v>0</v>
      </c>
      <c r="AK170">
        <f t="shared" si="141"/>
        <v>0</v>
      </c>
      <c r="AL170">
        <f t="shared" si="122"/>
        <v>0</v>
      </c>
      <c r="AM170">
        <f t="shared" si="123"/>
        <v>0</v>
      </c>
      <c r="AN170">
        <f t="shared" si="142"/>
        <v>0</v>
      </c>
      <c r="AO170">
        <f t="shared" si="124"/>
        <v>0</v>
      </c>
      <c r="AP170">
        <f t="shared" si="125"/>
        <v>0</v>
      </c>
      <c r="AY170" s="72"/>
      <c r="AZ170" s="73"/>
      <c r="BB170" s="72"/>
      <c r="BQ170" s="100"/>
      <c r="BR170" s="96"/>
      <c r="BS170" s="60" t="str">
        <f t="shared" si="104"/>
        <v>AE290</v>
      </c>
      <c r="BT170" t="str">
        <f>IF(ISNA(MATCH(19,$M:$M,)),CC170,VLOOKUP(19,$M:$P,COLUMN(C20),))</f>
        <v>RES_AE290</v>
      </c>
      <c r="BU170" t="str">
        <f>IF(ISNA(MATCH(19,$M:$M,)),CD170,VLOOKUP(19,$M:$P,COLUMN(D20),))</f>
        <v>Reserve</v>
      </c>
      <c r="BW170" t="s">
        <v>584</v>
      </c>
      <c r="BX170" t="s">
        <v>585</v>
      </c>
      <c r="BY170" s="65" t="s">
        <v>953</v>
      </c>
      <c r="BZ170" t="str">
        <f t="shared" si="105"/>
        <v>290</v>
      </c>
      <c r="CB170" t="s">
        <v>958</v>
      </c>
      <c r="CC170" t="s">
        <v>959</v>
      </c>
      <c r="CD170" t="s">
        <v>589</v>
      </c>
      <c r="CF170" t="s">
        <v>584</v>
      </c>
      <c r="CG170" t="s">
        <v>585</v>
      </c>
      <c r="CH170" t="s">
        <v>953</v>
      </c>
      <c r="EA170" t="e">
        <f>MasterListe!#REF!</f>
        <v>#REF!</v>
      </c>
      <c r="EB170" t="e">
        <f>MasterListe!#REF!</f>
        <v>#REF!</v>
      </c>
      <c r="EC170">
        <f t="shared" si="126"/>
        <v>0</v>
      </c>
      <c r="ED170">
        <f t="shared" si="127"/>
        <v>0</v>
      </c>
      <c r="EE170">
        <f t="shared" si="128"/>
        <v>0</v>
      </c>
      <c r="EF170">
        <f t="shared" si="129"/>
        <v>0</v>
      </c>
      <c r="EG170">
        <f t="shared" si="130"/>
        <v>0</v>
      </c>
      <c r="EH170">
        <f t="shared" si="131"/>
        <v>0</v>
      </c>
      <c r="EI170">
        <f t="shared" si="132"/>
        <v>0</v>
      </c>
      <c r="FA170" s="63" t="str">
        <f t="shared" si="143"/>
        <v>IO.RES_AE290</v>
      </c>
      <c r="FB170" s="64" t="str">
        <f t="shared" si="144"/>
        <v>R</v>
      </c>
      <c r="FC170" s="64" t="str">
        <f t="shared" si="145"/>
        <v>290</v>
      </c>
      <c r="FD170" s="64" t="str">
        <f t="shared" si="146"/>
        <v>Reserve</v>
      </c>
      <c r="FE170" s="64" t="s">
        <v>619</v>
      </c>
      <c r="FF170" s="65"/>
    </row>
    <row r="171" spans="1:162" ht="15" customHeight="1">
      <c r="A171">
        <f t="shared" si="133"/>
        <v>0</v>
      </c>
      <c r="G171">
        <f t="shared" si="106"/>
        <v>0</v>
      </c>
      <c r="H171">
        <f t="shared" si="107"/>
        <v>0</v>
      </c>
      <c r="I171">
        <f t="shared" si="108"/>
        <v>0</v>
      </c>
      <c r="J171">
        <f t="shared" si="102"/>
        <v>0</v>
      </c>
      <c r="K171">
        <f t="shared" si="109"/>
        <v>0</v>
      </c>
      <c r="L171">
        <f t="shared" si="110"/>
        <v>0</v>
      </c>
      <c r="M171">
        <f t="shared" si="111"/>
        <v>0</v>
      </c>
      <c r="N171">
        <f t="shared" si="103"/>
        <v>0</v>
      </c>
      <c r="O171" t="e">
        <f>MasterListe!#REF!&amp;"_"&amp;MasterListe!#REF!&amp;"_"&amp;MasterListe!#REF!</f>
        <v>#REF!</v>
      </c>
      <c r="P171" t="e">
        <f>MasterListe!#REF!&amp;" "&amp;MasterListe!#REF!</f>
        <v>#REF!</v>
      </c>
      <c r="S171">
        <f t="shared" si="134"/>
        <v>4</v>
      </c>
      <c r="T171">
        <f t="shared" si="112"/>
        <v>0</v>
      </c>
      <c r="U171">
        <f t="shared" si="135"/>
        <v>0</v>
      </c>
      <c r="V171">
        <f t="shared" si="136"/>
        <v>10</v>
      </c>
      <c r="W171">
        <f t="shared" si="113"/>
        <v>5</v>
      </c>
      <c r="X171">
        <f t="shared" si="114"/>
        <v>0</v>
      </c>
      <c r="Y171">
        <f t="shared" si="137"/>
        <v>6</v>
      </c>
      <c r="Z171">
        <f t="shared" si="115"/>
        <v>2</v>
      </c>
      <c r="AA171">
        <f t="shared" si="116"/>
        <v>0</v>
      </c>
      <c r="AB171">
        <f t="shared" si="138"/>
        <v>96</v>
      </c>
      <c r="AC171">
        <f t="shared" si="117"/>
        <v>1</v>
      </c>
      <c r="AD171">
        <f t="shared" si="118"/>
        <v>0</v>
      </c>
      <c r="AE171">
        <f t="shared" si="139"/>
        <v>0</v>
      </c>
      <c r="AF171">
        <f t="shared" si="119"/>
        <v>0</v>
      </c>
      <c r="AG171">
        <f t="shared" si="140"/>
        <v>8</v>
      </c>
      <c r="AH171" cm="1">
        <f t="array" ref="AH171">_xlfn.IFS(AND(AF171=AE171,AJ171=1),SUM(IF(EC171=1,1,0),AH170),AND(AH170=0,OR(AI171=1,AJ171=0)),0,AND(AI171=0,AJ171=0),AH170)</f>
        <v>0</v>
      </c>
      <c r="AI171">
        <f t="shared" si="120"/>
        <v>0</v>
      </c>
      <c r="AJ171">
        <f t="shared" si="121"/>
        <v>0</v>
      </c>
      <c r="AK171">
        <f t="shared" si="141"/>
        <v>0</v>
      </c>
      <c r="AL171">
        <f t="shared" si="122"/>
        <v>0</v>
      </c>
      <c r="AM171">
        <f t="shared" si="123"/>
        <v>0</v>
      </c>
      <c r="AN171">
        <f t="shared" si="142"/>
        <v>0</v>
      </c>
      <c r="AO171">
        <f t="shared" si="124"/>
        <v>0</v>
      </c>
      <c r="AP171">
        <f t="shared" si="125"/>
        <v>0</v>
      </c>
      <c r="AY171" s="72"/>
      <c r="AZ171" s="73"/>
      <c r="BB171" s="72"/>
      <c r="BQ171" s="100"/>
      <c r="BR171" s="96"/>
      <c r="BS171" s="60" t="str">
        <f t="shared" si="104"/>
        <v>AE291</v>
      </c>
      <c r="BT171" t="str">
        <f>IF(ISNA(MATCH(20,$M:$M,)),CC171,VLOOKUP(20,$M:$P,COLUMN(C21),))</f>
        <v>RES_AE291</v>
      </c>
      <c r="BU171" t="str">
        <f>IF(ISNA(MATCH(20,$M:$M,)),CD171,VLOOKUP(20,$M:$P,COLUMN(D21),))</f>
        <v>Reserve</v>
      </c>
      <c r="BW171" t="s">
        <v>584</v>
      </c>
      <c r="BX171" t="s">
        <v>585</v>
      </c>
      <c r="BY171" s="65" t="s">
        <v>953</v>
      </c>
      <c r="BZ171" t="str">
        <f t="shared" si="105"/>
        <v>291</v>
      </c>
      <c r="CB171" t="s">
        <v>960</v>
      </c>
      <c r="CC171" t="s">
        <v>961</v>
      </c>
      <c r="CD171" t="s">
        <v>589</v>
      </c>
      <c r="CF171" t="s">
        <v>584</v>
      </c>
      <c r="CG171" t="s">
        <v>585</v>
      </c>
      <c r="CH171" t="s">
        <v>953</v>
      </c>
      <c r="EA171" t="e">
        <f>MasterListe!#REF!</f>
        <v>#REF!</v>
      </c>
      <c r="EB171" t="e">
        <f>MasterListe!#REF!</f>
        <v>#REF!</v>
      </c>
      <c r="EC171">
        <f t="shared" si="126"/>
        <v>0</v>
      </c>
      <c r="ED171">
        <f t="shared" si="127"/>
        <v>0</v>
      </c>
      <c r="EE171">
        <f t="shared" si="128"/>
        <v>0</v>
      </c>
      <c r="EF171">
        <f t="shared" si="129"/>
        <v>0</v>
      </c>
      <c r="EG171">
        <f t="shared" si="130"/>
        <v>0</v>
      </c>
      <c r="EH171">
        <f t="shared" si="131"/>
        <v>0</v>
      </c>
      <c r="EI171">
        <f t="shared" si="132"/>
        <v>0</v>
      </c>
      <c r="FA171" s="63" t="str">
        <f t="shared" si="143"/>
        <v>IO.RES_AE291</v>
      </c>
      <c r="FB171" s="64" t="str">
        <f t="shared" si="144"/>
        <v>R</v>
      </c>
      <c r="FC171" s="64" t="str">
        <f t="shared" si="145"/>
        <v>291</v>
      </c>
      <c r="FD171" s="64" t="str">
        <f t="shared" si="146"/>
        <v>Reserve</v>
      </c>
      <c r="FE171" s="64" t="s">
        <v>619</v>
      </c>
      <c r="FF171" s="65"/>
    </row>
    <row r="172" spans="1:162" ht="15" customHeight="1">
      <c r="A172">
        <f t="shared" si="133"/>
        <v>0</v>
      </c>
      <c r="G172">
        <f t="shared" si="106"/>
        <v>0</v>
      </c>
      <c r="H172">
        <f t="shared" si="107"/>
        <v>0</v>
      </c>
      <c r="I172">
        <f t="shared" si="108"/>
        <v>0</v>
      </c>
      <c r="J172">
        <f t="shared" si="102"/>
        <v>0</v>
      </c>
      <c r="K172">
        <f t="shared" si="109"/>
        <v>0</v>
      </c>
      <c r="L172">
        <f t="shared" si="110"/>
        <v>0</v>
      </c>
      <c r="M172">
        <f t="shared" si="111"/>
        <v>0</v>
      </c>
      <c r="N172">
        <f t="shared" si="103"/>
        <v>0</v>
      </c>
      <c r="O172" t="e">
        <f>MasterListe!#REF!&amp;"_"&amp;MasterListe!#REF!&amp;"_"&amp;MasterListe!#REF!</f>
        <v>#REF!</v>
      </c>
      <c r="P172" t="e">
        <f>MasterListe!#REF!&amp;" "&amp;MasterListe!#REF!</f>
        <v>#REF!</v>
      </c>
      <c r="S172">
        <f t="shared" si="134"/>
        <v>4</v>
      </c>
      <c r="T172">
        <f t="shared" si="112"/>
        <v>0</v>
      </c>
      <c r="U172">
        <f t="shared" si="135"/>
        <v>0</v>
      </c>
      <c r="V172">
        <f t="shared" si="136"/>
        <v>10</v>
      </c>
      <c r="W172">
        <f t="shared" si="113"/>
        <v>5</v>
      </c>
      <c r="X172">
        <f t="shared" si="114"/>
        <v>0</v>
      </c>
      <c r="Y172">
        <f t="shared" si="137"/>
        <v>6</v>
      </c>
      <c r="Z172">
        <f t="shared" si="115"/>
        <v>2</v>
      </c>
      <c r="AA172">
        <f t="shared" si="116"/>
        <v>0</v>
      </c>
      <c r="AB172">
        <f t="shared" si="138"/>
        <v>96</v>
      </c>
      <c r="AC172">
        <f t="shared" si="117"/>
        <v>1</v>
      </c>
      <c r="AD172">
        <f t="shared" si="118"/>
        <v>0</v>
      </c>
      <c r="AE172">
        <f t="shared" si="139"/>
        <v>0</v>
      </c>
      <c r="AF172">
        <f t="shared" si="119"/>
        <v>0</v>
      </c>
      <c r="AG172">
        <f t="shared" si="140"/>
        <v>8</v>
      </c>
      <c r="AH172" cm="1">
        <f t="array" ref="AH172">_xlfn.IFS(AND(AF172=AE172,AJ172=1),SUM(IF(EC172=1,1,0),AH171),AND(AH171=0,OR(AI172=1,AJ172=0)),0,AND(AI172=0,AJ172=0),AH171)</f>
        <v>0</v>
      </c>
      <c r="AI172">
        <f t="shared" si="120"/>
        <v>0</v>
      </c>
      <c r="AJ172">
        <f t="shared" si="121"/>
        <v>0</v>
      </c>
      <c r="AK172">
        <f t="shared" si="141"/>
        <v>0</v>
      </c>
      <c r="AL172">
        <f t="shared" si="122"/>
        <v>0</v>
      </c>
      <c r="AM172">
        <f t="shared" si="123"/>
        <v>0</v>
      </c>
      <c r="AN172">
        <f t="shared" si="142"/>
        <v>0</v>
      </c>
      <c r="AO172">
        <f t="shared" si="124"/>
        <v>0</v>
      </c>
      <c r="AP172">
        <f t="shared" si="125"/>
        <v>0</v>
      </c>
      <c r="AY172" s="72"/>
      <c r="AZ172" s="73"/>
      <c r="BB172" s="72"/>
      <c r="BQ172" s="100"/>
      <c r="BR172" s="96"/>
      <c r="BS172" s="60" t="str">
        <f t="shared" si="104"/>
        <v>AE292</v>
      </c>
      <c r="BT172" t="str">
        <f>IF(ISNA(MATCH(21,$M:$M,)),CC172,VLOOKUP(21,$M:$P,COLUMN(C22),))</f>
        <v>RES_AE292</v>
      </c>
      <c r="BU172" t="str">
        <f>IF(ISNA(MATCH(21,$M:$M,)),CD172,VLOOKUP(21,$M:$P,COLUMN(D22),))</f>
        <v>Reserve</v>
      </c>
      <c r="BW172" t="s">
        <v>584</v>
      </c>
      <c r="BX172" t="s">
        <v>585</v>
      </c>
      <c r="BY172" s="65" t="s">
        <v>953</v>
      </c>
      <c r="BZ172" t="str">
        <f t="shared" si="105"/>
        <v>292</v>
      </c>
      <c r="CB172" t="s">
        <v>962</v>
      </c>
      <c r="CC172" t="s">
        <v>963</v>
      </c>
      <c r="CD172" t="s">
        <v>589</v>
      </c>
      <c r="CF172" t="s">
        <v>584</v>
      </c>
      <c r="CG172" t="s">
        <v>585</v>
      </c>
      <c r="CH172" t="s">
        <v>953</v>
      </c>
      <c r="EA172" t="e">
        <f>MasterListe!#REF!</f>
        <v>#REF!</v>
      </c>
      <c r="EB172" t="e">
        <f>MasterListe!#REF!</f>
        <v>#REF!</v>
      </c>
      <c r="EC172">
        <f t="shared" si="126"/>
        <v>0</v>
      </c>
      <c r="ED172">
        <f t="shared" si="127"/>
        <v>0</v>
      </c>
      <c r="EE172">
        <f t="shared" si="128"/>
        <v>0</v>
      </c>
      <c r="EF172">
        <f t="shared" si="129"/>
        <v>0</v>
      </c>
      <c r="EG172">
        <f t="shared" si="130"/>
        <v>0</v>
      </c>
      <c r="EH172">
        <f t="shared" si="131"/>
        <v>0</v>
      </c>
      <c r="EI172">
        <f t="shared" si="132"/>
        <v>0</v>
      </c>
      <c r="FA172" s="63" t="str">
        <f t="shared" si="143"/>
        <v>IO.RES_AE292</v>
      </c>
      <c r="FB172" s="64" t="str">
        <f t="shared" si="144"/>
        <v>R</v>
      </c>
      <c r="FC172" s="64" t="str">
        <f t="shared" si="145"/>
        <v>292</v>
      </c>
      <c r="FD172" s="64" t="str">
        <f t="shared" si="146"/>
        <v>Reserve</v>
      </c>
      <c r="FE172" s="64" t="s">
        <v>619</v>
      </c>
      <c r="FF172" s="65"/>
    </row>
    <row r="173" spans="1:162" ht="15" customHeight="1">
      <c r="A173">
        <f t="shared" si="133"/>
        <v>0</v>
      </c>
      <c r="G173">
        <f t="shared" si="106"/>
        <v>0</v>
      </c>
      <c r="H173">
        <f t="shared" si="107"/>
        <v>0</v>
      </c>
      <c r="I173">
        <f t="shared" si="108"/>
        <v>0</v>
      </c>
      <c r="J173">
        <f t="shared" si="102"/>
        <v>0</v>
      </c>
      <c r="K173">
        <f t="shared" si="109"/>
        <v>0</v>
      </c>
      <c r="L173">
        <f t="shared" si="110"/>
        <v>0</v>
      </c>
      <c r="M173">
        <f t="shared" si="111"/>
        <v>0</v>
      </c>
      <c r="N173">
        <f t="shared" si="103"/>
        <v>0</v>
      </c>
      <c r="O173" t="e">
        <f>MasterListe!#REF!&amp;"_"&amp;MasterListe!#REF!&amp;"_"&amp;MasterListe!#REF!</f>
        <v>#REF!</v>
      </c>
      <c r="P173" t="e">
        <f>MasterListe!#REF!&amp;" "&amp;MasterListe!#REF!</f>
        <v>#REF!</v>
      </c>
      <c r="S173">
        <f t="shared" si="134"/>
        <v>4</v>
      </c>
      <c r="T173">
        <f t="shared" si="112"/>
        <v>0</v>
      </c>
      <c r="U173">
        <f t="shared" si="135"/>
        <v>0</v>
      </c>
      <c r="V173">
        <f t="shared" si="136"/>
        <v>10</v>
      </c>
      <c r="W173">
        <f t="shared" si="113"/>
        <v>5</v>
      </c>
      <c r="X173">
        <f t="shared" si="114"/>
        <v>0</v>
      </c>
      <c r="Y173">
        <f t="shared" si="137"/>
        <v>6</v>
      </c>
      <c r="Z173">
        <f t="shared" si="115"/>
        <v>2</v>
      </c>
      <c r="AA173">
        <f t="shared" si="116"/>
        <v>0</v>
      </c>
      <c r="AB173">
        <f t="shared" si="138"/>
        <v>96</v>
      </c>
      <c r="AC173">
        <f t="shared" si="117"/>
        <v>1</v>
      </c>
      <c r="AD173">
        <f t="shared" si="118"/>
        <v>0</v>
      </c>
      <c r="AE173">
        <f t="shared" si="139"/>
        <v>0</v>
      </c>
      <c r="AF173">
        <f t="shared" si="119"/>
        <v>0</v>
      </c>
      <c r="AG173">
        <f t="shared" si="140"/>
        <v>8</v>
      </c>
      <c r="AH173" cm="1">
        <f t="array" ref="AH173">_xlfn.IFS(AND(AF173=AE173,AJ173=1),SUM(IF(EC173=1,1,0),AH172),AND(AH172=0,OR(AI173=1,AJ173=0)),0,AND(AI173=0,AJ173=0),AH172)</f>
        <v>0</v>
      </c>
      <c r="AI173">
        <f t="shared" si="120"/>
        <v>0</v>
      </c>
      <c r="AJ173">
        <f t="shared" si="121"/>
        <v>0</v>
      </c>
      <c r="AK173">
        <f t="shared" si="141"/>
        <v>0</v>
      </c>
      <c r="AL173">
        <f t="shared" si="122"/>
        <v>0</v>
      </c>
      <c r="AM173">
        <f t="shared" si="123"/>
        <v>0</v>
      </c>
      <c r="AN173">
        <f t="shared" si="142"/>
        <v>0</v>
      </c>
      <c r="AO173">
        <f t="shared" si="124"/>
        <v>0</v>
      </c>
      <c r="AP173">
        <f t="shared" si="125"/>
        <v>0</v>
      </c>
      <c r="AY173" s="72"/>
      <c r="AZ173" s="73"/>
      <c r="BB173" s="72"/>
      <c r="BQ173" s="100"/>
      <c r="BR173" s="96"/>
      <c r="BS173" s="60" t="str">
        <f t="shared" si="104"/>
        <v>AE293</v>
      </c>
      <c r="BT173" t="str">
        <f>IF(ISNA(MATCH(22,$M:$M,)),CC173,VLOOKUP(22,$M:$P,COLUMN(C23),))</f>
        <v>RES_AE293</v>
      </c>
      <c r="BU173" t="str">
        <f>IF(ISNA(MATCH(22,$M:$M,)),CD173,VLOOKUP(22,$M:$P,COLUMN(D23),))</f>
        <v>Reserve</v>
      </c>
      <c r="BW173" t="s">
        <v>584</v>
      </c>
      <c r="BX173" t="s">
        <v>585</v>
      </c>
      <c r="BY173" s="65" t="s">
        <v>953</v>
      </c>
      <c r="BZ173" t="str">
        <f t="shared" si="105"/>
        <v>293</v>
      </c>
      <c r="CB173" t="s">
        <v>964</v>
      </c>
      <c r="CC173" t="s">
        <v>965</v>
      </c>
      <c r="CD173" t="s">
        <v>589</v>
      </c>
      <c r="CF173" t="s">
        <v>584</v>
      </c>
      <c r="CG173" t="s">
        <v>585</v>
      </c>
      <c r="CH173" t="s">
        <v>953</v>
      </c>
      <c r="EA173" t="e">
        <f>MasterListe!#REF!</f>
        <v>#REF!</v>
      </c>
      <c r="EB173" t="e">
        <f>MasterListe!#REF!</f>
        <v>#REF!</v>
      </c>
      <c r="EC173">
        <f t="shared" si="126"/>
        <v>0</v>
      </c>
      <c r="ED173">
        <f t="shared" si="127"/>
        <v>0</v>
      </c>
      <c r="EE173">
        <f t="shared" si="128"/>
        <v>0</v>
      </c>
      <c r="EF173">
        <f t="shared" si="129"/>
        <v>0</v>
      </c>
      <c r="EG173">
        <f t="shared" si="130"/>
        <v>0</v>
      </c>
      <c r="EH173">
        <f t="shared" si="131"/>
        <v>0</v>
      </c>
      <c r="EI173">
        <f t="shared" si="132"/>
        <v>0</v>
      </c>
      <c r="FA173" s="63" t="str">
        <f t="shared" si="143"/>
        <v>IO.RES_AE293</v>
      </c>
      <c r="FB173" s="64" t="str">
        <f t="shared" si="144"/>
        <v>R</v>
      </c>
      <c r="FC173" s="64" t="str">
        <f t="shared" si="145"/>
        <v>293</v>
      </c>
      <c r="FD173" s="64" t="str">
        <f t="shared" si="146"/>
        <v>Reserve</v>
      </c>
      <c r="FE173" s="64" t="s">
        <v>619</v>
      </c>
      <c r="FF173" s="65"/>
    </row>
    <row r="174" spans="1:162" ht="15" customHeight="1">
      <c r="A174">
        <f t="shared" si="133"/>
        <v>0</v>
      </c>
      <c r="G174">
        <f t="shared" si="106"/>
        <v>0</v>
      </c>
      <c r="H174">
        <f t="shared" si="107"/>
        <v>0</v>
      </c>
      <c r="I174">
        <f t="shared" si="108"/>
        <v>0</v>
      </c>
      <c r="J174">
        <f t="shared" si="102"/>
        <v>0</v>
      </c>
      <c r="K174">
        <f t="shared" si="109"/>
        <v>0</v>
      </c>
      <c r="L174">
        <f t="shared" si="110"/>
        <v>0</v>
      </c>
      <c r="M174">
        <f t="shared" si="111"/>
        <v>0</v>
      </c>
      <c r="N174">
        <f t="shared" si="103"/>
        <v>0</v>
      </c>
      <c r="O174" t="e">
        <f>MasterListe!#REF!&amp;"_"&amp;MasterListe!#REF!&amp;"_"&amp;MasterListe!#REF!</f>
        <v>#REF!</v>
      </c>
      <c r="P174" t="e">
        <f>MasterListe!#REF!&amp;" "&amp;MasterListe!#REF!</f>
        <v>#REF!</v>
      </c>
      <c r="S174">
        <f t="shared" si="134"/>
        <v>4</v>
      </c>
      <c r="T174">
        <f t="shared" si="112"/>
        <v>0</v>
      </c>
      <c r="U174">
        <f t="shared" si="135"/>
        <v>0</v>
      </c>
      <c r="V174">
        <f t="shared" si="136"/>
        <v>10</v>
      </c>
      <c r="W174">
        <f t="shared" si="113"/>
        <v>5</v>
      </c>
      <c r="X174">
        <f t="shared" si="114"/>
        <v>0</v>
      </c>
      <c r="Y174">
        <f t="shared" si="137"/>
        <v>6</v>
      </c>
      <c r="Z174">
        <f t="shared" si="115"/>
        <v>2</v>
      </c>
      <c r="AA174">
        <f t="shared" si="116"/>
        <v>0</v>
      </c>
      <c r="AB174">
        <f t="shared" si="138"/>
        <v>96</v>
      </c>
      <c r="AC174">
        <f t="shared" si="117"/>
        <v>1</v>
      </c>
      <c r="AD174">
        <f t="shared" si="118"/>
        <v>0</v>
      </c>
      <c r="AE174">
        <f t="shared" si="139"/>
        <v>0</v>
      </c>
      <c r="AF174">
        <f t="shared" si="119"/>
        <v>0</v>
      </c>
      <c r="AG174">
        <f t="shared" si="140"/>
        <v>8</v>
      </c>
      <c r="AH174" cm="1">
        <f t="array" ref="AH174">_xlfn.IFS(AND(AF174=AE174,AJ174=1),SUM(IF(EC174=1,1,0),AH173),AND(AH173=0,OR(AI174=1,AJ174=0)),0,AND(AI174=0,AJ174=0),AH173)</f>
        <v>0</v>
      </c>
      <c r="AI174">
        <f t="shared" si="120"/>
        <v>0</v>
      </c>
      <c r="AJ174">
        <f t="shared" si="121"/>
        <v>0</v>
      </c>
      <c r="AK174">
        <f t="shared" si="141"/>
        <v>0</v>
      </c>
      <c r="AL174">
        <f t="shared" si="122"/>
        <v>0</v>
      </c>
      <c r="AM174">
        <f t="shared" si="123"/>
        <v>0</v>
      </c>
      <c r="AN174">
        <f t="shared" si="142"/>
        <v>0</v>
      </c>
      <c r="AO174">
        <f t="shared" si="124"/>
        <v>0</v>
      </c>
      <c r="AP174">
        <f t="shared" si="125"/>
        <v>0</v>
      </c>
      <c r="AY174" s="72"/>
      <c r="AZ174" s="73"/>
      <c r="BB174" s="72"/>
      <c r="BQ174" s="100"/>
      <c r="BR174" s="96"/>
      <c r="BS174" s="60" t="str">
        <f t="shared" si="104"/>
        <v>AE294</v>
      </c>
      <c r="BT174" t="str">
        <f>IF(ISNA(MATCH(23,$M:$M,)),CC174,VLOOKUP(23,$M:$P,COLUMN(C24),))</f>
        <v>RES_AE294</v>
      </c>
      <c r="BU174" t="str">
        <f>IF(ISNA(MATCH(23,$M:$M,)),CD174,VLOOKUP(23,$M:$P,COLUMN(D24),))</f>
        <v>Reserve</v>
      </c>
      <c r="BW174" t="s">
        <v>584</v>
      </c>
      <c r="BX174" t="s">
        <v>585</v>
      </c>
      <c r="BY174" s="65" t="s">
        <v>953</v>
      </c>
      <c r="BZ174" t="str">
        <f t="shared" si="105"/>
        <v>294</v>
      </c>
      <c r="CB174" t="s">
        <v>966</v>
      </c>
      <c r="CC174" t="s">
        <v>967</v>
      </c>
      <c r="CD174" t="s">
        <v>589</v>
      </c>
      <c r="CF174" t="s">
        <v>584</v>
      </c>
      <c r="CG174" t="s">
        <v>585</v>
      </c>
      <c r="CH174" t="s">
        <v>953</v>
      </c>
      <c r="EA174" t="e">
        <f>MasterListe!#REF!</f>
        <v>#REF!</v>
      </c>
      <c r="EB174" t="e">
        <f>MasterListe!#REF!</f>
        <v>#REF!</v>
      </c>
      <c r="EC174">
        <f t="shared" si="126"/>
        <v>0</v>
      </c>
      <c r="ED174">
        <f t="shared" si="127"/>
        <v>0</v>
      </c>
      <c r="EE174">
        <f t="shared" si="128"/>
        <v>0</v>
      </c>
      <c r="EF174">
        <f t="shared" si="129"/>
        <v>0</v>
      </c>
      <c r="EG174">
        <f t="shared" si="130"/>
        <v>0</v>
      </c>
      <c r="EH174">
        <f t="shared" si="131"/>
        <v>0</v>
      </c>
      <c r="EI174">
        <f t="shared" si="132"/>
        <v>0</v>
      </c>
      <c r="FA174" s="63" t="str">
        <f t="shared" si="143"/>
        <v>IO.RES_AE294</v>
      </c>
      <c r="FB174" s="64" t="str">
        <f t="shared" si="144"/>
        <v>R</v>
      </c>
      <c r="FC174" s="64" t="str">
        <f t="shared" si="145"/>
        <v>294</v>
      </c>
      <c r="FD174" s="64" t="str">
        <f t="shared" si="146"/>
        <v>Reserve</v>
      </c>
      <c r="FE174" s="64" t="s">
        <v>619</v>
      </c>
      <c r="FF174" s="65"/>
    </row>
    <row r="175" spans="1:162" ht="15" customHeight="1">
      <c r="A175">
        <f t="shared" si="133"/>
        <v>0</v>
      </c>
      <c r="G175">
        <f t="shared" si="106"/>
        <v>0</v>
      </c>
      <c r="H175">
        <f t="shared" si="107"/>
        <v>0</v>
      </c>
      <c r="I175">
        <f t="shared" si="108"/>
        <v>0</v>
      </c>
      <c r="J175">
        <f t="shared" si="102"/>
        <v>0</v>
      </c>
      <c r="K175">
        <f t="shared" si="109"/>
        <v>0</v>
      </c>
      <c r="L175">
        <f t="shared" si="110"/>
        <v>0</v>
      </c>
      <c r="M175">
        <f t="shared" si="111"/>
        <v>0</v>
      </c>
      <c r="N175">
        <f t="shared" si="103"/>
        <v>0</v>
      </c>
      <c r="O175" t="e">
        <f>MasterListe!#REF!&amp;"_"&amp;MasterListe!#REF!&amp;"_"&amp;MasterListe!#REF!</f>
        <v>#REF!</v>
      </c>
      <c r="P175" t="e">
        <f>MasterListe!#REF!&amp;" "&amp;MasterListe!#REF!</f>
        <v>#REF!</v>
      </c>
      <c r="S175">
        <f t="shared" si="134"/>
        <v>4</v>
      </c>
      <c r="T175">
        <f t="shared" si="112"/>
        <v>0</v>
      </c>
      <c r="U175">
        <f t="shared" si="135"/>
        <v>0</v>
      </c>
      <c r="V175">
        <f t="shared" si="136"/>
        <v>10</v>
      </c>
      <c r="W175">
        <f t="shared" si="113"/>
        <v>5</v>
      </c>
      <c r="X175">
        <f t="shared" si="114"/>
        <v>0</v>
      </c>
      <c r="Y175">
        <f t="shared" si="137"/>
        <v>6</v>
      </c>
      <c r="Z175">
        <f t="shared" si="115"/>
        <v>2</v>
      </c>
      <c r="AA175">
        <f t="shared" si="116"/>
        <v>0</v>
      </c>
      <c r="AB175">
        <f t="shared" si="138"/>
        <v>96</v>
      </c>
      <c r="AC175">
        <f t="shared" si="117"/>
        <v>1</v>
      </c>
      <c r="AD175">
        <f t="shared" si="118"/>
        <v>0</v>
      </c>
      <c r="AE175">
        <f t="shared" si="139"/>
        <v>0</v>
      </c>
      <c r="AF175">
        <f t="shared" si="119"/>
        <v>0</v>
      </c>
      <c r="AG175">
        <f t="shared" si="140"/>
        <v>8</v>
      </c>
      <c r="AH175" cm="1">
        <f t="array" ref="AH175">_xlfn.IFS(AND(AF175=AE175,AJ175=1),SUM(IF(EC175=1,1,0),AH174),AND(AH174=0,OR(AI175=1,AJ175=0)),0,AND(AI175=0,AJ175=0),AH174)</f>
        <v>0</v>
      </c>
      <c r="AI175">
        <f t="shared" si="120"/>
        <v>0</v>
      </c>
      <c r="AJ175">
        <f t="shared" si="121"/>
        <v>0</v>
      </c>
      <c r="AK175">
        <f t="shared" si="141"/>
        <v>0</v>
      </c>
      <c r="AL175">
        <f t="shared" si="122"/>
        <v>0</v>
      </c>
      <c r="AM175">
        <f t="shared" si="123"/>
        <v>0</v>
      </c>
      <c r="AN175">
        <f t="shared" si="142"/>
        <v>0</v>
      </c>
      <c r="AO175">
        <f t="shared" si="124"/>
        <v>0</v>
      </c>
      <c r="AP175">
        <f t="shared" si="125"/>
        <v>0</v>
      </c>
      <c r="AY175" s="72"/>
      <c r="AZ175" s="73"/>
      <c r="BB175" s="72"/>
      <c r="BQ175" s="100"/>
      <c r="BR175" s="96"/>
      <c r="BS175" s="60" t="str">
        <f t="shared" si="104"/>
        <v>AE295</v>
      </c>
      <c r="BT175" t="str">
        <f>IF(ISNA(MATCH(24,$M:$M,)),CC175,VLOOKUP(24,$M:$P,COLUMN(C25),))</f>
        <v>RES_AE295</v>
      </c>
      <c r="BU175" t="str">
        <f>IF(ISNA(MATCH(24,$M:$M,)),CD175,VLOOKUP(24,$M:$P,COLUMN(D25),))</f>
        <v>Reserve</v>
      </c>
      <c r="BW175" t="s">
        <v>584</v>
      </c>
      <c r="BX175" t="s">
        <v>585</v>
      </c>
      <c r="BY175" s="65" t="s">
        <v>953</v>
      </c>
      <c r="BZ175" t="str">
        <f t="shared" si="105"/>
        <v>295</v>
      </c>
      <c r="CB175" t="s">
        <v>968</v>
      </c>
      <c r="CC175" t="s">
        <v>969</v>
      </c>
      <c r="CD175" t="s">
        <v>589</v>
      </c>
      <c r="CF175" t="s">
        <v>584</v>
      </c>
      <c r="CG175" t="s">
        <v>585</v>
      </c>
      <c r="CH175" t="s">
        <v>953</v>
      </c>
      <c r="EA175" t="e">
        <f>MasterListe!#REF!</f>
        <v>#REF!</v>
      </c>
      <c r="EB175" t="e">
        <f>MasterListe!#REF!</f>
        <v>#REF!</v>
      </c>
      <c r="EC175">
        <f t="shared" si="126"/>
        <v>0</v>
      </c>
      <c r="ED175">
        <f t="shared" si="127"/>
        <v>0</v>
      </c>
      <c r="EE175">
        <f t="shared" si="128"/>
        <v>0</v>
      </c>
      <c r="EF175">
        <f t="shared" si="129"/>
        <v>0</v>
      </c>
      <c r="EG175">
        <f t="shared" si="130"/>
        <v>0</v>
      </c>
      <c r="EH175">
        <f t="shared" si="131"/>
        <v>0</v>
      </c>
      <c r="EI175">
        <f t="shared" si="132"/>
        <v>0</v>
      </c>
      <c r="FA175" s="63" t="str">
        <f t="shared" si="143"/>
        <v>IO.RES_AE295</v>
      </c>
      <c r="FB175" s="64" t="str">
        <f t="shared" si="144"/>
        <v>R</v>
      </c>
      <c r="FC175" s="64" t="str">
        <f t="shared" si="145"/>
        <v>295</v>
      </c>
      <c r="FD175" s="64" t="str">
        <f t="shared" si="146"/>
        <v>Reserve</v>
      </c>
      <c r="FE175" s="64" t="s">
        <v>619</v>
      </c>
      <c r="FF175" s="65"/>
    </row>
    <row r="176" spans="1:162" ht="15" customHeight="1">
      <c r="A176">
        <f t="shared" si="133"/>
        <v>0</v>
      </c>
      <c r="G176">
        <f t="shared" si="106"/>
        <v>0</v>
      </c>
      <c r="H176">
        <f t="shared" si="107"/>
        <v>0</v>
      </c>
      <c r="I176">
        <f t="shared" si="108"/>
        <v>0</v>
      </c>
      <c r="J176">
        <f t="shared" si="102"/>
        <v>0</v>
      </c>
      <c r="K176">
        <f t="shared" si="109"/>
        <v>0</v>
      </c>
      <c r="L176">
        <f t="shared" si="110"/>
        <v>0</v>
      </c>
      <c r="M176">
        <f t="shared" si="111"/>
        <v>0</v>
      </c>
      <c r="N176">
        <f t="shared" si="103"/>
        <v>0</v>
      </c>
      <c r="O176" t="e">
        <f>MasterListe!#REF!&amp;"_"&amp;MasterListe!#REF!&amp;"_"&amp;MasterListe!#REF!</f>
        <v>#REF!</v>
      </c>
      <c r="P176" t="e">
        <f>MasterListe!#REF!&amp;" "&amp;MasterListe!#REF!</f>
        <v>#REF!</v>
      </c>
      <c r="S176">
        <f t="shared" si="134"/>
        <v>4</v>
      </c>
      <c r="T176">
        <f t="shared" si="112"/>
        <v>0</v>
      </c>
      <c r="U176">
        <f t="shared" si="135"/>
        <v>0</v>
      </c>
      <c r="V176">
        <f t="shared" si="136"/>
        <v>10</v>
      </c>
      <c r="W176">
        <f t="shared" si="113"/>
        <v>5</v>
      </c>
      <c r="X176">
        <f t="shared" si="114"/>
        <v>0</v>
      </c>
      <c r="Y176">
        <f t="shared" si="137"/>
        <v>6</v>
      </c>
      <c r="Z176">
        <f t="shared" si="115"/>
        <v>2</v>
      </c>
      <c r="AA176">
        <f t="shared" si="116"/>
        <v>0</v>
      </c>
      <c r="AB176">
        <f t="shared" si="138"/>
        <v>96</v>
      </c>
      <c r="AC176">
        <f t="shared" si="117"/>
        <v>1</v>
      </c>
      <c r="AD176">
        <f t="shared" si="118"/>
        <v>0</v>
      </c>
      <c r="AE176">
        <f t="shared" si="139"/>
        <v>0</v>
      </c>
      <c r="AF176">
        <f t="shared" si="119"/>
        <v>0</v>
      </c>
      <c r="AG176">
        <f t="shared" si="140"/>
        <v>8</v>
      </c>
      <c r="AH176" cm="1">
        <f t="array" ref="AH176">_xlfn.IFS(AND(AF176=AE176,AJ176=1),SUM(IF(EC176=1,1,0),AH175),AND(AH175=0,OR(AI176=1,AJ176=0)),0,AND(AI176=0,AJ176=0),AH175)</f>
        <v>0</v>
      </c>
      <c r="AI176">
        <f t="shared" si="120"/>
        <v>0</v>
      </c>
      <c r="AJ176">
        <f t="shared" si="121"/>
        <v>0</v>
      </c>
      <c r="AK176">
        <f t="shared" si="141"/>
        <v>0</v>
      </c>
      <c r="AL176">
        <f t="shared" si="122"/>
        <v>0</v>
      </c>
      <c r="AM176">
        <f t="shared" si="123"/>
        <v>0</v>
      </c>
      <c r="AN176">
        <f t="shared" si="142"/>
        <v>0</v>
      </c>
      <c r="AO176">
        <f t="shared" si="124"/>
        <v>0</v>
      </c>
      <c r="AP176">
        <f t="shared" si="125"/>
        <v>0</v>
      </c>
      <c r="AY176" s="72"/>
      <c r="AZ176" s="73"/>
      <c r="BB176" s="72"/>
      <c r="BQ176" s="100"/>
      <c r="BR176" s="96">
        <v>4</v>
      </c>
      <c r="BS176" s="60" t="str">
        <f t="shared" si="104"/>
        <v>AE304</v>
      </c>
      <c r="BT176" t="str">
        <f>IF(ISNA(MATCH(25,$M:$M,)),CC176,VLOOKUP(25,$M:$P,COLUMN(C26),))</f>
        <v>RES_AE304</v>
      </c>
      <c r="BU176" t="str">
        <f>IF(ISNA(MATCH(25,$M:$M,)),CD176,VLOOKUP(25,$M:$P,COLUMN(D26),))</f>
        <v>Reserve</v>
      </c>
      <c r="BW176" t="s">
        <v>584</v>
      </c>
      <c r="BX176" t="s">
        <v>585</v>
      </c>
      <c r="BY176" s="65" t="s">
        <v>970</v>
      </c>
      <c r="BZ176" t="str">
        <f t="shared" si="105"/>
        <v>304</v>
      </c>
      <c r="CB176" t="s">
        <v>971</v>
      </c>
      <c r="CC176" t="s">
        <v>972</v>
      </c>
      <c r="CD176" t="s">
        <v>589</v>
      </c>
      <c r="CF176" t="s">
        <v>584</v>
      </c>
      <c r="CG176" t="s">
        <v>585</v>
      </c>
      <c r="CH176" t="s">
        <v>970</v>
      </c>
      <c r="EA176" t="e">
        <f>MasterListe!#REF!</f>
        <v>#REF!</v>
      </c>
      <c r="EB176" t="e">
        <f>MasterListe!#REF!</f>
        <v>#REF!</v>
      </c>
      <c r="EC176">
        <f t="shared" si="126"/>
        <v>0</v>
      </c>
      <c r="ED176">
        <f t="shared" si="127"/>
        <v>0</v>
      </c>
      <c r="EE176">
        <f t="shared" si="128"/>
        <v>0</v>
      </c>
      <c r="EF176">
        <f t="shared" si="129"/>
        <v>0</v>
      </c>
      <c r="EG176">
        <f t="shared" si="130"/>
        <v>0</v>
      </c>
      <c r="EH176">
        <f t="shared" si="131"/>
        <v>0</v>
      </c>
      <c r="EI176">
        <f t="shared" si="132"/>
        <v>0</v>
      </c>
      <c r="FA176" s="63" t="str">
        <f t="shared" si="143"/>
        <v>IO.RES_AE304</v>
      </c>
      <c r="FB176" s="64" t="str">
        <f t="shared" si="144"/>
        <v>R</v>
      </c>
      <c r="FC176" s="64" t="str">
        <f t="shared" si="145"/>
        <v>304</v>
      </c>
      <c r="FD176" s="64" t="str">
        <f t="shared" si="146"/>
        <v>Reserve</v>
      </c>
      <c r="FE176" s="64" t="s">
        <v>619</v>
      </c>
      <c r="FF176" s="65"/>
    </row>
    <row r="177" spans="1:162" ht="15" customHeight="1">
      <c r="A177">
        <f t="shared" si="133"/>
        <v>0</v>
      </c>
      <c r="G177">
        <f t="shared" si="106"/>
        <v>0</v>
      </c>
      <c r="H177">
        <f t="shared" si="107"/>
        <v>0</v>
      </c>
      <c r="I177">
        <f t="shared" si="108"/>
        <v>0</v>
      </c>
      <c r="J177">
        <f t="shared" si="102"/>
        <v>0</v>
      </c>
      <c r="K177">
        <f t="shared" si="109"/>
        <v>0</v>
      </c>
      <c r="L177">
        <f t="shared" si="110"/>
        <v>0</v>
      </c>
      <c r="M177">
        <f t="shared" si="111"/>
        <v>0</v>
      </c>
      <c r="N177">
        <f t="shared" si="103"/>
        <v>0</v>
      </c>
      <c r="O177" t="e">
        <f>MasterListe!#REF!&amp;"_"&amp;MasterListe!#REF!&amp;"_"&amp;MasterListe!#REF!</f>
        <v>#REF!</v>
      </c>
      <c r="P177" t="e">
        <f>MasterListe!#REF!&amp;" "&amp;MasterListe!#REF!</f>
        <v>#REF!</v>
      </c>
      <c r="S177">
        <f t="shared" si="134"/>
        <v>4</v>
      </c>
      <c r="T177">
        <f t="shared" si="112"/>
        <v>0</v>
      </c>
      <c r="U177">
        <f t="shared" si="135"/>
        <v>0</v>
      </c>
      <c r="V177">
        <f t="shared" si="136"/>
        <v>10</v>
      </c>
      <c r="W177">
        <f t="shared" si="113"/>
        <v>5</v>
      </c>
      <c r="X177">
        <f t="shared" si="114"/>
        <v>0</v>
      </c>
      <c r="Y177">
        <f t="shared" si="137"/>
        <v>6</v>
      </c>
      <c r="Z177">
        <f t="shared" si="115"/>
        <v>2</v>
      </c>
      <c r="AA177">
        <f t="shared" si="116"/>
        <v>0</v>
      </c>
      <c r="AB177">
        <f t="shared" si="138"/>
        <v>96</v>
      </c>
      <c r="AC177">
        <f t="shared" si="117"/>
        <v>1</v>
      </c>
      <c r="AD177">
        <f t="shared" si="118"/>
        <v>0</v>
      </c>
      <c r="AE177">
        <f t="shared" si="139"/>
        <v>0</v>
      </c>
      <c r="AF177">
        <f t="shared" si="119"/>
        <v>0</v>
      </c>
      <c r="AG177">
        <f t="shared" si="140"/>
        <v>8</v>
      </c>
      <c r="AH177" cm="1">
        <f t="array" ref="AH177">_xlfn.IFS(AND(AF177=AE177,AJ177=1),SUM(IF(EC177=1,1,0),AH176),AND(AH176=0,OR(AI177=1,AJ177=0)),0,AND(AI177=0,AJ177=0),AH176)</f>
        <v>0</v>
      </c>
      <c r="AI177">
        <f t="shared" si="120"/>
        <v>0</v>
      </c>
      <c r="AJ177">
        <f t="shared" si="121"/>
        <v>0</v>
      </c>
      <c r="AK177">
        <f t="shared" si="141"/>
        <v>0</v>
      </c>
      <c r="AL177">
        <f t="shared" si="122"/>
        <v>0</v>
      </c>
      <c r="AM177">
        <f t="shared" si="123"/>
        <v>0</v>
      </c>
      <c r="AN177">
        <f t="shared" si="142"/>
        <v>0</v>
      </c>
      <c r="AO177">
        <f t="shared" si="124"/>
        <v>0</v>
      </c>
      <c r="AP177">
        <f t="shared" si="125"/>
        <v>0</v>
      </c>
      <c r="AY177" s="72"/>
      <c r="AZ177" s="73"/>
      <c r="BB177" s="72"/>
      <c r="BQ177" s="100"/>
      <c r="BR177" s="96"/>
      <c r="BS177" s="60" t="str">
        <f t="shared" si="104"/>
        <v>AE305</v>
      </c>
      <c r="BT177" t="str">
        <f>IF(ISNA(MATCH(26,$M:$M,)),CC177,VLOOKUP(26,$M:$P,COLUMN(C27),))</f>
        <v>RES_AE305</v>
      </c>
      <c r="BU177" t="str">
        <f>IF(ISNA(MATCH(26,$M:$M,)),CD177,VLOOKUP(26,$M:$P,COLUMN(D27),))</f>
        <v>Reserve</v>
      </c>
      <c r="BW177" t="s">
        <v>584</v>
      </c>
      <c r="BX177" t="s">
        <v>585</v>
      </c>
      <c r="BY177" s="65" t="s">
        <v>970</v>
      </c>
      <c r="BZ177" t="str">
        <f t="shared" si="105"/>
        <v>305</v>
      </c>
      <c r="CB177" t="s">
        <v>973</v>
      </c>
      <c r="CC177" t="s">
        <v>974</v>
      </c>
      <c r="CD177" t="s">
        <v>589</v>
      </c>
      <c r="CF177" t="s">
        <v>584</v>
      </c>
      <c r="CG177" t="s">
        <v>585</v>
      </c>
      <c r="CH177" t="s">
        <v>970</v>
      </c>
      <c r="EA177" t="e">
        <f>MasterListe!#REF!</f>
        <v>#REF!</v>
      </c>
      <c r="EB177" t="e">
        <f>MasterListe!#REF!</f>
        <v>#REF!</v>
      </c>
      <c r="EC177">
        <f t="shared" si="126"/>
        <v>0</v>
      </c>
      <c r="ED177">
        <f t="shared" si="127"/>
        <v>0</v>
      </c>
      <c r="EE177">
        <f t="shared" si="128"/>
        <v>0</v>
      </c>
      <c r="EF177">
        <f t="shared" si="129"/>
        <v>0</v>
      </c>
      <c r="EG177">
        <f t="shared" si="130"/>
        <v>0</v>
      </c>
      <c r="EH177">
        <f t="shared" si="131"/>
        <v>0</v>
      </c>
      <c r="EI177">
        <f t="shared" si="132"/>
        <v>0</v>
      </c>
      <c r="FA177" s="63" t="str">
        <f t="shared" si="143"/>
        <v>IO.RES_AE305</v>
      </c>
      <c r="FB177" s="64" t="str">
        <f t="shared" si="144"/>
        <v>R</v>
      </c>
      <c r="FC177" s="64" t="str">
        <f t="shared" si="145"/>
        <v>305</v>
      </c>
      <c r="FD177" s="64" t="str">
        <f t="shared" si="146"/>
        <v>Reserve</v>
      </c>
      <c r="FE177" s="64" t="s">
        <v>619</v>
      </c>
      <c r="FF177" s="65"/>
    </row>
    <row r="178" spans="1:162" ht="15" customHeight="1">
      <c r="A178">
        <f t="shared" si="133"/>
        <v>0</v>
      </c>
      <c r="G178">
        <f t="shared" si="106"/>
        <v>0</v>
      </c>
      <c r="H178">
        <f t="shared" si="107"/>
        <v>0</v>
      </c>
      <c r="I178">
        <f t="shared" si="108"/>
        <v>0</v>
      </c>
      <c r="J178">
        <f t="shared" si="102"/>
        <v>0</v>
      </c>
      <c r="K178">
        <f t="shared" si="109"/>
        <v>0</v>
      </c>
      <c r="L178">
        <f t="shared" si="110"/>
        <v>0</v>
      </c>
      <c r="M178">
        <f t="shared" si="111"/>
        <v>0</v>
      </c>
      <c r="N178">
        <f t="shared" si="103"/>
        <v>0</v>
      </c>
      <c r="O178" t="e">
        <f>MasterListe!#REF!&amp;"_"&amp;MasterListe!#REF!&amp;"_"&amp;MasterListe!#REF!</f>
        <v>#REF!</v>
      </c>
      <c r="P178" t="e">
        <f>MasterListe!#REF!&amp;" "&amp;MasterListe!#REF!</f>
        <v>#REF!</v>
      </c>
      <c r="S178">
        <f t="shared" si="134"/>
        <v>4</v>
      </c>
      <c r="T178">
        <f t="shared" si="112"/>
        <v>0</v>
      </c>
      <c r="U178">
        <f t="shared" si="135"/>
        <v>0</v>
      </c>
      <c r="V178">
        <f t="shared" si="136"/>
        <v>10</v>
      </c>
      <c r="W178">
        <f t="shared" si="113"/>
        <v>5</v>
      </c>
      <c r="X178">
        <f t="shared" si="114"/>
        <v>0</v>
      </c>
      <c r="Y178">
        <f t="shared" si="137"/>
        <v>6</v>
      </c>
      <c r="Z178">
        <f t="shared" si="115"/>
        <v>2</v>
      </c>
      <c r="AA178">
        <f t="shared" si="116"/>
        <v>0</v>
      </c>
      <c r="AB178">
        <f t="shared" si="138"/>
        <v>96</v>
      </c>
      <c r="AC178">
        <f t="shared" si="117"/>
        <v>1</v>
      </c>
      <c r="AD178">
        <f t="shared" si="118"/>
        <v>0</v>
      </c>
      <c r="AE178">
        <f t="shared" si="139"/>
        <v>0</v>
      </c>
      <c r="AF178">
        <f t="shared" si="119"/>
        <v>0</v>
      </c>
      <c r="AG178">
        <f t="shared" si="140"/>
        <v>8</v>
      </c>
      <c r="AH178" cm="1">
        <f t="array" ref="AH178">_xlfn.IFS(AND(AF178=AE178,AJ178=1),SUM(IF(EC178=1,1,0),AH177),AND(AH177=0,OR(AI178=1,AJ178=0)),0,AND(AI178=0,AJ178=0),AH177)</f>
        <v>0</v>
      </c>
      <c r="AI178">
        <f t="shared" si="120"/>
        <v>0</v>
      </c>
      <c r="AJ178">
        <f t="shared" si="121"/>
        <v>0</v>
      </c>
      <c r="AK178">
        <f t="shared" si="141"/>
        <v>0</v>
      </c>
      <c r="AL178">
        <f t="shared" si="122"/>
        <v>0</v>
      </c>
      <c r="AM178">
        <f t="shared" si="123"/>
        <v>0</v>
      </c>
      <c r="AN178">
        <f t="shared" si="142"/>
        <v>0</v>
      </c>
      <c r="AO178">
        <f t="shared" si="124"/>
        <v>0</v>
      </c>
      <c r="AP178">
        <f t="shared" si="125"/>
        <v>0</v>
      </c>
      <c r="AY178" s="72"/>
      <c r="AZ178" s="73"/>
      <c r="BB178" s="72"/>
      <c r="BQ178" s="100"/>
      <c r="BR178" s="96"/>
      <c r="BS178" s="60" t="str">
        <f t="shared" si="104"/>
        <v>AE306</v>
      </c>
      <c r="BT178" t="str">
        <f>IF(ISNA(MATCH(27,$M:$M,)),CC178,VLOOKUP(27,$M:$P,COLUMN(C28),))</f>
        <v>RES_AE306</v>
      </c>
      <c r="BU178" t="str">
        <f>IF(ISNA(MATCH(27,$M:$M,)),CD178,VLOOKUP(27,$M:$P,COLUMN(D28),))</f>
        <v>Reserve</v>
      </c>
      <c r="BW178" t="s">
        <v>584</v>
      </c>
      <c r="BX178" t="s">
        <v>585</v>
      </c>
      <c r="BY178" s="65" t="s">
        <v>970</v>
      </c>
      <c r="BZ178" t="str">
        <f t="shared" si="105"/>
        <v>306</v>
      </c>
      <c r="CB178" t="s">
        <v>975</v>
      </c>
      <c r="CC178" t="s">
        <v>976</v>
      </c>
      <c r="CD178" t="s">
        <v>589</v>
      </c>
      <c r="CF178" t="s">
        <v>584</v>
      </c>
      <c r="CG178" t="s">
        <v>585</v>
      </c>
      <c r="CH178" t="s">
        <v>970</v>
      </c>
      <c r="EA178" t="e">
        <f>MasterListe!#REF!</f>
        <v>#REF!</v>
      </c>
      <c r="EB178" t="e">
        <f>MasterListe!#REF!</f>
        <v>#REF!</v>
      </c>
      <c r="EC178">
        <f t="shared" si="126"/>
        <v>0</v>
      </c>
      <c r="ED178">
        <f t="shared" si="127"/>
        <v>0</v>
      </c>
      <c r="EE178">
        <f t="shared" si="128"/>
        <v>0</v>
      </c>
      <c r="EF178">
        <f t="shared" si="129"/>
        <v>0</v>
      </c>
      <c r="EG178">
        <f t="shared" si="130"/>
        <v>0</v>
      </c>
      <c r="EH178">
        <f t="shared" si="131"/>
        <v>0</v>
      </c>
      <c r="EI178">
        <f t="shared" si="132"/>
        <v>0</v>
      </c>
      <c r="FA178" s="63" t="str">
        <f t="shared" si="143"/>
        <v>IO.RES_AE306</v>
      </c>
      <c r="FB178" s="64" t="str">
        <f t="shared" si="144"/>
        <v>R</v>
      </c>
      <c r="FC178" s="64" t="str">
        <f t="shared" si="145"/>
        <v>306</v>
      </c>
      <c r="FD178" s="64" t="str">
        <f t="shared" si="146"/>
        <v>Reserve</v>
      </c>
      <c r="FE178" s="64" t="s">
        <v>619</v>
      </c>
      <c r="FF178" s="65"/>
    </row>
    <row r="179" spans="1:162" ht="15" customHeight="1">
      <c r="A179">
        <f t="shared" si="133"/>
        <v>0</v>
      </c>
      <c r="G179">
        <f t="shared" si="106"/>
        <v>0</v>
      </c>
      <c r="H179">
        <f t="shared" si="107"/>
        <v>0</v>
      </c>
      <c r="I179">
        <f t="shared" si="108"/>
        <v>0</v>
      </c>
      <c r="J179">
        <f t="shared" si="102"/>
        <v>0</v>
      </c>
      <c r="K179">
        <f t="shared" si="109"/>
        <v>0</v>
      </c>
      <c r="L179">
        <f t="shared" si="110"/>
        <v>0</v>
      </c>
      <c r="M179">
        <f t="shared" si="111"/>
        <v>0</v>
      </c>
      <c r="N179">
        <f t="shared" si="103"/>
        <v>0</v>
      </c>
      <c r="O179" t="e">
        <f>MasterListe!#REF!&amp;"_"&amp;MasterListe!#REF!&amp;"_"&amp;MasterListe!#REF!</f>
        <v>#REF!</v>
      </c>
      <c r="P179" t="e">
        <f>MasterListe!#REF!&amp;" "&amp;MasterListe!#REF!</f>
        <v>#REF!</v>
      </c>
      <c r="S179">
        <f t="shared" si="134"/>
        <v>4</v>
      </c>
      <c r="T179">
        <f t="shared" si="112"/>
        <v>0</v>
      </c>
      <c r="U179">
        <f t="shared" si="135"/>
        <v>0</v>
      </c>
      <c r="V179">
        <f t="shared" si="136"/>
        <v>10</v>
      </c>
      <c r="W179">
        <f t="shared" si="113"/>
        <v>5</v>
      </c>
      <c r="X179">
        <f t="shared" si="114"/>
        <v>0</v>
      </c>
      <c r="Y179">
        <f t="shared" si="137"/>
        <v>6</v>
      </c>
      <c r="Z179">
        <f t="shared" si="115"/>
        <v>2</v>
      </c>
      <c r="AA179">
        <f t="shared" si="116"/>
        <v>0</v>
      </c>
      <c r="AB179">
        <f t="shared" si="138"/>
        <v>96</v>
      </c>
      <c r="AC179">
        <f t="shared" si="117"/>
        <v>1</v>
      </c>
      <c r="AD179">
        <f t="shared" si="118"/>
        <v>0</v>
      </c>
      <c r="AE179">
        <f t="shared" si="139"/>
        <v>0</v>
      </c>
      <c r="AF179">
        <f t="shared" si="119"/>
        <v>0</v>
      </c>
      <c r="AG179">
        <f t="shared" si="140"/>
        <v>8</v>
      </c>
      <c r="AH179" cm="1">
        <f t="array" ref="AH179">_xlfn.IFS(AND(AF179=AE179,AJ179=1),SUM(IF(EC179=1,1,0),AH178),AND(AH178=0,OR(AI179=1,AJ179=0)),0,AND(AI179=0,AJ179=0),AH178)</f>
        <v>0</v>
      </c>
      <c r="AI179">
        <f t="shared" si="120"/>
        <v>0</v>
      </c>
      <c r="AJ179">
        <f t="shared" si="121"/>
        <v>0</v>
      </c>
      <c r="AK179">
        <f t="shared" si="141"/>
        <v>0</v>
      </c>
      <c r="AL179">
        <f t="shared" si="122"/>
        <v>0</v>
      </c>
      <c r="AM179">
        <f t="shared" si="123"/>
        <v>0</v>
      </c>
      <c r="AN179">
        <f t="shared" si="142"/>
        <v>0</v>
      </c>
      <c r="AO179">
        <f t="shared" si="124"/>
        <v>0</v>
      </c>
      <c r="AP179">
        <f t="shared" si="125"/>
        <v>0</v>
      </c>
      <c r="AY179" s="72"/>
      <c r="AZ179" s="73"/>
      <c r="BB179" s="72"/>
      <c r="BQ179" s="100"/>
      <c r="BR179" s="96"/>
      <c r="BS179" s="60" t="str">
        <f t="shared" si="104"/>
        <v>AE307</v>
      </c>
      <c r="BT179" t="str">
        <f>IF(ISNA(MATCH(28,$M:$M,)),CC179,VLOOKUP(28,$M:$P,COLUMN(C29),))</f>
        <v>RES_AE307</v>
      </c>
      <c r="BU179" t="str">
        <f>IF(ISNA(MATCH(28,$M:$M,)),CD179,VLOOKUP(28,$M:$P,COLUMN(D29),))</f>
        <v>Reserve</v>
      </c>
      <c r="BW179" t="s">
        <v>584</v>
      </c>
      <c r="BX179" t="s">
        <v>585</v>
      </c>
      <c r="BY179" s="65" t="s">
        <v>970</v>
      </c>
      <c r="BZ179" t="str">
        <f t="shared" si="105"/>
        <v>307</v>
      </c>
      <c r="CB179" t="s">
        <v>977</v>
      </c>
      <c r="CC179" t="s">
        <v>978</v>
      </c>
      <c r="CD179" t="s">
        <v>589</v>
      </c>
      <c r="CF179" t="s">
        <v>584</v>
      </c>
      <c r="CG179" t="s">
        <v>585</v>
      </c>
      <c r="CH179" t="s">
        <v>970</v>
      </c>
      <c r="EA179" t="e">
        <f>MasterListe!#REF!</f>
        <v>#REF!</v>
      </c>
      <c r="EB179" t="e">
        <f>MasterListe!#REF!</f>
        <v>#REF!</v>
      </c>
      <c r="EC179">
        <f t="shared" si="126"/>
        <v>0</v>
      </c>
      <c r="ED179">
        <f t="shared" si="127"/>
        <v>0</v>
      </c>
      <c r="EE179">
        <f t="shared" si="128"/>
        <v>0</v>
      </c>
      <c r="EF179">
        <f t="shared" si="129"/>
        <v>0</v>
      </c>
      <c r="EG179">
        <f t="shared" si="130"/>
        <v>0</v>
      </c>
      <c r="EH179">
        <f t="shared" si="131"/>
        <v>0</v>
      </c>
      <c r="EI179">
        <f t="shared" si="132"/>
        <v>0</v>
      </c>
      <c r="FA179" s="63" t="str">
        <f t="shared" si="143"/>
        <v>IO.RES_AE307</v>
      </c>
      <c r="FB179" s="64" t="str">
        <f t="shared" si="144"/>
        <v>R</v>
      </c>
      <c r="FC179" s="64" t="str">
        <f t="shared" si="145"/>
        <v>307</v>
      </c>
      <c r="FD179" s="64" t="str">
        <f t="shared" si="146"/>
        <v>Reserve</v>
      </c>
      <c r="FE179" s="64" t="s">
        <v>619</v>
      </c>
      <c r="FF179" s="65"/>
    </row>
    <row r="180" spans="1:162" ht="15" customHeight="1">
      <c r="A180">
        <f t="shared" si="133"/>
        <v>0</v>
      </c>
      <c r="G180">
        <f t="shared" si="106"/>
        <v>0</v>
      </c>
      <c r="H180">
        <f t="shared" si="107"/>
        <v>0</v>
      </c>
      <c r="I180">
        <f t="shared" si="108"/>
        <v>0</v>
      </c>
      <c r="J180">
        <f t="shared" si="102"/>
        <v>0</v>
      </c>
      <c r="K180">
        <f t="shared" si="109"/>
        <v>0</v>
      </c>
      <c r="L180">
        <f t="shared" si="110"/>
        <v>0</v>
      </c>
      <c r="M180">
        <f t="shared" si="111"/>
        <v>0</v>
      </c>
      <c r="N180">
        <f t="shared" si="103"/>
        <v>0</v>
      </c>
      <c r="O180" t="e">
        <f>MasterListe!#REF!&amp;"_"&amp;MasterListe!#REF!&amp;"_"&amp;MasterListe!#REF!</f>
        <v>#REF!</v>
      </c>
      <c r="P180" t="e">
        <f>MasterListe!#REF!&amp;" "&amp;MasterListe!#REF!</f>
        <v>#REF!</v>
      </c>
      <c r="S180">
        <f t="shared" si="134"/>
        <v>4</v>
      </c>
      <c r="T180">
        <f t="shared" si="112"/>
        <v>0</v>
      </c>
      <c r="U180">
        <f t="shared" si="135"/>
        <v>0</v>
      </c>
      <c r="V180">
        <f t="shared" si="136"/>
        <v>10</v>
      </c>
      <c r="W180">
        <f t="shared" si="113"/>
        <v>5</v>
      </c>
      <c r="X180">
        <f t="shared" si="114"/>
        <v>0</v>
      </c>
      <c r="Y180">
        <f t="shared" si="137"/>
        <v>6</v>
      </c>
      <c r="Z180">
        <f t="shared" si="115"/>
        <v>2</v>
      </c>
      <c r="AA180">
        <f t="shared" si="116"/>
        <v>0</v>
      </c>
      <c r="AB180">
        <f t="shared" si="138"/>
        <v>96</v>
      </c>
      <c r="AC180">
        <f t="shared" si="117"/>
        <v>1</v>
      </c>
      <c r="AD180">
        <f t="shared" si="118"/>
        <v>0</v>
      </c>
      <c r="AE180">
        <f t="shared" si="139"/>
        <v>0</v>
      </c>
      <c r="AF180">
        <f t="shared" si="119"/>
        <v>0</v>
      </c>
      <c r="AG180">
        <f t="shared" si="140"/>
        <v>8</v>
      </c>
      <c r="AH180" cm="1">
        <f t="array" ref="AH180">_xlfn.IFS(AND(AF180=AE180,AJ180=1),SUM(IF(EC180=1,1,0),AH179),AND(AH179=0,OR(AI180=1,AJ180=0)),0,AND(AI180=0,AJ180=0),AH179)</f>
        <v>0</v>
      </c>
      <c r="AI180">
        <f t="shared" si="120"/>
        <v>0</v>
      </c>
      <c r="AJ180">
        <f t="shared" si="121"/>
        <v>0</v>
      </c>
      <c r="AK180">
        <f t="shared" si="141"/>
        <v>0</v>
      </c>
      <c r="AL180">
        <f t="shared" si="122"/>
        <v>0</v>
      </c>
      <c r="AM180">
        <f t="shared" si="123"/>
        <v>0</v>
      </c>
      <c r="AN180">
        <f t="shared" si="142"/>
        <v>0</v>
      </c>
      <c r="AO180">
        <f t="shared" si="124"/>
        <v>0</v>
      </c>
      <c r="AP180">
        <f t="shared" si="125"/>
        <v>0</v>
      </c>
      <c r="AY180" s="72"/>
      <c r="AZ180" s="73"/>
      <c r="BB180" s="72"/>
      <c r="BQ180" s="100"/>
      <c r="BR180" s="96"/>
      <c r="BS180" s="60" t="str">
        <f t="shared" si="104"/>
        <v>AE308</v>
      </c>
      <c r="BT180" t="str">
        <f>IF(ISNA(MATCH(29,$M:$M,)),CC180,VLOOKUP(29,$M:$P,COLUMN(C30),))</f>
        <v>RES_AE308</v>
      </c>
      <c r="BU180" t="str">
        <f>IF(ISNA(MATCH(29,$M:$M,)),CD180,VLOOKUP(29,$M:$P,COLUMN(D30),))</f>
        <v>Reserve</v>
      </c>
      <c r="BW180" t="s">
        <v>584</v>
      </c>
      <c r="BX180" t="s">
        <v>585</v>
      </c>
      <c r="BY180" s="65" t="s">
        <v>970</v>
      </c>
      <c r="BZ180" t="str">
        <f t="shared" si="105"/>
        <v>308</v>
      </c>
      <c r="CB180" t="s">
        <v>979</v>
      </c>
      <c r="CC180" t="s">
        <v>980</v>
      </c>
      <c r="CD180" t="s">
        <v>589</v>
      </c>
      <c r="CF180" t="s">
        <v>584</v>
      </c>
      <c r="CG180" t="s">
        <v>585</v>
      </c>
      <c r="CH180" t="s">
        <v>970</v>
      </c>
      <c r="EA180" t="e">
        <f>MasterListe!#REF!</f>
        <v>#REF!</v>
      </c>
      <c r="EB180" t="e">
        <f>MasterListe!#REF!</f>
        <v>#REF!</v>
      </c>
      <c r="EC180">
        <f t="shared" si="126"/>
        <v>0</v>
      </c>
      <c r="ED180">
        <f t="shared" si="127"/>
        <v>0</v>
      </c>
      <c r="EE180">
        <f t="shared" si="128"/>
        <v>0</v>
      </c>
      <c r="EF180">
        <f t="shared" si="129"/>
        <v>0</v>
      </c>
      <c r="EG180">
        <f t="shared" si="130"/>
        <v>0</v>
      </c>
      <c r="EH180">
        <f t="shared" si="131"/>
        <v>0</v>
      </c>
      <c r="EI180">
        <f t="shared" si="132"/>
        <v>0</v>
      </c>
      <c r="FA180" s="63" t="str">
        <f t="shared" si="143"/>
        <v>IO.RES_AE308</v>
      </c>
      <c r="FB180" s="64" t="str">
        <f t="shared" si="144"/>
        <v>R</v>
      </c>
      <c r="FC180" s="64" t="str">
        <f t="shared" si="145"/>
        <v>308</v>
      </c>
      <c r="FD180" s="64" t="str">
        <f t="shared" si="146"/>
        <v>Reserve</v>
      </c>
      <c r="FE180" s="64" t="s">
        <v>619</v>
      </c>
      <c r="FF180" s="65"/>
    </row>
    <row r="181" spans="1:162" ht="15" customHeight="1">
      <c r="A181">
        <f t="shared" si="133"/>
        <v>0</v>
      </c>
      <c r="G181">
        <f t="shared" si="106"/>
        <v>0</v>
      </c>
      <c r="H181">
        <f t="shared" si="107"/>
        <v>0</v>
      </c>
      <c r="I181">
        <f t="shared" si="108"/>
        <v>0</v>
      </c>
      <c r="J181">
        <f t="shared" si="102"/>
        <v>0</v>
      </c>
      <c r="K181">
        <f t="shared" si="109"/>
        <v>0</v>
      </c>
      <c r="L181">
        <f t="shared" si="110"/>
        <v>0</v>
      </c>
      <c r="M181">
        <f t="shared" si="111"/>
        <v>0</v>
      </c>
      <c r="N181">
        <f t="shared" si="103"/>
        <v>0</v>
      </c>
      <c r="O181" t="e">
        <f>MasterListe!#REF!&amp;"_"&amp;MasterListe!#REF!&amp;"_"&amp;MasterListe!#REF!</f>
        <v>#REF!</v>
      </c>
      <c r="P181" t="e">
        <f>MasterListe!#REF!&amp;" "&amp;MasterListe!#REF!</f>
        <v>#REF!</v>
      </c>
      <c r="S181">
        <f t="shared" si="134"/>
        <v>4</v>
      </c>
      <c r="T181">
        <f t="shared" si="112"/>
        <v>0</v>
      </c>
      <c r="U181">
        <f t="shared" si="135"/>
        <v>0</v>
      </c>
      <c r="V181">
        <f t="shared" si="136"/>
        <v>10</v>
      </c>
      <c r="W181">
        <f t="shared" si="113"/>
        <v>5</v>
      </c>
      <c r="X181">
        <f t="shared" si="114"/>
        <v>0</v>
      </c>
      <c r="Y181">
        <f t="shared" si="137"/>
        <v>6</v>
      </c>
      <c r="Z181">
        <f t="shared" si="115"/>
        <v>2</v>
      </c>
      <c r="AA181">
        <f t="shared" si="116"/>
        <v>0</v>
      </c>
      <c r="AB181">
        <f t="shared" si="138"/>
        <v>96</v>
      </c>
      <c r="AC181">
        <f t="shared" si="117"/>
        <v>1</v>
      </c>
      <c r="AD181">
        <f t="shared" si="118"/>
        <v>0</v>
      </c>
      <c r="AE181">
        <f t="shared" si="139"/>
        <v>0</v>
      </c>
      <c r="AF181">
        <f t="shared" si="119"/>
        <v>0</v>
      </c>
      <c r="AG181">
        <f t="shared" si="140"/>
        <v>8</v>
      </c>
      <c r="AH181" cm="1">
        <f t="array" ref="AH181">_xlfn.IFS(AND(AF181=AE181,AJ181=1),SUM(IF(EC181=1,1,0),AH180),AND(AH180=0,OR(AI181=1,AJ181=0)),0,AND(AI181=0,AJ181=0),AH180)</f>
        <v>0</v>
      </c>
      <c r="AI181">
        <f t="shared" si="120"/>
        <v>0</v>
      </c>
      <c r="AJ181">
        <f t="shared" si="121"/>
        <v>0</v>
      </c>
      <c r="AK181">
        <f t="shared" si="141"/>
        <v>0</v>
      </c>
      <c r="AL181">
        <f t="shared" si="122"/>
        <v>0</v>
      </c>
      <c r="AM181">
        <f t="shared" si="123"/>
        <v>0</v>
      </c>
      <c r="AN181">
        <f t="shared" si="142"/>
        <v>0</v>
      </c>
      <c r="AO181">
        <f t="shared" si="124"/>
        <v>0</v>
      </c>
      <c r="AP181">
        <f t="shared" si="125"/>
        <v>0</v>
      </c>
      <c r="AY181" s="72"/>
      <c r="AZ181" s="73"/>
      <c r="BB181" s="72"/>
      <c r="BQ181" s="100"/>
      <c r="BR181" s="96"/>
      <c r="BS181" s="60" t="str">
        <f t="shared" si="104"/>
        <v>AE309</v>
      </c>
      <c r="BT181" t="str">
        <f>IF(ISNA(MATCH(30,$M:$M,)),CC181,VLOOKUP(30,$M:$P,COLUMN(C31),))</f>
        <v>RES_AE309</v>
      </c>
      <c r="BU181" t="str">
        <f>IF(ISNA(MATCH(30,$M:$M,)),CD181,VLOOKUP(30,$M:$P,COLUMN(D31),))</f>
        <v>Reserve</v>
      </c>
      <c r="BW181" t="s">
        <v>584</v>
      </c>
      <c r="BX181" t="s">
        <v>585</v>
      </c>
      <c r="BY181" s="65" t="s">
        <v>970</v>
      </c>
      <c r="BZ181" t="str">
        <f t="shared" si="105"/>
        <v>309</v>
      </c>
      <c r="CB181" t="s">
        <v>981</v>
      </c>
      <c r="CC181" t="s">
        <v>982</v>
      </c>
      <c r="CD181" t="s">
        <v>589</v>
      </c>
      <c r="CF181" t="s">
        <v>584</v>
      </c>
      <c r="CG181" t="s">
        <v>585</v>
      </c>
      <c r="CH181" t="s">
        <v>970</v>
      </c>
      <c r="EA181" t="e">
        <f>MasterListe!#REF!</f>
        <v>#REF!</v>
      </c>
      <c r="EB181" t="e">
        <f>MasterListe!#REF!</f>
        <v>#REF!</v>
      </c>
      <c r="EC181">
        <f t="shared" si="126"/>
        <v>0</v>
      </c>
      <c r="ED181">
        <f t="shared" si="127"/>
        <v>0</v>
      </c>
      <c r="EE181">
        <f t="shared" si="128"/>
        <v>0</v>
      </c>
      <c r="EF181">
        <f t="shared" si="129"/>
        <v>0</v>
      </c>
      <c r="EG181">
        <f t="shared" si="130"/>
        <v>0</v>
      </c>
      <c r="EH181">
        <f t="shared" si="131"/>
        <v>0</v>
      </c>
      <c r="EI181">
        <f t="shared" si="132"/>
        <v>0</v>
      </c>
      <c r="FA181" s="63" t="str">
        <f t="shared" si="143"/>
        <v>IO.RES_AE309</v>
      </c>
      <c r="FB181" s="64" t="str">
        <f t="shared" si="144"/>
        <v>R</v>
      </c>
      <c r="FC181" s="64" t="str">
        <f t="shared" si="145"/>
        <v>309</v>
      </c>
      <c r="FD181" s="64" t="str">
        <f t="shared" si="146"/>
        <v>Reserve</v>
      </c>
      <c r="FE181" s="64" t="s">
        <v>619</v>
      </c>
      <c r="FF181" s="65"/>
    </row>
    <row r="182" spans="1:162" ht="15" customHeight="1">
      <c r="A182">
        <f t="shared" si="133"/>
        <v>0</v>
      </c>
      <c r="G182">
        <f t="shared" si="106"/>
        <v>0</v>
      </c>
      <c r="H182">
        <f t="shared" si="107"/>
        <v>0</v>
      </c>
      <c r="I182">
        <f t="shared" si="108"/>
        <v>0</v>
      </c>
      <c r="J182">
        <f t="shared" si="102"/>
        <v>0</v>
      </c>
      <c r="K182">
        <f t="shared" si="109"/>
        <v>0</v>
      </c>
      <c r="L182">
        <f t="shared" si="110"/>
        <v>0</v>
      </c>
      <c r="M182">
        <f t="shared" si="111"/>
        <v>0</v>
      </c>
      <c r="N182">
        <f t="shared" si="103"/>
        <v>0</v>
      </c>
      <c r="O182" t="e">
        <f>MasterListe!#REF!&amp;"_"&amp;MasterListe!#REF!&amp;"_"&amp;MasterListe!#REF!</f>
        <v>#REF!</v>
      </c>
      <c r="P182" t="e">
        <f>MasterListe!#REF!&amp;" "&amp;MasterListe!#REF!</f>
        <v>#REF!</v>
      </c>
      <c r="S182">
        <f t="shared" si="134"/>
        <v>4</v>
      </c>
      <c r="T182">
        <f t="shared" si="112"/>
        <v>0</v>
      </c>
      <c r="U182">
        <f t="shared" si="135"/>
        <v>0</v>
      </c>
      <c r="V182">
        <f t="shared" si="136"/>
        <v>10</v>
      </c>
      <c r="W182">
        <f t="shared" si="113"/>
        <v>5</v>
      </c>
      <c r="X182">
        <f t="shared" si="114"/>
        <v>0</v>
      </c>
      <c r="Y182">
        <f t="shared" si="137"/>
        <v>6</v>
      </c>
      <c r="Z182">
        <f t="shared" si="115"/>
        <v>2</v>
      </c>
      <c r="AA182">
        <f t="shared" si="116"/>
        <v>0</v>
      </c>
      <c r="AB182">
        <f t="shared" si="138"/>
        <v>96</v>
      </c>
      <c r="AC182">
        <f t="shared" si="117"/>
        <v>1</v>
      </c>
      <c r="AD182">
        <f t="shared" si="118"/>
        <v>0</v>
      </c>
      <c r="AE182">
        <f t="shared" si="139"/>
        <v>0</v>
      </c>
      <c r="AF182">
        <f t="shared" si="119"/>
        <v>0</v>
      </c>
      <c r="AG182">
        <f t="shared" si="140"/>
        <v>8</v>
      </c>
      <c r="AH182" cm="1">
        <f t="array" ref="AH182">_xlfn.IFS(AND(AF182=AE182,AJ182=1),SUM(IF(EC182=1,1,0),AH181),AND(AH181=0,OR(AI182=1,AJ182=0)),0,AND(AI182=0,AJ182=0),AH181)</f>
        <v>0</v>
      </c>
      <c r="AI182">
        <f t="shared" si="120"/>
        <v>0</v>
      </c>
      <c r="AJ182">
        <f t="shared" si="121"/>
        <v>0</v>
      </c>
      <c r="AK182">
        <f t="shared" si="141"/>
        <v>0</v>
      </c>
      <c r="AL182">
        <f t="shared" si="122"/>
        <v>0</v>
      </c>
      <c r="AM182">
        <f t="shared" si="123"/>
        <v>0</v>
      </c>
      <c r="AN182">
        <f t="shared" si="142"/>
        <v>0</v>
      </c>
      <c r="AO182">
        <f t="shared" si="124"/>
        <v>0</v>
      </c>
      <c r="AP182">
        <f t="shared" si="125"/>
        <v>0</v>
      </c>
      <c r="AY182" s="72"/>
      <c r="AZ182" s="73"/>
      <c r="BB182" s="72"/>
      <c r="BQ182" s="100"/>
      <c r="BR182" s="96"/>
      <c r="BS182" s="60" t="str">
        <f t="shared" si="104"/>
        <v>AE310</v>
      </c>
      <c r="BT182" t="str">
        <f>IF(ISNA(MATCH(31,$M:$M,)),CC182,VLOOKUP(31,$M:$P,COLUMN(C32),))</f>
        <v>RES_AE310</v>
      </c>
      <c r="BU182" t="str">
        <f>IF(ISNA(MATCH(31,$M:$M,)),CD182,VLOOKUP(31,$M:$P,COLUMN(D32),))</f>
        <v>Reserve</v>
      </c>
      <c r="BW182" t="s">
        <v>584</v>
      </c>
      <c r="BX182" t="s">
        <v>585</v>
      </c>
      <c r="BY182" s="65" t="s">
        <v>970</v>
      </c>
      <c r="BZ182" t="str">
        <f t="shared" si="105"/>
        <v>310</v>
      </c>
      <c r="CB182" t="s">
        <v>983</v>
      </c>
      <c r="CC182" t="s">
        <v>984</v>
      </c>
      <c r="CD182" t="s">
        <v>589</v>
      </c>
      <c r="CF182" t="s">
        <v>584</v>
      </c>
      <c r="CG182" t="s">
        <v>585</v>
      </c>
      <c r="CH182" t="s">
        <v>970</v>
      </c>
      <c r="EA182" t="e">
        <f>MasterListe!#REF!</f>
        <v>#REF!</v>
      </c>
      <c r="EB182" t="e">
        <f>MasterListe!#REF!</f>
        <v>#REF!</v>
      </c>
      <c r="EC182">
        <f t="shared" si="126"/>
        <v>0</v>
      </c>
      <c r="ED182">
        <f t="shared" si="127"/>
        <v>0</v>
      </c>
      <c r="EE182">
        <f t="shared" si="128"/>
        <v>0</v>
      </c>
      <c r="EF182">
        <f t="shared" si="129"/>
        <v>0</v>
      </c>
      <c r="EG182">
        <f t="shared" si="130"/>
        <v>0</v>
      </c>
      <c r="EH182">
        <f t="shared" si="131"/>
        <v>0</v>
      </c>
      <c r="EI182">
        <f t="shared" si="132"/>
        <v>0</v>
      </c>
      <c r="FA182" s="63" t="str">
        <f t="shared" si="143"/>
        <v>IO.RES_AE310</v>
      </c>
      <c r="FB182" s="64" t="str">
        <f t="shared" si="144"/>
        <v>R</v>
      </c>
      <c r="FC182" s="64" t="str">
        <f t="shared" si="145"/>
        <v>310</v>
      </c>
      <c r="FD182" s="64" t="str">
        <f t="shared" si="146"/>
        <v>Reserve</v>
      </c>
      <c r="FE182" s="64" t="s">
        <v>619</v>
      </c>
      <c r="FF182" s="65"/>
    </row>
    <row r="183" spans="1:162" ht="15" customHeight="1">
      <c r="A183">
        <f t="shared" si="133"/>
        <v>0</v>
      </c>
      <c r="G183">
        <f t="shared" si="106"/>
        <v>0</v>
      </c>
      <c r="H183">
        <f t="shared" si="107"/>
        <v>0</v>
      </c>
      <c r="I183">
        <f t="shared" si="108"/>
        <v>0</v>
      </c>
      <c r="J183">
        <f t="shared" si="102"/>
        <v>0</v>
      </c>
      <c r="K183">
        <f t="shared" si="109"/>
        <v>0</v>
      </c>
      <c r="L183">
        <f t="shared" si="110"/>
        <v>0</v>
      </c>
      <c r="M183">
        <f t="shared" si="111"/>
        <v>0</v>
      </c>
      <c r="N183">
        <f t="shared" si="103"/>
        <v>0</v>
      </c>
      <c r="O183" t="e">
        <f>MasterListe!#REF!&amp;"_"&amp;MasterListe!#REF!&amp;"_"&amp;MasterListe!#REF!</f>
        <v>#REF!</v>
      </c>
      <c r="P183" t="e">
        <f>MasterListe!#REF!&amp;" "&amp;MasterListe!#REF!</f>
        <v>#REF!</v>
      </c>
      <c r="S183">
        <f t="shared" si="134"/>
        <v>4</v>
      </c>
      <c r="T183">
        <f t="shared" si="112"/>
        <v>0</v>
      </c>
      <c r="U183">
        <f t="shared" si="135"/>
        <v>0</v>
      </c>
      <c r="V183">
        <f t="shared" si="136"/>
        <v>10</v>
      </c>
      <c r="W183">
        <f t="shared" si="113"/>
        <v>5</v>
      </c>
      <c r="X183">
        <f t="shared" si="114"/>
        <v>0</v>
      </c>
      <c r="Y183">
        <f t="shared" si="137"/>
        <v>6</v>
      </c>
      <c r="Z183">
        <f t="shared" si="115"/>
        <v>2</v>
      </c>
      <c r="AA183">
        <f t="shared" si="116"/>
        <v>0</v>
      </c>
      <c r="AB183">
        <f t="shared" si="138"/>
        <v>96</v>
      </c>
      <c r="AC183">
        <f t="shared" si="117"/>
        <v>1</v>
      </c>
      <c r="AD183">
        <f t="shared" si="118"/>
        <v>0</v>
      </c>
      <c r="AE183">
        <f t="shared" si="139"/>
        <v>0</v>
      </c>
      <c r="AF183">
        <f t="shared" si="119"/>
        <v>0</v>
      </c>
      <c r="AG183">
        <f t="shared" si="140"/>
        <v>8</v>
      </c>
      <c r="AH183" cm="1">
        <f t="array" ref="AH183">_xlfn.IFS(AND(AF183=AE183,AJ183=1),SUM(IF(EC183=1,1,0),AH182),AND(AH182=0,OR(AI183=1,AJ183=0)),0,AND(AI183=0,AJ183=0),AH182)</f>
        <v>0</v>
      </c>
      <c r="AI183">
        <f t="shared" si="120"/>
        <v>0</v>
      </c>
      <c r="AJ183">
        <f t="shared" si="121"/>
        <v>0</v>
      </c>
      <c r="AK183">
        <f t="shared" si="141"/>
        <v>0</v>
      </c>
      <c r="AL183">
        <f t="shared" si="122"/>
        <v>0</v>
      </c>
      <c r="AM183">
        <f t="shared" si="123"/>
        <v>0</v>
      </c>
      <c r="AN183">
        <f t="shared" si="142"/>
        <v>0</v>
      </c>
      <c r="AO183">
        <f t="shared" si="124"/>
        <v>0</v>
      </c>
      <c r="AP183">
        <f t="shared" si="125"/>
        <v>0</v>
      </c>
      <c r="AY183" s="72"/>
      <c r="AZ183" s="73"/>
      <c r="BB183" s="72"/>
      <c r="BQ183" s="100"/>
      <c r="BR183" s="96"/>
      <c r="BS183" s="60" t="str">
        <f t="shared" si="104"/>
        <v>AE311</v>
      </c>
      <c r="BT183" t="str">
        <f>IF(ISNA(MATCH(32,$M:$M,)),CC183,VLOOKUP(32,$M:$P,COLUMN(C33),))</f>
        <v>RES_AE311</v>
      </c>
      <c r="BU183" t="str">
        <f>IF(ISNA(MATCH(32,$M:$M,)),CD183,VLOOKUP(32,$M:$P,COLUMN(D33),))</f>
        <v>Reserve</v>
      </c>
      <c r="BW183" t="s">
        <v>584</v>
      </c>
      <c r="BX183" t="s">
        <v>585</v>
      </c>
      <c r="BY183" s="65" t="s">
        <v>970</v>
      </c>
      <c r="BZ183" t="str">
        <f t="shared" si="105"/>
        <v>311</v>
      </c>
      <c r="CB183" t="s">
        <v>985</v>
      </c>
      <c r="CC183" t="s">
        <v>986</v>
      </c>
      <c r="CD183" t="s">
        <v>589</v>
      </c>
      <c r="CF183" t="s">
        <v>584</v>
      </c>
      <c r="CG183" t="s">
        <v>585</v>
      </c>
      <c r="CH183" t="s">
        <v>970</v>
      </c>
      <c r="EA183" t="e">
        <f>MasterListe!#REF!</f>
        <v>#REF!</v>
      </c>
      <c r="EB183" t="e">
        <f>MasterListe!#REF!</f>
        <v>#REF!</v>
      </c>
      <c r="EC183">
        <f t="shared" si="126"/>
        <v>0</v>
      </c>
      <c r="ED183">
        <f t="shared" si="127"/>
        <v>0</v>
      </c>
      <c r="EE183">
        <f t="shared" si="128"/>
        <v>0</v>
      </c>
      <c r="EF183">
        <f t="shared" si="129"/>
        <v>0</v>
      </c>
      <c r="EG183">
        <f t="shared" si="130"/>
        <v>0</v>
      </c>
      <c r="EH183">
        <f t="shared" si="131"/>
        <v>0</v>
      </c>
      <c r="EI183">
        <f t="shared" si="132"/>
        <v>0</v>
      </c>
      <c r="FA183" s="63" t="str">
        <f t="shared" si="143"/>
        <v>IO.RES_AE311</v>
      </c>
      <c r="FB183" s="64" t="str">
        <f t="shared" si="144"/>
        <v>R</v>
      </c>
      <c r="FC183" s="64" t="str">
        <f t="shared" si="145"/>
        <v>311</v>
      </c>
      <c r="FD183" s="64" t="str">
        <f t="shared" si="146"/>
        <v>Reserve</v>
      </c>
      <c r="FE183" s="64" t="s">
        <v>619</v>
      </c>
      <c r="FF183" s="65"/>
    </row>
    <row r="184" spans="1:162" ht="15" customHeight="1">
      <c r="A184">
        <f t="shared" si="133"/>
        <v>0</v>
      </c>
      <c r="G184">
        <f t="shared" si="106"/>
        <v>0</v>
      </c>
      <c r="H184">
        <f t="shared" si="107"/>
        <v>0</v>
      </c>
      <c r="I184">
        <f t="shared" si="108"/>
        <v>0</v>
      </c>
      <c r="J184">
        <f t="shared" si="102"/>
        <v>0</v>
      </c>
      <c r="K184">
        <f t="shared" si="109"/>
        <v>0</v>
      </c>
      <c r="L184">
        <f t="shared" si="110"/>
        <v>0</v>
      </c>
      <c r="M184">
        <f t="shared" si="111"/>
        <v>0</v>
      </c>
      <c r="N184">
        <f t="shared" si="103"/>
        <v>0</v>
      </c>
      <c r="O184" t="e">
        <f>MasterListe!#REF!&amp;"_"&amp;MasterListe!#REF!&amp;"_"&amp;MasterListe!#REF!</f>
        <v>#REF!</v>
      </c>
      <c r="P184" t="e">
        <f>MasterListe!#REF!&amp;" "&amp;MasterListe!#REF!</f>
        <v>#REF!</v>
      </c>
      <c r="S184">
        <f t="shared" si="134"/>
        <v>4</v>
      </c>
      <c r="T184">
        <f t="shared" si="112"/>
        <v>0</v>
      </c>
      <c r="U184">
        <f t="shared" si="135"/>
        <v>0</v>
      </c>
      <c r="V184">
        <f t="shared" si="136"/>
        <v>10</v>
      </c>
      <c r="W184">
        <f t="shared" si="113"/>
        <v>5</v>
      </c>
      <c r="X184">
        <f t="shared" si="114"/>
        <v>0</v>
      </c>
      <c r="Y184">
        <f t="shared" si="137"/>
        <v>6</v>
      </c>
      <c r="Z184">
        <f t="shared" si="115"/>
        <v>2</v>
      </c>
      <c r="AA184">
        <f t="shared" si="116"/>
        <v>0</v>
      </c>
      <c r="AB184">
        <f t="shared" si="138"/>
        <v>96</v>
      </c>
      <c r="AC184">
        <f t="shared" si="117"/>
        <v>1</v>
      </c>
      <c r="AD184">
        <f t="shared" si="118"/>
        <v>0</v>
      </c>
      <c r="AE184">
        <f t="shared" si="139"/>
        <v>0</v>
      </c>
      <c r="AF184">
        <f t="shared" si="119"/>
        <v>0</v>
      </c>
      <c r="AG184">
        <f t="shared" si="140"/>
        <v>8</v>
      </c>
      <c r="AH184" cm="1">
        <f t="array" ref="AH184">_xlfn.IFS(AND(AF184=AE184,AJ184=1),SUM(IF(EC184=1,1,0),AH183),AND(AH183=0,OR(AI184=1,AJ184=0)),0,AND(AI184=0,AJ184=0),AH183)</f>
        <v>0</v>
      </c>
      <c r="AI184">
        <f t="shared" si="120"/>
        <v>0</v>
      </c>
      <c r="AJ184">
        <f t="shared" si="121"/>
        <v>0</v>
      </c>
      <c r="AK184">
        <f t="shared" si="141"/>
        <v>0</v>
      </c>
      <c r="AL184">
        <f t="shared" si="122"/>
        <v>0</v>
      </c>
      <c r="AM184">
        <f t="shared" si="123"/>
        <v>0</v>
      </c>
      <c r="AN184">
        <f t="shared" si="142"/>
        <v>0</v>
      </c>
      <c r="AO184">
        <f t="shared" si="124"/>
        <v>0</v>
      </c>
      <c r="AP184">
        <f t="shared" si="125"/>
        <v>0</v>
      </c>
      <c r="AY184" s="72"/>
      <c r="AZ184" s="73"/>
      <c r="BB184" s="72"/>
      <c r="BQ184" s="100"/>
      <c r="BR184" s="96">
        <v>5</v>
      </c>
      <c r="BS184" s="60" t="str">
        <f t="shared" si="104"/>
        <v>AE320</v>
      </c>
      <c r="BT184" t="str">
        <f>IF(ISNA(MATCH(33,$M:$M,)),CC184,VLOOKUP(33,$M:$P,COLUMN(C34),))</f>
        <v>RES_AE320</v>
      </c>
      <c r="BU184" t="str">
        <f>IF(ISNA(MATCH(33,$M:$M,)),CD184,VLOOKUP(33,$M:$P,COLUMN(D34),))</f>
        <v>Reserve</v>
      </c>
      <c r="BW184" t="s">
        <v>584</v>
      </c>
      <c r="BX184" t="s">
        <v>585</v>
      </c>
      <c r="BY184" s="65" t="s">
        <v>987</v>
      </c>
      <c r="BZ184" t="str">
        <f t="shared" si="105"/>
        <v>320</v>
      </c>
      <c r="CB184" t="s">
        <v>988</v>
      </c>
      <c r="CC184" t="s">
        <v>989</v>
      </c>
      <c r="CD184" t="s">
        <v>589</v>
      </c>
      <c r="CF184" t="s">
        <v>584</v>
      </c>
      <c r="CG184" t="s">
        <v>585</v>
      </c>
      <c r="CH184" t="s">
        <v>987</v>
      </c>
      <c r="EA184" t="e">
        <f>MasterListe!#REF!</f>
        <v>#REF!</v>
      </c>
      <c r="EB184" t="e">
        <f>MasterListe!#REF!</f>
        <v>#REF!</v>
      </c>
      <c r="EC184">
        <f t="shared" si="126"/>
        <v>0</v>
      </c>
      <c r="ED184">
        <f t="shared" si="127"/>
        <v>0</v>
      </c>
      <c r="EE184">
        <f t="shared" si="128"/>
        <v>0</v>
      </c>
      <c r="EF184">
        <f t="shared" si="129"/>
        <v>0</v>
      </c>
      <c r="EG184">
        <f t="shared" si="130"/>
        <v>0</v>
      </c>
      <c r="EH184">
        <f t="shared" si="131"/>
        <v>0</v>
      </c>
      <c r="EI184">
        <f t="shared" si="132"/>
        <v>0</v>
      </c>
      <c r="FA184" s="63" t="str">
        <f t="shared" si="143"/>
        <v>IO.RES_AE320</v>
      </c>
      <c r="FB184" s="64" t="str">
        <f t="shared" si="144"/>
        <v>R</v>
      </c>
      <c r="FC184" s="64" t="str">
        <f t="shared" si="145"/>
        <v>320</v>
      </c>
      <c r="FD184" s="64" t="str">
        <f t="shared" si="146"/>
        <v>Reserve</v>
      </c>
      <c r="FE184" s="64" t="s">
        <v>619</v>
      </c>
      <c r="FF184" s="65"/>
    </row>
    <row r="185" spans="1:162" ht="15" customHeight="1">
      <c r="A185">
        <f t="shared" si="133"/>
        <v>0</v>
      </c>
      <c r="G185">
        <f t="shared" si="106"/>
        <v>0</v>
      </c>
      <c r="H185">
        <f t="shared" si="107"/>
        <v>0</v>
      </c>
      <c r="I185">
        <f t="shared" si="108"/>
        <v>0</v>
      </c>
      <c r="J185">
        <f t="shared" si="102"/>
        <v>0</v>
      </c>
      <c r="K185">
        <f t="shared" si="109"/>
        <v>0</v>
      </c>
      <c r="L185">
        <f t="shared" si="110"/>
        <v>0</v>
      </c>
      <c r="M185">
        <f t="shared" si="111"/>
        <v>0</v>
      </c>
      <c r="N185">
        <f t="shared" si="103"/>
        <v>0</v>
      </c>
      <c r="O185" t="e">
        <f>MasterListe!#REF!&amp;"_"&amp;MasterListe!#REF!&amp;"_"&amp;MasterListe!#REF!</f>
        <v>#REF!</v>
      </c>
      <c r="P185" t="e">
        <f>MasterListe!#REF!&amp;" "&amp;MasterListe!#REF!</f>
        <v>#REF!</v>
      </c>
      <c r="S185">
        <f t="shared" si="134"/>
        <v>4</v>
      </c>
      <c r="T185">
        <f t="shared" si="112"/>
        <v>0</v>
      </c>
      <c r="U185">
        <f t="shared" si="135"/>
        <v>0</v>
      </c>
      <c r="V185">
        <f t="shared" si="136"/>
        <v>10</v>
      </c>
      <c r="W185">
        <f t="shared" si="113"/>
        <v>5</v>
      </c>
      <c r="X185">
        <f t="shared" si="114"/>
        <v>0</v>
      </c>
      <c r="Y185">
        <f t="shared" si="137"/>
        <v>6</v>
      </c>
      <c r="Z185">
        <f t="shared" si="115"/>
        <v>2</v>
      </c>
      <c r="AA185">
        <f t="shared" si="116"/>
        <v>0</v>
      </c>
      <c r="AB185">
        <f t="shared" si="138"/>
        <v>96</v>
      </c>
      <c r="AC185">
        <f t="shared" si="117"/>
        <v>1</v>
      </c>
      <c r="AD185">
        <f t="shared" si="118"/>
        <v>0</v>
      </c>
      <c r="AE185">
        <f t="shared" si="139"/>
        <v>0</v>
      </c>
      <c r="AF185">
        <f t="shared" si="119"/>
        <v>0</v>
      </c>
      <c r="AG185">
        <f t="shared" si="140"/>
        <v>8</v>
      </c>
      <c r="AH185" cm="1">
        <f t="array" ref="AH185">_xlfn.IFS(AND(AF185=AE185,AJ185=1),SUM(IF(EC185=1,1,0),AH184),AND(AH184=0,OR(AI185=1,AJ185=0)),0,AND(AI185=0,AJ185=0),AH184)</f>
        <v>0</v>
      </c>
      <c r="AI185">
        <f t="shared" si="120"/>
        <v>0</v>
      </c>
      <c r="AJ185">
        <f t="shared" si="121"/>
        <v>0</v>
      </c>
      <c r="AK185">
        <f t="shared" si="141"/>
        <v>0</v>
      </c>
      <c r="AL185">
        <f t="shared" si="122"/>
        <v>0</v>
      </c>
      <c r="AM185">
        <f t="shared" si="123"/>
        <v>0</v>
      </c>
      <c r="AN185">
        <f t="shared" si="142"/>
        <v>0</v>
      </c>
      <c r="AO185">
        <f t="shared" si="124"/>
        <v>0</v>
      </c>
      <c r="AP185">
        <f t="shared" si="125"/>
        <v>0</v>
      </c>
      <c r="AY185" s="72"/>
      <c r="AZ185" s="73"/>
      <c r="BB185" s="72"/>
      <c r="BQ185" s="100"/>
      <c r="BR185" s="96"/>
      <c r="BS185" s="60" t="str">
        <f t="shared" si="104"/>
        <v>AE321</v>
      </c>
      <c r="BT185" t="str">
        <f>IF(ISNA(MATCH(34,$M:$M,)),CC185,VLOOKUP(34,$M:$P,COLUMN(C35),))</f>
        <v>RES_AE321</v>
      </c>
      <c r="BU185" t="str">
        <f>IF(ISNA(MATCH(34,$M:$M,)),CD185,VLOOKUP(34,$M:$P,COLUMN(D35),))</f>
        <v>Reserve</v>
      </c>
      <c r="BW185" t="s">
        <v>584</v>
      </c>
      <c r="BX185" t="s">
        <v>585</v>
      </c>
      <c r="BY185" s="65" t="s">
        <v>987</v>
      </c>
      <c r="BZ185" t="str">
        <f t="shared" si="105"/>
        <v>321</v>
      </c>
      <c r="CB185" t="s">
        <v>990</v>
      </c>
      <c r="CC185" t="s">
        <v>991</v>
      </c>
      <c r="CD185" t="s">
        <v>589</v>
      </c>
      <c r="CF185" t="s">
        <v>584</v>
      </c>
      <c r="CG185" t="s">
        <v>585</v>
      </c>
      <c r="CH185" t="s">
        <v>987</v>
      </c>
      <c r="EA185" t="e">
        <f>MasterListe!#REF!</f>
        <v>#REF!</v>
      </c>
      <c r="EB185" t="e">
        <f>MasterListe!#REF!</f>
        <v>#REF!</v>
      </c>
      <c r="EC185">
        <f t="shared" si="126"/>
        <v>0</v>
      </c>
      <c r="ED185">
        <f t="shared" si="127"/>
        <v>0</v>
      </c>
      <c r="EE185">
        <f t="shared" si="128"/>
        <v>0</v>
      </c>
      <c r="EF185">
        <f t="shared" si="129"/>
        <v>0</v>
      </c>
      <c r="EG185">
        <f t="shared" si="130"/>
        <v>0</v>
      </c>
      <c r="EH185">
        <f t="shared" si="131"/>
        <v>0</v>
      </c>
      <c r="EI185">
        <f t="shared" si="132"/>
        <v>0</v>
      </c>
      <c r="FA185" s="63" t="str">
        <f t="shared" si="143"/>
        <v>IO.RES_AE321</v>
      </c>
      <c r="FB185" s="64" t="str">
        <f t="shared" si="144"/>
        <v>R</v>
      </c>
      <c r="FC185" s="64" t="str">
        <f t="shared" si="145"/>
        <v>321</v>
      </c>
      <c r="FD185" s="64" t="str">
        <f t="shared" si="146"/>
        <v>Reserve</v>
      </c>
      <c r="FE185" s="64" t="s">
        <v>619</v>
      </c>
      <c r="FF185" s="65"/>
    </row>
    <row r="186" spans="1:162" ht="15" customHeight="1">
      <c r="A186">
        <f t="shared" si="133"/>
        <v>0</v>
      </c>
      <c r="G186">
        <f t="shared" si="106"/>
        <v>0</v>
      </c>
      <c r="H186">
        <f t="shared" si="107"/>
        <v>0</v>
      </c>
      <c r="I186">
        <f t="shared" si="108"/>
        <v>0</v>
      </c>
      <c r="J186">
        <f t="shared" si="102"/>
        <v>0</v>
      </c>
      <c r="K186">
        <f t="shared" si="109"/>
        <v>0</v>
      </c>
      <c r="L186">
        <f t="shared" si="110"/>
        <v>0</v>
      </c>
      <c r="M186">
        <f t="shared" si="111"/>
        <v>0</v>
      </c>
      <c r="N186">
        <f t="shared" si="103"/>
        <v>0</v>
      </c>
      <c r="O186" t="e">
        <f>MasterListe!#REF!&amp;"_"&amp;MasterListe!#REF!&amp;"_"&amp;MasterListe!#REF!</f>
        <v>#REF!</v>
      </c>
      <c r="P186" t="e">
        <f>MasterListe!#REF!&amp;" "&amp;MasterListe!#REF!</f>
        <v>#REF!</v>
      </c>
      <c r="S186">
        <f t="shared" si="134"/>
        <v>4</v>
      </c>
      <c r="T186">
        <f t="shared" si="112"/>
        <v>0</v>
      </c>
      <c r="U186">
        <f t="shared" si="135"/>
        <v>0</v>
      </c>
      <c r="V186">
        <f t="shared" si="136"/>
        <v>10</v>
      </c>
      <c r="W186">
        <f t="shared" si="113"/>
        <v>5</v>
      </c>
      <c r="X186">
        <f t="shared" si="114"/>
        <v>0</v>
      </c>
      <c r="Y186">
        <f t="shared" si="137"/>
        <v>6</v>
      </c>
      <c r="Z186">
        <f t="shared" si="115"/>
        <v>2</v>
      </c>
      <c r="AA186">
        <f t="shared" si="116"/>
        <v>0</v>
      </c>
      <c r="AB186">
        <f t="shared" si="138"/>
        <v>96</v>
      </c>
      <c r="AC186">
        <f t="shared" si="117"/>
        <v>1</v>
      </c>
      <c r="AD186">
        <f t="shared" si="118"/>
        <v>0</v>
      </c>
      <c r="AE186">
        <f t="shared" si="139"/>
        <v>0</v>
      </c>
      <c r="AF186">
        <f t="shared" si="119"/>
        <v>0</v>
      </c>
      <c r="AG186">
        <f t="shared" si="140"/>
        <v>8</v>
      </c>
      <c r="AH186" cm="1">
        <f t="array" ref="AH186">_xlfn.IFS(AND(AF186=AE186,AJ186=1),SUM(IF(EC186=1,1,0),AH185),AND(AH185=0,OR(AI186=1,AJ186=0)),0,AND(AI186=0,AJ186=0),AH185)</f>
        <v>0</v>
      </c>
      <c r="AI186">
        <f t="shared" si="120"/>
        <v>0</v>
      </c>
      <c r="AJ186">
        <f t="shared" si="121"/>
        <v>0</v>
      </c>
      <c r="AK186">
        <f t="shared" si="141"/>
        <v>0</v>
      </c>
      <c r="AL186">
        <f t="shared" si="122"/>
        <v>0</v>
      </c>
      <c r="AM186">
        <f t="shared" si="123"/>
        <v>0</v>
      </c>
      <c r="AN186">
        <f t="shared" si="142"/>
        <v>0</v>
      </c>
      <c r="AO186">
        <f t="shared" si="124"/>
        <v>0</v>
      </c>
      <c r="AP186">
        <f t="shared" si="125"/>
        <v>0</v>
      </c>
      <c r="AY186" s="72"/>
      <c r="AZ186" s="73"/>
      <c r="BB186" s="72"/>
      <c r="BQ186" s="100"/>
      <c r="BR186" s="96"/>
      <c r="BS186" s="60" t="str">
        <f t="shared" si="104"/>
        <v>AE322</v>
      </c>
      <c r="BT186" t="str">
        <f>IF(ISNA(MATCH(35,$M:$M,)),CC186,VLOOKUP(35,$M:$P,COLUMN(C36),))</f>
        <v>RES_AE322</v>
      </c>
      <c r="BU186" t="str">
        <f>IF(ISNA(MATCH(35,$M:$M,)),CD186,VLOOKUP(35,$M:$P,COLUMN(D36),))</f>
        <v>Reserve</v>
      </c>
      <c r="BW186" t="s">
        <v>584</v>
      </c>
      <c r="BX186" t="s">
        <v>585</v>
      </c>
      <c r="BY186" s="65" t="s">
        <v>987</v>
      </c>
      <c r="BZ186" t="str">
        <f t="shared" si="105"/>
        <v>322</v>
      </c>
      <c r="CB186" t="s">
        <v>992</v>
      </c>
      <c r="CC186" t="s">
        <v>993</v>
      </c>
      <c r="CD186" t="s">
        <v>589</v>
      </c>
      <c r="CF186" t="s">
        <v>584</v>
      </c>
      <c r="CG186" t="s">
        <v>585</v>
      </c>
      <c r="CH186" t="s">
        <v>987</v>
      </c>
      <c r="EA186" t="e">
        <f>MasterListe!#REF!</f>
        <v>#REF!</v>
      </c>
      <c r="EB186" t="e">
        <f>MasterListe!#REF!</f>
        <v>#REF!</v>
      </c>
      <c r="EC186">
        <f t="shared" si="126"/>
        <v>0</v>
      </c>
      <c r="ED186">
        <f t="shared" si="127"/>
        <v>0</v>
      </c>
      <c r="EE186">
        <f t="shared" si="128"/>
        <v>0</v>
      </c>
      <c r="EF186">
        <f t="shared" si="129"/>
        <v>0</v>
      </c>
      <c r="EG186">
        <f t="shared" si="130"/>
        <v>0</v>
      </c>
      <c r="EH186">
        <f t="shared" si="131"/>
        <v>0</v>
      </c>
      <c r="EI186">
        <f t="shared" si="132"/>
        <v>0</v>
      </c>
      <c r="FA186" s="63" t="str">
        <f t="shared" si="143"/>
        <v>IO.RES_AE322</v>
      </c>
      <c r="FB186" s="64" t="str">
        <f t="shared" si="144"/>
        <v>R</v>
      </c>
      <c r="FC186" s="64" t="str">
        <f t="shared" si="145"/>
        <v>322</v>
      </c>
      <c r="FD186" s="64" t="str">
        <f t="shared" si="146"/>
        <v>Reserve</v>
      </c>
      <c r="FE186" s="64" t="s">
        <v>619</v>
      </c>
      <c r="FF186" s="65"/>
    </row>
    <row r="187" spans="1:162" ht="15" customHeight="1">
      <c r="A187">
        <f t="shared" si="133"/>
        <v>0</v>
      </c>
      <c r="G187">
        <f t="shared" si="106"/>
        <v>0</v>
      </c>
      <c r="H187">
        <f t="shared" si="107"/>
        <v>0</v>
      </c>
      <c r="I187">
        <f t="shared" si="108"/>
        <v>0</v>
      </c>
      <c r="J187">
        <f t="shared" si="102"/>
        <v>0</v>
      </c>
      <c r="K187">
        <f t="shared" si="109"/>
        <v>0</v>
      </c>
      <c r="L187">
        <f t="shared" si="110"/>
        <v>0</v>
      </c>
      <c r="M187">
        <f t="shared" si="111"/>
        <v>0</v>
      </c>
      <c r="N187">
        <f t="shared" si="103"/>
        <v>0</v>
      </c>
      <c r="O187" t="e">
        <f>MasterListe!#REF!&amp;"_"&amp;MasterListe!#REF!&amp;"_"&amp;MasterListe!#REF!</f>
        <v>#REF!</v>
      </c>
      <c r="P187" t="e">
        <f>MasterListe!#REF!&amp;" "&amp;MasterListe!#REF!</f>
        <v>#REF!</v>
      </c>
      <c r="S187">
        <f t="shared" si="134"/>
        <v>4</v>
      </c>
      <c r="T187">
        <f t="shared" si="112"/>
        <v>0</v>
      </c>
      <c r="U187">
        <f t="shared" si="135"/>
        <v>0</v>
      </c>
      <c r="V187">
        <f t="shared" si="136"/>
        <v>10</v>
      </c>
      <c r="W187">
        <f t="shared" si="113"/>
        <v>5</v>
      </c>
      <c r="X187">
        <f t="shared" si="114"/>
        <v>0</v>
      </c>
      <c r="Y187">
        <f t="shared" si="137"/>
        <v>6</v>
      </c>
      <c r="Z187">
        <f t="shared" si="115"/>
        <v>2</v>
      </c>
      <c r="AA187">
        <f t="shared" si="116"/>
        <v>0</v>
      </c>
      <c r="AB187">
        <f t="shared" si="138"/>
        <v>96</v>
      </c>
      <c r="AC187">
        <f t="shared" si="117"/>
        <v>1</v>
      </c>
      <c r="AD187">
        <f t="shared" si="118"/>
        <v>0</v>
      </c>
      <c r="AE187">
        <f t="shared" si="139"/>
        <v>0</v>
      </c>
      <c r="AF187">
        <f t="shared" si="119"/>
        <v>0</v>
      </c>
      <c r="AG187">
        <f t="shared" si="140"/>
        <v>8</v>
      </c>
      <c r="AH187" cm="1">
        <f t="array" ref="AH187">_xlfn.IFS(AND(AF187=AE187,AJ187=1),SUM(IF(EC187=1,1,0),AH186),AND(AH186=0,OR(AI187=1,AJ187=0)),0,AND(AI187=0,AJ187=0),AH186)</f>
        <v>0</v>
      </c>
      <c r="AI187">
        <f t="shared" si="120"/>
        <v>0</v>
      </c>
      <c r="AJ187">
        <f t="shared" si="121"/>
        <v>0</v>
      </c>
      <c r="AK187">
        <f t="shared" si="141"/>
        <v>0</v>
      </c>
      <c r="AL187">
        <f t="shared" si="122"/>
        <v>0</v>
      </c>
      <c r="AM187">
        <f t="shared" si="123"/>
        <v>0</v>
      </c>
      <c r="AN187">
        <f t="shared" si="142"/>
        <v>0</v>
      </c>
      <c r="AO187">
        <f t="shared" si="124"/>
        <v>0</v>
      </c>
      <c r="AP187">
        <f t="shared" si="125"/>
        <v>0</v>
      </c>
      <c r="AY187" s="72"/>
      <c r="AZ187" s="73"/>
      <c r="BB187" s="72"/>
      <c r="BQ187" s="100"/>
      <c r="BR187" s="96"/>
      <c r="BS187" s="60" t="str">
        <f t="shared" si="104"/>
        <v>AE323</v>
      </c>
      <c r="BT187" t="str">
        <f>IF(ISNA(MATCH(36,$M:$M,)),CC187,VLOOKUP(36,$M:$P,COLUMN(C37),))</f>
        <v>RES_AE323</v>
      </c>
      <c r="BU187" t="str">
        <f>IF(ISNA(MATCH(36,$M:$M,)),CD187,VLOOKUP(36,$M:$P,COLUMN(D37),))</f>
        <v>Reserve</v>
      </c>
      <c r="BW187" t="s">
        <v>584</v>
      </c>
      <c r="BX187" t="s">
        <v>585</v>
      </c>
      <c r="BY187" s="65" t="s">
        <v>987</v>
      </c>
      <c r="BZ187" t="str">
        <f t="shared" si="105"/>
        <v>323</v>
      </c>
      <c r="CB187" t="s">
        <v>994</v>
      </c>
      <c r="CC187" t="s">
        <v>995</v>
      </c>
      <c r="CD187" t="s">
        <v>589</v>
      </c>
      <c r="CF187" t="s">
        <v>584</v>
      </c>
      <c r="CG187" t="s">
        <v>585</v>
      </c>
      <c r="CH187" t="s">
        <v>987</v>
      </c>
      <c r="EA187" t="e">
        <f>MasterListe!#REF!</f>
        <v>#REF!</v>
      </c>
      <c r="EB187" t="e">
        <f>MasterListe!#REF!</f>
        <v>#REF!</v>
      </c>
      <c r="EC187">
        <f t="shared" si="126"/>
        <v>0</v>
      </c>
      <c r="ED187">
        <f t="shared" si="127"/>
        <v>0</v>
      </c>
      <c r="EE187">
        <f t="shared" si="128"/>
        <v>0</v>
      </c>
      <c r="EF187">
        <f t="shared" si="129"/>
        <v>0</v>
      </c>
      <c r="EG187">
        <f t="shared" si="130"/>
        <v>0</v>
      </c>
      <c r="EH187">
        <f t="shared" si="131"/>
        <v>0</v>
      </c>
      <c r="EI187">
        <f t="shared" si="132"/>
        <v>0</v>
      </c>
      <c r="FA187" s="63" t="str">
        <f t="shared" si="143"/>
        <v>IO.RES_AE323</v>
      </c>
      <c r="FB187" s="64" t="str">
        <f t="shared" si="144"/>
        <v>R</v>
      </c>
      <c r="FC187" s="64" t="str">
        <f t="shared" si="145"/>
        <v>323</v>
      </c>
      <c r="FD187" s="64" t="str">
        <f t="shared" si="146"/>
        <v>Reserve</v>
      </c>
      <c r="FE187" s="64" t="s">
        <v>619</v>
      </c>
      <c r="FF187" s="65"/>
    </row>
    <row r="188" spans="1:162" ht="15" customHeight="1">
      <c r="A188">
        <f t="shared" si="133"/>
        <v>0</v>
      </c>
      <c r="G188">
        <f t="shared" si="106"/>
        <v>0</v>
      </c>
      <c r="H188">
        <f t="shared" si="107"/>
        <v>0</v>
      </c>
      <c r="I188">
        <f t="shared" si="108"/>
        <v>0</v>
      </c>
      <c r="J188">
        <f t="shared" ref="J188:J251" si="147">X188*W188</f>
        <v>0</v>
      </c>
      <c r="K188">
        <f t="shared" si="109"/>
        <v>0</v>
      </c>
      <c r="L188">
        <f t="shared" si="110"/>
        <v>0</v>
      </c>
      <c r="M188">
        <f t="shared" si="111"/>
        <v>0</v>
      </c>
      <c r="N188">
        <f t="shared" si="103"/>
        <v>0</v>
      </c>
      <c r="O188" t="e">
        <f>MasterListe!#REF!&amp;"_"&amp;MasterListe!#REF!&amp;"_"&amp;MasterListe!#REF!</f>
        <v>#REF!</v>
      </c>
      <c r="P188" t="e">
        <f>MasterListe!#REF!&amp;" "&amp;MasterListe!#REF!</f>
        <v>#REF!</v>
      </c>
      <c r="S188">
        <f t="shared" si="134"/>
        <v>4</v>
      </c>
      <c r="T188">
        <f t="shared" si="112"/>
        <v>0</v>
      </c>
      <c r="U188">
        <f t="shared" si="135"/>
        <v>0</v>
      </c>
      <c r="V188">
        <f t="shared" si="136"/>
        <v>10</v>
      </c>
      <c r="W188">
        <f t="shared" si="113"/>
        <v>5</v>
      </c>
      <c r="X188">
        <f t="shared" si="114"/>
        <v>0</v>
      </c>
      <c r="Y188">
        <f t="shared" si="137"/>
        <v>6</v>
      </c>
      <c r="Z188">
        <f t="shared" si="115"/>
        <v>2</v>
      </c>
      <c r="AA188">
        <f t="shared" si="116"/>
        <v>0</v>
      </c>
      <c r="AB188">
        <f t="shared" si="138"/>
        <v>96</v>
      </c>
      <c r="AC188">
        <f t="shared" si="117"/>
        <v>1</v>
      </c>
      <c r="AD188">
        <f t="shared" si="118"/>
        <v>0</v>
      </c>
      <c r="AE188">
        <f t="shared" si="139"/>
        <v>0</v>
      </c>
      <c r="AF188">
        <f t="shared" si="119"/>
        <v>0</v>
      </c>
      <c r="AG188">
        <f t="shared" si="140"/>
        <v>8</v>
      </c>
      <c r="AH188" cm="1">
        <f t="array" ref="AH188">_xlfn.IFS(AND(AF188=AE188,AJ188=1),SUM(IF(EC188=1,1,0),AH187),AND(AH187=0,OR(AI188=1,AJ188=0)),0,AND(AI188=0,AJ188=0),AH187)</f>
        <v>0</v>
      </c>
      <c r="AI188">
        <f t="shared" si="120"/>
        <v>0</v>
      </c>
      <c r="AJ188">
        <f t="shared" si="121"/>
        <v>0</v>
      </c>
      <c r="AK188">
        <f t="shared" si="141"/>
        <v>0</v>
      </c>
      <c r="AL188">
        <f t="shared" si="122"/>
        <v>0</v>
      </c>
      <c r="AM188">
        <f t="shared" si="123"/>
        <v>0</v>
      </c>
      <c r="AN188">
        <f t="shared" si="142"/>
        <v>0</v>
      </c>
      <c r="AO188">
        <f t="shared" si="124"/>
        <v>0</v>
      </c>
      <c r="AP188">
        <f t="shared" si="125"/>
        <v>0</v>
      </c>
      <c r="AY188" s="72"/>
      <c r="AZ188" s="73"/>
      <c r="BB188" s="72"/>
      <c r="BQ188" s="100"/>
      <c r="BR188" s="96"/>
      <c r="BS188" s="60" t="str">
        <f t="shared" si="104"/>
        <v>AE324</v>
      </c>
      <c r="BT188" t="str">
        <f>IF(ISNA(MATCH(37,$M:$M,)),CC188,VLOOKUP(37,$M:$P,COLUMN(C38),))</f>
        <v>RES_AE324</v>
      </c>
      <c r="BU188" t="str">
        <f>IF(ISNA(MATCH(37,$M:$M,)),CD188,VLOOKUP(37,$M:$P,COLUMN(D38),))</f>
        <v>Reserve</v>
      </c>
      <c r="BW188" t="s">
        <v>584</v>
      </c>
      <c r="BX188" t="s">
        <v>585</v>
      </c>
      <c r="BY188" s="65" t="s">
        <v>987</v>
      </c>
      <c r="BZ188" t="str">
        <f t="shared" si="105"/>
        <v>324</v>
      </c>
      <c r="CB188" t="s">
        <v>996</v>
      </c>
      <c r="CC188" t="s">
        <v>997</v>
      </c>
      <c r="CD188" t="s">
        <v>589</v>
      </c>
      <c r="CF188" t="s">
        <v>584</v>
      </c>
      <c r="CG188" t="s">
        <v>585</v>
      </c>
      <c r="CH188" t="s">
        <v>987</v>
      </c>
      <c r="EA188" t="e">
        <f>MasterListe!#REF!</f>
        <v>#REF!</v>
      </c>
      <c r="EB188" t="e">
        <f>MasterListe!#REF!</f>
        <v>#REF!</v>
      </c>
      <c r="EC188">
        <f t="shared" si="126"/>
        <v>0</v>
      </c>
      <c r="ED188">
        <f t="shared" si="127"/>
        <v>0</v>
      </c>
      <c r="EE188">
        <f t="shared" si="128"/>
        <v>0</v>
      </c>
      <c r="EF188">
        <f t="shared" si="129"/>
        <v>0</v>
      </c>
      <c r="EG188">
        <f t="shared" si="130"/>
        <v>0</v>
      </c>
      <c r="EH188">
        <f t="shared" si="131"/>
        <v>0</v>
      </c>
      <c r="EI188">
        <f t="shared" si="132"/>
        <v>0</v>
      </c>
      <c r="FA188" s="63" t="str">
        <f t="shared" si="143"/>
        <v>IO.RES_AE324</v>
      </c>
      <c r="FB188" s="64" t="str">
        <f t="shared" si="144"/>
        <v>R</v>
      </c>
      <c r="FC188" s="64" t="str">
        <f t="shared" si="145"/>
        <v>324</v>
      </c>
      <c r="FD188" s="64" t="str">
        <f t="shared" si="146"/>
        <v>Reserve</v>
      </c>
      <c r="FE188" s="64" t="s">
        <v>619</v>
      </c>
      <c r="FF188" s="65"/>
    </row>
    <row r="189" spans="1:162" ht="15" customHeight="1">
      <c r="A189">
        <f t="shared" si="133"/>
        <v>0</v>
      </c>
      <c r="G189">
        <f t="shared" si="106"/>
        <v>0</v>
      </c>
      <c r="H189">
        <f t="shared" si="107"/>
        <v>0</v>
      </c>
      <c r="I189">
        <f t="shared" si="108"/>
        <v>0</v>
      </c>
      <c r="J189">
        <f t="shared" si="147"/>
        <v>0</v>
      </c>
      <c r="K189">
        <f t="shared" si="109"/>
        <v>0</v>
      </c>
      <c r="L189">
        <f t="shared" si="110"/>
        <v>0</v>
      </c>
      <c r="M189">
        <f t="shared" si="111"/>
        <v>0</v>
      </c>
      <c r="N189">
        <f t="shared" si="103"/>
        <v>0</v>
      </c>
      <c r="O189" t="e">
        <f>MasterListe!#REF!&amp;"_"&amp;MasterListe!#REF!&amp;"_"&amp;MasterListe!#REF!</f>
        <v>#REF!</v>
      </c>
      <c r="P189" t="e">
        <f>MasterListe!#REF!&amp;" "&amp;MasterListe!#REF!</f>
        <v>#REF!</v>
      </c>
      <c r="S189">
        <f t="shared" si="134"/>
        <v>4</v>
      </c>
      <c r="T189">
        <f t="shared" si="112"/>
        <v>0</v>
      </c>
      <c r="U189">
        <f t="shared" si="135"/>
        <v>0</v>
      </c>
      <c r="V189">
        <f t="shared" si="136"/>
        <v>10</v>
      </c>
      <c r="W189">
        <f t="shared" si="113"/>
        <v>5</v>
      </c>
      <c r="X189">
        <f t="shared" si="114"/>
        <v>0</v>
      </c>
      <c r="Y189">
        <f t="shared" si="137"/>
        <v>6</v>
      </c>
      <c r="Z189">
        <f t="shared" si="115"/>
        <v>2</v>
      </c>
      <c r="AA189">
        <f t="shared" si="116"/>
        <v>0</v>
      </c>
      <c r="AB189">
        <f t="shared" si="138"/>
        <v>96</v>
      </c>
      <c r="AC189">
        <f t="shared" si="117"/>
        <v>1</v>
      </c>
      <c r="AD189">
        <f t="shared" si="118"/>
        <v>0</v>
      </c>
      <c r="AE189">
        <f t="shared" si="139"/>
        <v>0</v>
      </c>
      <c r="AF189">
        <f t="shared" si="119"/>
        <v>0</v>
      </c>
      <c r="AG189">
        <f t="shared" si="140"/>
        <v>8</v>
      </c>
      <c r="AH189" cm="1">
        <f t="array" ref="AH189">_xlfn.IFS(AND(AF189=AE189,AJ189=1),SUM(IF(EC189=1,1,0),AH188),AND(AH188=0,OR(AI189=1,AJ189=0)),0,AND(AI189=0,AJ189=0),AH188)</f>
        <v>0</v>
      </c>
      <c r="AI189">
        <f t="shared" si="120"/>
        <v>0</v>
      </c>
      <c r="AJ189">
        <f t="shared" si="121"/>
        <v>0</v>
      </c>
      <c r="AK189">
        <f t="shared" si="141"/>
        <v>0</v>
      </c>
      <c r="AL189">
        <f t="shared" si="122"/>
        <v>0</v>
      </c>
      <c r="AM189">
        <f t="shared" si="123"/>
        <v>0</v>
      </c>
      <c r="AN189">
        <f t="shared" si="142"/>
        <v>0</v>
      </c>
      <c r="AO189">
        <f t="shared" si="124"/>
        <v>0</v>
      </c>
      <c r="AP189">
        <f t="shared" si="125"/>
        <v>0</v>
      </c>
      <c r="AY189" s="72"/>
      <c r="AZ189" s="73"/>
      <c r="BB189" s="72"/>
      <c r="BQ189" s="100"/>
      <c r="BR189" s="96"/>
      <c r="BS189" s="60" t="str">
        <f t="shared" si="104"/>
        <v>AE325</v>
      </c>
      <c r="BT189" t="str">
        <f>IF(ISNA(MATCH(38,$M:$M,)),CC189,VLOOKUP(38,$M:$P,COLUMN(C39),))</f>
        <v>RES_AE325</v>
      </c>
      <c r="BU189" t="str">
        <f>IF(ISNA(MATCH(38,$M:$M,)),CD189,VLOOKUP(38,$M:$P,COLUMN(D39),))</f>
        <v>Reserve</v>
      </c>
      <c r="BW189" t="s">
        <v>584</v>
      </c>
      <c r="BX189" t="s">
        <v>585</v>
      </c>
      <c r="BY189" s="65" t="s">
        <v>987</v>
      </c>
      <c r="BZ189" t="str">
        <f t="shared" si="105"/>
        <v>325</v>
      </c>
      <c r="CB189" t="s">
        <v>998</v>
      </c>
      <c r="CC189" t="s">
        <v>999</v>
      </c>
      <c r="CD189" t="s">
        <v>589</v>
      </c>
      <c r="CF189" t="s">
        <v>584</v>
      </c>
      <c r="CG189" t="s">
        <v>585</v>
      </c>
      <c r="CH189" t="s">
        <v>987</v>
      </c>
      <c r="EA189" t="e">
        <f>MasterListe!#REF!</f>
        <v>#REF!</v>
      </c>
      <c r="EB189" t="e">
        <f>MasterListe!#REF!</f>
        <v>#REF!</v>
      </c>
      <c r="EC189">
        <f t="shared" si="126"/>
        <v>0</v>
      </c>
      <c r="ED189">
        <f t="shared" si="127"/>
        <v>0</v>
      </c>
      <c r="EE189">
        <f t="shared" si="128"/>
        <v>0</v>
      </c>
      <c r="EF189">
        <f t="shared" si="129"/>
        <v>0</v>
      </c>
      <c r="EG189">
        <f t="shared" si="130"/>
        <v>0</v>
      </c>
      <c r="EH189">
        <f t="shared" si="131"/>
        <v>0</v>
      </c>
      <c r="EI189">
        <f t="shared" si="132"/>
        <v>0</v>
      </c>
      <c r="FA189" s="63" t="str">
        <f t="shared" si="143"/>
        <v>IO.RES_AE325</v>
      </c>
      <c r="FB189" s="64" t="str">
        <f t="shared" si="144"/>
        <v>R</v>
      </c>
      <c r="FC189" s="64" t="str">
        <f t="shared" si="145"/>
        <v>325</v>
      </c>
      <c r="FD189" s="64" t="str">
        <f t="shared" si="146"/>
        <v>Reserve</v>
      </c>
      <c r="FE189" s="64" t="s">
        <v>619</v>
      </c>
      <c r="FF189" s="65"/>
    </row>
    <row r="190" spans="1:162" ht="15" customHeight="1">
      <c r="A190">
        <f t="shared" si="133"/>
        <v>0</v>
      </c>
      <c r="G190">
        <f t="shared" si="106"/>
        <v>0</v>
      </c>
      <c r="H190">
        <f t="shared" si="107"/>
        <v>0</v>
      </c>
      <c r="I190">
        <f t="shared" si="108"/>
        <v>0</v>
      </c>
      <c r="J190">
        <f t="shared" si="147"/>
        <v>0</v>
      </c>
      <c r="K190">
        <f t="shared" si="109"/>
        <v>0</v>
      </c>
      <c r="L190">
        <f t="shared" si="110"/>
        <v>0</v>
      </c>
      <c r="M190">
        <f t="shared" si="111"/>
        <v>0</v>
      </c>
      <c r="N190">
        <f t="shared" si="103"/>
        <v>0</v>
      </c>
      <c r="O190" t="e">
        <f>MasterListe!#REF!&amp;"_"&amp;MasterListe!#REF!&amp;"_"&amp;MasterListe!#REF!</f>
        <v>#REF!</v>
      </c>
      <c r="P190" t="e">
        <f>MasterListe!#REF!&amp;" "&amp;MasterListe!#REF!</f>
        <v>#REF!</v>
      </c>
      <c r="S190">
        <f t="shared" si="134"/>
        <v>4</v>
      </c>
      <c r="T190">
        <f t="shared" si="112"/>
        <v>0</v>
      </c>
      <c r="U190">
        <f t="shared" si="135"/>
        <v>0</v>
      </c>
      <c r="V190">
        <f t="shared" si="136"/>
        <v>10</v>
      </c>
      <c r="W190">
        <f t="shared" si="113"/>
        <v>5</v>
      </c>
      <c r="X190">
        <f t="shared" si="114"/>
        <v>0</v>
      </c>
      <c r="Y190">
        <f t="shared" si="137"/>
        <v>6</v>
      </c>
      <c r="Z190">
        <f t="shared" si="115"/>
        <v>2</v>
      </c>
      <c r="AA190">
        <f t="shared" si="116"/>
        <v>0</v>
      </c>
      <c r="AB190">
        <f t="shared" si="138"/>
        <v>96</v>
      </c>
      <c r="AC190">
        <f t="shared" si="117"/>
        <v>1</v>
      </c>
      <c r="AD190">
        <f t="shared" si="118"/>
        <v>0</v>
      </c>
      <c r="AE190">
        <f t="shared" si="139"/>
        <v>0</v>
      </c>
      <c r="AF190">
        <f t="shared" si="119"/>
        <v>0</v>
      </c>
      <c r="AG190">
        <f t="shared" si="140"/>
        <v>8</v>
      </c>
      <c r="AH190" cm="1">
        <f t="array" ref="AH190">_xlfn.IFS(AND(AF190=AE190,AJ190=1),SUM(IF(EC190=1,1,0),AH189),AND(AH189=0,OR(AI190=1,AJ190=0)),0,AND(AI190=0,AJ190=0),AH189)</f>
        <v>0</v>
      </c>
      <c r="AI190">
        <f t="shared" si="120"/>
        <v>0</v>
      </c>
      <c r="AJ190">
        <f t="shared" si="121"/>
        <v>0</v>
      </c>
      <c r="AK190">
        <f t="shared" si="141"/>
        <v>0</v>
      </c>
      <c r="AL190">
        <f t="shared" si="122"/>
        <v>0</v>
      </c>
      <c r="AM190">
        <f t="shared" si="123"/>
        <v>0</v>
      </c>
      <c r="AN190">
        <f t="shared" si="142"/>
        <v>0</v>
      </c>
      <c r="AO190">
        <f t="shared" si="124"/>
        <v>0</v>
      </c>
      <c r="AP190">
        <f t="shared" si="125"/>
        <v>0</v>
      </c>
      <c r="AY190" s="72"/>
      <c r="AZ190" s="73"/>
      <c r="BB190" s="72"/>
      <c r="BQ190" s="100"/>
      <c r="BR190" s="96"/>
      <c r="BS190" s="60" t="str">
        <f t="shared" si="104"/>
        <v>AE326</v>
      </c>
      <c r="BT190" t="str">
        <f>IF(ISNA(MATCH(39,$M:$M,)),CC190,VLOOKUP(39,$M:$P,COLUMN(C40),))</f>
        <v>RES_AE326</v>
      </c>
      <c r="BU190" t="str">
        <f>IF(ISNA(MATCH(39,$M:$M,)),CD190,VLOOKUP(39,$M:$P,COLUMN(D40),))</f>
        <v>Reserve</v>
      </c>
      <c r="BW190" t="s">
        <v>584</v>
      </c>
      <c r="BX190" t="s">
        <v>585</v>
      </c>
      <c r="BY190" s="65" t="s">
        <v>987</v>
      </c>
      <c r="BZ190" t="str">
        <f t="shared" si="105"/>
        <v>326</v>
      </c>
      <c r="CB190" t="s">
        <v>1000</v>
      </c>
      <c r="CC190" t="s">
        <v>1001</v>
      </c>
      <c r="CD190" t="s">
        <v>589</v>
      </c>
      <c r="CF190" t="s">
        <v>584</v>
      </c>
      <c r="CG190" t="s">
        <v>585</v>
      </c>
      <c r="CH190" t="s">
        <v>987</v>
      </c>
      <c r="EA190" t="e">
        <f>MasterListe!#REF!</f>
        <v>#REF!</v>
      </c>
      <c r="EB190" t="e">
        <f>MasterListe!#REF!</f>
        <v>#REF!</v>
      </c>
      <c r="EC190">
        <f t="shared" si="126"/>
        <v>0</v>
      </c>
      <c r="ED190">
        <f t="shared" si="127"/>
        <v>0</v>
      </c>
      <c r="EE190">
        <f t="shared" si="128"/>
        <v>0</v>
      </c>
      <c r="EF190">
        <f t="shared" si="129"/>
        <v>0</v>
      </c>
      <c r="EG190">
        <f t="shared" si="130"/>
        <v>0</v>
      </c>
      <c r="EH190">
        <f t="shared" si="131"/>
        <v>0</v>
      </c>
      <c r="EI190">
        <f t="shared" si="132"/>
        <v>0</v>
      </c>
      <c r="FA190" s="63" t="str">
        <f t="shared" si="143"/>
        <v>IO.RES_AE326</v>
      </c>
      <c r="FB190" s="64" t="str">
        <f t="shared" si="144"/>
        <v>R</v>
      </c>
      <c r="FC190" s="64" t="str">
        <f t="shared" si="145"/>
        <v>326</v>
      </c>
      <c r="FD190" s="64" t="str">
        <f t="shared" si="146"/>
        <v>Reserve</v>
      </c>
      <c r="FE190" s="64" t="s">
        <v>619</v>
      </c>
      <c r="FF190" s="65"/>
    </row>
    <row r="191" spans="1:162" ht="15" customHeight="1">
      <c r="A191">
        <f t="shared" si="133"/>
        <v>0</v>
      </c>
      <c r="G191">
        <f t="shared" si="106"/>
        <v>0</v>
      </c>
      <c r="H191">
        <f t="shared" si="107"/>
        <v>0</v>
      </c>
      <c r="I191">
        <f t="shared" si="108"/>
        <v>0</v>
      </c>
      <c r="J191">
        <f t="shared" si="147"/>
        <v>0</v>
      </c>
      <c r="K191">
        <f t="shared" si="109"/>
        <v>0</v>
      </c>
      <c r="L191">
        <f t="shared" si="110"/>
        <v>0</v>
      </c>
      <c r="M191">
        <f t="shared" si="111"/>
        <v>0</v>
      </c>
      <c r="N191">
        <f t="shared" si="103"/>
        <v>0</v>
      </c>
      <c r="O191" t="e">
        <f>MasterListe!#REF!&amp;"_"&amp;MasterListe!#REF!&amp;"_"&amp;MasterListe!#REF!</f>
        <v>#REF!</v>
      </c>
      <c r="P191" t="e">
        <f>MasterListe!#REF!&amp;" "&amp;MasterListe!#REF!</f>
        <v>#REF!</v>
      </c>
      <c r="S191">
        <f t="shared" si="134"/>
        <v>4</v>
      </c>
      <c r="T191">
        <f t="shared" si="112"/>
        <v>0</v>
      </c>
      <c r="U191">
        <f t="shared" si="135"/>
        <v>0</v>
      </c>
      <c r="V191">
        <f t="shared" si="136"/>
        <v>10</v>
      </c>
      <c r="W191">
        <f t="shared" si="113"/>
        <v>5</v>
      </c>
      <c r="X191">
        <f t="shared" si="114"/>
        <v>0</v>
      </c>
      <c r="Y191">
        <f t="shared" si="137"/>
        <v>6</v>
      </c>
      <c r="Z191">
        <f t="shared" si="115"/>
        <v>2</v>
      </c>
      <c r="AA191">
        <f t="shared" si="116"/>
        <v>0</v>
      </c>
      <c r="AB191">
        <f t="shared" si="138"/>
        <v>96</v>
      </c>
      <c r="AC191">
        <f t="shared" si="117"/>
        <v>1</v>
      </c>
      <c r="AD191">
        <f t="shared" si="118"/>
        <v>0</v>
      </c>
      <c r="AE191">
        <f t="shared" si="139"/>
        <v>0</v>
      </c>
      <c r="AF191">
        <f t="shared" si="119"/>
        <v>0</v>
      </c>
      <c r="AG191">
        <f t="shared" si="140"/>
        <v>8</v>
      </c>
      <c r="AH191" cm="1">
        <f t="array" ref="AH191">_xlfn.IFS(AND(AF191=AE191,AJ191=1),SUM(IF(EC191=1,1,0),AH190),AND(AH190=0,OR(AI191=1,AJ191=0)),0,AND(AI191=0,AJ191=0),AH190)</f>
        <v>0</v>
      </c>
      <c r="AI191">
        <f t="shared" si="120"/>
        <v>0</v>
      </c>
      <c r="AJ191">
        <f t="shared" si="121"/>
        <v>0</v>
      </c>
      <c r="AK191">
        <f t="shared" si="141"/>
        <v>0</v>
      </c>
      <c r="AL191">
        <f t="shared" si="122"/>
        <v>0</v>
      </c>
      <c r="AM191">
        <f t="shared" si="123"/>
        <v>0</v>
      </c>
      <c r="AN191">
        <f t="shared" si="142"/>
        <v>0</v>
      </c>
      <c r="AO191">
        <f t="shared" si="124"/>
        <v>0</v>
      </c>
      <c r="AP191">
        <f t="shared" si="125"/>
        <v>0</v>
      </c>
      <c r="AY191" s="72"/>
      <c r="AZ191" s="73"/>
      <c r="BB191" s="72"/>
      <c r="BQ191" s="100"/>
      <c r="BR191" s="96"/>
      <c r="BS191" s="60" t="str">
        <f t="shared" si="104"/>
        <v>AE327</v>
      </c>
      <c r="BT191" t="str">
        <f>IF(ISNA(MATCH(40,$M:$M,)),CC191,VLOOKUP(40,$M:$P,COLUMN(C41),))</f>
        <v>RES_AE327</v>
      </c>
      <c r="BU191" t="str">
        <f>IF(ISNA(MATCH(40,$M:$M,)),CD191,VLOOKUP(40,$M:$P,COLUMN(D41),))</f>
        <v>Reserve</v>
      </c>
      <c r="BW191" t="s">
        <v>584</v>
      </c>
      <c r="BX191" t="s">
        <v>585</v>
      </c>
      <c r="BY191" s="65" t="s">
        <v>987</v>
      </c>
      <c r="BZ191" t="str">
        <f t="shared" si="105"/>
        <v>327</v>
      </c>
      <c r="CB191" t="s">
        <v>1002</v>
      </c>
      <c r="CC191" t="s">
        <v>1003</v>
      </c>
      <c r="CD191" t="s">
        <v>589</v>
      </c>
      <c r="CF191" t="s">
        <v>584</v>
      </c>
      <c r="CG191" t="s">
        <v>585</v>
      </c>
      <c r="CH191" t="s">
        <v>987</v>
      </c>
      <c r="EA191" t="e">
        <f>MasterListe!#REF!</f>
        <v>#REF!</v>
      </c>
      <c r="EB191" t="e">
        <f>MasterListe!#REF!</f>
        <v>#REF!</v>
      </c>
      <c r="EC191">
        <f t="shared" si="126"/>
        <v>0</v>
      </c>
      <c r="ED191">
        <f t="shared" si="127"/>
        <v>0</v>
      </c>
      <c r="EE191">
        <f t="shared" si="128"/>
        <v>0</v>
      </c>
      <c r="EF191">
        <f t="shared" si="129"/>
        <v>0</v>
      </c>
      <c r="EG191">
        <f t="shared" si="130"/>
        <v>0</v>
      </c>
      <c r="EH191">
        <f t="shared" si="131"/>
        <v>0</v>
      </c>
      <c r="EI191">
        <f t="shared" si="132"/>
        <v>0</v>
      </c>
      <c r="FA191" s="63" t="str">
        <f t="shared" si="143"/>
        <v>IO.RES_AE327</v>
      </c>
      <c r="FB191" s="64" t="str">
        <f t="shared" si="144"/>
        <v>R</v>
      </c>
      <c r="FC191" s="64" t="str">
        <f t="shared" si="145"/>
        <v>327</v>
      </c>
      <c r="FD191" s="64" t="str">
        <f t="shared" si="146"/>
        <v>Reserve</v>
      </c>
      <c r="FE191" s="64" t="s">
        <v>619</v>
      </c>
      <c r="FF191" s="65"/>
    </row>
    <row r="192" spans="1:162" ht="15" customHeight="1">
      <c r="A192">
        <f t="shared" si="133"/>
        <v>0</v>
      </c>
      <c r="G192">
        <f t="shared" si="106"/>
        <v>0</v>
      </c>
      <c r="H192">
        <f t="shared" si="107"/>
        <v>0</v>
      </c>
      <c r="I192">
        <f t="shared" si="108"/>
        <v>0</v>
      </c>
      <c r="J192">
        <f t="shared" si="147"/>
        <v>0</v>
      </c>
      <c r="K192">
        <f t="shared" si="109"/>
        <v>0</v>
      </c>
      <c r="L192">
        <f t="shared" si="110"/>
        <v>0</v>
      </c>
      <c r="M192">
        <f t="shared" si="111"/>
        <v>0</v>
      </c>
      <c r="N192">
        <f t="shared" si="103"/>
        <v>0</v>
      </c>
      <c r="O192" t="e">
        <f>MasterListe!#REF!&amp;"_"&amp;MasterListe!#REF!&amp;"_"&amp;MasterListe!#REF!</f>
        <v>#REF!</v>
      </c>
      <c r="P192" t="e">
        <f>MasterListe!#REF!&amp;" "&amp;MasterListe!#REF!</f>
        <v>#REF!</v>
      </c>
      <c r="S192">
        <f t="shared" si="134"/>
        <v>4</v>
      </c>
      <c r="T192">
        <f t="shared" si="112"/>
        <v>0</v>
      </c>
      <c r="U192">
        <f t="shared" si="135"/>
        <v>0</v>
      </c>
      <c r="V192">
        <f t="shared" si="136"/>
        <v>10</v>
      </c>
      <c r="W192">
        <f t="shared" si="113"/>
        <v>5</v>
      </c>
      <c r="X192">
        <f t="shared" si="114"/>
        <v>0</v>
      </c>
      <c r="Y192">
        <f t="shared" si="137"/>
        <v>6</v>
      </c>
      <c r="Z192">
        <f t="shared" si="115"/>
        <v>2</v>
      </c>
      <c r="AA192">
        <f t="shared" si="116"/>
        <v>0</v>
      </c>
      <c r="AB192">
        <f t="shared" si="138"/>
        <v>96</v>
      </c>
      <c r="AC192">
        <f t="shared" si="117"/>
        <v>1</v>
      </c>
      <c r="AD192">
        <f t="shared" si="118"/>
        <v>0</v>
      </c>
      <c r="AE192">
        <f t="shared" si="139"/>
        <v>0</v>
      </c>
      <c r="AF192">
        <f t="shared" si="119"/>
        <v>0</v>
      </c>
      <c r="AG192">
        <f t="shared" si="140"/>
        <v>8</v>
      </c>
      <c r="AH192" cm="1">
        <f t="array" ref="AH192">_xlfn.IFS(AND(AF192=AE192,AJ192=1),SUM(IF(EC192=1,1,0),AH191),AND(AH191=0,OR(AI192=1,AJ192=0)),0,AND(AI192=0,AJ192=0),AH191)</f>
        <v>0</v>
      </c>
      <c r="AI192">
        <f t="shared" si="120"/>
        <v>0</v>
      </c>
      <c r="AJ192">
        <f t="shared" si="121"/>
        <v>0</v>
      </c>
      <c r="AK192">
        <f t="shared" si="141"/>
        <v>0</v>
      </c>
      <c r="AL192">
        <f t="shared" si="122"/>
        <v>0</v>
      </c>
      <c r="AM192">
        <f t="shared" si="123"/>
        <v>0</v>
      </c>
      <c r="AN192">
        <f t="shared" si="142"/>
        <v>0</v>
      </c>
      <c r="AO192">
        <f t="shared" si="124"/>
        <v>0</v>
      </c>
      <c r="AP192">
        <f t="shared" si="125"/>
        <v>0</v>
      </c>
      <c r="AY192" s="72"/>
      <c r="AZ192" s="73"/>
      <c r="BB192" s="72"/>
      <c r="BQ192" s="100"/>
      <c r="BR192" s="96">
        <v>6</v>
      </c>
      <c r="BS192" s="60" t="str">
        <f t="shared" si="104"/>
        <v>AE336</v>
      </c>
      <c r="BT192" t="str">
        <f>IF(ISNA(MATCH(41,$M:$M,)),CC192,VLOOKUP(41,$M:$P,COLUMN(C42),))</f>
        <v>RES_AE336</v>
      </c>
      <c r="BU192" t="str">
        <f>IF(ISNA(MATCH(41,$M:$M,)),CD192,VLOOKUP(41,$M:$P,COLUMN(D42),))</f>
        <v>Reserve</v>
      </c>
      <c r="BW192" t="s">
        <v>584</v>
      </c>
      <c r="BX192" t="s">
        <v>585</v>
      </c>
      <c r="BY192" s="65" t="s">
        <v>1004</v>
      </c>
      <c r="BZ192" t="str">
        <f t="shared" si="105"/>
        <v>336</v>
      </c>
      <c r="CB192" t="s">
        <v>1005</v>
      </c>
      <c r="CC192" t="s">
        <v>1006</v>
      </c>
      <c r="CD192" t="s">
        <v>589</v>
      </c>
      <c r="CF192" t="s">
        <v>584</v>
      </c>
      <c r="CG192" t="s">
        <v>585</v>
      </c>
      <c r="CH192" t="s">
        <v>1004</v>
      </c>
      <c r="EA192" t="e">
        <f>MasterListe!#REF!</f>
        <v>#REF!</v>
      </c>
      <c r="EB192" t="e">
        <f>MasterListe!#REF!</f>
        <v>#REF!</v>
      </c>
      <c r="EC192">
        <f t="shared" si="126"/>
        <v>0</v>
      </c>
      <c r="ED192">
        <f t="shared" si="127"/>
        <v>0</v>
      </c>
      <c r="EE192">
        <f t="shared" si="128"/>
        <v>0</v>
      </c>
      <c r="EF192">
        <f t="shared" si="129"/>
        <v>0</v>
      </c>
      <c r="EG192">
        <f t="shared" si="130"/>
        <v>0</v>
      </c>
      <c r="EH192">
        <f t="shared" si="131"/>
        <v>0</v>
      </c>
      <c r="EI192">
        <f t="shared" si="132"/>
        <v>0</v>
      </c>
      <c r="FA192" s="63" t="str">
        <f t="shared" si="143"/>
        <v>IO.RES_AE336</v>
      </c>
      <c r="FB192" s="64" t="str">
        <f t="shared" si="144"/>
        <v>R</v>
      </c>
      <c r="FC192" s="64" t="str">
        <f t="shared" si="145"/>
        <v>336</v>
      </c>
      <c r="FD192" s="64" t="str">
        <f t="shared" si="146"/>
        <v>Reserve</v>
      </c>
      <c r="FE192" s="64" t="s">
        <v>619</v>
      </c>
      <c r="FF192" s="65"/>
    </row>
    <row r="193" spans="1:162" ht="15" customHeight="1">
      <c r="A193">
        <f t="shared" si="133"/>
        <v>0</v>
      </c>
      <c r="G193">
        <f t="shared" si="106"/>
        <v>0</v>
      </c>
      <c r="H193">
        <f t="shared" si="107"/>
        <v>0</v>
      </c>
      <c r="I193">
        <f t="shared" si="108"/>
        <v>0</v>
      </c>
      <c r="J193">
        <f t="shared" si="147"/>
        <v>0</v>
      </c>
      <c r="K193">
        <f t="shared" si="109"/>
        <v>0</v>
      </c>
      <c r="L193">
        <f t="shared" si="110"/>
        <v>0</v>
      </c>
      <c r="M193">
        <f t="shared" si="111"/>
        <v>0</v>
      </c>
      <c r="N193">
        <f t="shared" si="103"/>
        <v>0</v>
      </c>
      <c r="O193" t="e">
        <f>MasterListe!#REF!&amp;"_"&amp;MasterListe!#REF!&amp;"_"&amp;MasterListe!#REF!</f>
        <v>#REF!</v>
      </c>
      <c r="P193" t="e">
        <f>MasterListe!#REF!&amp;" "&amp;MasterListe!#REF!</f>
        <v>#REF!</v>
      </c>
      <c r="S193">
        <f t="shared" si="134"/>
        <v>4</v>
      </c>
      <c r="T193">
        <f t="shared" si="112"/>
        <v>0</v>
      </c>
      <c r="U193">
        <f t="shared" si="135"/>
        <v>0</v>
      </c>
      <c r="V193">
        <f t="shared" si="136"/>
        <v>10</v>
      </c>
      <c r="W193">
        <f t="shared" si="113"/>
        <v>5</v>
      </c>
      <c r="X193">
        <f t="shared" si="114"/>
        <v>0</v>
      </c>
      <c r="Y193">
        <f t="shared" si="137"/>
        <v>6</v>
      </c>
      <c r="Z193">
        <f t="shared" si="115"/>
        <v>2</v>
      </c>
      <c r="AA193">
        <f t="shared" si="116"/>
        <v>0</v>
      </c>
      <c r="AB193">
        <f t="shared" si="138"/>
        <v>96</v>
      </c>
      <c r="AC193">
        <f t="shared" si="117"/>
        <v>1</v>
      </c>
      <c r="AD193">
        <f t="shared" si="118"/>
        <v>0</v>
      </c>
      <c r="AE193">
        <f t="shared" si="139"/>
        <v>0</v>
      </c>
      <c r="AF193">
        <f t="shared" si="119"/>
        <v>0</v>
      </c>
      <c r="AG193">
        <f t="shared" si="140"/>
        <v>8</v>
      </c>
      <c r="AH193" cm="1">
        <f t="array" ref="AH193">_xlfn.IFS(AND(AF193=AE193,AJ193=1),SUM(IF(EC193=1,1,0),AH192),AND(AH192=0,OR(AI193=1,AJ193=0)),0,AND(AI193=0,AJ193=0),AH192)</f>
        <v>0</v>
      </c>
      <c r="AI193">
        <f t="shared" si="120"/>
        <v>0</v>
      </c>
      <c r="AJ193">
        <f t="shared" si="121"/>
        <v>0</v>
      </c>
      <c r="AK193">
        <f t="shared" si="141"/>
        <v>0</v>
      </c>
      <c r="AL193">
        <f t="shared" si="122"/>
        <v>0</v>
      </c>
      <c r="AM193">
        <f t="shared" si="123"/>
        <v>0</v>
      </c>
      <c r="AN193">
        <f t="shared" si="142"/>
        <v>0</v>
      </c>
      <c r="AO193">
        <f t="shared" si="124"/>
        <v>0</v>
      </c>
      <c r="AP193">
        <f t="shared" si="125"/>
        <v>0</v>
      </c>
      <c r="AY193" s="72"/>
      <c r="AZ193" s="73"/>
      <c r="BB193" s="72"/>
      <c r="BQ193" s="100"/>
      <c r="BR193" s="96"/>
      <c r="BS193" s="60" t="str">
        <f t="shared" si="104"/>
        <v>AE337</v>
      </c>
      <c r="BT193" t="str">
        <f>IF(ISNA(MATCH(42,$M:$M,)),CC193,VLOOKUP(42,$M:$P,COLUMN(C43),))</f>
        <v>RES_AE337</v>
      </c>
      <c r="BU193" t="str">
        <f>IF(ISNA(MATCH(42,$M:$M,)),CD193,VLOOKUP(42,$M:$P,COLUMN(D43),))</f>
        <v>Reserve</v>
      </c>
      <c r="BW193" t="s">
        <v>584</v>
      </c>
      <c r="BX193" t="s">
        <v>585</v>
      </c>
      <c r="BY193" s="65" t="s">
        <v>1004</v>
      </c>
      <c r="BZ193" t="str">
        <f t="shared" si="105"/>
        <v>337</v>
      </c>
      <c r="CB193" t="s">
        <v>1007</v>
      </c>
      <c r="CC193" t="s">
        <v>1008</v>
      </c>
      <c r="CD193" t="s">
        <v>589</v>
      </c>
      <c r="CF193" t="s">
        <v>584</v>
      </c>
      <c r="CG193" t="s">
        <v>585</v>
      </c>
      <c r="CH193" t="s">
        <v>1004</v>
      </c>
      <c r="EA193" t="e">
        <f>MasterListe!#REF!</f>
        <v>#REF!</v>
      </c>
      <c r="EB193" t="e">
        <f>MasterListe!#REF!</f>
        <v>#REF!</v>
      </c>
      <c r="EC193">
        <f t="shared" si="126"/>
        <v>0</v>
      </c>
      <c r="ED193">
        <f t="shared" si="127"/>
        <v>0</v>
      </c>
      <c r="EE193">
        <f t="shared" si="128"/>
        <v>0</v>
      </c>
      <c r="EF193">
        <f t="shared" si="129"/>
        <v>0</v>
      </c>
      <c r="EG193">
        <f t="shared" si="130"/>
        <v>0</v>
      </c>
      <c r="EH193">
        <f t="shared" si="131"/>
        <v>0</v>
      </c>
      <c r="EI193">
        <f t="shared" si="132"/>
        <v>0</v>
      </c>
      <c r="FA193" s="63" t="str">
        <f t="shared" si="143"/>
        <v>IO.RES_AE337</v>
      </c>
      <c r="FB193" s="64" t="str">
        <f t="shared" si="144"/>
        <v>R</v>
      </c>
      <c r="FC193" s="64" t="str">
        <f t="shared" si="145"/>
        <v>337</v>
      </c>
      <c r="FD193" s="64" t="str">
        <f t="shared" si="146"/>
        <v>Reserve</v>
      </c>
      <c r="FE193" s="64" t="s">
        <v>619</v>
      </c>
      <c r="FF193" s="65"/>
    </row>
    <row r="194" spans="1:162" ht="15" customHeight="1">
      <c r="A194">
        <f t="shared" si="133"/>
        <v>0</v>
      </c>
      <c r="G194">
        <f t="shared" si="106"/>
        <v>0</v>
      </c>
      <c r="H194">
        <f t="shared" si="107"/>
        <v>0</v>
      </c>
      <c r="I194">
        <f t="shared" si="108"/>
        <v>0</v>
      </c>
      <c r="J194">
        <f t="shared" si="147"/>
        <v>0</v>
      </c>
      <c r="K194">
        <f t="shared" si="109"/>
        <v>0</v>
      </c>
      <c r="L194">
        <f t="shared" si="110"/>
        <v>0</v>
      </c>
      <c r="M194">
        <f t="shared" si="111"/>
        <v>0</v>
      </c>
      <c r="N194">
        <f t="shared" si="103"/>
        <v>0</v>
      </c>
      <c r="O194" t="e">
        <f>MasterListe!#REF!&amp;"_"&amp;MasterListe!#REF!&amp;"_"&amp;MasterListe!#REF!</f>
        <v>#REF!</v>
      </c>
      <c r="P194" t="e">
        <f>MasterListe!#REF!&amp;" "&amp;MasterListe!#REF!</f>
        <v>#REF!</v>
      </c>
      <c r="S194">
        <f t="shared" si="134"/>
        <v>4</v>
      </c>
      <c r="T194">
        <f t="shared" si="112"/>
        <v>0</v>
      </c>
      <c r="U194">
        <f t="shared" si="135"/>
        <v>0</v>
      </c>
      <c r="V194">
        <f t="shared" si="136"/>
        <v>10</v>
      </c>
      <c r="W194">
        <f t="shared" si="113"/>
        <v>5</v>
      </c>
      <c r="X194">
        <f t="shared" si="114"/>
        <v>0</v>
      </c>
      <c r="Y194">
        <f t="shared" si="137"/>
        <v>6</v>
      </c>
      <c r="Z194">
        <f t="shared" si="115"/>
        <v>2</v>
      </c>
      <c r="AA194">
        <f t="shared" si="116"/>
        <v>0</v>
      </c>
      <c r="AB194">
        <f t="shared" si="138"/>
        <v>96</v>
      </c>
      <c r="AC194">
        <f t="shared" si="117"/>
        <v>1</v>
      </c>
      <c r="AD194">
        <f t="shared" si="118"/>
        <v>0</v>
      </c>
      <c r="AE194">
        <f t="shared" si="139"/>
        <v>0</v>
      </c>
      <c r="AF194">
        <f t="shared" si="119"/>
        <v>0</v>
      </c>
      <c r="AG194">
        <f t="shared" si="140"/>
        <v>8</v>
      </c>
      <c r="AH194" cm="1">
        <f t="array" ref="AH194">_xlfn.IFS(AND(AF194=AE194,AJ194=1),SUM(IF(EC194=1,1,0),AH193),AND(AH193=0,OR(AI194=1,AJ194=0)),0,AND(AI194=0,AJ194=0),AH193)</f>
        <v>0</v>
      </c>
      <c r="AI194">
        <f t="shared" si="120"/>
        <v>0</v>
      </c>
      <c r="AJ194">
        <f t="shared" si="121"/>
        <v>0</v>
      </c>
      <c r="AK194">
        <f t="shared" si="141"/>
        <v>0</v>
      </c>
      <c r="AL194">
        <f t="shared" si="122"/>
        <v>0</v>
      </c>
      <c r="AM194">
        <f t="shared" si="123"/>
        <v>0</v>
      </c>
      <c r="AN194">
        <f t="shared" si="142"/>
        <v>0</v>
      </c>
      <c r="AO194">
        <f t="shared" si="124"/>
        <v>0</v>
      </c>
      <c r="AP194">
        <f t="shared" si="125"/>
        <v>0</v>
      </c>
      <c r="AY194" s="72"/>
      <c r="AZ194" s="73"/>
      <c r="BB194" s="72"/>
      <c r="BQ194" s="100"/>
      <c r="BR194" s="96"/>
      <c r="BS194" s="60" t="str">
        <f t="shared" si="104"/>
        <v>AE338</v>
      </c>
      <c r="BT194" t="str">
        <f>IF(ISNA(MATCH(43,$M:$M,)),CC194,VLOOKUP(43,$M:$P,COLUMN(C44),))</f>
        <v>RES_AE338</v>
      </c>
      <c r="BU194" t="str">
        <f>IF(ISNA(MATCH(43,$M:$M,)),CD194,VLOOKUP(43,$M:$P,COLUMN(D44),))</f>
        <v>Reserve</v>
      </c>
      <c r="BW194" t="s">
        <v>584</v>
      </c>
      <c r="BX194" t="s">
        <v>585</v>
      </c>
      <c r="BY194" s="65" t="s">
        <v>1004</v>
      </c>
      <c r="BZ194" t="str">
        <f t="shared" si="105"/>
        <v>338</v>
      </c>
      <c r="CB194" t="s">
        <v>1009</v>
      </c>
      <c r="CC194" t="s">
        <v>1010</v>
      </c>
      <c r="CD194" t="s">
        <v>589</v>
      </c>
      <c r="CF194" t="s">
        <v>584</v>
      </c>
      <c r="CG194" t="s">
        <v>585</v>
      </c>
      <c r="CH194" t="s">
        <v>1004</v>
      </c>
      <c r="EA194" t="e">
        <f>MasterListe!#REF!</f>
        <v>#REF!</v>
      </c>
      <c r="EB194" t="e">
        <f>MasterListe!#REF!</f>
        <v>#REF!</v>
      </c>
      <c r="EC194">
        <f t="shared" si="126"/>
        <v>0</v>
      </c>
      <c r="ED194">
        <f t="shared" si="127"/>
        <v>0</v>
      </c>
      <c r="EE194">
        <f t="shared" si="128"/>
        <v>0</v>
      </c>
      <c r="EF194">
        <f t="shared" si="129"/>
        <v>0</v>
      </c>
      <c r="EG194">
        <f t="shared" si="130"/>
        <v>0</v>
      </c>
      <c r="EH194">
        <f t="shared" si="131"/>
        <v>0</v>
      </c>
      <c r="EI194">
        <f t="shared" si="132"/>
        <v>0</v>
      </c>
      <c r="FA194" s="63" t="str">
        <f t="shared" si="143"/>
        <v>IO.RES_AE338</v>
      </c>
      <c r="FB194" s="64" t="str">
        <f t="shared" si="144"/>
        <v>R</v>
      </c>
      <c r="FC194" s="64" t="str">
        <f t="shared" si="145"/>
        <v>338</v>
      </c>
      <c r="FD194" s="64" t="str">
        <f t="shared" si="146"/>
        <v>Reserve</v>
      </c>
      <c r="FE194" s="64" t="s">
        <v>619</v>
      </c>
      <c r="FF194" s="65"/>
    </row>
    <row r="195" spans="1:162" ht="15" customHeight="1">
      <c r="A195">
        <f t="shared" si="133"/>
        <v>0</v>
      </c>
      <c r="G195">
        <f t="shared" si="106"/>
        <v>0</v>
      </c>
      <c r="H195">
        <f t="shared" si="107"/>
        <v>0</v>
      </c>
      <c r="I195">
        <f t="shared" si="108"/>
        <v>0</v>
      </c>
      <c r="J195">
        <f t="shared" si="147"/>
        <v>0</v>
      </c>
      <c r="K195">
        <f t="shared" si="109"/>
        <v>0</v>
      </c>
      <c r="L195">
        <f t="shared" si="110"/>
        <v>0</v>
      </c>
      <c r="M195">
        <f t="shared" si="111"/>
        <v>0</v>
      </c>
      <c r="N195">
        <f t="shared" si="103"/>
        <v>0</v>
      </c>
      <c r="O195" t="e">
        <f>MasterListe!#REF!&amp;"_"&amp;MasterListe!#REF!&amp;"_"&amp;MasterListe!#REF!</f>
        <v>#REF!</v>
      </c>
      <c r="P195" t="e">
        <f>MasterListe!#REF!&amp;" "&amp;MasterListe!#REF!</f>
        <v>#REF!</v>
      </c>
      <c r="S195">
        <f t="shared" si="134"/>
        <v>4</v>
      </c>
      <c r="T195">
        <f t="shared" si="112"/>
        <v>0</v>
      </c>
      <c r="U195">
        <f t="shared" si="135"/>
        <v>0</v>
      </c>
      <c r="V195">
        <f t="shared" si="136"/>
        <v>10</v>
      </c>
      <c r="W195">
        <f t="shared" si="113"/>
        <v>5</v>
      </c>
      <c r="X195">
        <f t="shared" si="114"/>
        <v>0</v>
      </c>
      <c r="Y195">
        <f t="shared" si="137"/>
        <v>6</v>
      </c>
      <c r="Z195">
        <f t="shared" si="115"/>
        <v>2</v>
      </c>
      <c r="AA195">
        <f t="shared" si="116"/>
        <v>0</v>
      </c>
      <c r="AB195">
        <f t="shared" si="138"/>
        <v>96</v>
      </c>
      <c r="AC195">
        <f t="shared" si="117"/>
        <v>1</v>
      </c>
      <c r="AD195">
        <f t="shared" si="118"/>
        <v>0</v>
      </c>
      <c r="AE195">
        <f t="shared" si="139"/>
        <v>0</v>
      </c>
      <c r="AF195">
        <f t="shared" si="119"/>
        <v>0</v>
      </c>
      <c r="AG195">
        <f t="shared" si="140"/>
        <v>8</v>
      </c>
      <c r="AH195" cm="1">
        <f t="array" ref="AH195">_xlfn.IFS(AND(AF195=AE195,AJ195=1),SUM(IF(EC195=1,1,0),AH194),AND(AH194=0,OR(AI195=1,AJ195=0)),0,AND(AI195=0,AJ195=0),AH194)</f>
        <v>0</v>
      </c>
      <c r="AI195">
        <f t="shared" si="120"/>
        <v>0</v>
      </c>
      <c r="AJ195">
        <f t="shared" si="121"/>
        <v>0</v>
      </c>
      <c r="AK195">
        <f t="shared" si="141"/>
        <v>0</v>
      </c>
      <c r="AL195">
        <f t="shared" si="122"/>
        <v>0</v>
      </c>
      <c r="AM195">
        <f t="shared" si="123"/>
        <v>0</v>
      </c>
      <c r="AN195">
        <f t="shared" si="142"/>
        <v>0</v>
      </c>
      <c r="AO195">
        <f t="shared" si="124"/>
        <v>0</v>
      </c>
      <c r="AP195">
        <f t="shared" si="125"/>
        <v>0</v>
      </c>
      <c r="AY195" s="72"/>
      <c r="AZ195" s="73"/>
      <c r="BB195" s="72"/>
      <c r="BQ195" s="100"/>
      <c r="BR195" s="96"/>
      <c r="BS195" s="60" t="str">
        <f t="shared" si="104"/>
        <v>AE339</v>
      </c>
      <c r="BT195" t="str">
        <f>IF(ISNA(MATCH(44,$M:$M,)),CC195,VLOOKUP(44,$M:$P,COLUMN(C45),))</f>
        <v>RES_AE339</v>
      </c>
      <c r="BU195" t="str">
        <f>IF(ISNA(MATCH(44,$M:$M,)),CD195,VLOOKUP(44,$M:$P,COLUMN(D45),))</f>
        <v>Reserve</v>
      </c>
      <c r="BW195" t="s">
        <v>584</v>
      </c>
      <c r="BX195" t="s">
        <v>585</v>
      </c>
      <c r="BY195" s="65" t="s">
        <v>1004</v>
      </c>
      <c r="BZ195" t="str">
        <f t="shared" si="105"/>
        <v>339</v>
      </c>
      <c r="CB195" t="s">
        <v>1011</v>
      </c>
      <c r="CC195" t="s">
        <v>1012</v>
      </c>
      <c r="CD195" t="s">
        <v>589</v>
      </c>
      <c r="CF195" t="s">
        <v>584</v>
      </c>
      <c r="CG195" t="s">
        <v>585</v>
      </c>
      <c r="CH195" t="s">
        <v>1004</v>
      </c>
      <c r="EA195" t="e">
        <f>MasterListe!#REF!</f>
        <v>#REF!</v>
      </c>
      <c r="EB195" t="e">
        <f>MasterListe!#REF!</f>
        <v>#REF!</v>
      </c>
      <c r="EC195">
        <f t="shared" si="126"/>
        <v>0</v>
      </c>
      <c r="ED195">
        <f t="shared" si="127"/>
        <v>0</v>
      </c>
      <c r="EE195">
        <f t="shared" si="128"/>
        <v>0</v>
      </c>
      <c r="EF195">
        <f t="shared" si="129"/>
        <v>0</v>
      </c>
      <c r="EG195">
        <f t="shared" si="130"/>
        <v>0</v>
      </c>
      <c r="EH195">
        <f t="shared" si="131"/>
        <v>0</v>
      </c>
      <c r="EI195">
        <f t="shared" si="132"/>
        <v>0</v>
      </c>
      <c r="FA195" s="63" t="str">
        <f t="shared" si="143"/>
        <v>IO.RES_AE339</v>
      </c>
      <c r="FB195" s="64" t="str">
        <f t="shared" si="144"/>
        <v>R</v>
      </c>
      <c r="FC195" s="64" t="str">
        <f t="shared" si="145"/>
        <v>339</v>
      </c>
      <c r="FD195" s="64" t="str">
        <f t="shared" si="146"/>
        <v>Reserve</v>
      </c>
      <c r="FE195" s="64" t="s">
        <v>619</v>
      </c>
      <c r="FF195" s="65"/>
    </row>
    <row r="196" spans="1:162" ht="15" customHeight="1">
      <c r="A196">
        <f t="shared" si="133"/>
        <v>0</v>
      </c>
      <c r="G196">
        <f t="shared" si="106"/>
        <v>0</v>
      </c>
      <c r="H196">
        <f t="shared" si="107"/>
        <v>0</v>
      </c>
      <c r="I196">
        <f t="shared" si="108"/>
        <v>0</v>
      </c>
      <c r="J196">
        <f t="shared" si="147"/>
        <v>0</v>
      </c>
      <c r="K196">
        <f t="shared" si="109"/>
        <v>0</v>
      </c>
      <c r="L196">
        <f t="shared" si="110"/>
        <v>0</v>
      </c>
      <c r="M196">
        <f t="shared" si="111"/>
        <v>0</v>
      </c>
      <c r="N196">
        <f t="shared" ref="N196:N259" si="148">AF196*AI196</f>
        <v>0</v>
      </c>
      <c r="O196" t="e">
        <f>MasterListe!#REF!&amp;"_"&amp;MasterListe!#REF!&amp;"_"&amp;MasterListe!#REF!</f>
        <v>#REF!</v>
      </c>
      <c r="P196" t="e">
        <f>MasterListe!#REF!&amp;" "&amp;MasterListe!#REF!</f>
        <v>#REF!</v>
      </c>
      <c r="S196">
        <f t="shared" si="134"/>
        <v>4</v>
      </c>
      <c r="T196">
        <f t="shared" si="112"/>
        <v>0</v>
      </c>
      <c r="U196">
        <f t="shared" si="135"/>
        <v>0</v>
      </c>
      <c r="V196">
        <f t="shared" si="136"/>
        <v>10</v>
      </c>
      <c r="W196">
        <f t="shared" si="113"/>
        <v>5</v>
      </c>
      <c r="X196">
        <f t="shared" si="114"/>
        <v>0</v>
      </c>
      <c r="Y196">
        <f t="shared" si="137"/>
        <v>6</v>
      </c>
      <c r="Z196">
        <f t="shared" si="115"/>
        <v>2</v>
      </c>
      <c r="AA196">
        <f t="shared" si="116"/>
        <v>0</v>
      </c>
      <c r="AB196">
        <f t="shared" si="138"/>
        <v>96</v>
      </c>
      <c r="AC196">
        <f t="shared" si="117"/>
        <v>1</v>
      </c>
      <c r="AD196">
        <f t="shared" si="118"/>
        <v>0</v>
      </c>
      <c r="AE196">
        <f t="shared" si="139"/>
        <v>0</v>
      </c>
      <c r="AF196">
        <f t="shared" si="119"/>
        <v>0</v>
      </c>
      <c r="AG196">
        <f t="shared" si="140"/>
        <v>8</v>
      </c>
      <c r="AH196" cm="1">
        <f t="array" ref="AH196">_xlfn.IFS(AND(AF196=AE196,AJ196=1),SUM(IF(EC196=1,1,0),AH195),AND(AH195=0,OR(AI196=1,AJ196=0)),0,AND(AI196=0,AJ196=0),AH195)</f>
        <v>0</v>
      </c>
      <c r="AI196">
        <f t="shared" si="120"/>
        <v>0</v>
      </c>
      <c r="AJ196">
        <f t="shared" si="121"/>
        <v>0</v>
      </c>
      <c r="AK196">
        <f t="shared" si="141"/>
        <v>0</v>
      </c>
      <c r="AL196">
        <f t="shared" si="122"/>
        <v>0</v>
      </c>
      <c r="AM196">
        <f t="shared" si="123"/>
        <v>0</v>
      </c>
      <c r="AN196">
        <f t="shared" si="142"/>
        <v>0</v>
      </c>
      <c r="AO196">
        <f t="shared" si="124"/>
        <v>0</v>
      </c>
      <c r="AP196">
        <f t="shared" si="125"/>
        <v>0</v>
      </c>
      <c r="AY196" s="72"/>
      <c r="AZ196" s="73"/>
      <c r="BB196" s="72"/>
      <c r="BQ196" s="100"/>
      <c r="BR196" s="96"/>
      <c r="BS196" s="60" t="str">
        <f t="shared" ref="BS196:BS259" si="149">CB196</f>
        <v>AE340</v>
      </c>
      <c r="BT196" t="str">
        <f>IF(ISNA(MATCH(45,$M:$M,)),CC196,VLOOKUP(45,$M:$P,COLUMN(C46),))</f>
        <v>RES_AE340</v>
      </c>
      <c r="BU196" t="str">
        <f>IF(ISNA(MATCH(45,$M:$M,)),CD196,VLOOKUP(45,$M:$P,COLUMN(D46),))</f>
        <v>Reserve</v>
      </c>
      <c r="BW196" t="s">
        <v>584</v>
      </c>
      <c r="BX196" t="s">
        <v>585</v>
      </c>
      <c r="BY196" s="65" t="s">
        <v>1004</v>
      </c>
      <c r="BZ196" t="str">
        <f t="shared" ref="BZ196:BZ259" si="150">MID(BS196,3,3)</f>
        <v>340</v>
      </c>
      <c r="CB196" t="s">
        <v>1013</v>
      </c>
      <c r="CC196" t="s">
        <v>1014</v>
      </c>
      <c r="CD196" t="s">
        <v>589</v>
      </c>
      <c r="CF196" t="s">
        <v>584</v>
      </c>
      <c r="CG196" t="s">
        <v>585</v>
      </c>
      <c r="CH196" t="s">
        <v>1004</v>
      </c>
      <c r="EA196" t="e">
        <f>MasterListe!#REF!</f>
        <v>#REF!</v>
      </c>
      <c r="EB196" t="e">
        <f>MasterListe!#REF!</f>
        <v>#REF!</v>
      </c>
      <c r="EC196">
        <f t="shared" si="126"/>
        <v>0</v>
      </c>
      <c r="ED196">
        <f t="shared" si="127"/>
        <v>0</v>
      </c>
      <c r="EE196">
        <f t="shared" si="128"/>
        <v>0</v>
      </c>
      <c r="EF196">
        <f t="shared" si="129"/>
        <v>0</v>
      </c>
      <c r="EG196">
        <f t="shared" si="130"/>
        <v>0</v>
      </c>
      <c r="EH196">
        <f t="shared" si="131"/>
        <v>0</v>
      </c>
      <c r="EI196">
        <f t="shared" si="132"/>
        <v>0</v>
      </c>
      <c r="FA196" s="63" t="str">
        <f t="shared" si="143"/>
        <v>IO.RES_AE340</v>
      </c>
      <c r="FB196" s="64" t="str">
        <f t="shared" si="144"/>
        <v>R</v>
      </c>
      <c r="FC196" s="64" t="str">
        <f t="shared" si="145"/>
        <v>340</v>
      </c>
      <c r="FD196" s="64" t="str">
        <f t="shared" si="146"/>
        <v>Reserve</v>
      </c>
      <c r="FE196" s="64" t="s">
        <v>619</v>
      </c>
      <c r="FF196" s="65"/>
    </row>
    <row r="197" spans="1:162" ht="15" customHeight="1">
      <c r="A197">
        <f t="shared" si="133"/>
        <v>0</v>
      </c>
      <c r="G197">
        <f t="shared" ref="G197:G260" si="151">AO197*AP197</f>
        <v>0</v>
      </c>
      <c r="H197">
        <f t="shared" ref="H197:H260" si="152">T197*U197</f>
        <v>0</v>
      </c>
      <c r="I197">
        <f t="shared" ref="I197:I260" si="153">AC197*AD197</f>
        <v>0</v>
      </c>
      <c r="J197">
        <f t="shared" si="147"/>
        <v>0</v>
      </c>
      <c r="K197">
        <f t="shared" ref="K197:K260" si="154">AA197*Z197</f>
        <v>0</v>
      </c>
      <c r="L197">
        <f t="shared" ref="L197:L260" si="155">AM197*AL197</f>
        <v>0</v>
      </c>
      <c r="M197">
        <f t="shared" ref="M197:M260" si="156">AH197*AJ197</f>
        <v>0</v>
      </c>
      <c r="N197">
        <f t="shared" si="148"/>
        <v>0</v>
      </c>
      <c r="O197" t="e">
        <f>MasterListe!#REF!&amp;"_"&amp;MasterListe!#REF!&amp;"_"&amp;MasterListe!#REF!</f>
        <v>#REF!</v>
      </c>
      <c r="P197" t="e">
        <f>MasterListe!#REF!&amp;" "&amp;MasterListe!#REF!</f>
        <v>#REF!</v>
      </c>
      <c r="S197">
        <f t="shared" si="134"/>
        <v>4</v>
      </c>
      <c r="T197">
        <f t="shared" ref="T197:T260" si="157">IF(SUM(IF(Q197="A1000_Standard",1,0),T196)&gt;S197,T196,SUM(IF(Q197="A1000_Standard",1,0),T196))</f>
        <v>0</v>
      </c>
      <c r="U197">
        <f t="shared" si="135"/>
        <v>0</v>
      </c>
      <c r="V197">
        <f t="shared" si="136"/>
        <v>10</v>
      </c>
      <c r="W197">
        <f t="shared" ref="W197:W260" si="158">IF(SUM(IF(Q197="A1000",1,0),W196)&gt;V197,W196,SUM(IF(Q197="A1000",1,0),W196))</f>
        <v>5</v>
      </c>
      <c r="X197">
        <f t="shared" ref="X197:X260" si="159">IF(Q197="A1000",1,0)</f>
        <v>0</v>
      </c>
      <c r="Y197">
        <f t="shared" si="137"/>
        <v>6</v>
      </c>
      <c r="Z197">
        <f t="shared" ref="Z197:Z260" si="160">IF(SUM(IF(Q197="A2000",1,0),Z196)&gt;Y197,Z196,SUM(IF(Q197="A2000",1,0),Z196))</f>
        <v>2</v>
      </c>
      <c r="AA197">
        <f t="shared" ref="AA197:AA260" si="161">IF(Q197="A2000",1,0)</f>
        <v>0</v>
      </c>
      <c r="AB197">
        <f t="shared" si="138"/>
        <v>96</v>
      </c>
      <c r="AC197">
        <f t="shared" ref="AC197:AC260" si="162">IF(SUM(IF(EH197=1,1,0),AC196)&gt;AB197,AC196,SUM(IF(EH197=1,1,0),AC196))</f>
        <v>1</v>
      </c>
      <c r="AD197">
        <f t="shared" ref="AD197:AD260" si="163">EH197</f>
        <v>0</v>
      </c>
      <c r="AE197">
        <f t="shared" si="139"/>
        <v>0</v>
      </c>
      <c r="AF197">
        <f t="shared" ref="AF197:AF260" si="164">IF(SUM(IF(EC197=1,1,0),AF196)&gt;AE197,AF196,SUM(IF(EC197=1,1,0),AF196))</f>
        <v>0</v>
      </c>
      <c r="AG197">
        <f t="shared" si="140"/>
        <v>8</v>
      </c>
      <c r="AH197" cm="1">
        <f t="array" ref="AH197">_xlfn.IFS(AND(AF197=AE197,AJ197=1),SUM(IF(EC197=1,1,0),AH196),AND(AH196=0,OR(AI197=1,AJ197=0)),0,AND(AI197=0,AJ197=0),AH196)</f>
        <v>0</v>
      </c>
      <c r="AI197">
        <f t="shared" ref="AI197:AI260" si="165">IF(AND(EC197=1,AF196&lt;AE197),1,0)</f>
        <v>0</v>
      </c>
      <c r="AJ197">
        <f t="shared" ref="AJ197:AJ260" si="166">IF(AND(EC197=1,AI197=0),1,0)</f>
        <v>0</v>
      </c>
      <c r="AK197">
        <f t="shared" si="141"/>
        <v>0</v>
      </c>
      <c r="AL197">
        <f t="shared" ref="AL197:AL260" si="167">IF(SUM(IF(EG197=1,1,0),AL196)&gt;AK197,AF196,SUM(IF(EG197=1,1,0),AL196))</f>
        <v>0</v>
      </c>
      <c r="AM197">
        <f t="shared" ref="AM197:AM260" si="168">IF(AND(EG197=1,AL196&lt;AK197),1,0)</f>
        <v>0</v>
      </c>
      <c r="AN197">
        <f t="shared" si="142"/>
        <v>0</v>
      </c>
      <c r="AO197">
        <f t="shared" ref="AO197:AO260" si="169">IF(SUM(AP197,AO196)&gt;AN197,AO196,SUM(AP197,AO196))</f>
        <v>0</v>
      </c>
      <c r="AP197">
        <f t="shared" ref="AP197:AP260" si="170">ED197</f>
        <v>0</v>
      </c>
      <c r="AY197" s="72"/>
      <c r="AZ197" s="73"/>
      <c r="BB197" s="72"/>
      <c r="BQ197" s="100"/>
      <c r="BR197" s="96"/>
      <c r="BS197" s="60" t="str">
        <f t="shared" si="149"/>
        <v>AE341</v>
      </c>
      <c r="BT197" t="str">
        <f>IF(ISNA(MATCH(46,$M:$M,)),CC197,VLOOKUP(46,$M:$P,COLUMN(C47),))</f>
        <v>RES_AE341</v>
      </c>
      <c r="BU197" t="str">
        <f>IF(ISNA(MATCH(46,$M:$M,)),CD197,VLOOKUP(46,$M:$P,COLUMN(D47),))</f>
        <v>Reserve</v>
      </c>
      <c r="BW197" t="s">
        <v>584</v>
      </c>
      <c r="BX197" t="s">
        <v>585</v>
      </c>
      <c r="BY197" s="65" t="s">
        <v>1004</v>
      </c>
      <c r="BZ197" t="str">
        <f t="shared" si="150"/>
        <v>341</v>
      </c>
      <c r="CB197" t="s">
        <v>1015</v>
      </c>
      <c r="CC197" t="s">
        <v>1016</v>
      </c>
      <c r="CD197" t="s">
        <v>589</v>
      </c>
      <c r="CF197" t="s">
        <v>584</v>
      </c>
      <c r="CG197" t="s">
        <v>585</v>
      </c>
      <c r="CH197" t="s">
        <v>1004</v>
      </c>
      <c r="EA197" t="e">
        <f>MasterListe!#REF!</f>
        <v>#REF!</v>
      </c>
      <c r="EB197" t="e">
        <f>MasterListe!#REF!</f>
        <v>#REF!</v>
      </c>
      <c r="EC197">
        <f t="shared" ref="EC197:EC260" si="171">_xlfn.BITAND(EF197,NOT(EE197))</f>
        <v>0</v>
      </c>
      <c r="ED197">
        <f t="shared" ref="ED197:ED260" si="172">_xlfn.BITAND(EE197,EF197)</f>
        <v>0</v>
      </c>
      <c r="EE197">
        <f t="shared" ref="EE197:EE260" si="173">IF(ISERROR(FIND("mA",EB197)),0,1)</f>
        <v>0</v>
      </c>
      <c r="EF197">
        <f t="shared" ref="EF197:EF260" si="174">IF(ISERROR(FIND("MW",EA197)),0,1)</f>
        <v>0</v>
      </c>
      <c r="EG197">
        <f t="shared" ref="EG197:EG260" si="175">IF(ISERROR(FIND("SG",EA197)),0,1)</f>
        <v>0</v>
      </c>
      <c r="EH197">
        <f t="shared" ref="EH197:EH260" si="176">IF(OR(IF(ISERROR(FIND("SM",EA197)),0,1),IF(ISERROR(FIND("BM",EA197)),0,1),(IF(ISERROR(FIND("RM",EA197)),0,1))),1,0)</f>
        <v>0</v>
      </c>
      <c r="EI197">
        <f t="shared" ref="EI197:EI260" si="177">IF(ISERROR(FIND("FG",EA197)),0,1)</f>
        <v>0</v>
      </c>
      <c r="FA197" s="63" t="str">
        <f t="shared" si="143"/>
        <v>IO.RES_AE341</v>
      </c>
      <c r="FB197" s="64" t="str">
        <f t="shared" si="144"/>
        <v>R</v>
      </c>
      <c r="FC197" s="64" t="str">
        <f t="shared" si="145"/>
        <v>341</v>
      </c>
      <c r="FD197" s="64" t="str">
        <f t="shared" si="146"/>
        <v>Reserve</v>
      </c>
      <c r="FE197" s="64" t="s">
        <v>619</v>
      </c>
      <c r="FF197" s="65"/>
    </row>
    <row r="198" spans="1:162" ht="15" customHeight="1">
      <c r="A198">
        <f t="shared" ref="A198:A261" si="178">SUM(X198,AA198,AD198,AI198,AJ198,AM198,U198,AP198)</f>
        <v>0</v>
      </c>
      <c r="G198">
        <f t="shared" si="151"/>
        <v>0</v>
      </c>
      <c r="H198">
        <f t="shared" si="152"/>
        <v>0</v>
      </c>
      <c r="I198">
        <f t="shared" si="153"/>
        <v>0</v>
      </c>
      <c r="J198">
        <f t="shared" si="147"/>
        <v>0</v>
      </c>
      <c r="K198">
        <f t="shared" si="154"/>
        <v>0</v>
      </c>
      <c r="L198">
        <f t="shared" si="155"/>
        <v>0</v>
      </c>
      <c r="M198">
        <f t="shared" si="156"/>
        <v>0</v>
      </c>
      <c r="N198">
        <f t="shared" si="148"/>
        <v>0</v>
      </c>
      <c r="O198" t="e">
        <f>MasterListe!#REF!&amp;"_"&amp;MasterListe!#REF!&amp;"_"&amp;MasterListe!#REF!</f>
        <v>#REF!</v>
      </c>
      <c r="P198" t="e">
        <f>MasterListe!#REF!&amp;" "&amp;MasterListe!#REF!</f>
        <v>#REF!</v>
      </c>
      <c r="S198">
        <f t="shared" ref="S198:S261" si="179">S197</f>
        <v>4</v>
      </c>
      <c r="T198">
        <f t="shared" si="157"/>
        <v>0</v>
      </c>
      <c r="U198">
        <f t="shared" ref="U198:U261" si="180">IF(Q198="A1000_Standard",1,0)</f>
        <v>0</v>
      </c>
      <c r="V198">
        <f t="shared" ref="V198:V261" si="181">V197</f>
        <v>10</v>
      </c>
      <c r="W198">
        <f t="shared" si="158"/>
        <v>5</v>
      </c>
      <c r="X198">
        <f t="shared" si="159"/>
        <v>0</v>
      </c>
      <c r="Y198">
        <f t="shared" ref="Y198:Y261" si="182">Y197</f>
        <v>6</v>
      </c>
      <c r="Z198">
        <f t="shared" si="160"/>
        <v>2</v>
      </c>
      <c r="AA198">
        <f t="shared" si="161"/>
        <v>0</v>
      </c>
      <c r="AB198">
        <f t="shared" ref="AB198:AB261" si="183">AB197</f>
        <v>96</v>
      </c>
      <c r="AC198">
        <f t="shared" si="162"/>
        <v>1</v>
      </c>
      <c r="AD198">
        <f t="shared" si="163"/>
        <v>0</v>
      </c>
      <c r="AE198">
        <f t="shared" ref="AE198:AE261" si="184">AE197</f>
        <v>0</v>
      </c>
      <c r="AF198">
        <f t="shared" si="164"/>
        <v>0</v>
      </c>
      <c r="AG198">
        <f t="shared" ref="AG198:AG261" si="185">AG197</f>
        <v>8</v>
      </c>
      <c r="AH198" cm="1">
        <f t="array" ref="AH198">_xlfn.IFS(AND(AF198=AE198,AJ198=1),SUM(IF(EC198=1,1,0),AH197),AND(AH197=0,OR(AI198=1,AJ198=0)),0,AND(AI198=0,AJ198=0),AH197)</f>
        <v>0</v>
      </c>
      <c r="AI198">
        <f t="shared" si="165"/>
        <v>0</v>
      </c>
      <c r="AJ198">
        <f t="shared" si="166"/>
        <v>0</v>
      </c>
      <c r="AK198">
        <f t="shared" ref="AK198:AK261" si="186">AK197</f>
        <v>0</v>
      </c>
      <c r="AL198">
        <f t="shared" si="167"/>
        <v>0</v>
      </c>
      <c r="AM198">
        <f t="shared" si="168"/>
        <v>0</v>
      </c>
      <c r="AN198">
        <f t="shared" ref="AN198:AN261" si="187">AN197</f>
        <v>0</v>
      </c>
      <c r="AO198">
        <f t="shared" si="169"/>
        <v>0</v>
      </c>
      <c r="AP198">
        <f t="shared" si="170"/>
        <v>0</v>
      </c>
      <c r="AY198" s="72"/>
      <c r="AZ198" s="73"/>
      <c r="BB198" s="72"/>
      <c r="BQ198" s="100"/>
      <c r="BR198" s="96"/>
      <c r="BS198" s="60" t="str">
        <f t="shared" si="149"/>
        <v>AE342</v>
      </c>
      <c r="BT198" t="str">
        <f>IF(ISNA(MATCH(47,$M:$M,)),CC198,VLOOKUP(47,$M:$P,COLUMN(C48),))</f>
        <v>RES_AE342</v>
      </c>
      <c r="BU198" t="str">
        <f>IF(ISNA(MATCH(47,$M:$M,)),CD198,VLOOKUP(47,$M:$P,COLUMN(D48),))</f>
        <v>Reserve</v>
      </c>
      <c r="BW198" t="s">
        <v>584</v>
      </c>
      <c r="BX198" t="s">
        <v>585</v>
      </c>
      <c r="BY198" s="65" t="s">
        <v>1004</v>
      </c>
      <c r="BZ198" t="str">
        <f t="shared" si="150"/>
        <v>342</v>
      </c>
      <c r="CB198" t="s">
        <v>1017</v>
      </c>
      <c r="CC198" t="s">
        <v>1018</v>
      </c>
      <c r="CD198" t="s">
        <v>589</v>
      </c>
      <c r="CF198" t="s">
        <v>584</v>
      </c>
      <c r="CG198" t="s">
        <v>585</v>
      </c>
      <c r="CH198" t="s">
        <v>1004</v>
      </c>
      <c r="EA198" t="e">
        <f>MasterListe!#REF!</f>
        <v>#REF!</v>
      </c>
      <c r="EB198" t="e">
        <f>MasterListe!#REF!</f>
        <v>#REF!</v>
      </c>
      <c r="EC198">
        <f t="shared" si="171"/>
        <v>0</v>
      </c>
      <c r="ED198">
        <f t="shared" si="172"/>
        <v>0</v>
      </c>
      <c r="EE198">
        <f t="shared" si="173"/>
        <v>0</v>
      </c>
      <c r="EF198">
        <f t="shared" si="174"/>
        <v>0</v>
      </c>
      <c r="EG198">
        <f t="shared" si="175"/>
        <v>0</v>
      </c>
      <c r="EH198">
        <f t="shared" si="176"/>
        <v>0</v>
      </c>
      <c r="EI198">
        <f t="shared" si="177"/>
        <v>0</v>
      </c>
      <c r="FA198" s="63" t="str">
        <f t="shared" si="143"/>
        <v>IO.RES_AE342</v>
      </c>
      <c r="FB198" s="64" t="str">
        <f t="shared" si="144"/>
        <v>R</v>
      </c>
      <c r="FC198" s="64" t="str">
        <f t="shared" si="145"/>
        <v>342</v>
      </c>
      <c r="FD198" s="64" t="str">
        <f t="shared" si="146"/>
        <v>Reserve</v>
      </c>
      <c r="FE198" s="64" t="s">
        <v>619</v>
      </c>
      <c r="FF198" s="65"/>
    </row>
    <row r="199" spans="1:162" ht="15" customHeight="1">
      <c r="A199">
        <f t="shared" si="178"/>
        <v>0</v>
      </c>
      <c r="G199">
        <f t="shared" si="151"/>
        <v>0</v>
      </c>
      <c r="H199">
        <f t="shared" si="152"/>
        <v>0</v>
      </c>
      <c r="I199">
        <f t="shared" si="153"/>
        <v>0</v>
      </c>
      <c r="J199">
        <f t="shared" si="147"/>
        <v>0</v>
      </c>
      <c r="K199">
        <f t="shared" si="154"/>
        <v>0</v>
      </c>
      <c r="L199">
        <f t="shared" si="155"/>
        <v>0</v>
      </c>
      <c r="M199">
        <f t="shared" si="156"/>
        <v>0</v>
      </c>
      <c r="N199">
        <f t="shared" si="148"/>
        <v>0</v>
      </c>
      <c r="O199" t="e">
        <f>MasterListe!#REF!&amp;"_"&amp;MasterListe!#REF!&amp;"_"&amp;MasterListe!#REF!</f>
        <v>#REF!</v>
      </c>
      <c r="P199" t="e">
        <f>MasterListe!#REF!&amp;" "&amp;MasterListe!#REF!</f>
        <v>#REF!</v>
      </c>
      <c r="S199">
        <f t="shared" si="179"/>
        <v>4</v>
      </c>
      <c r="T199">
        <f t="shared" si="157"/>
        <v>0</v>
      </c>
      <c r="U199">
        <f t="shared" si="180"/>
        <v>0</v>
      </c>
      <c r="V199">
        <f t="shared" si="181"/>
        <v>10</v>
      </c>
      <c r="W199">
        <f t="shared" si="158"/>
        <v>5</v>
      </c>
      <c r="X199">
        <f t="shared" si="159"/>
        <v>0</v>
      </c>
      <c r="Y199">
        <f t="shared" si="182"/>
        <v>6</v>
      </c>
      <c r="Z199">
        <f t="shared" si="160"/>
        <v>2</v>
      </c>
      <c r="AA199">
        <f t="shared" si="161"/>
        <v>0</v>
      </c>
      <c r="AB199">
        <f t="shared" si="183"/>
        <v>96</v>
      </c>
      <c r="AC199">
        <f t="shared" si="162"/>
        <v>1</v>
      </c>
      <c r="AD199">
        <f t="shared" si="163"/>
        <v>0</v>
      </c>
      <c r="AE199">
        <f t="shared" si="184"/>
        <v>0</v>
      </c>
      <c r="AF199">
        <f t="shared" si="164"/>
        <v>0</v>
      </c>
      <c r="AG199">
        <f t="shared" si="185"/>
        <v>8</v>
      </c>
      <c r="AH199" cm="1">
        <f t="array" ref="AH199">_xlfn.IFS(AND(AF199=AE199,AJ199=1),SUM(IF(EC199=1,1,0),AH198),AND(AH198=0,OR(AI199=1,AJ199=0)),0,AND(AI199=0,AJ199=0),AH198)</f>
        <v>0</v>
      </c>
      <c r="AI199">
        <f t="shared" si="165"/>
        <v>0</v>
      </c>
      <c r="AJ199">
        <f t="shared" si="166"/>
        <v>0</v>
      </c>
      <c r="AK199">
        <f t="shared" si="186"/>
        <v>0</v>
      </c>
      <c r="AL199">
        <f t="shared" si="167"/>
        <v>0</v>
      </c>
      <c r="AM199">
        <f t="shared" si="168"/>
        <v>0</v>
      </c>
      <c r="AN199">
        <f t="shared" si="187"/>
        <v>0</v>
      </c>
      <c r="AO199">
        <f t="shared" si="169"/>
        <v>0</v>
      </c>
      <c r="AP199">
        <f t="shared" si="170"/>
        <v>0</v>
      </c>
      <c r="AY199" s="72"/>
      <c r="AZ199" s="73"/>
      <c r="BB199" s="72"/>
      <c r="BQ199" s="100"/>
      <c r="BR199" s="96"/>
      <c r="BS199" s="60" t="str">
        <f t="shared" si="149"/>
        <v>AE343</v>
      </c>
      <c r="BT199" t="str">
        <f>IF(ISNA(MATCH(48,$M:$M,)),CC199,VLOOKUP(48,$M:$P,COLUMN(C49),))</f>
        <v>RES_AE343</v>
      </c>
      <c r="BU199" t="str">
        <f>IF(ISNA(MATCH(48,$M:$M,)),CD199,VLOOKUP(48,$M:$P,COLUMN(D49),))</f>
        <v>Reserve</v>
      </c>
      <c r="BW199" t="s">
        <v>584</v>
      </c>
      <c r="BX199" t="s">
        <v>585</v>
      </c>
      <c r="BY199" s="65" t="s">
        <v>1004</v>
      </c>
      <c r="BZ199" t="str">
        <f t="shared" si="150"/>
        <v>343</v>
      </c>
      <c r="CB199" t="s">
        <v>1019</v>
      </c>
      <c r="CC199" t="s">
        <v>1020</v>
      </c>
      <c r="CD199" t="s">
        <v>589</v>
      </c>
      <c r="CF199" t="s">
        <v>584</v>
      </c>
      <c r="CG199" t="s">
        <v>585</v>
      </c>
      <c r="CH199" t="s">
        <v>1004</v>
      </c>
      <c r="EA199" t="e">
        <f>MasterListe!#REF!</f>
        <v>#REF!</v>
      </c>
      <c r="EB199" t="e">
        <f>MasterListe!#REF!</f>
        <v>#REF!</v>
      </c>
      <c r="EC199">
        <f t="shared" si="171"/>
        <v>0</v>
      </c>
      <c r="ED199">
        <f t="shared" si="172"/>
        <v>0</v>
      </c>
      <c r="EE199">
        <f t="shared" si="173"/>
        <v>0</v>
      </c>
      <c r="EF199">
        <f t="shared" si="174"/>
        <v>0</v>
      </c>
      <c r="EG199">
        <f t="shared" si="175"/>
        <v>0</v>
      </c>
      <c r="EH199">
        <f t="shared" si="176"/>
        <v>0</v>
      </c>
      <c r="EI199">
        <f t="shared" si="177"/>
        <v>0</v>
      </c>
      <c r="FA199" s="63" t="str">
        <f t="shared" si="143"/>
        <v>IO.RES_AE343</v>
      </c>
      <c r="FB199" s="64" t="str">
        <f t="shared" si="144"/>
        <v>R</v>
      </c>
      <c r="FC199" s="64" t="str">
        <f t="shared" si="145"/>
        <v>343</v>
      </c>
      <c r="FD199" s="64" t="str">
        <f t="shared" si="146"/>
        <v>Reserve</v>
      </c>
      <c r="FE199" s="64" t="s">
        <v>619</v>
      </c>
      <c r="FF199" s="65"/>
    </row>
    <row r="200" spans="1:162" ht="15" customHeight="1">
      <c r="A200">
        <f t="shared" si="178"/>
        <v>0</v>
      </c>
      <c r="G200">
        <f t="shared" si="151"/>
        <v>0</v>
      </c>
      <c r="H200">
        <f t="shared" si="152"/>
        <v>0</v>
      </c>
      <c r="I200">
        <f t="shared" si="153"/>
        <v>0</v>
      </c>
      <c r="J200">
        <f t="shared" si="147"/>
        <v>0</v>
      </c>
      <c r="K200">
        <f t="shared" si="154"/>
        <v>0</v>
      </c>
      <c r="L200">
        <f t="shared" si="155"/>
        <v>0</v>
      </c>
      <c r="M200">
        <f t="shared" si="156"/>
        <v>0</v>
      </c>
      <c r="N200">
        <f t="shared" si="148"/>
        <v>0</v>
      </c>
      <c r="O200" t="e">
        <f>MasterListe!#REF!&amp;"_"&amp;MasterListe!#REF!&amp;"_"&amp;MasterListe!#REF!</f>
        <v>#REF!</v>
      </c>
      <c r="P200" t="e">
        <f>MasterListe!#REF!&amp;" "&amp;MasterListe!#REF!</f>
        <v>#REF!</v>
      </c>
      <c r="S200">
        <f t="shared" si="179"/>
        <v>4</v>
      </c>
      <c r="T200">
        <f t="shared" si="157"/>
        <v>0</v>
      </c>
      <c r="U200">
        <f t="shared" si="180"/>
        <v>0</v>
      </c>
      <c r="V200">
        <f t="shared" si="181"/>
        <v>10</v>
      </c>
      <c r="W200">
        <f t="shared" si="158"/>
        <v>5</v>
      </c>
      <c r="X200">
        <f t="shared" si="159"/>
        <v>0</v>
      </c>
      <c r="Y200">
        <f t="shared" si="182"/>
        <v>6</v>
      </c>
      <c r="Z200">
        <f t="shared" si="160"/>
        <v>2</v>
      </c>
      <c r="AA200">
        <f t="shared" si="161"/>
        <v>0</v>
      </c>
      <c r="AB200">
        <f t="shared" si="183"/>
        <v>96</v>
      </c>
      <c r="AC200">
        <f t="shared" si="162"/>
        <v>1</v>
      </c>
      <c r="AD200">
        <f t="shared" si="163"/>
        <v>0</v>
      </c>
      <c r="AE200">
        <f t="shared" si="184"/>
        <v>0</v>
      </c>
      <c r="AF200">
        <f t="shared" si="164"/>
        <v>0</v>
      </c>
      <c r="AG200">
        <f t="shared" si="185"/>
        <v>8</v>
      </c>
      <c r="AH200" cm="1">
        <f t="array" ref="AH200">_xlfn.IFS(AND(AF200=AE200,AJ200=1),SUM(IF(EC200=1,1,0),AH199),AND(AH199=0,OR(AI200=1,AJ200=0)),0,AND(AI200=0,AJ200=0),AH199)</f>
        <v>0</v>
      </c>
      <c r="AI200">
        <f t="shared" si="165"/>
        <v>0</v>
      </c>
      <c r="AJ200">
        <f t="shared" si="166"/>
        <v>0</v>
      </c>
      <c r="AK200">
        <f t="shared" si="186"/>
        <v>0</v>
      </c>
      <c r="AL200">
        <f t="shared" si="167"/>
        <v>0</v>
      </c>
      <c r="AM200">
        <f t="shared" si="168"/>
        <v>0</v>
      </c>
      <c r="AN200">
        <f t="shared" si="187"/>
        <v>0</v>
      </c>
      <c r="AO200">
        <f t="shared" si="169"/>
        <v>0</v>
      </c>
      <c r="AP200">
        <f t="shared" si="170"/>
        <v>0</v>
      </c>
      <c r="AY200" s="72"/>
      <c r="AZ200" s="73"/>
      <c r="BB200" s="72"/>
      <c r="BQ200" s="100" t="s">
        <v>1021</v>
      </c>
      <c r="BR200" s="96">
        <v>1</v>
      </c>
      <c r="BS200" s="60" t="str">
        <f t="shared" si="149"/>
        <v>AE464</v>
      </c>
      <c r="BT200" t="str">
        <f>IF(ISNA(MATCH(1,$G:$G,)),CC200,VLOOKUP(1,$G:$P,COLUMN(I2),))</f>
        <v>RES_AE464</v>
      </c>
      <c r="BU200" t="str">
        <f>IF(ISNA(MATCH(1,$G:$G,)),CD200,VLOOKUP(1,$G:$P,COLUMN(J2),))</f>
        <v>Reserve</v>
      </c>
      <c r="BW200" t="s">
        <v>584</v>
      </c>
      <c r="BX200" t="s">
        <v>585</v>
      </c>
      <c r="BY200" s="65" t="s">
        <v>1022</v>
      </c>
      <c r="BZ200" t="str">
        <f t="shared" si="150"/>
        <v>464</v>
      </c>
      <c r="CB200" t="s">
        <v>1023</v>
      </c>
      <c r="CC200" t="s">
        <v>1024</v>
      </c>
      <c r="CD200" t="s">
        <v>589</v>
      </c>
      <c r="CF200" t="s">
        <v>584</v>
      </c>
      <c r="CG200" t="s">
        <v>585</v>
      </c>
      <c r="CH200" t="s">
        <v>1022</v>
      </c>
      <c r="EA200" t="e">
        <f>MasterListe!#REF!</f>
        <v>#REF!</v>
      </c>
      <c r="EB200" t="e">
        <f>MasterListe!#REF!</f>
        <v>#REF!</v>
      </c>
      <c r="EC200">
        <f t="shared" si="171"/>
        <v>0</v>
      </c>
      <c r="ED200">
        <f t="shared" si="172"/>
        <v>0</v>
      </c>
      <c r="EE200">
        <f t="shared" si="173"/>
        <v>0</v>
      </c>
      <c r="EF200">
        <f t="shared" si="174"/>
        <v>0</v>
      </c>
      <c r="EG200">
        <f t="shared" si="175"/>
        <v>0</v>
      </c>
      <c r="EH200">
        <f t="shared" si="176"/>
        <v>0</v>
      </c>
      <c r="EI200">
        <f t="shared" si="177"/>
        <v>0</v>
      </c>
      <c r="FA200" s="63" t="str">
        <f t="shared" si="143"/>
        <v>IO.RES_AE464</v>
      </c>
      <c r="FB200" s="64" t="str">
        <f t="shared" si="144"/>
        <v>R</v>
      </c>
      <c r="FC200" s="64" t="str">
        <f t="shared" si="145"/>
        <v>464</v>
      </c>
      <c r="FD200" s="64" t="str">
        <f t="shared" si="146"/>
        <v>Reserve</v>
      </c>
      <c r="FE200" s="64" t="s">
        <v>619</v>
      </c>
      <c r="FF200" s="65"/>
    </row>
    <row r="201" spans="1:162" ht="15" customHeight="1">
      <c r="A201">
        <f t="shared" si="178"/>
        <v>0</v>
      </c>
      <c r="G201">
        <f t="shared" si="151"/>
        <v>0</v>
      </c>
      <c r="H201">
        <f t="shared" si="152"/>
        <v>0</v>
      </c>
      <c r="I201">
        <f t="shared" si="153"/>
        <v>0</v>
      </c>
      <c r="J201">
        <f t="shared" si="147"/>
        <v>0</v>
      </c>
      <c r="K201">
        <f t="shared" si="154"/>
        <v>0</v>
      </c>
      <c r="L201">
        <f t="shared" si="155"/>
        <v>0</v>
      </c>
      <c r="M201">
        <f t="shared" si="156"/>
        <v>0</v>
      </c>
      <c r="N201">
        <f t="shared" si="148"/>
        <v>0</v>
      </c>
      <c r="O201" t="e">
        <f>MasterListe!#REF!&amp;"_"&amp;MasterListe!#REF!&amp;"_"&amp;MasterListe!#REF!</f>
        <v>#REF!</v>
      </c>
      <c r="P201" t="e">
        <f>MasterListe!#REF!&amp;" "&amp;MasterListe!#REF!</f>
        <v>#REF!</v>
      </c>
      <c r="S201">
        <f t="shared" si="179"/>
        <v>4</v>
      </c>
      <c r="T201">
        <f t="shared" si="157"/>
        <v>0</v>
      </c>
      <c r="U201">
        <f t="shared" si="180"/>
        <v>0</v>
      </c>
      <c r="V201">
        <f t="shared" si="181"/>
        <v>10</v>
      </c>
      <c r="W201">
        <f t="shared" si="158"/>
        <v>5</v>
      </c>
      <c r="X201">
        <f t="shared" si="159"/>
        <v>0</v>
      </c>
      <c r="Y201">
        <f t="shared" si="182"/>
        <v>6</v>
      </c>
      <c r="Z201">
        <f t="shared" si="160"/>
        <v>2</v>
      </c>
      <c r="AA201">
        <f t="shared" si="161"/>
        <v>0</v>
      </c>
      <c r="AB201">
        <f t="shared" si="183"/>
        <v>96</v>
      </c>
      <c r="AC201">
        <f t="shared" si="162"/>
        <v>1</v>
      </c>
      <c r="AD201">
        <f t="shared" si="163"/>
        <v>0</v>
      </c>
      <c r="AE201">
        <f t="shared" si="184"/>
        <v>0</v>
      </c>
      <c r="AF201">
        <f t="shared" si="164"/>
        <v>0</v>
      </c>
      <c r="AG201">
        <f t="shared" si="185"/>
        <v>8</v>
      </c>
      <c r="AH201" cm="1">
        <f t="array" ref="AH201">_xlfn.IFS(AND(AF201=AE201,AJ201=1),SUM(IF(EC201=1,1,0),AH200),AND(AH200=0,OR(AI201=1,AJ201=0)),0,AND(AI201=0,AJ201=0),AH200)</f>
        <v>0</v>
      </c>
      <c r="AI201">
        <f t="shared" si="165"/>
        <v>0</v>
      </c>
      <c r="AJ201">
        <f t="shared" si="166"/>
        <v>0</v>
      </c>
      <c r="AK201">
        <f t="shared" si="186"/>
        <v>0</v>
      </c>
      <c r="AL201">
        <f t="shared" si="167"/>
        <v>0</v>
      </c>
      <c r="AM201">
        <f t="shared" si="168"/>
        <v>0</v>
      </c>
      <c r="AN201">
        <f t="shared" si="187"/>
        <v>0</v>
      </c>
      <c r="AO201">
        <f t="shared" si="169"/>
        <v>0</v>
      </c>
      <c r="AP201">
        <f t="shared" si="170"/>
        <v>0</v>
      </c>
      <c r="AY201" s="72"/>
      <c r="AZ201" s="73"/>
      <c r="BB201" s="72"/>
      <c r="BQ201" s="100"/>
      <c r="BR201" s="96"/>
      <c r="BS201" s="60" t="str">
        <f t="shared" si="149"/>
        <v>AE465</v>
      </c>
      <c r="BT201" t="str">
        <f>IF(ISNA(MATCH(2,$G:$G,)),CC201,VLOOKUP(2,$G:$P,COLUMN(I3),))</f>
        <v>RES_AE465</v>
      </c>
      <c r="BU201" t="str">
        <f>IF(ISNA(MATCH(2,$G:$G,)),CD201,VLOOKUP(2,$G:$P,COLUMN(J3),))</f>
        <v>Reserve</v>
      </c>
      <c r="BW201" t="s">
        <v>584</v>
      </c>
      <c r="BX201" t="s">
        <v>585</v>
      </c>
      <c r="BY201" s="65" t="s">
        <v>1022</v>
      </c>
      <c r="BZ201" t="str">
        <f t="shared" si="150"/>
        <v>465</v>
      </c>
      <c r="CB201" t="s">
        <v>1025</v>
      </c>
      <c r="CC201" t="s">
        <v>1026</v>
      </c>
      <c r="CD201" t="s">
        <v>589</v>
      </c>
      <c r="CF201" t="s">
        <v>584</v>
      </c>
      <c r="CG201" t="s">
        <v>585</v>
      </c>
      <c r="CH201" t="s">
        <v>1022</v>
      </c>
      <c r="EA201" t="e">
        <f>MasterListe!#REF!</f>
        <v>#REF!</v>
      </c>
      <c r="EB201" t="e">
        <f>MasterListe!#REF!</f>
        <v>#REF!</v>
      </c>
      <c r="EC201">
        <f t="shared" si="171"/>
        <v>0</v>
      </c>
      <c r="ED201">
        <f t="shared" si="172"/>
        <v>0</v>
      </c>
      <c r="EE201">
        <f t="shared" si="173"/>
        <v>0</v>
      </c>
      <c r="EF201">
        <f t="shared" si="174"/>
        <v>0</v>
      </c>
      <c r="EG201">
        <f t="shared" si="175"/>
        <v>0</v>
      </c>
      <c r="EH201">
        <f t="shared" si="176"/>
        <v>0</v>
      </c>
      <c r="EI201">
        <f t="shared" si="177"/>
        <v>0</v>
      </c>
      <c r="FA201" s="63" t="str">
        <f t="shared" si="143"/>
        <v>IO.RES_AE465</v>
      </c>
      <c r="FB201" s="64" t="str">
        <f t="shared" si="144"/>
        <v>R</v>
      </c>
      <c r="FC201" s="64" t="str">
        <f t="shared" si="145"/>
        <v>465</v>
      </c>
      <c r="FD201" s="64" t="str">
        <f t="shared" si="146"/>
        <v>Reserve</v>
      </c>
      <c r="FE201" s="64" t="s">
        <v>619</v>
      </c>
      <c r="FF201" s="65"/>
    </row>
    <row r="202" spans="1:162" ht="15" customHeight="1">
      <c r="A202">
        <f t="shared" si="178"/>
        <v>0</v>
      </c>
      <c r="G202">
        <f t="shared" si="151"/>
        <v>0</v>
      </c>
      <c r="H202">
        <f t="shared" si="152"/>
        <v>0</v>
      </c>
      <c r="I202">
        <f t="shared" si="153"/>
        <v>0</v>
      </c>
      <c r="J202">
        <f t="shared" si="147"/>
        <v>0</v>
      </c>
      <c r="K202">
        <f t="shared" si="154"/>
        <v>0</v>
      </c>
      <c r="L202">
        <f t="shared" si="155"/>
        <v>0</v>
      </c>
      <c r="M202">
        <f t="shared" si="156"/>
        <v>0</v>
      </c>
      <c r="N202">
        <f t="shared" si="148"/>
        <v>0</v>
      </c>
      <c r="O202" t="e">
        <f>MasterListe!#REF!&amp;"_"&amp;MasterListe!#REF!&amp;"_"&amp;MasterListe!#REF!</f>
        <v>#REF!</v>
      </c>
      <c r="P202" t="e">
        <f>MasterListe!#REF!&amp;" "&amp;MasterListe!#REF!</f>
        <v>#REF!</v>
      </c>
      <c r="S202">
        <f t="shared" si="179"/>
        <v>4</v>
      </c>
      <c r="T202">
        <f t="shared" si="157"/>
        <v>0</v>
      </c>
      <c r="U202">
        <f t="shared" si="180"/>
        <v>0</v>
      </c>
      <c r="V202">
        <f t="shared" si="181"/>
        <v>10</v>
      </c>
      <c r="W202">
        <f t="shared" si="158"/>
        <v>5</v>
      </c>
      <c r="X202">
        <f t="shared" si="159"/>
        <v>0</v>
      </c>
      <c r="Y202">
        <f t="shared" si="182"/>
        <v>6</v>
      </c>
      <c r="Z202">
        <f t="shared" si="160"/>
        <v>2</v>
      </c>
      <c r="AA202">
        <f t="shared" si="161"/>
        <v>0</v>
      </c>
      <c r="AB202">
        <f t="shared" si="183"/>
        <v>96</v>
      </c>
      <c r="AC202">
        <f t="shared" si="162"/>
        <v>1</v>
      </c>
      <c r="AD202">
        <f t="shared" si="163"/>
        <v>0</v>
      </c>
      <c r="AE202">
        <f t="shared" si="184"/>
        <v>0</v>
      </c>
      <c r="AF202">
        <f t="shared" si="164"/>
        <v>0</v>
      </c>
      <c r="AG202">
        <f t="shared" si="185"/>
        <v>8</v>
      </c>
      <c r="AH202" cm="1">
        <f t="array" ref="AH202">_xlfn.IFS(AND(AF202=AE202,AJ202=1),SUM(IF(EC202=1,1,0),AH201),AND(AH201=0,OR(AI202=1,AJ202=0)),0,AND(AI202=0,AJ202=0),AH201)</f>
        <v>0</v>
      </c>
      <c r="AI202">
        <f t="shared" si="165"/>
        <v>0</v>
      </c>
      <c r="AJ202">
        <f t="shared" si="166"/>
        <v>0</v>
      </c>
      <c r="AK202">
        <f t="shared" si="186"/>
        <v>0</v>
      </c>
      <c r="AL202">
        <f t="shared" si="167"/>
        <v>0</v>
      </c>
      <c r="AM202">
        <f t="shared" si="168"/>
        <v>0</v>
      </c>
      <c r="AN202">
        <f t="shared" si="187"/>
        <v>0</v>
      </c>
      <c r="AO202">
        <f t="shared" si="169"/>
        <v>0</v>
      </c>
      <c r="AP202">
        <f t="shared" si="170"/>
        <v>0</v>
      </c>
      <c r="AY202" s="72"/>
      <c r="AZ202" s="73"/>
      <c r="BB202" s="72"/>
      <c r="BQ202" s="100"/>
      <c r="BR202" s="96"/>
      <c r="BS202" s="60" t="str">
        <f t="shared" si="149"/>
        <v>AE466</v>
      </c>
      <c r="BT202" t="str">
        <f>IF(ISNA(MATCH(3,$G:$G,)),CC202,VLOOKUP(3,$G:$P,COLUMN(I4),))</f>
        <v>RES_AE466</v>
      </c>
      <c r="BU202" t="str">
        <f>IF(ISNA(MATCH(3,$G:$G,)),CD202,VLOOKUP(3,$G:$P,COLUMN(J4),))</f>
        <v>Reserve</v>
      </c>
      <c r="BW202" t="s">
        <v>584</v>
      </c>
      <c r="BX202" t="s">
        <v>585</v>
      </c>
      <c r="BY202" s="65" t="s">
        <v>1022</v>
      </c>
      <c r="BZ202" t="str">
        <f t="shared" si="150"/>
        <v>466</v>
      </c>
      <c r="CB202" t="s">
        <v>1027</v>
      </c>
      <c r="CC202" t="s">
        <v>1028</v>
      </c>
      <c r="CD202" t="s">
        <v>589</v>
      </c>
      <c r="CF202" t="s">
        <v>584</v>
      </c>
      <c r="CG202" t="s">
        <v>585</v>
      </c>
      <c r="CH202" t="s">
        <v>1022</v>
      </c>
      <c r="EA202" t="e">
        <f>MasterListe!#REF!</f>
        <v>#REF!</v>
      </c>
      <c r="EB202" t="e">
        <f>MasterListe!#REF!</f>
        <v>#REF!</v>
      </c>
      <c r="EC202">
        <f t="shared" si="171"/>
        <v>0</v>
      </c>
      <c r="ED202">
        <f t="shared" si="172"/>
        <v>0</v>
      </c>
      <c r="EE202">
        <f t="shared" si="173"/>
        <v>0</v>
      </c>
      <c r="EF202">
        <f t="shared" si="174"/>
        <v>0</v>
      </c>
      <c r="EG202">
        <f t="shared" si="175"/>
        <v>0</v>
      </c>
      <c r="EH202">
        <f t="shared" si="176"/>
        <v>0</v>
      </c>
      <c r="EI202">
        <f t="shared" si="177"/>
        <v>0</v>
      </c>
      <c r="FA202" s="63" t="str">
        <f t="shared" si="143"/>
        <v>IO.RES_AE466</v>
      </c>
      <c r="FB202" s="64" t="str">
        <f t="shared" si="144"/>
        <v>R</v>
      </c>
      <c r="FC202" s="64" t="str">
        <f t="shared" si="145"/>
        <v>466</v>
      </c>
      <c r="FD202" s="64" t="str">
        <f t="shared" si="146"/>
        <v>Reserve</v>
      </c>
      <c r="FE202" s="64" t="s">
        <v>619</v>
      </c>
      <c r="FF202" s="65"/>
    </row>
    <row r="203" spans="1:162" ht="15" customHeight="1">
      <c r="A203">
        <f t="shared" si="178"/>
        <v>0</v>
      </c>
      <c r="G203">
        <f t="shared" si="151"/>
        <v>0</v>
      </c>
      <c r="H203">
        <f t="shared" si="152"/>
        <v>0</v>
      </c>
      <c r="I203">
        <f t="shared" si="153"/>
        <v>0</v>
      </c>
      <c r="J203">
        <f t="shared" si="147"/>
        <v>0</v>
      </c>
      <c r="K203">
        <f t="shared" si="154"/>
        <v>0</v>
      </c>
      <c r="L203">
        <f t="shared" si="155"/>
        <v>0</v>
      </c>
      <c r="M203">
        <f t="shared" si="156"/>
        <v>0</v>
      </c>
      <c r="N203">
        <f t="shared" si="148"/>
        <v>0</v>
      </c>
      <c r="O203" t="e">
        <f>MasterListe!#REF!&amp;"_"&amp;MasterListe!#REF!&amp;"_"&amp;MasterListe!#REF!</f>
        <v>#REF!</v>
      </c>
      <c r="P203" t="e">
        <f>MasterListe!#REF!&amp;" "&amp;MasterListe!#REF!</f>
        <v>#REF!</v>
      </c>
      <c r="S203">
        <f t="shared" si="179"/>
        <v>4</v>
      </c>
      <c r="T203">
        <f t="shared" si="157"/>
        <v>0</v>
      </c>
      <c r="U203">
        <f t="shared" si="180"/>
        <v>0</v>
      </c>
      <c r="V203">
        <f t="shared" si="181"/>
        <v>10</v>
      </c>
      <c r="W203">
        <f t="shared" si="158"/>
        <v>5</v>
      </c>
      <c r="X203">
        <f t="shared" si="159"/>
        <v>0</v>
      </c>
      <c r="Y203">
        <f t="shared" si="182"/>
        <v>6</v>
      </c>
      <c r="Z203">
        <f t="shared" si="160"/>
        <v>2</v>
      </c>
      <c r="AA203">
        <f t="shared" si="161"/>
        <v>0</v>
      </c>
      <c r="AB203">
        <f t="shared" si="183"/>
        <v>96</v>
      </c>
      <c r="AC203">
        <f t="shared" si="162"/>
        <v>1</v>
      </c>
      <c r="AD203">
        <f t="shared" si="163"/>
        <v>0</v>
      </c>
      <c r="AE203">
        <f t="shared" si="184"/>
        <v>0</v>
      </c>
      <c r="AF203">
        <f t="shared" si="164"/>
        <v>0</v>
      </c>
      <c r="AG203">
        <f t="shared" si="185"/>
        <v>8</v>
      </c>
      <c r="AH203" cm="1">
        <f t="array" ref="AH203">_xlfn.IFS(AND(AF203=AE203,AJ203=1),SUM(IF(EC203=1,1,0),AH202),AND(AH202=0,OR(AI203=1,AJ203=0)),0,AND(AI203=0,AJ203=0),AH202)</f>
        <v>0</v>
      </c>
      <c r="AI203">
        <f t="shared" si="165"/>
        <v>0</v>
      </c>
      <c r="AJ203">
        <f t="shared" si="166"/>
        <v>0</v>
      </c>
      <c r="AK203">
        <f t="shared" si="186"/>
        <v>0</v>
      </c>
      <c r="AL203">
        <f t="shared" si="167"/>
        <v>0</v>
      </c>
      <c r="AM203">
        <f t="shared" si="168"/>
        <v>0</v>
      </c>
      <c r="AN203">
        <f t="shared" si="187"/>
        <v>0</v>
      </c>
      <c r="AO203">
        <f t="shared" si="169"/>
        <v>0</v>
      </c>
      <c r="AP203">
        <f t="shared" si="170"/>
        <v>0</v>
      </c>
      <c r="AY203" s="72"/>
      <c r="AZ203" s="73"/>
      <c r="BB203" s="72"/>
      <c r="BQ203" s="100"/>
      <c r="BR203" s="96"/>
      <c r="BS203" s="60" t="str">
        <f t="shared" si="149"/>
        <v>AE467</v>
      </c>
      <c r="BT203" t="str">
        <f>IF(ISNA(MATCH(4,$G:$G,)),CC203,VLOOKUP(4,$G:$P,COLUMN(I5),))</f>
        <v>RES_AE467</v>
      </c>
      <c r="BU203" t="str">
        <f>IF(ISNA(MATCH(4,$G:$G,)),CD203,VLOOKUP(4,$G:$P,COLUMN(J5),))</f>
        <v>Reserve</v>
      </c>
      <c r="BW203" t="s">
        <v>584</v>
      </c>
      <c r="BX203" t="s">
        <v>585</v>
      </c>
      <c r="BY203" s="65" t="s">
        <v>1022</v>
      </c>
      <c r="BZ203" t="str">
        <f t="shared" si="150"/>
        <v>467</v>
      </c>
      <c r="CB203" t="s">
        <v>1029</v>
      </c>
      <c r="CC203" t="s">
        <v>1030</v>
      </c>
      <c r="CD203" t="s">
        <v>589</v>
      </c>
      <c r="CF203" t="s">
        <v>584</v>
      </c>
      <c r="CG203" t="s">
        <v>585</v>
      </c>
      <c r="CH203" t="s">
        <v>1022</v>
      </c>
      <c r="EA203" t="e">
        <f>MasterListe!#REF!</f>
        <v>#REF!</v>
      </c>
      <c r="EB203" t="e">
        <f>MasterListe!#REF!</f>
        <v>#REF!</v>
      </c>
      <c r="EC203">
        <f t="shared" si="171"/>
        <v>0</v>
      </c>
      <c r="ED203">
        <f t="shared" si="172"/>
        <v>0</v>
      </c>
      <c r="EE203">
        <f t="shared" si="173"/>
        <v>0</v>
      </c>
      <c r="EF203">
        <f t="shared" si="174"/>
        <v>0</v>
      </c>
      <c r="EG203">
        <f t="shared" si="175"/>
        <v>0</v>
      </c>
      <c r="EH203">
        <f t="shared" si="176"/>
        <v>0</v>
      </c>
      <c r="EI203">
        <f t="shared" si="177"/>
        <v>0</v>
      </c>
      <c r="FA203" s="63" t="str">
        <f t="shared" si="143"/>
        <v>IO.RES_AE467</v>
      </c>
      <c r="FB203" s="64" t="str">
        <f t="shared" si="144"/>
        <v>R</v>
      </c>
      <c r="FC203" s="64" t="str">
        <f t="shared" si="145"/>
        <v>467</v>
      </c>
      <c r="FD203" s="64" t="str">
        <f t="shared" si="146"/>
        <v>Reserve</v>
      </c>
      <c r="FE203" s="64" t="s">
        <v>619</v>
      </c>
      <c r="FF203" s="65"/>
    </row>
    <row r="204" spans="1:162" ht="15" customHeight="1">
      <c r="A204">
        <f t="shared" si="178"/>
        <v>0</v>
      </c>
      <c r="G204">
        <f t="shared" si="151"/>
        <v>0</v>
      </c>
      <c r="H204">
        <f t="shared" si="152"/>
        <v>0</v>
      </c>
      <c r="I204">
        <f t="shared" si="153"/>
        <v>0</v>
      </c>
      <c r="J204">
        <f t="shared" si="147"/>
        <v>0</v>
      </c>
      <c r="K204">
        <f t="shared" si="154"/>
        <v>0</v>
      </c>
      <c r="L204">
        <f t="shared" si="155"/>
        <v>0</v>
      </c>
      <c r="M204">
        <f t="shared" si="156"/>
        <v>0</v>
      </c>
      <c r="N204">
        <f t="shared" si="148"/>
        <v>0</v>
      </c>
      <c r="O204" t="e">
        <f>MasterListe!#REF!&amp;"_"&amp;MasterListe!#REF!&amp;"_"&amp;MasterListe!#REF!</f>
        <v>#REF!</v>
      </c>
      <c r="P204" t="e">
        <f>MasterListe!#REF!&amp;" "&amp;MasterListe!#REF!</f>
        <v>#REF!</v>
      </c>
      <c r="S204">
        <f t="shared" si="179"/>
        <v>4</v>
      </c>
      <c r="T204">
        <f t="shared" si="157"/>
        <v>0</v>
      </c>
      <c r="U204">
        <f t="shared" si="180"/>
        <v>0</v>
      </c>
      <c r="V204">
        <f t="shared" si="181"/>
        <v>10</v>
      </c>
      <c r="W204">
        <f t="shared" si="158"/>
        <v>5</v>
      </c>
      <c r="X204">
        <f t="shared" si="159"/>
        <v>0</v>
      </c>
      <c r="Y204">
        <f t="shared" si="182"/>
        <v>6</v>
      </c>
      <c r="Z204">
        <f t="shared" si="160"/>
        <v>2</v>
      </c>
      <c r="AA204">
        <f t="shared" si="161"/>
        <v>0</v>
      </c>
      <c r="AB204">
        <f t="shared" si="183"/>
        <v>96</v>
      </c>
      <c r="AC204">
        <f t="shared" si="162"/>
        <v>1</v>
      </c>
      <c r="AD204">
        <f t="shared" si="163"/>
        <v>0</v>
      </c>
      <c r="AE204">
        <f t="shared" si="184"/>
        <v>0</v>
      </c>
      <c r="AF204">
        <f t="shared" si="164"/>
        <v>0</v>
      </c>
      <c r="AG204">
        <f t="shared" si="185"/>
        <v>8</v>
      </c>
      <c r="AH204" cm="1">
        <f t="array" ref="AH204">_xlfn.IFS(AND(AF204=AE204,AJ204=1),SUM(IF(EC204=1,1,0),AH203),AND(AH203=0,OR(AI204=1,AJ204=0)),0,AND(AI204=0,AJ204=0),AH203)</f>
        <v>0</v>
      </c>
      <c r="AI204">
        <f t="shared" si="165"/>
        <v>0</v>
      </c>
      <c r="AJ204">
        <f t="shared" si="166"/>
        <v>0</v>
      </c>
      <c r="AK204">
        <f t="shared" si="186"/>
        <v>0</v>
      </c>
      <c r="AL204">
        <f t="shared" si="167"/>
        <v>0</v>
      </c>
      <c r="AM204">
        <f t="shared" si="168"/>
        <v>0</v>
      </c>
      <c r="AN204">
        <f t="shared" si="187"/>
        <v>0</v>
      </c>
      <c r="AO204">
        <f t="shared" si="169"/>
        <v>0</v>
      </c>
      <c r="AP204">
        <f t="shared" si="170"/>
        <v>0</v>
      </c>
      <c r="AY204" s="72"/>
      <c r="AZ204" s="73"/>
      <c r="BB204" s="72"/>
      <c r="BQ204" s="100"/>
      <c r="BR204" s="96"/>
      <c r="BS204" s="60" t="str">
        <f t="shared" si="149"/>
        <v>AE468</v>
      </c>
      <c r="BT204" t="str">
        <f>IF(ISNA(MATCH(5,$G:$G,)),CC204,VLOOKUP(5,$G:$P,COLUMN(I6),))</f>
        <v>RES_AE468</v>
      </c>
      <c r="BU204" t="str">
        <f>IF(ISNA(MATCH(5,$G:$G,)),CD204,VLOOKUP(5,$G:$P,COLUMN(J6),))</f>
        <v>Reserve</v>
      </c>
      <c r="BW204" t="s">
        <v>584</v>
      </c>
      <c r="BX204" t="s">
        <v>585</v>
      </c>
      <c r="BY204" s="65" t="s">
        <v>1022</v>
      </c>
      <c r="BZ204" t="str">
        <f t="shared" si="150"/>
        <v>468</v>
      </c>
      <c r="CB204" t="s">
        <v>1031</v>
      </c>
      <c r="CC204" t="s">
        <v>1032</v>
      </c>
      <c r="CD204" t="s">
        <v>589</v>
      </c>
      <c r="CF204" t="s">
        <v>584</v>
      </c>
      <c r="CG204" t="s">
        <v>585</v>
      </c>
      <c r="CH204" t="s">
        <v>1022</v>
      </c>
      <c r="EA204" t="e">
        <f>MasterListe!#REF!</f>
        <v>#REF!</v>
      </c>
      <c r="EB204" t="e">
        <f>MasterListe!#REF!</f>
        <v>#REF!</v>
      </c>
      <c r="EC204">
        <f t="shared" si="171"/>
        <v>0</v>
      </c>
      <c r="ED204">
        <f t="shared" si="172"/>
        <v>0</v>
      </c>
      <c r="EE204">
        <f t="shared" si="173"/>
        <v>0</v>
      </c>
      <c r="EF204">
        <f t="shared" si="174"/>
        <v>0</v>
      </c>
      <c r="EG204">
        <f t="shared" si="175"/>
        <v>0</v>
      </c>
      <c r="EH204">
        <f t="shared" si="176"/>
        <v>0</v>
      </c>
      <c r="EI204">
        <f t="shared" si="177"/>
        <v>0</v>
      </c>
      <c r="FA204" s="63" t="str">
        <f t="shared" si="143"/>
        <v>IO.RES_AE468</v>
      </c>
      <c r="FB204" s="64" t="str">
        <f t="shared" si="144"/>
        <v>R</v>
      </c>
      <c r="FC204" s="64" t="str">
        <f t="shared" si="145"/>
        <v>468</v>
      </c>
      <c r="FD204" s="64" t="str">
        <f t="shared" si="146"/>
        <v>Reserve</v>
      </c>
      <c r="FE204" s="64" t="s">
        <v>619</v>
      </c>
      <c r="FF204" s="65"/>
    </row>
    <row r="205" spans="1:162" ht="15" customHeight="1">
      <c r="A205">
        <f t="shared" si="178"/>
        <v>0</v>
      </c>
      <c r="G205">
        <f t="shared" si="151"/>
        <v>0</v>
      </c>
      <c r="H205">
        <f t="shared" si="152"/>
        <v>0</v>
      </c>
      <c r="I205">
        <f t="shared" si="153"/>
        <v>0</v>
      </c>
      <c r="J205">
        <f t="shared" si="147"/>
        <v>0</v>
      </c>
      <c r="K205">
        <f t="shared" si="154"/>
        <v>0</v>
      </c>
      <c r="L205">
        <f t="shared" si="155"/>
        <v>0</v>
      </c>
      <c r="M205">
        <f t="shared" si="156"/>
        <v>0</v>
      </c>
      <c r="N205">
        <f t="shared" si="148"/>
        <v>0</v>
      </c>
      <c r="O205" t="e">
        <f>MasterListe!#REF!&amp;"_"&amp;MasterListe!#REF!&amp;"_"&amp;MasterListe!#REF!</f>
        <v>#REF!</v>
      </c>
      <c r="P205" t="e">
        <f>MasterListe!#REF!&amp;" "&amp;MasterListe!#REF!</f>
        <v>#REF!</v>
      </c>
      <c r="S205">
        <f t="shared" si="179"/>
        <v>4</v>
      </c>
      <c r="T205">
        <f t="shared" si="157"/>
        <v>0</v>
      </c>
      <c r="U205">
        <f t="shared" si="180"/>
        <v>0</v>
      </c>
      <c r="V205">
        <f t="shared" si="181"/>
        <v>10</v>
      </c>
      <c r="W205">
        <f t="shared" si="158"/>
        <v>5</v>
      </c>
      <c r="X205">
        <f t="shared" si="159"/>
        <v>0</v>
      </c>
      <c r="Y205">
        <f t="shared" si="182"/>
        <v>6</v>
      </c>
      <c r="Z205">
        <f t="shared" si="160"/>
        <v>2</v>
      </c>
      <c r="AA205">
        <f t="shared" si="161"/>
        <v>0</v>
      </c>
      <c r="AB205">
        <f t="shared" si="183"/>
        <v>96</v>
      </c>
      <c r="AC205">
        <f t="shared" si="162"/>
        <v>1</v>
      </c>
      <c r="AD205">
        <f t="shared" si="163"/>
        <v>0</v>
      </c>
      <c r="AE205">
        <f t="shared" si="184"/>
        <v>0</v>
      </c>
      <c r="AF205">
        <f t="shared" si="164"/>
        <v>0</v>
      </c>
      <c r="AG205">
        <f t="shared" si="185"/>
        <v>8</v>
      </c>
      <c r="AH205" cm="1">
        <f t="array" ref="AH205">_xlfn.IFS(AND(AF205=AE205,AJ205=1),SUM(IF(EC205=1,1,0),AH204),AND(AH204=0,OR(AI205=1,AJ205=0)),0,AND(AI205=0,AJ205=0),AH204)</f>
        <v>0</v>
      </c>
      <c r="AI205">
        <f t="shared" si="165"/>
        <v>0</v>
      </c>
      <c r="AJ205">
        <f t="shared" si="166"/>
        <v>0</v>
      </c>
      <c r="AK205">
        <f t="shared" si="186"/>
        <v>0</v>
      </c>
      <c r="AL205">
        <f t="shared" si="167"/>
        <v>0</v>
      </c>
      <c r="AM205">
        <f t="shared" si="168"/>
        <v>0</v>
      </c>
      <c r="AN205">
        <f t="shared" si="187"/>
        <v>0</v>
      </c>
      <c r="AO205">
        <f t="shared" si="169"/>
        <v>0</v>
      </c>
      <c r="AP205">
        <f t="shared" si="170"/>
        <v>0</v>
      </c>
      <c r="AY205" s="72"/>
      <c r="AZ205" s="73"/>
      <c r="BB205" s="72"/>
      <c r="BQ205" s="100"/>
      <c r="BR205" s="96"/>
      <c r="BS205" s="60" t="str">
        <f t="shared" si="149"/>
        <v>AE469</v>
      </c>
      <c r="BT205" t="str">
        <f>IF(ISNA(MATCH(6,$G:$G,)),CC205,VLOOKUP(6,$G:$P,COLUMN(I7),))</f>
        <v>RES_AE469</v>
      </c>
      <c r="BU205" t="str">
        <f>IF(ISNA(MATCH(6,$G:$G,)),CD205,VLOOKUP(6,$G:$P,COLUMN(J7),))</f>
        <v>Reserve</v>
      </c>
      <c r="BW205" t="s">
        <v>584</v>
      </c>
      <c r="BX205" t="s">
        <v>585</v>
      </c>
      <c r="BY205" s="65" t="s">
        <v>1022</v>
      </c>
      <c r="BZ205" t="str">
        <f t="shared" si="150"/>
        <v>469</v>
      </c>
      <c r="CB205" t="s">
        <v>1033</v>
      </c>
      <c r="CC205" t="s">
        <v>1034</v>
      </c>
      <c r="CD205" t="s">
        <v>589</v>
      </c>
      <c r="CF205" t="s">
        <v>584</v>
      </c>
      <c r="CG205" t="s">
        <v>585</v>
      </c>
      <c r="CH205" t="s">
        <v>1022</v>
      </c>
      <c r="EA205" t="e">
        <f>MasterListe!#REF!</f>
        <v>#REF!</v>
      </c>
      <c r="EB205" t="e">
        <f>MasterListe!#REF!</f>
        <v>#REF!</v>
      </c>
      <c r="EC205">
        <f t="shared" si="171"/>
        <v>0</v>
      </c>
      <c r="ED205">
        <f t="shared" si="172"/>
        <v>0</v>
      </c>
      <c r="EE205">
        <f t="shared" si="173"/>
        <v>0</v>
      </c>
      <c r="EF205">
        <f t="shared" si="174"/>
        <v>0</v>
      </c>
      <c r="EG205">
        <f t="shared" si="175"/>
        <v>0</v>
      </c>
      <c r="EH205">
        <f t="shared" si="176"/>
        <v>0</v>
      </c>
      <c r="EI205">
        <f t="shared" si="177"/>
        <v>0</v>
      </c>
      <c r="FA205" s="63" t="str">
        <f t="shared" si="143"/>
        <v>IO.RES_AE469</v>
      </c>
      <c r="FB205" s="64" t="str">
        <f t="shared" si="144"/>
        <v>R</v>
      </c>
      <c r="FC205" s="64" t="str">
        <f t="shared" si="145"/>
        <v>469</v>
      </c>
      <c r="FD205" s="64" t="str">
        <f t="shared" si="146"/>
        <v>Reserve</v>
      </c>
      <c r="FE205" s="64" t="s">
        <v>619</v>
      </c>
      <c r="FF205" s="65"/>
    </row>
    <row r="206" spans="1:162" ht="15" customHeight="1">
      <c r="A206">
        <f t="shared" si="178"/>
        <v>0</v>
      </c>
      <c r="G206">
        <f t="shared" si="151"/>
        <v>0</v>
      </c>
      <c r="H206">
        <f t="shared" si="152"/>
        <v>0</v>
      </c>
      <c r="I206">
        <f t="shared" si="153"/>
        <v>0</v>
      </c>
      <c r="J206">
        <f t="shared" si="147"/>
        <v>0</v>
      </c>
      <c r="K206">
        <f t="shared" si="154"/>
        <v>0</v>
      </c>
      <c r="L206">
        <f t="shared" si="155"/>
        <v>0</v>
      </c>
      <c r="M206">
        <f t="shared" si="156"/>
        <v>0</v>
      </c>
      <c r="N206">
        <f t="shared" si="148"/>
        <v>0</v>
      </c>
      <c r="O206" t="e">
        <f>MasterListe!#REF!&amp;"_"&amp;MasterListe!#REF!&amp;"_"&amp;MasterListe!#REF!</f>
        <v>#REF!</v>
      </c>
      <c r="P206" t="e">
        <f>MasterListe!#REF!&amp;" "&amp;MasterListe!#REF!</f>
        <v>#REF!</v>
      </c>
      <c r="S206">
        <f t="shared" si="179"/>
        <v>4</v>
      </c>
      <c r="T206">
        <f t="shared" si="157"/>
        <v>0</v>
      </c>
      <c r="U206">
        <f t="shared" si="180"/>
        <v>0</v>
      </c>
      <c r="V206">
        <f t="shared" si="181"/>
        <v>10</v>
      </c>
      <c r="W206">
        <f t="shared" si="158"/>
        <v>5</v>
      </c>
      <c r="X206">
        <f t="shared" si="159"/>
        <v>0</v>
      </c>
      <c r="Y206">
        <f t="shared" si="182"/>
        <v>6</v>
      </c>
      <c r="Z206">
        <f t="shared" si="160"/>
        <v>2</v>
      </c>
      <c r="AA206">
        <f t="shared" si="161"/>
        <v>0</v>
      </c>
      <c r="AB206">
        <f t="shared" si="183"/>
        <v>96</v>
      </c>
      <c r="AC206">
        <f t="shared" si="162"/>
        <v>1</v>
      </c>
      <c r="AD206">
        <f t="shared" si="163"/>
        <v>0</v>
      </c>
      <c r="AE206">
        <f t="shared" si="184"/>
        <v>0</v>
      </c>
      <c r="AF206">
        <f t="shared" si="164"/>
        <v>0</v>
      </c>
      <c r="AG206">
        <f t="shared" si="185"/>
        <v>8</v>
      </c>
      <c r="AH206" cm="1">
        <f t="array" ref="AH206">_xlfn.IFS(AND(AF206=AE206,AJ206=1),SUM(IF(EC206=1,1,0),AH205),AND(AH205=0,OR(AI206=1,AJ206=0)),0,AND(AI206=0,AJ206=0),AH205)</f>
        <v>0</v>
      </c>
      <c r="AI206">
        <f t="shared" si="165"/>
        <v>0</v>
      </c>
      <c r="AJ206">
        <f t="shared" si="166"/>
        <v>0</v>
      </c>
      <c r="AK206">
        <f t="shared" si="186"/>
        <v>0</v>
      </c>
      <c r="AL206">
        <f t="shared" si="167"/>
        <v>0</v>
      </c>
      <c r="AM206">
        <f t="shared" si="168"/>
        <v>0</v>
      </c>
      <c r="AN206">
        <f t="shared" si="187"/>
        <v>0</v>
      </c>
      <c r="AO206">
        <f t="shared" si="169"/>
        <v>0</v>
      </c>
      <c r="AP206">
        <f t="shared" si="170"/>
        <v>0</v>
      </c>
      <c r="AY206" s="72"/>
      <c r="AZ206" s="73"/>
      <c r="BB206" s="72"/>
      <c r="BQ206" s="100"/>
      <c r="BR206" s="96"/>
      <c r="BS206" s="60" t="str">
        <f t="shared" si="149"/>
        <v>AE470</v>
      </c>
      <c r="BT206" t="str">
        <f>IF(ISNA(MATCH(7,$G:$G,)),CC206,VLOOKUP(7,$G:$P,COLUMN(I8),))</f>
        <v>RES_AE470</v>
      </c>
      <c r="BU206" t="str">
        <f>IF(ISNA(MATCH(7,$G:$G,)),CD206,VLOOKUP(7,$G:$P,COLUMN(J8),))</f>
        <v>Reserve</v>
      </c>
      <c r="BW206" t="s">
        <v>584</v>
      </c>
      <c r="BX206" t="s">
        <v>585</v>
      </c>
      <c r="BY206" s="65" t="s">
        <v>1022</v>
      </c>
      <c r="BZ206" t="str">
        <f t="shared" si="150"/>
        <v>470</v>
      </c>
      <c r="CB206" t="s">
        <v>1035</v>
      </c>
      <c r="CC206" t="s">
        <v>1036</v>
      </c>
      <c r="CD206" t="s">
        <v>589</v>
      </c>
      <c r="CF206" t="s">
        <v>584</v>
      </c>
      <c r="CG206" t="s">
        <v>585</v>
      </c>
      <c r="CH206" t="s">
        <v>1022</v>
      </c>
      <c r="EA206" t="e">
        <f>MasterListe!#REF!</f>
        <v>#REF!</v>
      </c>
      <c r="EB206" t="e">
        <f>MasterListe!#REF!</f>
        <v>#REF!</v>
      </c>
      <c r="EC206">
        <f t="shared" si="171"/>
        <v>0</v>
      </c>
      <c r="ED206">
        <f t="shared" si="172"/>
        <v>0</v>
      </c>
      <c r="EE206">
        <f t="shared" si="173"/>
        <v>0</v>
      </c>
      <c r="EF206">
        <f t="shared" si="174"/>
        <v>0</v>
      </c>
      <c r="EG206">
        <f t="shared" si="175"/>
        <v>0</v>
      </c>
      <c r="EH206">
        <f t="shared" si="176"/>
        <v>0</v>
      </c>
      <c r="EI206">
        <f t="shared" si="177"/>
        <v>0</v>
      </c>
      <c r="FA206" s="63" t="str">
        <f t="shared" si="143"/>
        <v>IO.RES_AE470</v>
      </c>
      <c r="FB206" s="64" t="str">
        <f t="shared" si="144"/>
        <v>R</v>
      </c>
      <c r="FC206" s="64" t="str">
        <f t="shared" si="145"/>
        <v>470</v>
      </c>
      <c r="FD206" s="64" t="str">
        <f t="shared" si="146"/>
        <v>Reserve</v>
      </c>
      <c r="FE206" s="64" t="s">
        <v>619</v>
      </c>
      <c r="FF206" s="65"/>
    </row>
    <row r="207" spans="1:162" ht="15" customHeight="1">
      <c r="A207">
        <f t="shared" si="178"/>
        <v>0</v>
      </c>
      <c r="G207">
        <f t="shared" si="151"/>
        <v>0</v>
      </c>
      <c r="H207">
        <f t="shared" si="152"/>
        <v>0</v>
      </c>
      <c r="I207">
        <f t="shared" si="153"/>
        <v>0</v>
      </c>
      <c r="J207">
        <f t="shared" si="147"/>
        <v>0</v>
      </c>
      <c r="K207">
        <f t="shared" si="154"/>
        <v>0</v>
      </c>
      <c r="L207">
        <f t="shared" si="155"/>
        <v>0</v>
      </c>
      <c r="M207">
        <f t="shared" si="156"/>
        <v>0</v>
      </c>
      <c r="N207">
        <f t="shared" si="148"/>
        <v>0</v>
      </c>
      <c r="O207" t="e">
        <f>MasterListe!#REF!&amp;"_"&amp;MasterListe!#REF!&amp;"_"&amp;MasterListe!#REF!</f>
        <v>#REF!</v>
      </c>
      <c r="P207" t="e">
        <f>MasterListe!#REF!&amp;" "&amp;MasterListe!#REF!</f>
        <v>#REF!</v>
      </c>
      <c r="S207">
        <f t="shared" si="179"/>
        <v>4</v>
      </c>
      <c r="T207">
        <f t="shared" si="157"/>
        <v>0</v>
      </c>
      <c r="U207">
        <f t="shared" si="180"/>
        <v>0</v>
      </c>
      <c r="V207">
        <f t="shared" si="181"/>
        <v>10</v>
      </c>
      <c r="W207">
        <f t="shared" si="158"/>
        <v>5</v>
      </c>
      <c r="X207">
        <f t="shared" si="159"/>
        <v>0</v>
      </c>
      <c r="Y207">
        <f t="shared" si="182"/>
        <v>6</v>
      </c>
      <c r="Z207">
        <f t="shared" si="160"/>
        <v>2</v>
      </c>
      <c r="AA207">
        <f t="shared" si="161"/>
        <v>0</v>
      </c>
      <c r="AB207">
        <f t="shared" si="183"/>
        <v>96</v>
      </c>
      <c r="AC207">
        <f t="shared" si="162"/>
        <v>1</v>
      </c>
      <c r="AD207">
        <f t="shared" si="163"/>
        <v>0</v>
      </c>
      <c r="AE207">
        <f t="shared" si="184"/>
        <v>0</v>
      </c>
      <c r="AF207">
        <f t="shared" si="164"/>
        <v>0</v>
      </c>
      <c r="AG207">
        <f t="shared" si="185"/>
        <v>8</v>
      </c>
      <c r="AH207" cm="1">
        <f t="array" ref="AH207">_xlfn.IFS(AND(AF207=AE207,AJ207=1),SUM(IF(EC207=1,1,0),AH206),AND(AH206=0,OR(AI207=1,AJ207=0)),0,AND(AI207=0,AJ207=0),AH206)</f>
        <v>0</v>
      </c>
      <c r="AI207">
        <f t="shared" si="165"/>
        <v>0</v>
      </c>
      <c r="AJ207">
        <f t="shared" si="166"/>
        <v>0</v>
      </c>
      <c r="AK207">
        <f t="shared" si="186"/>
        <v>0</v>
      </c>
      <c r="AL207">
        <f t="shared" si="167"/>
        <v>0</v>
      </c>
      <c r="AM207">
        <f t="shared" si="168"/>
        <v>0</v>
      </c>
      <c r="AN207">
        <f t="shared" si="187"/>
        <v>0</v>
      </c>
      <c r="AO207">
        <f t="shared" si="169"/>
        <v>0</v>
      </c>
      <c r="AP207">
        <f t="shared" si="170"/>
        <v>0</v>
      </c>
      <c r="AY207" s="72"/>
      <c r="AZ207" s="73"/>
      <c r="BB207" s="72"/>
      <c r="BQ207" s="100"/>
      <c r="BR207" s="96"/>
      <c r="BS207" s="60" t="str">
        <f t="shared" si="149"/>
        <v>AE471</v>
      </c>
      <c r="BT207" t="str">
        <f>IF(ISNA(MATCH(8,$G:$G,)),CC207,VLOOKUP(8,$G:$P,COLUMN(I9),))</f>
        <v>RES_AE471</v>
      </c>
      <c r="BU207" t="str">
        <f>IF(ISNA(MATCH(8,$G:$G,)),CD207,VLOOKUP(8,$G:$P,COLUMN(J9),))</f>
        <v>Reserve</v>
      </c>
      <c r="BW207" t="s">
        <v>584</v>
      </c>
      <c r="BX207" t="s">
        <v>585</v>
      </c>
      <c r="BY207" s="65" t="s">
        <v>1022</v>
      </c>
      <c r="BZ207" t="str">
        <f t="shared" si="150"/>
        <v>471</v>
      </c>
      <c r="CB207" t="s">
        <v>1037</v>
      </c>
      <c r="CC207" t="s">
        <v>1038</v>
      </c>
      <c r="CD207" t="s">
        <v>589</v>
      </c>
      <c r="CF207" t="s">
        <v>584</v>
      </c>
      <c r="CG207" t="s">
        <v>585</v>
      </c>
      <c r="CH207" t="s">
        <v>1022</v>
      </c>
      <c r="EA207" t="e">
        <f>MasterListe!#REF!</f>
        <v>#REF!</v>
      </c>
      <c r="EB207" t="e">
        <f>MasterListe!#REF!</f>
        <v>#REF!</v>
      </c>
      <c r="EC207">
        <f t="shared" si="171"/>
        <v>0</v>
      </c>
      <c r="ED207">
        <f t="shared" si="172"/>
        <v>0</v>
      </c>
      <c r="EE207">
        <f t="shared" si="173"/>
        <v>0</v>
      </c>
      <c r="EF207">
        <f t="shared" si="174"/>
        <v>0</v>
      </c>
      <c r="EG207">
        <f t="shared" si="175"/>
        <v>0</v>
      </c>
      <c r="EH207">
        <f t="shared" si="176"/>
        <v>0</v>
      </c>
      <c r="EI207">
        <f t="shared" si="177"/>
        <v>0</v>
      </c>
      <c r="FA207" s="63" t="str">
        <f t="shared" si="143"/>
        <v>IO.RES_AE471</v>
      </c>
      <c r="FB207" s="64" t="str">
        <f t="shared" si="144"/>
        <v>R</v>
      </c>
      <c r="FC207" s="64" t="str">
        <f t="shared" si="145"/>
        <v>471</v>
      </c>
      <c r="FD207" s="64" t="str">
        <f t="shared" si="146"/>
        <v>Reserve</v>
      </c>
      <c r="FE207" s="64" t="s">
        <v>619</v>
      </c>
      <c r="FF207" s="65"/>
    </row>
    <row r="208" spans="1:162" ht="15" customHeight="1">
      <c r="A208">
        <f t="shared" si="178"/>
        <v>0</v>
      </c>
      <c r="G208">
        <f t="shared" si="151"/>
        <v>0</v>
      </c>
      <c r="H208">
        <f t="shared" si="152"/>
        <v>0</v>
      </c>
      <c r="I208">
        <f t="shared" si="153"/>
        <v>0</v>
      </c>
      <c r="J208">
        <f t="shared" si="147"/>
        <v>0</v>
      </c>
      <c r="K208">
        <f t="shared" si="154"/>
        <v>0</v>
      </c>
      <c r="L208">
        <f t="shared" si="155"/>
        <v>0</v>
      </c>
      <c r="M208">
        <f t="shared" si="156"/>
        <v>0</v>
      </c>
      <c r="N208">
        <f t="shared" si="148"/>
        <v>0</v>
      </c>
      <c r="O208" t="e">
        <f>MasterListe!#REF!&amp;"_"&amp;MasterListe!#REF!&amp;"_"&amp;MasterListe!#REF!</f>
        <v>#REF!</v>
      </c>
      <c r="P208" t="e">
        <f>MasterListe!#REF!&amp;" "&amp;MasterListe!#REF!</f>
        <v>#REF!</v>
      </c>
      <c r="S208">
        <f t="shared" si="179"/>
        <v>4</v>
      </c>
      <c r="T208">
        <f t="shared" si="157"/>
        <v>0</v>
      </c>
      <c r="U208">
        <f t="shared" si="180"/>
        <v>0</v>
      </c>
      <c r="V208">
        <f t="shared" si="181"/>
        <v>10</v>
      </c>
      <c r="W208">
        <f t="shared" si="158"/>
        <v>5</v>
      </c>
      <c r="X208">
        <f t="shared" si="159"/>
        <v>0</v>
      </c>
      <c r="Y208">
        <f t="shared" si="182"/>
        <v>6</v>
      </c>
      <c r="Z208">
        <f t="shared" si="160"/>
        <v>2</v>
      </c>
      <c r="AA208">
        <f t="shared" si="161"/>
        <v>0</v>
      </c>
      <c r="AB208">
        <f t="shared" si="183"/>
        <v>96</v>
      </c>
      <c r="AC208">
        <f t="shared" si="162"/>
        <v>1</v>
      </c>
      <c r="AD208">
        <f t="shared" si="163"/>
        <v>0</v>
      </c>
      <c r="AE208">
        <f t="shared" si="184"/>
        <v>0</v>
      </c>
      <c r="AF208">
        <f t="shared" si="164"/>
        <v>0</v>
      </c>
      <c r="AG208">
        <f t="shared" si="185"/>
        <v>8</v>
      </c>
      <c r="AH208" cm="1">
        <f t="array" ref="AH208">_xlfn.IFS(AND(AF208=AE208,AJ208=1),SUM(IF(EC208=1,1,0),AH207),AND(AH207=0,OR(AI208=1,AJ208=0)),0,AND(AI208=0,AJ208=0),AH207)</f>
        <v>0</v>
      </c>
      <c r="AI208">
        <f t="shared" si="165"/>
        <v>0</v>
      </c>
      <c r="AJ208">
        <f t="shared" si="166"/>
        <v>0</v>
      </c>
      <c r="AK208">
        <f t="shared" si="186"/>
        <v>0</v>
      </c>
      <c r="AL208">
        <f t="shared" si="167"/>
        <v>0</v>
      </c>
      <c r="AM208">
        <f t="shared" si="168"/>
        <v>0</v>
      </c>
      <c r="AN208">
        <f t="shared" si="187"/>
        <v>0</v>
      </c>
      <c r="AO208">
        <f t="shared" si="169"/>
        <v>0</v>
      </c>
      <c r="AP208">
        <f t="shared" si="170"/>
        <v>0</v>
      </c>
      <c r="AY208" s="72"/>
      <c r="AZ208" s="73"/>
      <c r="BB208" s="72"/>
      <c r="BQ208" s="100"/>
      <c r="BR208" s="96">
        <v>2</v>
      </c>
      <c r="BS208" s="60" t="str">
        <f t="shared" si="149"/>
        <v>AE480</v>
      </c>
      <c r="BT208" t="str">
        <f>IF(ISNA(MATCH(9,$G:$G,)),CC208,VLOOKUP(9,$G:$P,COLUMN(I10),))</f>
        <v>RES_AE480</v>
      </c>
      <c r="BU208" t="str">
        <f>IF(ISNA(MATCH(9,$G:$G,)),CD208,VLOOKUP(9,$G:$P,COLUMN(J10),))</f>
        <v>Reserve</v>
      </c>
      <c r="BW208" t="s">
        <v>584</v>
      </c>
      <c r="BX208" t="s">
        <v>585</v>
      </c>
      <c r="BY208" s="65" t="s">
        <v>1039</v>
      </c>
      <c r="BZ208" t="str">
        <f t="shared" si="150"/>
        <v>480</v>
      </c>
      <c r="CB208" t="s">
        <v>1040</v>
      </c>
      <c r="CC208" t="s">
        <v>1041</v>
      </c>
      <c r="CD208" t="s">
        <v>589</v>
      </c>
      <c r="CF208" t="s">
        <v>584</v>
      </c>
      <c r="CG208" t="s">
        <v>585</v>
      </c>
      <c r="CH208" t="s">
        <v>1039</v>
      </c>
      <c r="EA208" t="e">
        <f>MasterListe!#REF!</f>
        <v>#REF!</v>
      </c>
      <c r="EB208" t="e">
        <f>MasterListe!#REF!</f>
        <v>#REF!</v>
      </c>
      <c r="EC208">
        <f t="shared" si="171"/>
        <v>0</v>
      </c>
      <c r="ED208">
        <f t="shared" si="172"/>
        <v>0</v>
      </c>
      <c r="EE208">
        <f t="shared" si="173"/>
        <v>0</v>
      </c>
      <c r="EF208">
        <f t="shared" si="174"/>
        <v>0</v>
      </c>
      <c r="EG208">
        <f t="shared" si="175"/>
        <v>0</v>
      </c>
      <c r="EH208">
        <f t="shared" si="176"/>
        <v>0</v>
      </c>
      <c r="EI208">
        <f t="shared" si="177"/>
        <v>0</v>
      </c>
      <c r="FA208" s="63" t="str">
        <f t="shared" si="143"/>
        <v>IO.RES_AE480</v>
      </c>
      <c r="FB208" s="64" t="str">
        <f t="shared" si="144"/>
        <v>R</v>
      </c>
      <c r="FC208" s="64" t="str">
        <f t="shared" si="145"/>
        <v>480</v>
      </c>
      <c r="FD208" s="64" t="str">
        <f t="shared" si="146"/>
        <v>Reserve</v>
      </c>
      <c r="FE208" s="64" t="s">
        <v>619</v>
      </c>
      <c r="FF208" s="65"/>
    </row>
    <row r="209" spans="1:162" ht="15" customHeight="1">
      <c r="A209">
        <f t="shared" si="178"/>
        <v>0</v>
      </c>
      <c r="G209">
        <f t="shared" si="151"/>
        <v>0</v>
      </c>
      <c r="H209">
        <f t="shared" si="152"/>
        <v>0</v>
      </c>
      <c r="I209">
        <f t="shared" si="153"/>
        <v>0</v>
      </c>
      <c r="J209">
        <f t="shared" si="147"/>
        <v>0</v>
      </c>
      <c r="K209">
        <f t="shared" si="154"/>
        <v>0</v>
      </c>
      <c r="L209">
        <f t="shared" si="155"/>
        <v>0</v>
      </c>
      <c r="M209">
        <f t="shared" si="156"/>
        <v>0</v>
      </c>
      <c r="N209">
        <f t="shared" si="148"/>
        <v>0</v>
      </c>
      <c r="O209" t="e">
        <f>MasterListe!#REF!&amp;"_"&amp;MasterListe!#REF!&amp;"_"&amp;MasterListe!#REF!</f>
        <v>#REF!</v>
      </c>
      <c r="P209" t="e">
        <f>MasterListe!#REF!&amp;" "&amp;MasterListe!#REF!</f>
        <v>#REF!</v>
      </c>
      <c r="S209">
        <f t="shared" si="179"/>
        <v>4</v>
      </c>
      <c r="T209">
        <f t="shared" si="157"/>
        <v>0</v>
      </c>
      <c r="U209">
        <f t="shared" si="180"/>
        <v>0</v>
      </c>
      <c r="V209">
        <f t="shared" si="181"/>
        <v>10</v>
      </c>
      <c r="W209">
        <f t="shared" si="158"/>
        <v>5</v>
      </c>
      <c r="X209">
        <f t="shared" si="159"/>
        <v>0</v>
      </c>
      <c r="Y209">
        <f t="shared" si="182"/>
        <v>6</v>
      </c>
      <c r="Z209">
        <f t="shared" si="160"/>
        <v>2</v>
      </c>
      <c r="AA209">
        <f t="shared" si="161"/>
        <v>0</v>
      </c>
      <c r="AB209">
        <f t="shared" si="183"/>
        <v>96</v>
      </c>
      <c r="AC209">
        <f t="shared" si="162"/>
        <v>1</v>
      </c>
      <c r="AD209">
        <f t="shared" si="163"/>
        <v>0</v>
      </c>
      <c r="AE209">
        <f t="shared" si="184"/>
        <v>0</v>
      </c>
      <c r="AF209">
        <f t="shared" si="164"/>
        <v>0</v>
      </c>
      <c r="AG209">
        <f t="shared" si="185"/>
        <v>8</v>
      </c>
      <c r="AH209" cm="1">
        <f t="array" ref="AH209">_xlfn.IFS(AND(AF209=AE209,AJ209=1),SUM(IF(EC209=1,1,0),AH208),AND(AH208=0,OR(AI209=1,AJ209=0)),0,AND(AI209=0,AJ209=0),AH208)</f>
        <v>0</v>
      </c>
      <c r="AI209">
        <f t="shared" si="165"/>
        <v>0</v>
      </c>
      <c r="AJ209">
        <f t="shared" si="166"/>
        <v>0</v>
      </c>
      <c r="AK209">
        <f t="shared" si="186"/>
        <v>0</v>
      </c>
      <c r="AL209">
        <f t="shared" si="167"/>
        <v>0</v>
      </c>
      <c r="AM209">
        <f t="shared" si="168"/>
        <v>0</v>
      </c>
      <c r="AN209">
        <f t="shared" si="187"/>
        <v>0</v>
      </c>
      <c r="AO209">
        <f t="shared" si="169"/>
        <v>0</v>
      </c>
      <c r="AP209">
        <f t="shared" si="170"/>
        <v>0</v>
      </c>
      <c r="AY209" s="72"/>
      <c r="AZ209" s="73"/>
      <c r="BB209" s="72"/>
      <c r="BQ209" s="100"/>
      <c r="BR209" s="96"/>
      <c r="BS209" s="60" t="str">
        <f t="shared" si="149"/>
        <v>AE481</v>
      </c>
      <c r="BT209" t="str">
        <f>IF(ISNA(MATCH(10,$G:$G,)),CC209,VLOOKUP(10,$G:$P,COLUMN(I11),))</f>
        <v>RES_AE481</v>
      </c>
      <c r="BU209" t="str">
        <f>IF(ISNA(MATCH(10,$G:$G,)),CD209,VLOOKUP(10,$G:$P,COLUMN(J11),))</f>
        <v>Reserve</v>
      </c>
      <c r="BW209" t="s">
        <v>584</v>
      </c>
      <c r="BX209" t="s">
        <v>585</v>
      </c>
      <c r="BY209" s="65" t="s">
        <v>1039</v>
      </c>
      <c r="BZ209" t="str">
        <f t="shared" si="150"/>
        <v>481</v>
      </c>
      <c r="CB209" t="s">
        <v>1042</v>
      </c>
      <c r="CC209" t="s">
        <v>1043</v>
      </c>
      <c r="CD209" t="s">
        <v>589</v>
      </c>
      <c r="CF209" t="s">
        <v>584</v>
      </c>
      <c r="CG209" t="s">
        <v>585</v>
      </c>
      <c r="CH209" t="s">
        <v>1039</v>
      </c>
      <c r="EA209" t="e">
        <f>MasterListe!#REF!</f>
        <v>#REF!</v>
      </c>
      <c r="EB209" t="e">
        <f>MasterListe!#REF!</f>
        <v>#REF!</v>
      </c>
      <c r="EC209">
        <f t="shared" si="171"/>
        <v>0</v>
      </c>
      <c r="ED209">
        <f t="shared" si="172"/>
        <v>0</v>
      </c>
      <c r="EE209">
        <f t="shared" si="173"/>
        <v>0</v>
      </c>
      <c r="EF209">
        <f t="shared" si="174"/>
        <v>0</v>
      </c>
      <c r="EG209">
        <f t="shared" si="175"/>
        <v>0</v>
      </c>
      <c r="EH209">
        <f t="shared" si="176"/>
        <v>0</v>
      </c>
      <c r="EI209">
        <f t="shared" si="177"/>
        <v>0</v>
      </c>
      <c r="FA209" s="63" t="str">
        <f t="shared" si="143"/>
        <v>IO.RES_AE481</v>
      </c>
      <c r="FB209" s="64" t="str">
        <f t="shared" si="144"/>
        <v>R</v>
      </c>
      <c r="FC209" s="64" t="str">
        <f t="shared" si="145"/>
        <v>481</v>
      </c>
      <c r="FD209" s="64" t="str">
        <f t="shared" si="146"/>
        <v>Reserve</v>
      </c>
      <c r="FE209" s="64" t="s">
        <v>619</v>
      </c>
      <c r="FF209" s="65"/>
    </row>
    <row r="210" spans="1:162" ht="15" customHeight="1">
      <c r="A210">
        <f t="shared" si="178"/>
        <v>0</v>
      </c>
      <c r="G210">
        <f t="shared" si="151"/>
        <v>0</v>
      </c>
      <c r="H210">
        <f t="shared" si="152"/>
        <v>0</v>
      </c>
      <c r="I210">
        <f t="shared" si="153"/>
        <v>0</v>
      </c>
      <c r="J210">
        <f t="shared" si="147"/>
        <v>0</v>
      </c>
      <c r="K210">
        <f t="shared" si="154"/>
        <v>0</v>
      </c>
      <c r="L210">
        <f t="shared" si="155"/>
        <v>0</v>
      </c>
      <c r="M210">
        <f t="shared" si="156"/>
        <v>0</v>
      </c>
      <c r="N210">
        <f t="shared" si="148"/>
        <v>0</v>
      </c>
      <c r="O210" t="e">
        <f>MasterListe!#REF!&amp;"_"&amp;MasterListe!#REF!&amp;"_"&amp;MasterListe!#REF!</f>
        <v>#REF!</v>
      </c>
      <c r="P210" t="e">
        <f>MasterListe!#REF!&amp;" "&amp;MasterListe!#REF!</f>
        <v>#REF!</v>
      </c>
      <c r="S210">
        <f t="shared" si="179"/>
        <v>4</v>
      </c>
      <c r="T210">
        <f t="shared" si="157"/>
        <v>0</v>
      </c>
      <c r="U210">
        <f t="shared" si="180"/>
        <v>0</v>
      </c>
      <c r="V210">
        <f t="shared" si="181"/>
        <v>10</v>
      </c>
      <c r="W210">
        <f t="shared" si="158"/>
        <v>5</v>
      </c>
      <c r="X210">
        <f t="shared" si="159"/>
        <v>0</v>
      </c>
      <c r="Y210">
        <f t="shared" si="182"/>
        <v>6</v>
      </c>
      <c r="Z210">
        <f t="shared" si="160"/>
        <v>2</v>
      </c>
      <c r="AA210">
        <f t="shared" si="161"/>
        <v>0</v>
      </c>
      <c r="AB210">
        <f t="shared" si="183"/>
        <v>96</v>
      </c>
      <c r="AC210">
        <f t="shared" si="162"/>
        <v>1</v>
      </c>
      <c r="AD210">
        <f t="shared" si="163"/>
        <v>0</v>
      </c>
      <c r="AE210">
        <f t="shared" si="184"/>
        <v>0</v>
      </c>
      <c r="AF210">
        <f t="shared" si="164"/>
        <v>0</v>
      </c>
      <c r="AG210">
        <f t="shared" si="185"/>
        <v>8</v>
      </c>
      <c r="AH210" cm="1">
        <f t="array" ref="AH210">_xlfn.IFS(AND(AF210=AE210,AJ210=1),SUM(IF(EC210=1,1,0),AH209),AND(AH209=0,OR(AI210=1,AJ210=0)),0,AND(AI210=0,AJ210=0),AH209)</f>
        <v>0</v>
      </c>
      <c r="AI210">
        <f t="shared" si="165"/>
        <v>0</v>
      </c>
      <c r="AJ210">
        <f t="shared" si="166"/>
        <v>0</v>
      </c>
      <c r="AK210">
        <f t="shared" si="186"/>
        <v>0</v>
      </c>
      <c r="AL210">
        <f t="shared" si="167"/>
        <v>0</v>
      </c>
      <c r="AM210">
        <f t="shared" si="168"/>
        <v>0</v>
      </c>
      <c r="AN210">
        <f t="shared" si="187"/>
        <v>0</v>
      </c>
      <c r="AO210">
        <f t="shared" si="169"/>
        <v>0</v>
      </c>
      <c r="AP210">
        <f t="shared" si="170"/>
        <v>0</v>
      </c>
      <c r="AY210" s="72"/>
      <c r="AZ210" s="73"/>
      <c r="BB210" s="72"/>
      <c r="BQ210" s="100"/>
      <c r="BR210" s="96"/>
      <c r="BS210" s="60" t="str">
        <f t="shared" si="149"/>
        <v>AE482</v>
      </c>
      <c r="BT210" t="str">
        <f>IF(ISNA(MATCH(11,$G:$G,)),CC210,VLOOKUP(11,$G:$P,COLUMN(I12),))</f>
        <v>RES_AE482</v>
      </c>
      <c r="BU210" t="str">
        <f>IF(ISNA(MATCH(11,$G:$G,)),CD210,VLOOKUP(11,$G:$P,COLUMN(J12),))</f>
        <v>Reserve</v>
      </c>
      <c r="BW210" t="s">
        <v>584</v>
      </c>
      <c r="BX210" t="s">
        <v>585</v>
      </c>
      <c r="BY210" s="65" t="s">
        <v>1039</v>
      </c>
      <c r="BZ210" t="str">
        <f t="shared" si="150"/>
        <v>482</v>
      </c>
      <c r="CB210" t="s">
        <v>1044</v>
      </c>
      <c r="CC210" t="s">
        <v>1045</v>
      </c>
      <c r="CD210" t="s">
        <v>589</v>
      </c>
      <c r="CF210" t="s">
        <v>584</v>
      </c>
      <c r="CG210" t="s">
        <v>585</v>
      </c>
      <c r="CH210" t="s">
        <v>1039</v>
      </c>
      <c r="EA210" t="e">
        <f>MasterListe!#REF!</f>
        <v>#REF!</v>
      </c>
      <c r="EB210" t="e">
        <f>MasterListe!#REF!</f>
        <v>#REF!</v>
      </c>
      <c r="EC210">
        <f t="shared" si="171"/>
        <v>0</v>
      </c>
      <c r="ED210">
        <f t="shared" si="172"/>
        <v>0</v>
      </c>
      <c r="EE210">
        <f t="shared" si="173"/>
        <v>0</v>
      </c>
      <c r="EF210">
        <f t="shared" si="174"/>
        <v>0</v>
      </c>
      <c r="EG210">
        <f t="shared" si="175"/>
        <v>0</v>
      </c>
      <c r="EH210">
        <f t="shared" si="176"/>
        <v>0</v>
      </c>
      <c r="EI210">
        <f t="shared" si="177"/>
        <v>0</v>
      </c>
      <c r="FA210" s="63" t="str">
        <f t="shared" si="143"/>
        <v>IO.RES_AE482</v>
      </c>
      <c r="FB210" s="64" t="str">
        <f t="shared" si="144"/>
        <v>R</v>
      </c>
      <c r="FC210" s="64" t="str">
        <f t="shared" si="145"/>
        <v>482</v>
      </c>
      <c r="FD210" s="64" t="str">
        <f t="shared" si="146"/>
        <v>Reserve</v>
      </c>
      <c r="FE210" s="64" t="s">
        <v>619</v>
      </c>
      <c r="FF210" s="65"/>
    </row>
    <row r="211" spans="1:162" ht="15" customHeight="1">
      <c r="A211">
        <f t="shared" si="178"/>
        <v>0</v>
      </c>
      <c r="G211">
        <f t="shared" si="151"/>
        <v>0</v>
      </c>
      <c r="H211">
        <f t="shared" si="152"/>
        <v>0</v>
      </c>
      <c r="I211">
        <f t="shared" si="153"/>
        <v>0</v>
      </c>
      <c r="J211">
        <f t="shared" si="147"/>
        <v>0</v>
      </c>
      <c r="K211">
        <f t="shared" si="154"/>
        <v>0</v>
      </c>
      <c r="L211">
        <f t="shared" si="155"/>
        <v>0</v>
      </c>
      <c r="M211">
        <f t="shared" si="156"/>
        <v>0</v>
      </c>
      <c r="N211">
        <f t="shared" si="148"/>
        <v>0</v>
      </c>
      <c r="O211" t="e">
        <f>MasterListe!#REF!&amp;"_"&amp;MasterListe!#REF!&amp;"_"&amp;MasterListe!#REF!</f>
        <v>#REF!</v>
      </c>
      <c r="P211" t="e">
        <f>MasterListe!#REF!&amp;" "&amp;MasterListe!#REF!</f>
        <v>#REF!</v>
      </c>
      <c r="S211">
        <f t="shared" si="179"/>
        <v>4</v>
      </c>
      <c r="T211">
        <f t="shared" si="157"/>
        <v>0</v>
      </c>
      <c r="U211">
        <f t="shared" si="180"/>
        <v>0</v>
      </c>
      <c r="V211">
        <f t="shared" si="181"/>
        <v>10</v>
      </c>
      <c r="W211">
        <f t="shared" si="158"/>
        <v>5</v>
      </c>
      <c r="X211">
        <f t="shared" si="159"/>
        <v>0</v>
      </c>
      <c r="Y211">
        <f t="shared" si="182"/>
        <v>6</v>
      </c>
      <c r="Z211">
        <f t="shared" si="160"/>
        <v>2</v>
      </c>
      <c r="AA211">
        <f t="shared" si="161"/>
        <v>0</v>
      </c>
      <c r="AB211">
        <f t="shared" si="183"/>
        <v>96</v>
      </c>
      <c r="AC211">
        <f t="shared" si="162"/>
        <v>1</v>
      </c>
      <c r="AD211">
        <f t="shared" si="163"/>
        <v>0</v>
      </c>
      <c r="AE211">
        <f t="shared" si="184"/>
        <v>0</v>
      </c>
      <c r="AF211">
        <f t="shared" si="164"/>
        <v>0</v>
      </c>
      <c r="AG211">
        <f t="shared" si="185"/>
        <v>8</v>
      </c>
      <c r="AH211" cm="1">
        <f t="array" ref="AH211">_xlfn.IFS(AND(AF211=AE211,AJ211=1),SUM(IF(EC211=1,1,0),AH210),AND(AH210=0,OR(AI211=1,AJ211=0)),0,AND(AI211=0,AJ211=0),AH210)</f>
        <v>0</v>
      </c>
      <c r="AI211">
        <f t="shared" si="165"/>
        <v>0</v>
      </c>
      <c r="AJ211">
        <f t="shared" si="166"/>
        <v>0</v>
      </c>
      <c r="AK211">
        <f t="shared" si="186"/>
        <v>0</v>
      </c>
      <c r="AL211">
        <f t="shared" si="167"/>
        <v>0</v>
      </c>
      <c r="AM211">
        <f t="shared" si="168"/>
        <v>0</v>
      </c>
      <c r="AN211">
        <f t="shared" si="187"/>
        <v>0</v>
      </c>
      <c r="AO211">
        <f t="shared" si="169"/>
        <v>0</v>
      </c>
      <c r="AP211">
        <f t="shared" si="170"/>
        <v>0</v>
      </c>
      <c r="AY211" s="72"/>
      <c r="AZ211" s="73"/>
      <c r="BB211" s="72"/>
      <c r="BQ211" s="100"/>
      <c r="BR211" s="96"/>
      <c r="BS211" s="60" t="str">
        <f t="shared" si="149"/>
        <v>AE483</v>
      </c>
      <c r="BT211" t="str">
        <f>IF(ISNA(MATCH(12,$G:$G,)),CC211,VLOOKUP(12,$G:$P,COLUMN(I13),))</f>
        <v>RES_AE483</v>
      </c>
      <c r="BU211" t="str">
        <f>IF(ISNA(MATCH(12,$G:$G,)),CD211,VLOOKUP(12,$G:$P,COLUMN(J13),))</f>
        <v>Reserve</v>
      </c>
      <c r="BW211" t="s">
        <v>584</v>
      </c>
      <c r="BX211" t="s">
        <v>585</v>
      </c>
      <c r="BY211" s="65" t="s">
        <v>1039</v>
      </c>
      <c r="BZ211" t="str">
        <f t="shared" si="150"/>
        <v>483</v>
      </c>
      <c r="CB211" t="s">
        <v>1046</v>
      </c>
      <c r="CC211" t="s">
        <v>1047</v>
      </c>
      <c r="CD211" t="s">
        <v>589</v>
      </c>
      <c r="CF211" t="s">
        <v>584</v>
      </c>
      <c r="CG211" t="s">
        <v>585</v>
      </c>
      <c r="CH211" t="s">
        <v>1039</v>
      </c>
      <c r="EA211" t="e">
        <f>MasterListe!#REF!</f>
        <v>#REF!</v>
      </c>
      <c r="EB211" t="e">
        <f>MasterListe!#REF!</f>
        <v>#REF!</v>
      </c>
      <c r="EC211">
        <f t="shared" si="171"/>
        <v>0</v>
      </c>
      <c r="ED211">
        <f t="shared" si="172"/>
        <v>0</v>
      </c>
      <c r="EE211">
        <f t="shared" si="173"/>
        <v>0</v>
      </c>
      <c r="EF211">
        <f t="shared" si="174"/>
        <v>0</v>
      </c>
      <c r="EG211">
        <f t="shared" si="175"/>
        <v>0</v>
      </c>
      <c r="EH211">
        <f t="shared" si="176"/>
        <v>0</v>
      </c>
      <c r="EI211">
        <f t="shared" si="177"/>
        <v>0</v>
      </c>
      <c r="FA211" s="63" t="str">
        <f t="shared" si="143"/>
        <v>IO.RES_AE483</v>
      </c>
      <c r="FB211" s="64" t="str">
        <f t="shared" si="144"/>
        <v>R</v>
      </c>
      <c r="FC211" s="64" t="str">
        <f t="shared" si="145"/>
        <v>483</v>
      </c>
      <c r="FD211" s="64" t="str">
        <f t="shared" si="146"/>
        <v>Reserve</v>
      </c>
      <c r="FE211" s="64" t="s">
        <v>619</v>
      </c>
      <c r="FF211" s="65"/>
    </row>
    <row r="212" spans="1:162" ht="15" customHeight="1">
      <c r="A212">
        <f t="shared" si="178"/>
        <v>0</v>
      </c>
      <c r="G212">
        <f t="shared" si="151"/>
        <v>0</v>
      </c>
      <c r="H212">
        <f t="shared" si="152"/>
        <v>0</v>
      </c>
      <c r="I212">
        <f t="shared" si="153"/>
        <v>0</v>
      </c>
      <c r="J212">
        <f t="shared" si="147"/>
        <v>0</v>
      </c>
      <c r="K212">
        <f t="shared" si="154"/>
        <v>0</v>
      </c>
      <c r="L212">
        <f t="shared" si="155"/>
        <v>0</v>
      </c>
      <c r="M212">
        <f t="shared" si="156"/>
        <v>0</v>
      </c>
      <c r="N212">
        <f t="shared" si="148"/>
        <v>0</v>
      </c>
      <c r="O212" t="e">
        <f>MasterListe!#REF!&amp;"_"&amp;MasterListe!#REF!&amp;"_"&amp;MasterListe!#REF!</f>
        <v>#REF!</v>
      </c>
      <c r="P212" t="e">
        <f>MasterListe!#REF!&amp;" "&amp;MasterListe!#REF!</f>
        <v>#REF!</v>
      </c>
      <c r="S212">
        <f t="shared" si="179"/>
        <v>4</v>
      </c>
      <c r="T212">
        <f t="shared" si="157"/>
        <v>0</v>
      </c>
      <c r="U212">
        <f t="shared" si="180"/>
        <v>0</v>
      </c>
      <c r="V212">
        <f t="shared" si="181"/>
        <v>10</v>
      </c>
      <c r="W212">
        <f t="shared" si="158"/>
        <v>5</v>
      </c>
      <c r="X212">
        <f t="shared" si="159"/>
        <v>0</v>
      </c>
      <c r="Y212">
        <f t="shared" si="182"/>
        <v>6</v>
      </c>
      <c r="Z212">
        <f t="shared" si="160"/>
        <v>2</v>
      </c>
      <c r="AA212">
        <f t="shared" si="161"/>
        <v>0</v>
      </c>
      <c r="AB212">
        <f t="shared" si="183"/>
        <v>96</v>
      </c>
      <c r="AC212">
        <f t="shared" si="162"/>
        <v>1</v>
      </c>
      <c r="AD212">
        <f t="shared" si="163"/>
        <v>0</v>
      </c>
      <c r="AE212">
        <f t="shared" si="184"/>
        <v>0</v>
      </c>
      <c r="AF212">
        <f t="shared" si="164"/>
        <v>0</v>
      </c>
      <c r="AG212">
        <f t="shared" si="185"/>
        <v>8</v>
      </c>
      <c r="AH212" cm="1">
        <f t="array" ref="AH212">_xlfn.IFS(AND(AF212=AE212,AJ212=1),SUM(IF(EC212=1,1,0),AH211),AND(AH211=0,OR(AI212=1,AJ212=0)),0,AND(AI212=0,AJ212=0),AH211)</f>
        <v>0</v>
      </c>
      <c r="AI212">
        <f t="shared" si="165"/>
        <v>0</v>
      </c>
      <c r="AJ212">
        <f t="shared" si="166"/>
        <v>0</v>
      </c>
      <c r="AK212">
        <f t="shared" si="186"/>
        <v>0</v>
      </c>
      <c r="AL212">
        <f t="shared" si="167"/>
        <v>0</v>
      </c>
      <c r="AM212">
        <f t="shared" si="168"/>
        <v>0</v>
      </c>
      <c r="AN212">
        <f t="shared" si="187"/>
        <v>0</v>
      </c>
      <c r="AO212">
        <f t="shared" si="169"/>
        <v>0</v>
      </c>
      <c r="AP212">
        <f t="shared" si="170"/>
        <v>0</v>
      </c>
      <c r="AY212" s="72"/>
      <c r="AZ212" s="73"/>
      <c r="BB212" s="72"/>
      <c r="BQ212" s="100"/>
      <c r="BR212" s="96"/>
      <c r="BS212" s="60" t="str">
        <f t="shared" si="149"/>
        <v>AE484</v>
      </c>
      <c r="BT212" t="str">
        <f>IF(ISNA(MATCH(13,$G:$G,)),CC212,VLOOKUP(13,$G:$P,COLUMN(I14),))</f>
        <v>RES_AE484</v>
      </c>
      <c r="BU212" t="str">
        <f>IF(ISNA(MATCH(13,$G:$G,)),CD212,VLOOKUP(13,$G:$P,COLUMN(J14),))</f>
        <v>Reserve</v>
      </c>
      <c r="BW212" t="s">
        <v>584</v>
      </c>
      <c r="BX212" t="s">
        <v>585</v>
      </c>
      <c r="BY212" s="65" t="s">
        <v>1039</v>
      </c>
      <c r="BZ212" t="str">
        <f t="shared" si="150"/>
        <v>484</v>
      </c>
      <c r="CB212" t="s">
        <v>1048</v>
      </c>
      <c r="CC212" t="s">
        <v>1049</v>
      </c>
      <c r="CD212" t="s">
        <v>589</v>
      </c>
      <c r="CF212" t="s">
        <v>584</v>
      </c>
      <c r="CG212" t="s">
        <v>585</v>
      </c>
      <c r="CH212" t="s">
        <v>1039</v>
      </c>
      <c r="EA212" t="e">
        <f>MasterListe!#REF!</f>
        <v>#REF!</v>
      </c>
      <c r="EB212" t="e">
        <f>MasterListe!#REF!</f>
        <v>#REF!</v>
      </c>
      <c r="EC212">
        <f t="shared" si="171"/>
        <v>0</v>
      </c>
      <c r="ED212">
        <f t="shared" si="172"/>
        <v>0</v>
      </c>
      <c r="EE212">
        <f t="shared" si="173"/>
        <v>0</v>
      </c>
      <c r="EF212">
        <f t="shared" si="174"/>
        <v>0</v>
      </c>
      <c r="EG212">
        <f t="shared" si="175"/>
        <v>0</v>
      </c>
      <c r="EH212">
        <f t="shared" si="176"/>
        <v>0</v>
      </c>
      <c r="EI212">
        <f t="shared" si="177"/>
        <v>0</v>
      </c>
      <c r="FA212" s="63" t="str">
        <f t="shared" si="143"/>
        <v>IO.RES_AE484</v>
      </c>
      <c r="FB212" s="64" t="str">
        <f t="shared" si="144"/>
        <v>R</v>
      </c>
      <c r="FC212" s="64" t="str">
        <f t="shared" si="145"/>
        <v>484</v>
      </c>
      <c r="FD212" s="64" t="str">
        <f t="shared" si="146"/>
        <v>Reserve</v>
      </c>
      <c r="FE212" s="64" t="s">
        <v>619</v>
      </c>
      <c r="FF212" s="65"/>
    </row>
    <row r="213" spans="1:162" ht="15" customHeight="1">
      <c r="A213">
        <f t="shared" si="178"/>
        <v>0</v>
      </c>
      <c r="G213">
        <f t="shared" si="151"/>
        <v>0</v>
      </c>
      <c r="H213">
        <f t="shared" si="152"/>
        <v>0</v>
      </c>
      <c r="I213">
        <f t="shared" si="153"/>
        <v>0</v>
      </c>
      <c r="J213">
        <f t="shared" si="147"/>
        <v>0</v>
      </c>
      <c r="K213">
        <f t="shared" si="154"/>
        <v>0</v>
      </c>
      <c r="L213">
        <f t="shared" si="155"/>
        <v>0</v>
      </c>
      <c r="M213">
        <f t="shared" si="156"/>
        <v>0</v>
      </c>
      <c r="N213">
        <f t="shared" si="148"/>
        <v>0</v>
      </c>
      <c r="O213" t="e">
        <f>MasterListe!#REF!&amp;"_"&amp;MasterListe!#REF!&amp;"_"&amp;MasterListe!#REF!</f>
        <v>#REF!</v>
      </c>
      <c r="P213" t="e">
        <f>MasterListe!#REF!&amp;" "&amp;MasterListe!#REF!</f>
        <v>#REF!</v>
      </c>
      <c r="S213">
        <f t="shared" si="179"/>
        <v>4</v>
      </c>
      <c r="T213">
        <f t="shared" si="157"/>
        <v>0</v>
      </c>
      <c r="U213">
        <f t="shared" si="180"/>
        <v>0</v>
      </c>
      <c r="V213">
        <f t="shared" si="181"/>
        <v>10</v>
      </c>
      <c r="W213">
        <f t="shared" si="158"/>
        <v>5</v>
      </c>
      <c r="X213">
        <f t="shared" si="159"/>
        <v>0</v>
      </c>
      <c r="Y213">
        <f t="shared" si="182"/>
        <v>6</v>
      </c>
      <c r="Z213">
        <f t="shared" si="160"/>
        <v>2</v>
      </c>
      <c r="AA213">
        <f t="shared" si="161"/>
        <v>0</v>
      </c>
      <c r="AB213">
        <f t="shared" si="183"/>
        <v>96</v>
      </c>
      <c r="AC213">
        <f t="shared" si="162"/>
        <v>1</v>
      </c>
      <c r="AD213">
        <f t="shared" si="163"/>
        <v>0</v>
      </c>
      <c r="AE213">
        <f t="shared" si="184"/>
        <v>0</v>
      </c>
      <c r="AF213">
        <f t="shared" si="164"/>
        <v>0</v>
      </c>
      <c r="AG213">
        <f t="shared" si="185"/>
        <v>8</v>
      </c>
      <c r="AH213" cm="1">
        <f t="array" ref="AH213">_xlfn.IFS(AND(AF213=AE213,AJ213=1),SUM(IF(EC213=1,1,0),AH212),AND(AH212=0,OR(AI213=1,AJ213=0)),0,AND(AI213=0,AJ213=0),AH212)</f>
        <v>0</v>
      </c>
      <c r="AI213">
        <f t="shared" si="165"/>
        <v>0</v>
      </c>
      <c r="AJ213">
        <f t="shared" si="166"/>
        <v>0</v>
      </c>
      <c r="AK213">
        <f t="shared" si="186"/>
        <v>0</v>
      </c>
      <c r="AL213">
        <f t="shared" si="167"/>
        <v>0</v>
      </c>
      <c r="AM213">
        <f t="shared" si="168"/>
        <v>0</v>
      </c>
      <c r="AN213">
        <f t="shared" si="187"/>
        <v>0</v>
      </c>
      <c r="AO213">
        <f t="shared" si="169"/>
        <v>0</v>
      </c>
      <c r="AP213">
        <f t="shared" si="170"/>
        <v>0</v>
      </c>
      <c r="AY213" s="72"/>
      <c r="AZ213" s="73"/>
      <c r="BB213" s="72"/>
      <c r="BQ213" s="100"/>
      <c r="BR213" s="96"/>
      <c r="BS213" s="60" t="str">
        <f t="shared" si="149"/>
        <v>AE485</v>
      </c>
      <c r="BT213" t="str">
        <f>IF(ISNA(MATCH(14,$G:$G,)),CC213,VLOOKUP(14,$G:$P,COLUMN(I15),))</f>
        <v>RES_AE485</v>
      </c>
      <c r="BU213" t="str">
        <f>IF(ISNA(MATCH(14,$G:$G,)),CD213,VLOOKUP(14,$G:$P,COLUMN(J15),))</f>
        <v>Reserve</v>
      </c>
      <c r="BW213" t="s">
        <v>584</v>
      </c>
      <c r="BX213" t="s">
        <v>585</v>
      </c>
      <c r="BY213" s="65" t="s">
        <v>1039</v>
      </c>
      <c r="BZ213" t="str">
        <f t="shared" si="150"/>
        <v>485</v>
      </c>
      <c r="CB213" t="s">
        <v>1050</v>
      </c>
      <c r="CC213" t="s">
        <v>1051</v>
      </c>
      <c r="CD213" t="s">
        <v>589</v>
      </c>
      <c r="CF213" t="s">
        <v>584</v>
      </c>
      <c r="CG213" t="s">
        <v>585</v>
      </c>
      <c r="CH213" t="s">
        <v>1039</v>
      </c>
      <c r="EA213" t="e">
        <f>MasterListe!#REF!</f>
        <v>#REF!</v>
      </c>
      <c r="EB213" t="e">
        <f>MasterListe!#REF!</f>
        <v>#REF!</v>
      </c>
      <c r="EC213">
        <f t="shared" si="171"/>
        <v>0</v>
      </c>
      <c r="ED213">
        <f t="shared" si="172"/>
        <v>0</v>
      </c>
      <c r="EE213">
        <f t="shared" si="173"/>
        <v>0</v>
      </c>
      <c r="EF213">
        <f t="shared" si="174"/>
        <v>0</v>
      </c>
      <c r="EG213">
        <f t="shared" si="175"/>
        <v>0</v>
      </c>
      <c r="EH213">
        <f t="shared" si="176"/>
        <v>0</v>
      </c>
      <c r="EI213">
        <f t="shared" si="177"/>
        <v>0</v>
      </c>
      <c r="FA213" s="63" t="str">
        <f t="shared" si="143"/>
        <v>IO.RES_AE485</v>
      </c>
      <c r="FB213" s="64" t="str">
        <f t="shared" si="144"/>
        <v>R</v>
      </c>
      <c r="FC213" s="64" t="str">
        <f t="shared" si="145"/>
        <v>485</v>
      </c>
      <c r="FD213" s="64" t="str">
        <f t="shared" si="146"/>
        <v>Reserve</v>
      </c>
      <c r="FE213" s="64" t="s">
        <v>619</v>
      </c>
      <c r="FF213" s="65"/>
    </row>
    <row r="214" spans="1:162" ht="15" customHeight="1">
      <c r="A214">
        <f t="shared" si="178"/>
        <v>0</v>
      </c>
      <c r="G214">
        <f t="shared" si="151"/>
        <v>0</v>
      </c>
      <c r="H214">
        <f t="shared" si="152"/>
        <v>0</v>
      </c>
      <c r="I214">
        <f t="shared" si="153"/>
        <v>0</v>
      </c>
      <c r="J214">
        <f t="shared" si="147"/>
        <v>0</v>
      </c>
      <c r="K214">
        <f t="shared" si="154"/>
        <v>0</v>
      </c>
      <c r="L214">
        <f t="shared" si="155"/>
        <v>0</v>
      </c>
      <c r="M214">
        <f t="shared" si="156"/>
        <v>0</v>
      </c>
      <c r="N214">
        <f t="shared" si="148"/>
        <v>0</v>
      </c>
      <c r="O214" t="e">
        <f>MasterListe!#REF!&amp;"_"&amp;MasterListe!#REF!&amp;"_"&amp;MasterListe!#REF!</f>
        <v>#REF!</v>
      </c>
      <c r="P214" t="e">
        <f>MasterListe!#REF!&amp;" "&amp;MasterListe!#REF!</f>
        <v>#REF!</v>
      </c>
      <c r="S214">
        <f t="shared" si="179"/>
        <v>4</v>
      </c>
      <c r="T214">
        <f t="shared" si="157"/>
        <v>0</v>
      </c>
      <c r="U214">
        <f t="shared" si="180"/>
        <v>0</v>
      </c>
      <c r="V214">
        <f t="shared" si="181"/>
        <v>10</v>
      </c>
      <c r="W214">
        <f t="shared" si="158"/>
        <v>5</v>
      </c>
      <c r="X214">
        <f t="shared" si="159"/>
        <v>0</v>
      </c>
      <c r="Y214">
        <f t="shared" si="182"/>
        <v>6</v>
      </c>
      <c r="Z214">
        <f t="shared" si="160"/>
        <v>2</v>
      </c>
      <c r="AA214">
        <f t="shared" si="161"/>
        <v>0</v>
      </c>
      <c r="AB214">
        <f t="shared" si="183"/>
        <v>96</v>
      </c>
      <c r="AC214">
        <f t="shared" si="162"/>
        <v>1</v>
      </c>
      <c r="AD214">
        <f t="shared" si="163"/>
        <v>0</v>
      </c>
      <c r="AE214">
        <f t="shared" si="184"/>
        <v>0</v>
      </c>
      <c r="AF214">
        <f t="shared" si="164"/>
        <v>0</v>
      </c>
      <c r="AG214">
        <f t="shared" si="185"/>
        <v>8</v>
      </c>
      <c r="AH214" cm="1">
        <f t="array" ref="AH214">_xlfn.IFS(AND(AF214=AE214,AJ214=1),SUM(IF(EC214=1,1,0),AH213),AND(AH213=0,OR(AI214=1,AJ214=0)),0,AND(AI214=0,AJ214=0),AH213)</f>
        <v>0</v>
      </c>
      <c r="AI214">
        <f t="shared" si="165"/>
        <v>0</v>
      </c>
      <c r="AJ214">
        <f t="shared" si="166"/>
        <v>0</v>
      </c>
      <c r="AK214">
        <f t="shared" si="186"/>
        <v>0</v>
      </c>
      <c r="AL214">
        <f t="shared" si="167"/>
        <v>0</v>
      </c>
      <c r="AM214">
        <f t="shared" si="168"/>
        <v>0</v>
      </c>
      <c r="AN214">
        <f t="shared" si="187"/>
        <v>0</v>
      </c>
      <c r="AO214">
        <f t="shared" si="169"/>
        <v>0</v>
      </c>
      <c r="AP214">
        <f t="shared" si="170"/>
        <v>0</v>
      </c>
      <c r="AY214" s="72"/>
      <c r="AZ214" s="73"/>
      <c r="BB214" s="72"/>
      <c r="BQ214" s="100"/>
      <c r="BR214" s="96"/>
      <c r="BS214" s="60" t="str">
        <f t="shared" si="149"/>
        <v>AE486</v>
      </c>
      <c r="BT214" t="str">
        <f>IF(ISNA(MATCH(15,$G:$G,)),CC214,VLOOKUP(15,$G:$P,COLUMN(I16),))</f>
        <v>RES_AE486</v>
      </c>
      <c r="BU214" t="str">
        <f>IF(ISNA(MATCH(15,$G:$G,)),CD214,VLOOKUP(15,$G:$P,COLUMN(J16),))</f>
        <v>Reserve</v>
      </c>
      <c r="BW214" t="s">
        <v>584</v>
      </c>
      <c r="BX214" t="s">
        <v>585</v>
      </c>
      <c r="BY214" s="65" t="s">
        <v>1039</v>
      </c>
      <c r="BZ214" t="str">
        <f t="shared" si="150"/>
        <v>486</v>
      </c>
      <c r="CB214" t="s">
        <v>1052</v>
      </c>
      <c r="CC214" t="s">
        <v>1053</v>
      </c>
      <c r="CD214" t="s">
        <v>589</v>
      </c>
      <c r="CF214" t="s">
        <v>584</v>
      </c>
      <c r="CG214" t="s">
        <v>585</v>
      </c>
      <c r="CH214" t="s">
        <v>1039</v>
      </c>
      <c r="EA214" t="e">
        <f>MasterListe!#REF!</f>
        <v>#REF!</v>
      </c>
      <c r="EB214" t="e">
        <f>MasterListe!#REF!</f>
        <v>#REF!</v>
      </c>
      <c r="EC214">
        <f t="shared" si="171"/>
        <v>0</v>
      </c>
      <c r="ED214">
        <f t="shared" si="172"/>
        <v>0</v>
      </c>
      <c r="EE214">
        <f t="shared" si="173"/>
        <v>0</v>
      </c>
      <c r="EF214">
        <f t="shared" si="174"/>
        <v>0</v>
      </c>
      <c r="EG214">
        <f t="shared" si="175"/>
        <v>0</v>
      </c>
      <c r="EH214">
        <f t="shared" si="176"/>
        <v>0</v>
      </c>
      <c r="EI214">
        <f t="shared" si="177"/>
        <v>0</v>
      </c>
      <c r="FA214" s="63" t="str">
        <f t="shared" si="143"/>
        <v>IO.RES_AE486</v>
      </c>
      <c r="FB214" s="64" t="str">
        <f t="shared" si="144"/>
        <v>R</v>
      </c>
      <c r="FC214" s="64" t="str">
        <f t="shared" si="145"/>
        <v>486</v>
      </c>
      <c r="FD214" s="64" t="str">
        <f t="shared" si="146"/>
        <v>Reserve</v>
      </c>
      <c r="FE214" s="64" t="s">
        <v>619</v>
      </c>
      <c r="FF214" s="65"/>
    </row>
    <row r="215" spans="1:162" ht="15" customHeight="1">
      <c r="A215">
        <f t="shared" si="178"/>
        <v>0</v>
      </c>
      <c r="G215">
        <f t="shared" si="151"/>
        <v>0</v>
      </c>
      <c r="H215">
        <f t="shared" si="152"/>
        <v>0</v>
      </c>
      <c r="I215">
        <f t="shared" si="153"/>
        <v>0</v>
      </c>
      <c r="J215">
        <f t="shared" si="147"/>
        <v>0</v>
      </c>
      <c r="K215">
        <f t="shared" si="154"/>
        <v>0</v>
      </c>
      <c r="L215">
        <f t="shared" si="155"/>
        <v>0</v>
      </c>
      <c r="M215">
        <f t="shared" si="156"/>
        <v>0</v>
      </c>
      <c r="N215">
        <f t="shared" si="148"/>
        <v>0</v>
      </c>
      <c r="O215" t="e">
        <f>MasterListe!#REF!&amp;"_"&amp;MasterListe!#REF!&amp;"_"&amp;MasterListe!#REF!</f>
        <v>#REF!</v>
      </c>
      <c r="P215" t="e">
        <f>MasterListe!#REF!&amp;" "&amp;MasterListe!#REF!</f>
        <v>#REF!</v>
      </c>
      <c r="S215">
        <f t="shared" si="179"/>
        <v>4</v>
      </c>
      <c r="T215">
        <f t="shared" si="157"/>
        <v>0</v>
      </c>
      <c r="U215">
        <f t="shared" si="180"/>
        <v>0</v>
      </c>
      <c r="V215">
        <f t="shared" si="181"/>
        <v>10</v>
      </c>
      <c r="W215">
        <f t="shared" si="158"/>
        <v>5</v>
      </c>
      <c r="X215">
        <f t="shared" si="159"/>
        <v>0</v>
      </c>
      <c r="Y215">
        <f t="shared" si="182"/>
        <v>6</v>
      </c>
      <c r="Z215">
        <f t="shared" si="160"/>
        <v>2</v>
      </c>
      <c r="AA215">
        <f t="shared" si="161"/>
        <v>0</v>
      </c>
      <c r="AB215">
        <f t="shared" si="183"/>
        <v>96</v>
      </c>
      <c r="AC215">
        <f t="shared" si="162"/>
        <v>1</v>
      </c>
      <c r="AD215">
        <f t="shared" si="163"/>
        <v>0</v>
      </c>
      <c r="AE215">
        <f t="shared" si="184"/>
        <v>0</v>
      </c>
      <c r="AF215">
        <f t="shared" si="164"/>
        <v>0</v>
      </c>
      <c r="AG215">
        <f t="shared" si="185"/>
        <v>8</v>
      </c>
      <c r="AH215" cm="1">
        <f t="array" ref="AH215">_xlfn.IFS(AND(AF215=AE215,AJ215=1),SUM(IF(EC215=1,1,0),AH214),AND(AH214=0,OR(AI215=1,AJ215=0)),0,AND(AI215=0,AJ215=0),AH214)</f>
        <v>0</v>
      </c>
      <c r="AI215">
        <f t="shared" si="165"/>
        <v>0</v>
      </c>
      <c r="AJ215">
        <f t="shared" si="166"/>
        <v>0</v>
      </c>
      <c r="AK215">
        <f t="shared" si="186"/>
        <v>0</v>
      </c>
      <c r="AL215">
        <f t="shared" si="167"/>
        <v>0</v>
      </c>
      <c r="AM215">
        <f t="shared" si="168"/>
        <v>0</v>
      </c>
      <c r="AN215">
        <f t="shared" si="187"/>
        <v>0</v>
      </c>
      <c r="AO215">
        <f t="shared" si="169"/>
        <v>0</v>
      </c>
      <c r="AP215">
        <f t="shared" si="170"/>
        <v>0</v>
      </c>
      <c r="AY215" s="72"/>
      <c r="AZ215" s="73"/>
      <c r="BB215" s="72"/>
      <c r="BQ215" s="100"/>
      <c r="BR215" s="96"/>
      <c r="BS215" s="60" t="str">
        <f t="shared" si="149"/>
        <v>AE487</v>
      </c>
      <c r="BT215" t="str">
        <f>IF(ISNA(MATCH(16,$G:$G,)),CC215,VLOOKUP(16,$G:$P,COLUMN(I17),))</f>
        <v>RES_AE487</v>
      </c>
      <c r="BU215" t="str">
        <f>IF(ISNA(MATCH(16,$G:$G,)),CD215,VLOOKUP(16,$G:$P,COLUMN(J17),))</f>
        <v>Reserve</v>
      </c>
      <c r="BW215" t="s">
        <v>584</v>
      </c>
      <c r="BX215" t="s">
        <v>585</v>
      </c>
      <c r="BY215" s="65" t="s">
        <v>1039</v>
      </c>
      <c r="BZ215" t="str">
        <f t="shared" si="150"/>
        <v>487</v>
      </c>
      <c r="CB215" t="s">
        <v>1054</v>
      </c>
      <c r="CC215" t="s">
        <v>1055</v>
      </c>
      <c r="CD215" t="s">
        <v>589</v>
      </c>
      <c r="CF215" t="s">
        <v>584</v>
      </c>
      <c r="CG215" t="s">
        <v>585</v>
      </c>
      <c r="CH215" t="s">
        <v>1039</v>
      </c>
      <c r="EA215" t="e">
        <f>MasterListe!#REF!</f>
        <v>#REF!</v>
      </c>
      <c r="EB215" t="e">
        <f>MasterListe!#REF!</f>
        <v>#REF!</v>
      </c>
      <c r="EC215">
        <f t="shared" si="171"/>
        <v>0</v>
      </c>
      <c r="ED215">
        <f t="shared" si="172"/>
        <v>0</v>
      </c>
      <c r="EE215">
        <f t="shared" si="173"/>
        <v>0</v>
      </c>
      <c r="EF215">
        <f t="shared" si="174"/>
        <v>0</v>
      </c>
      <c r="EG215">
        <f t="shared" si="175"/>
        <v>0</v>
      </c>
      <c r="EH215">
        <f t="shared" si="176"/>
        <v>0</v>
      </c>
      <c r="EI215">
        <f t="shared" si="177"/>
        <v>0</v>
      </c>
      <c r="FA215" s="63" t="str">
        <f t="shared" si="143"/>
        <v>IO.RES_AE487</v>
      </c>
      <c r="FB215" s="64" t="str">
        <f t="shared" si="144"/>
        <v>R</v>
      </c>
      <c r="FC215" s="64" t="str">
        <f t="shared" si="145"/>
        <v>487</v>
      </c>
      <c r="FD215" s="64" t="str">
        <f t="shared" si="146"/>
        <v>Reserve</v>
      </c>
      <c r="FE215" s="64" t="s">
        <v>619</v>
      </c>
      <c r="FF215" s="65"/>
    </row>
    <row r="216" spans="1:162" ht="15" customHeight="1">
      <c r="A216">
        <f t="shared" si="178"/>
        <v>0</v>
      </c>
      <c r="G216">
        <f t="shared" si="151"/>
        <v>0</v>
      </c>
      <c r="H216">
        <f t="shared" si="152"/>
        <v>0</v>
      </c>
      <c r="I216">
        <f t="shared" si="153"/>
        <v>0</v>
      </c>
      <c r="J216">
        <f t="shared" si="147"/>
        <v>0</v>
      </c>
      <c r="K216">
        <f t="shared" si="154"/>
        <v>0</v>
      </c>
      <c r="L216">
        <f t="shared" si="155"/>
        <v>0</v>
      </c>
      <c r="M216">
        <f t="shared" si="156"/>
        <v>0</v>
      </c>
      <c r="N216">
        <f t="shared" si="148"/>
        <v>0</v>
      </c>
      <c r="O216" t="e">
        <f>MasterListe!#REF!&amp;"_"&amp;MasterListe!#REF!&amp;"_"&amp;MasterListe!#REF!</f>
        <v>#REF!</v>
      </c>
      <c r="P216" t="e">
        <f>MasterListe!#REF!&amp;" "&amp;MasterListe!#REF!</f>
        <v>#REF!</v>
      </c>
      <c r="S216">
        <f t="shared" si="179"/>
        <v>4</v>
      </c>
      <c r="T216">
        <f t="shared" si="157"/>
        <v>0</v>
      </c>
      <c r="U216">
        <f t="shared" si="180"/>
        <v>0</v>
      </c>
      <c r="V216">
        <f t="shared" si="181"/>
        <v>10</v>
      </c>
      <c r="W216">
        <f t="shared" si="158"/>
        <v>5</v>
      </c>
      <c r="X216">
        <f t="shared" si="159"/>
        <v>0</v>
      </c>
      <c r="Y216">
        <f t="shared" si="182"/>
        <v>6</v>
      </c>
      <c r="Z216">
        <f t="shared" si="160"/>
        <v>2</v>
      </c>
      <c r="AA216">
        <f t="shared" si="161"/>
        <v>0</v>
      </c>
      <c r="AB216">
        <f t="shared" si="183"/>
        <v>96</v>
      </c>
      <c r="AC216">
        <f t="shared" si="162"/>
        <v>1</v>
      </c>
      <c r="AD216">
        <f t="shared" si="163"/>
        <v>0</v>
      </c>
      <c r="AE216">
        <f t="shared" si="184"/>
        <v>0</v>
      </c>
      <c r="AF216">
        <f t="shared" si="164"/>
        <v>0</v>
      </c>
      <c r="AG216">
        <f t="shared" si="185"/>
        <v>8</v>
      </c>
      <c r="AH216" cm="1">
        <f t="array" ref="AH216">_xlfn.IFS(AND(AF216=AE216,AJ216=1),SUM(IF(EC216=1,1,0),AH215),AND(AH215=0,OR(AI216=1,AJ216=0)),0,AND(AI216=0,AJ216=0),AH215)</f>
        <v>0</v>
      </c>
      <c r="AI216">
        <f t="shared" si="165"/>
        <v>0</v>
      </c>
      <c r="AJ216">
        <f t="shared" si="166"/>
        <v>0</v>
      </c>
      <c r="AK216">
        <f t="shared" si="186"/>
        <v>0</v>
      </c>
      <c r="AL216">
        <f t="shared" si="167"/>
        <v>0</v>
      </c>
      <c r="AM216">
        <f t="shared" si="168"/>
        <v>0</v>
      </c>
      <c r="AN216">
        <f t="shared" si="187"/>
        <v>0</v>
      </c>
      <c r="AO216">
        <f t="shared" si="169"/>
        <v>0</v>
      </c>
      <c r="AP216">
        <f t="shared" si="170"/>
        <v>0</v>
      </c>
      <c r="AY216" s="72"/>
      <c r="AZ216" s="73"/>
      <c r="BB216" s="72"/>
      <c r="BQ216" s="100" t="s">
        <v>556</v>
      </c>
      <c r="BR216" s="96">
        <v>1</v>
      </c>
      <c r="BS216" s="60" t="str">
        <f t="shared" si="149"/>
        <v>DE496</v>
      </c>
      <c r="BT216" t="str">
        <f>IF(ISNA(MATCH(5,$I:$I,)),CC232,VLOOKUP(5,$I:$P,COLUMN(G186),))</f>
        <v>TZ000_app SM01 A1_dp1</v>
      </c>
      <c r="BU216" t="str">
        <f>IF(ISNA(MATCH(5,$I:$I,)),CD232,VLOOKUP(5,$I:$P,COLUMN(H186),))</f>
        <v>Störmeldung NotAus</v>
      </c>
      <c r="BW216" t="s">
        <v>584</v>
      </c>
      <c r="BX216" t="s">
        <v>585</v>
      </c>
      <c r="BY216" s="65" t="s">
        <v>1056</v>
      </c>
      <c r="BZ216" t="str">
        <f t="shared" si="150"/>
        <v>496</v>
      </c>
      <c r="CB216" t="s">
        <v>1057</v>
      </c>
      <c r="CC216" t="s">
        <v>1058</v>
      </c>
      <c r="CD216" t="s">
        <v>589</v>
      </c>
      <c r="CF216" t="s">
        <v>584</v>
      </c>
      <c r="CG216" t="s">
        <v>585</v>
      </c>
      <c r="CH216" t="s">
        <v>1056</v>
      </c>
      <c r="EA216" t="e">
        <f>MasterListe!#REF!</f>
        <v>#REF!</v>
      </c>
      <c r="EB216" t="e">
        <f>MasterListe!#REF!</f>
        <v>#REF!</v>
      </c>
      <c r="EC216">
        <f t="shared" si="171"/>
        <v>0</v>
      </c>
      <c r="ED216">
        <f t="shared" si="172"/>
        <v>0</v>
      </c>
      <c r="EE216">
        <f t="shared" si="173"/>
        <v>0</v>
      </c>
      <c r="EF216">
        <f t="shared" si="174"/>
        <v>0</v>
      </c>
      <c r="EG216">
        <f t="shared" si="175"/>
        <v>0</v>
      </c>
      <c r="EH216">
        <f t="shared" si="176"/>
        <v>0</v>
      </c>
      <c r="EI216">
        <f t="shared" si="177"/>
        <v>0</v>
      </c>
      <c r="FA216" s="63" t="str">
        <f t="shared" si="143"/>
        <v>IO.TZ000_app SM01 A1_dp1</v>
      </c>
      <c r="FB216" s="64" t="str">
        <f t="shared" si="144"/>
        <v>F</v>
      </c>
      <c r="FC216" s="64" t="str">
        <f t="shared" si="145"/>
        <v>496</v>
      </c>
      <c r="FD216" s="64" t="str">
        <f t="shared" si="146"/>
        <v>Störmeldung NotAus</v>
      </c>
      <c r="FE216" s="64" t="s">
        <v>619</v>
      </c>
      <c r="FF216" s="65"/>
    </row>
    <row r="217" spans="1:162" ht="15" customHeight="1">
      <c r="A217">
        <f t="shared" si="178"/>
        <v>0</v>
      </c>
      <c r="G217">
        <f t="shared" si="151"/>
        <v>0</v>
      </c>
      <c r="H217">
        <f t="shared" si="152"/>
        <v>0</v>
      </c>
      <c r="I217">
        <f t="shared" si="153"/>
        <v>0</v>
      </c>
      <c r="J217">
        <f t="shared" si="147"/>
        <v>0</v>
      </c>
      <c r="K217">
        <f t="shared" si="154"/>
        <v>0</v>
      </c>
      <c r="L217">
        <f t="shared" si="155"/>
        <v>0</v>
      </c>
      <c r="M217">
        <f t="shared" si="156"/>
        <v>0</v>
      </c>
      <c r="N217">
        <f t="shared" si="148"/>
        <v>0</v>
      </c>
      <c r="O217" t="e">
        <f>MasterListe!#REF!&amp;"_"&amp;MasterListe!#REF!&amp;"_"&amp;MasterListe!#REF!</f>
        <v>#REF!</v>
      </c>
      <c r="P217" t="e">
        <f>MasterListe!#REF!&amp;" "&amp;MasterListe!#REF!</f>
        <v>#REF!</v>
      </c>
      <c r="S217">
        <f t="shared" si="179"/>
        <v>4</v>
      </c>
      <c r="T217">
        <f t="shared" si="157"/>
        <v>0</v>
      </c>
      <c r="U217">
        <f t="shared" si="180"/>
        <v>0</v>
      </c>
      <c r="V217">
        <f t="shared" si="181"/>
        <v>10</v>
      </c>
      <c r="W217">
        <f t="shared" si="158"/>
        <v>5</v>
      </c>
      <c r="X217">
        <f t="shared" si="159"/>
        <v>0</v>
      </c>
      <c r="Y217">
        <f t="shared" si="182"/>
        <v>6</v>
      </c>
      <c r="Z217">
        <f t="shared" si="160"/>
        <v>2</v>
      </c>
      <c r="AA217">
        <f t="shared" si="161"/>
        <v>0</v>
      </c>
      <c r="AB217">
        <f t="shared" si="183"/>
        <v>96</v>
      </c>
      <c r="AC217">
        <f t="shared" si="162"/>
        <v>1</v>
      </c>
      <c r="AD217">
        <f t="shared" si="163"/>
        <v>0</v>
      </c>
      <c r="AE217">
        <f t="shared" si="184"/>
        <v>0</v>
      </c>
      <c r="AF217">
        <f t="shared" si="164"/>
        <v>0</v>
      </c>
      <c r="AG217">
        <f t="shared" si="185"/>
        <v>8</v>
      </c>
      <c r="AH217" cm="1">
        <f t="array" ref="AH217">_xlfn.IFS(AND(AF217=AE217,AJ217=1),SUM(IF(EC217=1,1,0),AH216),AND(AH216=0,OR(AI217=1,AJ217=0)),0,AND(AI217=0,AJ217=0),AH216)</f>
        <v>0</v>
      </c>
      <c r="AI217">
        <f t="shared" si="165"/>
        <v>0</v>
      </c>
      <c r="AJ217">
        <f t="shared" si="166"/>
        <v>0</v>
      </c>
      <c r="AK217">
        <f t="shared" si="186"/>
        <v>0</v>
      </c>
      <c r="AL217">
        <f t="shared" si="167"/>
        <v>0</v>
      </c>
      <c r="AM217">
        <f t="shared" si="168"/>
        <v>0</v>
      </c>
      <c r="AN217">
        <f t="shared" si="187"/>
        <v>0</v>
      </c>
      <c r="AO217">
        <f t="shared" si="169"/>
        <v>0</v>
      </c>
      <c r="AP217">
        <f t="shared" si="170"/>
        <v>0</v>
      </c>
      <c r="AY217" s="72"/>
      <c r="AZ217" s="73"/>
      <c r="BB217" s="72"/>
      <c r="BQ217" s="100"/>
      <c r="BR217" s="96"/>
      <c r="BS217" s="60" t="str">
        <f t="shared" si="149"/>
        <v>DE497</v>
      </c>
      <c r="BT217" t="str">
        <f>IF(ISNA(MATCH(6,$I:$I,)),CC233,VLOOKUP(6,$I:$P,COLUMN(G187),))</f>
        <v>TZ002_app KLPx A1_dp2</v>
      </c>
      <c r="BU217" t="str">
        <f>IF(ISNA(MATCH(6,$I:$I,)),CD233,VLOOKUP(6,$I:$P,COLUMN(H187),))</f>
        <v>Rückmeldung geöffnet Klappe Einlagerung</v>
      </c>
      <c r="BW217" t="s">
        <v>584</v>
      </c>
      <c r="BX217" t="s">
        <v>585</v>
      </c>
      <c r="BY217" s="65" t="s">
        <v>1056</v>
      </c>
      <c r="BZ217" t="str">
        <f t="shared" si="150"/>
        <v>497</v>
      </c>
      <c r="CB217" t="s">
        <v>1059</v>
      </c>
      <c r="CC217" t="s">
        <v>1060</v>
      </c>
      <c r="CD217" t="s">
        <v>589</v>
      </c>
      <c r="CF217" t="s">
        <v>584</v>
      </c>
      <c r="CG217" t="s">
        <v>585</v>
      </c>
      <c r="CH217" t="s">
        <v>1056</v>
      </c>
      <c r="EA217" t="e">
        <f>MasterListe!#REF!</f>
        <v>#REF!</v>
      </c>
      <c r="EB217" t="e">
        <f>MasterListe!#REF!</f>
        <v>#REF!</v>
      </c>
      <c r="EC217">
        <f t="shared" si="171"/>
        <v>0</v>
      </c>
      <c r="ED217">
        <f t="shared" si="172"/>
        <v>0</v>
      </c>
      <c r="EE217">
        <f t="shared" si="173"/>
        <v>0</v>
      </c>
      <c r="EF217">
        <f t="shared" si="174"/>
        <v>0</v>
      </c>
      <c r="EG217">
        <f t="shared" si="175"/>
        <v>0</v>
      </c>
      <c r="EH217">
        <f t="shared" si="176"/>
        <v>0</v>
      </c>
      <c r="EI217">
        <f t="shared" si="177"/>
        <v>0</v>
      </c>
      <c r="FA217" s="63" t="str">
        <f t="shared" si="143"/>
        <v>IO.TZ002_app KLPx A1_dp2</v>
      </c>
      <c r="FB217" s="64" t="str">
        <f t="shared" si="144"/>
        <v>F</v>
      </c>
      <c r="FC217" s="64" t="str">
        <f t="shared" si="145"/>
        <v>497</v>
      </c>
      <c r="FD217" s="64" t="str">
        <f t="shared" si="146"/>
        <v>Rückmeldung geöffnet Klappe Einlagerung</v>
      </c>
      <c r="FE217" s="64" t="s">
        <v>619</v>
      </c>
      <c r="FF217" s="65"/>
    </row>
    <row r="218" spans="1:162" ht="15" customHeight="1">
      <c r="A218">
        <f t="shared" si="178"/>
        <v>0</v>
      </c>
      <c r="G218">
        <f t="shared" si="151"/>
        <v>0</v>
      </c>
      <c r="H218">
        <f t="shared" si="152"/>
        <v>0</v>
      </c>
      <c r="I218">
        <f t="shared" si="153"/>
        <v>0</v>
      </c>
      <c r="J218">
        <f t="shared" si="147"/>
        <v>0</v>
      </c>
      <c r="K218">
        <f t="shared" si="154"/>
        <v>0</v>
      </c>
      <c r="L218">
        <f t="shared" si="155"/>
        <v>0</v>
      </c>
      <c r="M218">
        <f t="shared" si="156"/>
        <v>0</v>
      </c>
      <c r="N218">
        <f t="shared" si="148"/>
        <v>0</v>
      </c>
      <c r="O218" t="e">
        <f>MasterListe!#REF!&amp;"_"&amp;MasterListe!#REF!&amp;"_"&amp;MasterListe!#REF!</f>
        <v>#REF!</v>
      </c>
      <c r="P218" t="e">
        <f>MasterListe!#REF!&amp;" "&amp;MasterListe!#REF!</f>
        <v>#REF!</v>
      </c>
      <c r="S218">
        <f t="shared" si="179"/>
        <v>4</v>
      </c>
      <c r="T218">
        <f t="shared" si="157"/>
        <v>0</v>
      </c>
      <c r="U218">
        <f t="shared" si="180"/>
        <v>0</v>
      </c>
      <c r="V218">
        <f t="shared" si="181"/>
        <v>10</v>
      </c>
      <c r="W218">
        <f t="shared" si="158"/>
        <v>5</v>
      </c>
      <c r="X218">
        <f t="shared" si="159"/>
        <v>0</v>
      </c>
      <c r="Y218">
        <f t="shared" si="182"/>
        <v>6</v>
      </c>
      <c r="Z218">
        <f t="shared" si="160"/>
        <v>2</v>
      </c>
      <c r="AA218">
        <f t="shared" si="161"/>
        <v>0</v>
      </c>
      <c r="AB218">
        <f t="shared" si="183"/>
        <v>96</v>
      </c>
      <c r="AC218">
        <f t="shared" si="162"/>
        <v>1</v>
      </c>
      <c r="AD218">
        <f t="shared" si="163"/>
        <v>0</v>
      </c>
      <c r="AE218">
        <f t="shared" si="184"/>
        <v>0</v>
      </c>
      <c r="AF218">
        <f t="shared" si="164"/>
        <v>0</v>
      </c>
      <c r="AG218">
        <f t="shared" si="185"/>
        <v>8</v>
      </c>
      <c r="AH218" cm="1">
        <f t="array" ref="AH218">_xlfn.IFS(AND(AF218=AE218,AJ218=1),SUM(IF(EC218=1,1,0),AH217),AND(AH217=0,OR(AI218=1,AJ218=0)),0,AND(AI218=0,AJ218=0),AH217)</f>
        <v>0</v>
      </c>
      <c r="AI218">
        <f t="shared" si="165"/>
        <v>0</v>
      </c>
      <c r="AJ218">
        <f t="shared" si="166"/>
        <v>0</v>
      </c>
      <c r="AK218">
        <f t="shared" si="186"/>
        <v>0</v>
      </c>
      <c r="AL218">
        <f t="shared" si="167"/>
        <v>0</v>
      </c>
      <c r="AM218">
        <f t="shared" si="168"/>
        <v>0</v>
      </c>
      <c r="AN218">
        <f t="shared" si="187"/>
        <v>0</v>
      </c>
      <c r="AO218">
        <f t="shared" si="169"/>
        <v>0</v>
      </c>
      <c r="AP218">
        <f t="shared" si="170"/>
        <v>0</v>
      </c>
      <c r="AY218" s="72"/>
      <c r="AZ218" s="73"/>
      <c r="BB218" s="72"/>
      <c r="BQ218" s="100"/>
      <c r="BR218" s="96"/>
      <c r="BS218" s="60" t="str">
        <f t="shared" si="149"/>
        <v>DE498</v>
      </c>
      <c r="BT218" t="str">
        <f>IF(ISNA(MATCH(7,$I:$I,)),CC234,VLOOKUP(7,$I:$P,COLUMN(G188),))</f>
        <v>TZ002_app KLPx A1_dp3</v>
      </c>
      <c r="BU218" t="str">
        <f>IF(ISNA(MATCH(7,$I:$I,)),CD234,VLOOKUP(7,$I:$P,COLUMN(H188),))</f>
        <v>Rückmeldung geschlossen Klappe Einlagerung</v>
      </c>
      <c r="BW218" t="s">
        <v>584</v>
      </c>
      <c r="BX218" t="s">
        <v>585</v>
      </c>
      <c r="BY218" s="65" t="s">
        <v>1056</v>
      </c>
      <c r="BZ218" t="str">
        <f t="shared" si="150"/>
        <v>498</v>
      </c>
      <c r="CB218" t="s">
        <v>1061</v>
      </c>
      <c r="CC218" t="s">
        <v>1062</v>
      </c>
      <c r="CD218" t="s">
        <v>589</v>
      </c>
      <c r="CF218" t="s">
        <v>584</v>
      </c>
      <c r="CG218" t="s">
        <v>585</v>
      </c>
      <c r="CH218" t="s">
        <v>1056</v>
      </c>
      <c r="EA218" t="e">
        <f>MasterListe!#REF!</f>
        <v>#REF!</v>
      </c>
      <c r="EB218" t="e">
        <f>MasterListe!#REF!</f>
        <v>#REF!</v>
      </c>
      <c r="EC218">
        <f t="shared" si="171"/>
        <v>0</v>
      </c>
      <c r="ED218">
        <f t="shared" si="172"/>
        <v>0</v>
      </c>
      <c r="EE218">
        <f t="shared" si="173"/>
        <v>0</v>
      </c>
      <c r="EF218">
        <f t="shared" si="174"/>
        <v>0</v>
      </c>
      <c r="EG218">
        <f t="shared" si="175"/>
        <v>0</v>
      </c>
      <c r="EH218">
        <f t="shared" si="176"/>
        <v>0</v>
      </c>
      <c r="EI218">
        <f t="shared" si="177"/>
        <v>0</v>
      </c>
      <c r="FA218" s="63" t="str">
        <f t="shared" si="143"/>
        <v>IO.TZ002_app KLPx A1_dp3</v>
      </c>
      <c r="FB218" s="64" t="str">
        <f t="shared" si="144"/>
        <v>F</v>
      </c>
      <c r="FC218" s="64" t="str">
        <f t="shared" si="145"/>
        <v>498</v>
      </c>
      <c r="FD218" s="64" t="str">
        <f t="shared" si="146"/>
        <v>Rückmeldung geschlossen Klappe Einlagerung</v>
      </c>
      <c r="FE218" s="64" t="s">
        <v>619</v>
      </c>
      <c r="FF218" s="65"/>
    </row>
    <row r="219" spans="1:162" ht="15" customHeight="1">
      <c r="A219">
        <f t="shared" si="178"/>
        <v>0</v>
      </c>
      <c r="G219">
        <f t="shared" si="151"/>
        <v>0</v>
      </c>
      <c r="H219">
        <f t="shared" si="152"/>
        <v>0</v>
      </c>
      <c r="I219">
        <f t="shared" si="153"/>
        <v>0</v>
      </c>
      <c r="J219">
        <f t="shared" si="147"/>
        <v>0</v>
      </c>
      <c r="K219">
        <f t="shared" si="154"/>
        <v>0</v>
      </c>
      <c r="L219">
        <f t="shared" si="155"/>
        <v>0</v>
      </c>
      <c r="M219">
        <f t="shared" si="156"/>
        <v>0</v>
      </c>
      <c r="N219">
        <f t="shared" si="148"/>
        <v>0</v>
      </c>
      <c r="O219" t="e">
        <f>MasterListe!#REF!&amp;"_"&amp;MasterListe!#REF!&amp;"_"&amp;MasterListe!#REF!</f>
        <v>#REF!</v>
      </c>
      <c r="P219" t="e">
        <f>MasterListe!#REF!&amp;" "&amp;MasterListe!#REF!</f>
        <v>#REF!</v>
      </c>
      <c r="S219">
        <f t="shared" si="179"/>
        <v>4</v>
      </c>
      <c r="T219">
        <f t="shared" si="157"/>
        <v>0</v>
      </c>
      <c r="U219">
        <f t="shared" si="180"/>
        <v>0</v>
      </c>
      <c r="V219">
        <f t="shared" si="181"/>
        <v>10</v>
      </c>
      <c r="W219">
        <f t="shared" si="158"/>
        <v>5</v>
      </c>
      <c r="X219">
        <f t="shared" si="159"/>
        <v>0</v>
      </c>
      <c r="Y219">
        <f t="shared" si="182"/>
        <v>6</v>
      </c>
      <c r="Z219">
        <f t="shared" si="160"/>
        <v>2</v>
      </c>
      <c r="AA219">
        <f t="shared" si="161"/>
        <v>0</v>
      </c>
      <c r="AB219">
        <f t="shared" si="183"/>
        <v>96</v>
      </c>
      <c r="AC219">
        <f t="shared" si="162"/>
        <v>1</v>
      </c>
      <c r="AD219">
        <f t="shared" si="163"/>
        <v>0</v>
      </c>
      <c r="AE219">
        <f t="shared" si="184"/>
        <v>0</v>
      </c>
      <c r="AF219">
        <f t="shared" si="164"/>
        <v>0</v>
      </c>
      <c r="AG219">
        <f t="shared" si="185"/>
        <v>8</v>
      </c>
      <c r="AH219" cm="1">
        <f t="array" ref="AH219">_xlfn.IFS(AND(AF219=AE219,AJ219=1),SUM(IF(EC219=1,1,0),AH218),AND(AH218=0,OR(AI219=1,AJ219=0)),0,AND(AI219=0,AJ219=0),AH218)</f>
        <v>0</v>
      </c>
      <c r="AI219">
        <f t="shared" si="165"/>
        <v>0</v>
      </c>
      <c r="AJ219">
        <f t="shared" si="166"/>
        <v>0</v>
      </c>
      <c r="AK219">
        <f t="shared" si="186"/>
        <v>0</v>
      </c>
      <c r="AL219">
        <f t="shared" si="167"/>
        <v>0</v>
      </c>
      <c r="AM219">
        <f t="shared" si="168"/>
        <v>0</v>
      </c>
      <c r="AN219">
        <f t="shared" si="187"/>
        <v>0</v>
      </c>
      <c r="AO219">
        <f t="shared" si="169"/>
        <v>0</v>
      </c>
      <c r="AP219">
        <f t="shared" si="170"/>
        <v>0</v>
      </c>
      <c r="AY219" s="72"/>
      <c r="AZ219" s="73"/>
      <c r="BB219" s="72"/>
      <c r="BQ219" s="100"/>
      <c r="BR219" s="96"/>
      <c r="BS219" s="60" t="str">
        <f t="shared" si="149"/>
        <v>DE499</v>
      </c>
      <c r="BT219" t="str">
        <f>IF(ISNA(MATCH(8,$I:$I,)),CC235,VLOOKUP(8,$I:$P,COLUMN(G189),))</f>
        <v>TZ002_app KLPx A1_dp4</v>
      </c>
      <c r="BU219" t="str">
        <f>IF(ISNA(MATCH(8,$I:$I,)),CD235,VLOOKUP(8,$I:$P,COLUMN(H189),))</f>
        <v>Handeingriff Klappe Einlagerung</v>
      </c>
      <c r="BW219" t="s">
        <v>584</v>
      </c>
      <c r="BX219" t="s">
        <v>585</v>
      </c>
      <c r="BY219" s="65" t="s">
        <v>1056</v>
      </c>
      <c r="BZ219" t="str">
        <f t="shared" si="150"/>
        <v>499</v>
      </c>
      <c r="CB219" t="s">
        <v>1063</v>
      </c>
      <c r="CC219" t="s">
        <v>1064</v>
      </c>
      <c r="CD219" t="s">
        <v>589</v>
      </c>
      <c r="CF219" t="s">
        <v>584</v>
      </c>
      <c r="CG219" t="s">
        <v>585</v>
      </c>
      <c r="CH219" t="s">
        <v>1056</v>
      </c>
      <c r="EA219" t="e">
        <f>MasterListe!#REF!</f>
        <v>#REF!</v>
      </c>
      <c r="EB219" t="e">
        <f>MasterListe!#REF!</f>
        <v>#REF!</v>
      </c>
      <c r="EC219">
        <f t="shared" si="171"/>
        <v>0</v>
      </c>
      <c r="ED219">
        <f t="shared" si="172"/>
        <v>0</v>
      </c>
      <c r="EE219">
        <f t="shared" si="173"/>
        <v>0</v>
      </c>
      <c r="EF219">
        <f t="shared" si="174"/>
        <v>0</v>
      </c>
      <c r="EG219">
        <f t="shared" si="175"/>
        <v>0</v>
      </c>
      <c r="EH219">
        <f t="shared" si="176"/>
        <v>0</v>
      </c>
      <c r="EI219">
        <f t="shared" si="177"/>
        <v>0</v>
      </c>
      <c r="FA219" s="63" t="str">
        <f t="shared" si="143"/>
        <v>IO.TZ002_app KLPx A1_dp4</v>
      </c>
      <c r="FB219" s="64" t="str">
        <f t="shared" si="144"/>
        <v>F</v>
      </c>
      <c r="FC219" s="64" t="str">
        <f t="shared" si="145"/>
        <v>499</v>
      </c>
      <c r="FD219" s="64" t="str">
        <f t="shared" si="146"/>
        <v>Handeingriff Klappe Einlagerung</v>
      </c>
      <c r="FE219" s="64" t="s">
        <v>619</v>
      </c>
      <c r="FF219" s="65"/>
    </row>
    <row r="220" spans="1:162" ht="15" customHeight="1">
      <c r="A220">
        <f t="shared" si="178"/>
        <v>0</v>
      </c>
      <c r="G220">
        <f t="shared" si="151"/>
        <v>0</v>
      </c>
      <c r="H220">
        <f t="shared" si="152"/>
        <v>0</v>
      </c>
      <c r="I220">
        <f t="shared" si="153"/>
        <v>0</v>
      </c>
      <c r="J220">
        <f t="shared" si="147"/>
        <v>0</v>
      </c>
      <c r="K220">
        <f t="shared" si="154"/>
        <v>0</v>
      </c>
      <c r="L220">
        <f t="shared" si="155"/>
        <v>0</v>
      </c>
      <c r="M220">
        <f t="shared" si="156"/>
        <v>0</v>
      </c>
      <c r="N220">
        <f t="shared" si="148"/>
        <v>0</v>
      </c>
      <c r="O220" t="e">
        <f>MasterListe!#REF!&amp;"_"&amp;MasterListe!#REF!&amp;"_"&amp;MasterListe!#REF!</f>
        <v>#REF!</v>
      </c>
      <c r="P220" t="e">
        <f>MasterListe!#REF!&amp;" "&amp;MasterListe!#REF!</f>
        <v>#REF!</v>
      </c>
      <c r="S220">
        <f t="shared" si="179"/>
        <v>4</v>
      </c>
      <c r="T220">
        <f t="shared" si="157"/>
        <v>0</v>
      </c>
      <c r="U220">
        <f t="shared" si="180"/>
        <v>0</v>
      </c>
      <c r="V220">
        <f t="shared" si="181"/>
        <v>10</v>
      </c>
      <c r="W220">
        <f t="shared" si="158"/>
        <v>5</v>
      </c>
      <c r="X220">
        <f t="shared" si="159"/>
        <v>0</v>
      </c>
      <c r="Y220">
        <f t="shared" si="182"/>
        <v>6</v>
      </c>
      <c r="Z220">
        <f t="shared" si="160"/>
        <v>2</v>
      </c>
      <c r="AA220">
        <f t="shared" si="161"/>
        <v>0</v>
      </c>
      <c r="AB220">
        <f t="shared" si="183"/>
        <v>96</v>
      </c>
      <c r="AC220">
        <f t="shared" si="162"/>
        <v>1</v>
      </c>
      <c r="AD220">
        <f t="shared" si="163"/>
        <v>0</v>
      </c>
      <c r="AE220">
        <f t="shared" si="184"/>
        <v>0</v>
      </c>
      <c r="AF220">
        <f t="shared" si="164"/>
        <v>0</v>
      </c>
      <c r="AG220">
        <f t="shared" si="185"/>
        <v>8</v>
      </c>
      <c r="AH220" cm="1">
        <f t="array" ref="AH220">_xlfn.IFS(AND(AF220=AE220,AJ220=1),SUM(IF(EC220=1,1,0),AH219),AND(AH219=0,OR(AI220=1,AJ220=0)),0,AND(AI220=0,AJ220=0),AH219)</f>
        <v>0</v>
      </c>
      <c r="AI220">
        <f t="shared" si="165"/>
        <v>0</v>
      </c>
      <c r="AJ220">
        <f t="shared" si="166"/>
        <v>0</v>
      </c>
      <c r="AK220">
        <f t="shared" si="186"/>
        <v>0</v>
      </c>
      <c r="AL220">
        <f t="shared" si="167"/>
        <v>0</v>
      </c>
      <c r="AM220">
        <f t="shared" si="168"/>
        <v>0</v>
      </c>
      <c r="AN220">
        <f t="shared" si="187"/>
        <v>0</v>
      </c>
      <c r="AO220">
        <f t="shared" si="169"/>
        <v>0</v>
      </c>
      <c r="AP220">
        <f t="shared" si="170"/>
        <v>0</v>
      </c>
      <c r="AY220" s="72"/>
      <c r="AZ220" s="73"/>
      <c r="BB220" s="72"/>
      <c r="BQ220" s="100"/>
      <c r="BR220" s="96"/>
      <c r="BS220" s="60" t="str">
        <f t="shared" si="149"/>
        <v>DE500</v>
      </c>
      <c r="BT220" t="str">
        <f>IF(ISNA(MATCH(9,$I:$I,)),CC236,VLOOKUP(9,$I:$P,COLUMN(G190),))</f>
        <v>TZ002_app SM01 A1_dp1</v>
      </c>
      <c r="BU220" t="str">
        <f>IF(ISNA(MATCH(9,$I:$I,)),CD236,VLOOKUP(9,$I:$P,COLUMN(H190),))</f>
        <v>Störmeldung Klappe Einlagerung SM</v>
      </c>
      <c r="BW220" t="s">
        <v>584</v>
      </c>
      <c r="BX220" t="s">
        <v>585</v>
      </c>
      <c r="BY220" s="65" t="s">
        <v>1056</v>
      </c>
      <c r="BZ220" t="str">
        <f t="shared" si="150"/>
        <v>500</v>
      </c>
      <c r="CB220" t="s">
        <v>1065</v>
      </c>
      <c r="CC220" t="s">
        <v>1066</v>
      </c>
      <c r="CD220" t="s">
        <v>589</v>
      </c>
      <c r="CF220" t="s">
        <v>584</v>
      </c>
      <c r="CG220" t="s">
        <v>585</v>
      </c>
      <c r="CH220" t="s">
        <v>1056</v>
      </c>
      <c r="EA220" t="e">
        <f>MasterListe!#REF!</f>
        <v>#REF!</v>
      </c>
      <c r="EB220" t="e">
        <f>MasterListe!#REF!</f>
        <v>#REF!</v>
      </c>
      <c r="EC220">
        <f t="shared" si="171"/>
        <v>0</v>
      </c>
      <c r="ED220">
        <f t="shared" si="172"/>
        <v>0</v>
      </c>
      <c r="EE220">
        <f t="shared" si="173"/>
        <v>0</v>
      </c>
      <c r="EF220">
        <f t="shared" si="174"/>
        <v>0</v>
      </c>
      <c r="EG220">
        <f t="shared" si="175"/>
        <v>0</v>
      </c>
      <c r="EH220">
        <f t="shared" si="176"/>
        <v>0</v>
      </c>
      <c r="EI220">
        <f t="shared" si="177"/>
        <v>0</v>
      </c>
      <c r="FA220" s="63" t="str">
        <f t="shared" ref="FA220:FA283" si="188">"IO."&amp;BT220</f>
        <v>IO.TZ002_app SM01 A1_dp1</v>
      </c>
      <c r="FB220" s="64" t="str">
        <f t="shared" ref="FB220:FB283" si="189">IF(LEFT($BS:$BS,1)="A","R","F")</f>
        <v>F</v>
      </c>
      <c r="FC220" s="64" t="str">
        <f t="shared" ref="FC220:FC283" si="190">MID($BS:$BS,3,5 )</f>
        <v>500</v>
      </c>
      <c r="FD220" s="64" t="str">
        <f t="shared" ref="FD220:FD283" si="191">BU220</f>
        <v>Störmeldung Klappe Einlagerung SM</v>
      </c>
      <c r="FE220" s="64" t="s">
        <v>619</v>
      </c>
      <c r="FF220" s="65"/>
    </row>
    <row r="221" spans="1:162" ht="15" customHeight="1">
      <c r="A221">
        <f t="shared" si="178"/>
        <v>0</v>
      </c>
      <c r="G221">
        <f t="shared" si="151"/>
        <v>0</v>
      </c>
      <c r="H221">
        <f t="shared" si="152"/>
        <v>0</v>
      </c>
      <c r="I221">
        <f t="shared" si="153"/>
        <v>0</v>
      </c>
      <c r="J221">
        <f t="shared" si="147"/>
        <v>0</v>
      </c>
      <c r="K221">
        <f t="shared" si="154"/>
        <v>0</v>
      </c>
      <c r="L221">
        <f t="shared" si="155"/>
        <v>0</v>
      </c>
      <c r="M221">
        <f t="shared" si="156"/>
        <v>0</v>
      </c>
      <c r="N221">
        <f t="shared" si="148"/>
        <v>0</v>
      </c>
      <c r="O221" t="e">
        <f>MasterListe!#REF!&amp;"_"&amp;MasterListe!#REF!&amp;"_"&amp;MasterListe!#REF!</f>
        <v>#REF!</v>
      </c>
      <c r="P221" t="e">
        <f>MasterListe!#REF!&amp;" "&amp;MasterListe!#REF!</f>
        <v>#REF!</v>
      </c>
      <c r="S221">
        <f t="shared" si="179"/>
        <v>4</v>
      </c>
      <c r="T221">
        <f t="shared" si="157"/>
        <v>0</v>
      </c>
      <c r="U221">
        <f t="shared" si="180"/>
        <v>0</v>
      </c>
      <c r="V221">
        <f t="shared" si="181"/>
        <v>10</v>
      </c>
      <c r="W221">
        <f t="shared" si="158"/>
        <v>5</v>
      </c>
      <c r="X221">
        <f t="shared" si="159"/>
        <v>0</v>
      </c>
      <c r="Y221">
        <f t="shared" si="182"/>
        <v>6</v>
      </c>
      <c r="Z221">
        <f t="shared" si="160"/>
        <v>2</v>
      </c>
      <c r="AA221">
        <f t="shared" si="161"/>
        <v>0</v>
      </c>
      <c r="AB221">
        <f t="shared" si="183"/>
        <v>96</v>
      </c>
      <c r="AC221">
        <f t="shared" si="162"/>
        <v>1</v>
      </c>
      <c r="AD221">
        <f t="shared" si="163"/>
        <v>0</v>
      </c>
      <c r="AE221">
        <f t="shared" si="184"/>
        <v>0</v>
      </c>
      <c r="AF221">
        <f t="shared" si="164"/>
        <v>0</v>
      </c>
      <c r="AG221">
        <f t="shared" si="185"/>
        <v>8</v>
      </c>
      <c r="AH221" cm="1">
        <f t="array" ref="AH221">_xlfn.IFS(AND(AF221=AE221,AJ221=1),SUM(IF(EC221=1,1,0),AH220),AND(AH220=0,OR(AI221=1,AJ221=0)),0,AND(AI221=0,AJ221=0),AH220)</f>
        <v>0</v>
      </c>
      <c r="AI221">
        <f t="shared" si="165"/>
        <v>0</v>
      </c>
      <c r="AJ221">
        <f t="shared" si="166"/>
        <v>0</v>
      </c>
      <c r="AK221">
        <f t="shared" si="186"/>
        <v>0</v>
      </c>
      <c r="AL221">
        <f t="shared" si="167"/>
        <v>0</v>
      </c>
      <c r="AM221">
        <f t="shared" si="168"/>
        <v>0</v>
      </c>
      <c r="AN221">
        <f t="shared" si="187"/>
        <v>0</v>
      </c>
      <c r="AO221">
        <f t="shared" si="169"/>
        <v>0</v>
      </c>
      <c r="AP221">
        <f t="shared" si="170"/>
        <v>0</v>
      </c>
      <c r="AY221" s="72"/>
      <c r="AZ221" s="73"/>
      <c r="BB221" s="72"/>
      <c r="BQ221" s="100"/>
      <c r="BR221" s="96"/>
      <c r="BS221" s="60" t="str">
        <f t="shared" si="149"/>
        <v>DE501</v>
      </c>
      <c r="BT221" t="str">
        <f>IF(ISNA(MATCH(10,$I:$I,)),CC237,VLOOKUP(10,$I:$P,COLUMN(G191),))</f>
        <v>TZ002_app SM02 A1_dp1</v>
      </c>
      <c r="BU221" t="str">
        <f>IF(ISNA(MATCH(10,$I:$I,)),CD237,VLOOKUP(10,$I:$P,COLUMN(H191),))</f>
        <v>Störmeldung HiHi Grenzschalter</v>
      </c>
      <c r="BW221" t="s">
        <v>584</v>
      </c>
      <c r="BX221" t="s">
        <v>585</v>
      </c>
      <c r="BY221" s="65" t="s">
        <v>1056</v>
      </c>
      <c r="BZ221" t="str">
        <f t="shared" si="150"/>
        <v>501</v>
      </c>
      <c r="CB221" t="s">
        <v>1067</v>
      </c>
      <c r="CC221" t="s">
        <v>1068</v>
      </c>
      <c r="CD221" t="s">
        <v>589</v>
      </c>
      <c r="CF221" t="s">
        <v>584</v>
      </c>
      <c r="CG221" t="s">
        <v>585</v>
      </c>
      <c r="CH221" t="s">
        <v>1056</v>
      </c>
      <c r="EA221" t="e">
        <f>MasterListe!#REF!</f>
        <v>#REF!</v>
      </c>
      <c r="EB221" t="e">
        <f>MasterListe!#REF!</f>
        <v>#REF!</v>
      </c>
      <c r="EC221">
        <f t="shared" si="171"/>
        <v>0</v>
      </c>
      <c r="ED221">
        <f t="shared" si="172"/>
        <v>0</v>
      </c>
      <c r="EE221">
        <f t="shared" si="173"/>
        <v>0</v>
      </c>
      <c r="EF221">
        <f t="shared" si="174"/>
        <v>0</v>
      </c>
      <c r="EG221">
        <f t="shared" si="175"/>
        <v>0</v>
      </c>
      <c r="EH221">
        <f t="shared" si="176"/>
        <v>0</v>
      </c>
      <c r="EI221">
        <f t="shared" si="177"/>
        <v>0</v>
      </c>
      <c r="FA221" s="63" t="str">
        <f t="shared" si="188"/>
        <v>IO.TZ002_app SM02 A1_dp1</v>
      </c>
      <c r="FB221" s="64" t="str">
        <f t="shared" si="189"/>
        <v>F</v>
      </c>
      <c r="FC221" s="64" t="str">
        <f t="shared" si="190"/>
        <v>501</v>
      </c>
      <c r="FD221" s="64" t="str">
        <f t="shared" si="191"/>
        <v>Störmeldung HiHi Grenzschalter</v>
      </c>
      <c r="FE221" s="64" t="s">
        <v>619</v>
      </c>
      <c r="FF221" s="65"/>
    </row>
    <row r="222" spans="1:162" ht="15" customHeight="1">
      <c r="A222">
        <f t="shared" si="178"/>
        <v>0</v>
      </c>
      <c r="G222">
        <f t="shared" si="151"/>
        <v>0</v>
      </c>
      <c r="H222">
        <f t="shared" si="152"/>
        <v>0</v>
      </c>
      <c r="I222">
        <f t="shared" si="153"/>
        <v>0</v>
      </c>
      <c r="J222">
        <f t="shared" si="147"/>
        <v>0</v>
      </c>
      <c r="K222">
        <f t="shared" si="154"/>
        <v>0</v>
      </c>
      <c r="L222">
        <f t="shared" si="155"/>
        <v>0</v>
      </c>
      <c r="M222">
        <f t="shared" si="156"/>
        <v>0</v>
      </c>
      <c r="N222">
        <f t="shared" si="148"/>
        <v>0</v>
      </c>
      <c r="O222" t="e">
        <f>MasterListe!#REF!&amp;"_"&amp;MasterListe!#REF!&amp;"_"&amp;MasterListe!#REF!</f>
        <v>#REF!</v>
      </c>
      <c r="P222" t="e">
        <f>MasterListe!#REF!&amp;" "&amp;MasterListe!#REF!</f>
        <v>#REF!</v>
      </c>
      <c r="S222">
        <f t="shared" si="179"/>
        <v>4</v>
      </c>
      <c r="T222">
        <f t="shared" si="157"/>
        <v>0</v>
      </c>
      <c r="U222">
        <f t="shared" si="180"/>
        <v>0</v>
      </c>
      <c r="V222">
        <f t="shared" si="181"/>
        <v>10</v>
      </c>
      <c r="W222">
        <f t="shared" si="158"/>
        <v>5</v>
      </c>
      <c r="X222">
        <f t="shared" si="159"/>
        <v>0</v>
      </c>
      <c r="Y222">
        <f t="shared" si="182"/>
        <v>6</v>
      </c>
      <c r="Z222">
        <f t="shared" si="160"/>
        <v>2</v>
      </c>
      <c r="AA222">
        <f t="shared" si="161"/>
        <v>0</v>
      </c>
      <c r="AB222">
        <f t="shared" si="183"/>
        <v>96</v>
      </c>
      <c r="AC222">
        <f t="shared" si="162"/>
        <v>1</v>
      </c>
      <c r="AD222">
        <f t="shared" si="163"/>
        <v>0</v>
      </c>
      <c r="AE222">
        <f t="shared" si="184"/>
        <v>0</v>
      </c>
      <c r="AF222">
        <f t="shared" si="164"/>
        <v>0</v>
      </c>
      <c r="AG222">
        <f t="shared" si="185"/>
        <v>8</v>
      </c>
      <c r="AH222" cm="1">
        <f t="array" ref="AH222">_xlfn.IFS(AND(AF222=AE222,AJ222=1),SUM(IF(EC222=1,1,0),AH221),AND(AH221=0,OR(AI222=1,AJ222=0)),0,AND(AI222=0,AJ222=0),AH221)</f>
        <v>0</v>
      </c>
      <c r="AI222">
        <f t="shared" si="165"/>
        <v>0</v>
      </c>
      <c r="AJ222">
        <f t="shared" si="166"/>
        <v>0</v>
      </c>
      <c r="AK222">
        <f t="shared" si="186"/>
        <v>0</v>
      </c>
      <c r="AL222">
        <f t="shared" si="167"/>
        <v>0</v>
      </c>
      <c r="AM222">
        <f t="shared" si="168"/>
        <v>0</v>
      </c>
      <c r="AN222">
        <f t="shared" si="187"/>
        <v>0</v>
      </c>
      <c r="AO222">
        <f t="shared" si="169"/>
        <v>0</v>
      </c>
      <c r="AP222">
        <f t="shared" si="170"/>
        <v>0</v>
      </c>
      <c r="AY222" s="72"/>
      <c r="AZ222" s="73"/>
      <c r="BB222" s="72"/>
      <c r="BQ222" s="100"/>
      <c r="BR222" s="96"/>
      <c r="BS222" s="60" t="str">
        <f t="shared" si="149"/>
        <v>DE502</v>
      </c>
      <c r="BT222" t="str">
        <f>IF(ISNA(MATCH(11,$I:$I,)),CC238,VLOOKUP(11,$I:$P,COLUMN(G192),))</f>
        <v>TZ002_app SM02 A1_dp2</v>
      </c>
      <c r="BU222" t="str">
        <f>IF(ISNA(MATCH(11,$I:$I,)),CD238,VLOOKUP(11,$I:$P,COLUMN(H192),))</f>
        <v>Niveaumeldung HiHi Grenzschalter</v>
      </c>
      <c r="BW222" t="s">
        <v>584</v>
      </c>
      <c r="BX222" t="s">
        <v>585</v>
      </c>
      <c r="BY222" s="65" t="s">
        <v>1056</v>
      </c>
      <c r="BZ222" t="str">
        <f t="shared" si="150"/>
        <v>502</v>
      </c>
      <c r="CB222" t="s">
        <v>1069</v>
      </c>
      <c r="CC222" t="s">
        <v>1070</v>
      </c>
      <c r="CD222" t="s">
        <v>589</v>
      </c>
      <c r="CF222" t="s">
        <v>584</v>
      </c>
      <c r="CG222" t="s">
        <v>585</v>
      </c>
      <c r="CH222" t="s">
        <v>1056</v>
      </c>
      <c r="EA222" t="e">
        <f>MasterListe!#REF!</f>
        <v>#REF!</v>
      </c>
      <c r="EB222" t="e">
        <f>MasterListe!#REF!</f>
        <v>#REF!</v>
      </c>
      <c r="EC222">
        <f t="shared" si="171"/>
        <v>0</v>
      </c>
      <c r="ED222">
        <f t="shared" si="172"/>
        <v>0</v>
      </c>
      <c r="EE222">
        <f t="shared" si="173"/>
        <v>0</v>
      </c>
      <c r="EF222">
        <f t="shared" si="174"/>
        <v>0</v>
      </c>
      <c r="EG222">
        <f t="shared" si="175"/>
        <v>0</v>
      </c>
      <c r="EH222">
        <f t="shared" si="176"/>
        <v>0</v>
      </c>
      <c r="EI222">
        <f t="shared" si="177"/>
        <v>0</v>
      </c>
      <c r="FA222" s="63" t="str">
        <f t="shared" si="188"/>
        <v>IO.TZ002_app SM02 A1_dp2</v>
      </c>
      <c r="FB222" s="64" t="str">
        <f t="shared" si="189"/>
        <v>F</v>
      </c>
      <c r="FC222" s="64" t="str">
        <f t="shared" si="190"/>
        <v>502</v>
      </c>
      <c r="FD222" s="64" t="str">
        <f t="shared" si="191"/>
        <v>Niveaumeldung HiHi Grenzschalter</v>
      </c>
      <c r="FE222" s="64" t="s">
        <v>619</v>
      </c>
      <c r="FF222" s="65"/>
    </row>
    <row r="223" spans="1:162" ht="15" customHeight="1">
      <c r="A223">
        <f t="shared" si="178"/>
        <v>0</v>
      </c>
      <c r="G223">
        <f t="shared" si="151"/>
        <v>0</v>
      </c>
      <c r="H223">
        <f t="shared" si="152"/>
        <v>0</v>
      </c>
      <c r="I223">
        <f t="shared" si="153"/>
        <v>0</v>
      </c>
      <c r="J223">
        <f t="shared" si="147"/>
        <v>0</v>
      </c>
      <c r="K223">
        <f t="shared" si="154"/>
        <v>0</v>
      </c>
      <c r="L223">
        <f t="shared" si="155"/>
        <v>0</v>
      </c>
      <c r="M223">
        <f t="shared" si="156"/>
        <v>0</v>
      </c>
      <c r="N223">
        <f t="shared" si="148"/>
        <v>0</v>
      </c>
      <c r="O223" t="e">
        <f>MasterListe!#REF!&amp;"_"&amp;MasterListe!#REF!&amp;"_"&amp;MasterListe!#REF!</f>
        <v>#REF!</v>
      </c>
      <c r="P223" t="e">
        <f>MasterListe!#REF!&amp;" "&amp;MasterListe!#REF!</f>
        <v>#REF!</v>
      </c>
      <c r="S223">
        <f t="shared" si="179"/>
        <v>4</v>
      </c>
      <c r="T223">
        <f t="shared" si="157"/>
        <v>0</v>
      </c>
      <c r="U223">
        <f t="shared" si="180"/>
        <v>0</v>
      </c>
      <c r="V223">
        <f t="shared" si="181"/>
        <v>10</v>
      </c>
      <c r="W223">
        <f t="shared" si="158"/>
        <v>5</v>
      </c>
      <c r="X223">
        <f t="shared" si="159"/>
        <v>0</v>
      </c>
      <c r="Y223">
        <f t="shared" si="182"/>
        <v>6</v>
      </c>
      <c r="Z223">
        <f t="shared" si="160"/>
        <v>2</v>
      </c>
      <c r="AA223">
        <f t="shared" si="161"/>
        <v>0</v>
      </c>
      <c r="AB223">
        <f t="shared" si="183"/>
        <v>96</v>
      </c>
      <c r="AC223">
        <f t="shared" si="162"/>
        <v>1</v>
      </c>
      <c r="AD223">
        <f t="shared" si="163"/>
        <v>0</v>
      </c>
      <c r="AE223">
        <f t="shared" si="184"/>
        <v>0</v>
      </c>
      <c r="AF223">
        <f t="shared" si="164"/>
        <v>0</v>
      </c>
      <c r="AG223">
        <f t="shared" si="185"/>
        <v>8</v>
      </c>
      <c r="AH223" cm="1">
        <f t="array" ref="AH223">_xlfn.IFS(AND(AF223=AE223,AJ223=1),SUM(IF(EC223=1,1,0),AH222),AND(AH222=0,OR(AI223=1,AJ223=0)),0,AND(AI223=0,AJ223=0),AH222)</f>
        <v>0</v>
      </c>
      <c r="AI223">
        <f t="shared" si="165"/>
        <v>0</v>
      </c>
      <c r="AJ223">
        <f t="shared" si="166"/>
        <v>0</v>
      </c>
      <c r="AK223">
        <f t="shared" si="186"/>
        <v>0</v>
      </c>
      <c r="AL223">
        <f t="shared" si="167"/>
        <v>0</v>
      </c>
      <c r="AM223">
        <f t="shared" si="168"/>
        <v>0</v>
      </c>
      <c r="AN223">
        <f t="shared" si="187"/>
        <v>0</v>
      </c>
      <c r="AO223">
        <f t="shared" si="169"/>
        <v>0</v>
      </c>
      <c r="AP223">
        <f t="shared" si="170"/>
        <v>0</v>
      </c>
      <c r="AY223" s="72"/>
      <c r="AZ223" s="73"/>
      <c r="BB223" s="72"/>
      <c r="BQ223" s="100"/>
      <c r="BR223" s="96"/>
      <c r="BS223" s="60" t="str">
        <f t="shared" si="149"/>
        <v>DE503</v>
      </c>
      <c r="BT223" t="str">
        <f>IF(ISNA(MATCH(12,$I:$I,)),CC239,VLOOKUP(12,$I:$P,COLUMN(G193),))</f>
        <v>TZ002_app SM03 A1_dp1</v>
      </c>
      <c r="BU223" t="str">
        <f>IF(ISNA(MATCH(12,$I:$I,)),CD239,VLOOKUP(12,$I:$P,COLUMN(H193),))</f>
        <v>Störmeldung Hi Grenzschalter</v>
      </c>
      <c r="BW223" t="s">
        <v>584</v>
      </c>
      <c r="BX223" t="s">
        <v>585</v>
      </c>
      <c r="BY223" s="65" t="s">
        <v>1056</v>
      </c>
      <c r="BZ223" t="str">
        <f t="shared" si="150"/>
        <v>503</v>
      </c>
      <c r="CB223" t="s">
        <v>1071</v>
      </c>
      <c r="CC223" t="s">
        <v>1072</v>
      </c>
      <c r="CD223" t="s">
        <v>589</v>
      </c>
      <c r="CF223" t="s">
        <v>584</v>
      </c>
      <c r="CG223" t="s">
        <v>585</v>
      </c>
      <c r="CH223" t="s">
        <v>1056</v>
      </c>
      <c r="EA223" t="e">
        <f>MasterListe!#REF!</f>
        <v>#REF!</v>
      </c>
      <c r="EB223" t="e">
        <f>MasterListe!#REF!</f>
        <v>#REF!</v>
      </c>
      <c r="EC223">
        <f t="shared" si="171"/>
        <v>0</v>
      </c>
      <c r="ED223">
        <f t="shared" si="172"/>
        <v>0</v>
      </c>
      <c r="EE223">
        <f t="shared" si="173"/>
        <v>0</v>
      </c>
      <c r="EF223">
        <f t="shared" si="174"/>
        <v>0</v>
      </c>
      <c r="EG223">
        <f t="shared" si="175"/>
        <v>0</v>
      </c>
      <c r="EH223">
        <f t="shared" si="176"/>
        <v>0</v>
      </c>
      <c r="EI223">
        <f t="shared" si="177"/>
        <v>0</v>
      </c>
      <c r="FA223" s="63" t="str">
        <f t="shared" si="188"/>
        <v>IO.TZ002_app SM03 A1_dp1</v>
      </c>
      <c r="FB223" s="64" t="str">
        <f t="shared" si="189"/>
        <v>F</v>
      </c>
      <c r="FC223" s="64" t="str">
        <f t="shared" si="190"/>
        <v>503</v>
      </c>
      <c r="FD223" s="64" t="str">
        <f t="shared" si="191"/>
        <v>Störmeldung Hi Grenzschalter</v>
      </c>
      <c r="FE223" s="64" t="s">
        <v>619</v>
      </c>
      <c r="FF223" s="65"/>
    </row>
    <row r="224" spans="1:162" ht="15" customHeight="1">
      <c r="A224">
        <f t="shared" si="178"/>
        <v>0</v>
      </c>
      <c r="G224">
        <f t="shared" si="151"/>
        <v>0</v>
      </c>
      <c r="H224">
        <f t="shared" si="152"/>
        <v>0</v>
      </c>
      <c r="I224">
        <f t="shared" si="153"/>
        <v>0</v>
      </c>
      <c r="J224">
        <f t="shared" si="147"/>
        <v>0</v>
      </c>
      <c r="K224">
        <f t="shared" si="154"/>
        <v>0</v>
      </c>
      <c r="L224">
        <f t="shared" si="155"/>
        <v>0</v>
      </c>
      <c r="M224">
        <f t="shared" si="156"/>
        <v>0</v>
      </c>
      <c r="N224">
        <f t="shared" si="148"/>
        <v>0</v>
      </c>
      <c r="O224" t="e">
        <f>MasterListe!#REF!&amp;"_"&amp;MasterListe!#REF!&amp;"_"&amp;MasterListe!#REF!</f>
        <v>#REF!</v>
      </c>
      <c r="P224" t="e">
        <f>MasterListe!#REF!&amp;" "&amp;MasterListe!#REF!</f>
        <v>#REF!</v>
      </c>
      <c r="S224">
        <f t="shared" si="179"/>
        <v>4</v>
      </c>
      <c r="T224">
        <f t="shared" si="157"/>
        <v>0</v>
      </c>
      <c r="U224">
        <f t="shared" si="180"/>
        <v>0</v>
      </c>
      <c r="V224">
        <f t="shared" si="181"/>
        <v>10</v>
      </c>
      <c r="W224">
        <f t="shared" si="158"/>
        <v>5</v>
      </c>
      <c r="X224">
        <f t="shared" si="159"/>
        <v>0</v>
      </c>
      <c r="Y224">
        <f t="shared" si="182"/>
        <v>6</v>
      </c>
      <c r="Z224">
        <f t="shared" si="160"/>
        <v>2</v>
      </c>
      <c r="AA224">
        <f t="shared" si="161"/>
        <v>0</v>
      </c>
      <c r="AB224">
        <f t="shared" si="183"/>
        <v>96</v>
      </c>
      <c r="AC224">
        <f t="shared" si="162"/>
        <v>1</v>
      </c>
      <c r="AD224">
        <f t="shared" si="163"/>
        <v>0</v>
      </c>
      <c r="AE224">
        <f t="shared" si="184"/>
        <v>0</v>
      </c>
      <c r="AF224">
        <f t="shared" si="164"/>
        <v>0</v>
      </c>
      <c r="AG224">
        <f t="shared" si="185"/>
        <v>8</v>
      </c>
      <c r="AH224" cm="1">
        <f t="array" ref="AH224">_xlfn.IFS(AND(AF224=AE224,AJ224=1),SUM(IF(EC224=1,1,0),AH223),AND(AH223=0,OR(AI224=1,AJ224=0)),0,AND(AI224=0,AJ224=0),AH223)</f>
        <v>0</v>
      </c>
      <c r="AI224">
        <f t="shared" si="165"/>
        <v>0</v>
      </c>
      <c r="AJ224">
        <f t="shared" si="166"/>
        <v>0</v>
      </c>
      <c r="AK224">
        <f t="shared" si="186"/>
        <v>0</v>
      </c>
      <c r="AL224">
        <f t="shared" si="167"/>
        <v>0</v>
      </c>
      <c r="AM224">
        <f t="shared" si="168"/>
        <v>0</v>
      </c>
      <c r="AN224">
        <f t="shared" si="187"/>
        <v>0</v>
      </c>
      <c r="AO224">
        <f t="shared" si="169"/>
        <v>0</v>
      </c>
      <c r="AP224">
        <f t="shared" si="170"/>
        <v>0</v>
      </c>
      <c r="AY224" s="72"/>
      <c r="AZ224" s="73"/>
      <c r="BB224" s="72"/>
      <c r="BQ224" s="100"/>
      <c r="BR224" s="96"/>
      <c r="BS224" s="60" t="str">
        <f t="shared" si="149"/>
        <v>DE504</v>
      </c>
      <c r="BT224" t="str">
        <f>IF(ISNA(MATCH(1,$I:$I,)),CC240,VLOOKUP(1,$I:$P,COLUMN(G194),))</f>
        <v>TZ000_app SM01 A1_dp1</v>
      </c>
      <c r="BU224" t="str">
        <f>IF(ISNA(MATCH(1,$I:$I,)),CD240,VLOOKUP(1,$I:$P,COLUMN(H194),))</f>
        <v>Störmeldung Ueberfuellschutz HiHi ueberbrueckt</v>
      </c>
      <c r="BW224" t="s">
        <v>584</v>
      </c>
      <c r="BX224" t="s">
        <v>585</v>
      </c>
      <c r="BY224" s="65" t="s">
        <v>1056</v>
      </c>
      <c r="BZ224" t="str">
        <f t="shared" si="150"/>
        <v>504</v>
      </c>
      <c r="CB224" t="s">
        <v>1073</v>
      </c>
      <c r="CC224" t="s">
        <v>1074</v>
      </c>
      <c r="CD224" t="s">
        <v>589</v>
      </c>
      <c r="CF224" t="s">
        <v>584</v>
      </c>
      <c r="CG224" t="s">
        <v>585</v>
      </c>
      <c r="CH224" t="s">
        <v>1056</v>
      </c>
      <c r="EA224" t="e">
        <f>MasterListe!#REF!</f>
        <v>#REF!</v>
      </c>
      <c r="EB224" t="e">
        <f>MasterListe!#REF!</f>
        <v>#REF!</v>
      </c>
      <c r="EC224">
        <f t="shared" si="171"/>
        <v>0</v>
      </c>
      <c r="ED224">
        <f t="shared" si="172"/>
        <v>0</v>
      </c>
      <c r="EE224">
        <f t="shared" si="173"/>
        <v>0</v>
      </c>
      <c r="EF224">
        <f t="shared" si="174"/>
        <v>0</v>
      </c>
      <c r="EG224">
        <f t="shared" si="175"/>
        <v>0</v>
      </c>
      <c r="EH224">
        <f t="shared" si="176"/>
        <v>0</v>
      </c>
      <c r="EI224">
        <f t="shared" si="177"/>
        <v>0</v>
      </c>
      <c r="FA224" s="63" t="str">
        <f t="shared" si="188"/>
        <v>IO.TZ000_app SM01 A1_dp1</v>
      </c>
      <c r="FB224" s="64" t="str">
        <f t="shared" si="189"/>
        <v>F</v>
      </c>
      <c r="FC224" s="64" t="str">
        <f t="shared" si="190"/>
        <v>504</v>
      </c>
      <c r="FD224" s="64" t="str">
        <f t="shared" si="191"/>
        <v>Störmeldung Ueberfuellschutz HiHi ueberbrueckt</v>
      </c>
      <c r="FE224" s="64" t="s">
        <v>619</v>
      </c>
      <c r="FF224" s="65"/>
    </row>
    <row r="225" spans="1:162" ht="15" customHeight="1">
      <c r="A225">
        <f t="shared" si="178"/>
        <v>0</v>
      </c>
      <c r="G225">
        <f t="shared" si="151"/>
        <v>0</v>
      </c>
      <c r="H225">
        <f t="shared" si="152"/>
        <v>0</v>
      </c>
      <c r="I225">
        <f t="shared" si="153"/>
        <v>0</v>
      </c>
      <c r="J225">
        <f t="shared" si="147"/>
        <v>0</v>
      </c>
      <c r="K225">
        <f t="shared" si="154"/>
        <v>0</v>
      </c>
      <c r="L225">
        <f t="shared" si="155"/>
        <v>0</v>
      </c>
      <c r="M225">
        <f t="shared" si="156"/>
        <v>0</v>
      </c>
      <c r="N225">
        <f t="shared" si="148"/>
        <v>0</v>
      </c>
      <c r="O225" t="e">
        <f>MasterListe!#REF!&amp;"_"&amp;MasterListe!#REF!&amp;"_"&amp;MasterListe!#REF!</f>
        <v>#REF!</v>
      </c>
      <c r="P225" t="e">
        <f>MasterListe!#REF!&amp;" "&amp;MasterListe!#REF!</f>
        <v>#REF!</v>
      </c>
      <c r="S225">
        <f t="shared" si="179"/>
        <v>4</v>
      </c>
      <c r="T225">
        <f t="shared" si="157"/>
        <v>0</v>
      </c>
      <c r="U225">
        <f t="shared" si="180"/>
        <v>0</v>
      </c>
      <c r="V225">
        <f t="shared" si="181"/>
        <v>10</v>
      </c>
      <c r="W225">
        <f t="shared" si="158"/>
        <v>5</v>
      </c>
      <c r="X225">
        <f t="shared" si="159"/>
        <v>0</v>
      </c>
      <c r="Y225">
        <f t="shared" si="182"/>
        <v>6</v>
      </c>
      <c r="Z225">
        <f t="shared" si="160"/>
        <v>2</v>
      </c>
      <c r="AA225">
        <f t="shared" si="161"/>
        <v>0</v>
      </c>
      <c r="AB225">
        <f t="shared" si="183"/>
        <v>96</v>
      </c>
      <c r="AC225">
        <f t="shared" si="162"/>
        <v>1</v>
      </c>
      <c r="AD225">
        <f t="shared" si="163"/>
        <v>0</v>
      </c>
      <c r="AE225">
        <f t="shared" si="184"/>
        <v>0</v>
      </c>
      <c r="AF225">
        <f t="shared" si="164"/>
        <v>0</v>
      </c>
      <c r="AG225">
        <f t="shared" si="185"/>
        <v>8</v>
      </c>
      <c r="AH225" cm="1">
        <f t="array" ref="AH225">_xlfn.IFS(AND(AF225=AE225,AJ225=1),SUM(IF(EC225=1,1,0),AH224),AND(AH224=0,OR(AI225=1,AJ225=0)),0,AND(AI225=0,AJ225=0),AH224)</f>
        <v>0</v>
      </c>
      <c r="AI225">
        <f t="shared" si="165"/>
        <v>0</v>
      </c>
      <c r="AJ225">
        <f t="shared" si="166"/>
        <v>0</v>
      </c>
      <c r="AK225">
        <f t="shared" si="186"/>
        <v>0</v>
      </c>
      <c r="AL225">
        <f t="shared" si="167"/>
        <v>0</v>
      </c>
      <c r="AM225">
        <f t="shared" si="168"/>
        <v>0</v>
      </c>
      <c r="AN225">
        <f t="shared" si="187"/>
        <v>0</v>
      </c>
      <c r="AO225">
        <f t="shared" si="169"/>
        <v>0</v>
      </c>
      <c r="AP225">
        <f t="shared" si="170"/>
        <v>0</v>
      </c>
      <c r="AY225" s="72"/>
      <c r="AZ225" s="73"/>
      <c r="BB225" s="72"/>
      <c r="BQ225" s="100"/>
      <c r="BR225" s="96"/>
      <c r="BS225" s="60" t="str">
        <f t="shared" si="149"/>
        <v>DE505</v>
      </c>
      <c r="BT225" t="str">
        <f>IF(ISNA(MATCH(2,$I:$I,)),CC241,VLOOKUP(2,$I:$P,COLUMN(G195),))</f>
        <v>TZ000_app SM01 A1_dp1</v>
      </c>
      <c r="BU225" t="str">
        <f>IF(ISNA(MATCH(2,$I:$I,)),CD241,VLOOKUP(2,$I:$P,COLUMN(H195),))</f>
        <v>Störmeldung Alarmunterdrueckung 30min LoLo</v>
      </c>
      <c r="BW225" t="s">
        <v>584</v>
      </c>
      <c r="BX225" t="s">
        <v>585</v>
      </c>
      <c r="BY225" s="65" t="s">
        <v>1056</v>
      </c>
      <c r="BZ225" t="str">
        <f t="shared" si="150"/>
        <v>505</v>
      </c>
      <c r="CB225" t="s">
        <v>1075</v>
      </c>
      <c r="CC225" t="s">
        <v>1076</v>
      </c>
      <c r="CD225" t="s">
        <v>589</v>
      </c>
      <c r="CF225" t="s">
        <v>584</v>
      </c>
      <c r="CG225" t="s">
        <v>585</v>
      </c>
      <c r="CH225" t="s">
        <v>1056</v>
      </c>
      <c r="EA225" t="e">
        <f>MasterListe!#REF!</f>
        <v>#REF!</v>
      </c>
      <c r="EB225" t="e">
        <f>MasterListe!#REF!</f>
        <v>#REF!</v>
      </c>
      <c r="EC225">
        <f t="shared" si="171"/>
        <v>0</v>
      </c>
      <c r="ED225">
        <f t="shared" si="172"/>
        <v>0</v>
      </c>
      <c r="EE225">
        <f t="shared" si="173"/>
        <v>0</v>
      </c>
      <c r="EF225">
        <f t="shared" si="174"/>
        <v>0</v>
      </c>
      <c r="EG225">
        <f t="shared" si="175"/>
        <v>0</v>
      </c>
      <c r="EH225">
        <f t="shared" si="176"/>
        <v>0</v>
      </c>
      <c r="EI225">
        <f t="shared" si="177"/>
        <v>0</v>
      </c>
      <c r="FA225" s="63" t="str">
        <f t="shared" si="188"/>
        <v>IO.TZ000_app SM01 A1_dp1</v>
      </c>
      <c r="FB225" s="64" t="str">
        <f t="shared" si="189"/>
        <v>F</v>
      </c>
      <c r="FC225" s="64" t="str">
        <f t="shared" si="190"/>
        <v>505</v>
      </c>
      <c r="FD225" s="64" t="str">
        <f t="shared" si="191"/>
        <v>Störmeldung Alarmunterdrueckung 30min LoLo</v>
      </c>
      <c r="FE225" s="64" t="s">
        <v>619</v>
      </c>
      <c r="FF225" s="65"/>
    </row>
    <row r="226" spans="1:162" ht="15" customHeight="1">
      <c r="A226">
        <f t="shared" si="178"/>
        <v>0</v>
      </c>
      <c r="G226">
        <f t="shared" si="151"/>
        <v>0</v>
      </c>
      <c r="H226">
        <f t="shared" si="152"/>
        <v>0</v>
      </c>
      <c r="I226">
        <f t="shared" si="153"/>
        <v>0</v>
      </c>
      <c r="J226">
        <f t="shared" si="147"/>
        <v>0</v>
      </c>
      <c r="K226">
        <f t="shared" si="154"/>
        <v>0</v>
      </c>
      <c r="L226">
        <f t="shared" si="155"/>
        <v>0</v>
      </c>
      <c r="M226">
        <f t="shared" si="156"/>
        <v>0</v>
      </c>
      <c r="N226">
        <f t="shared" si="148"/>
        <v>0</v>
      </c>
      <c r="O226" t="e">
        <f>MasterListe!#REF!&amp;"_"&amp;MasterListe!#REF!&amp;"_"&amp;MasterListe!#REF!</f>
        <v>#REF!</v>
      </c>
      <c r="P226" t="e">
        <f>MasterListe!#REF!&amp;" "&amp;MasterListe!#REF!</f>
        <v>#REF!</v>
      </c>
      <c r="S226">
        <f t="shared" si="179"/>
        <v>4</v>
      </c>
      <c r="T226">
        <f t="shared" si="157"/>
        <v>0</v>
      </c>
      <c r="U226">
        <f t="shared" si="180"/>
        <v>0</v>
      </c>
      <c r="V226">
        <f t="shared" si="181"/>
        <v>10</v>
      </c>
      <c r="W226">
        <f t="shared" si="158"/>
        <v>5</v>
      </c>
      <c r="X226">
        <f t="shared" si="159"/>
        <v>0</v>
      </c>
      <c r="Y226">
        <f t="shared" si="182"/>
        <v>6</v>
      </c>
      <c r="Z226">
        <f t="shared" si="160"/>
        <v>2</v>
      </c>
      <c r="AA226">
        <f t="shared" si="161"/>
        <v>0</v>
      </c>
      <c r="AB226">
        <f t="shared" si="183"/>
        <v>96</v>
      </c>
      <c r="AC226">
        <f t="shared" si="162"/>
        <v>1</v>
      </c>
      <c r="AD226">
        <f t="shared" si="163"/>
        <v>0</v>
      </c>
      <c r="AE226">
        <f t="shared" si="184"/>
        <v>0</v>
      </c>
      <c r="AF226">
        <f t="shared" si="164"/>
        <v>0</v>
      </c>
      <c r="AG226">
        <f t="shared" si="185"/>
        <v>8</v>
      </c>
      <c r="AH226" cm="1">
        <f t="array" ref="AH226">_xlfn.IFS(AND(AF226=AE226,AJ226=1),SUM(IF(EC226=1,1,0),AH225),AND(AH225=0,OR(AI226=1,AJ226=0)),0,AND(AI226=0,AJ226=0),AH225)</f>
        <v>0</v>
      </c>
      <c r="AI226">
        <f t="shared" si="165"/>
        <v>0</v>
      </c>
      <c r="AJ226">
        <f t="shared" si="166"/>
        <v>0</v>
      </c>
      <c r="AK226">
        <f t="shared" si="186"/>
        <v>0</v>
      </c>
      <c r="AL226">
        <f t="shared" si="167"/>
        <v>0</v>
      </c>
      <c r="AM226">
        <f t="shared" si="168"/>
        <v>0</v>
      </c>
      <c r="AN226">
        <f t="shared" si="187"/>
        <v>0</v>
      </c>
      <c r="AO226">
        <f t="shared" si="169"/>
        <v>0</v>
      </c>
      <c r="AP226">
        <f t="shared" si="170"/>
        <v>0</v>
      </c>
      <c r="AY226" s="72"/>
      <c r="AZ226" s="73"/>
      <c r="BB226" s="72"/>
      <c r="BQ226" s="100"/>
      <c r="BR226" s="96"/>
      <c r="BS226" s="60" t="str">
        <f t="shared" si="149"/>
        <v>DE506</v>
      </c>
      <c r="BT226" t="str">
        <f>IF(ISNA(MATCH(3,$I:$I,)),CC242,VLOOKUP(3,$I:$P,COLUMN(G196),))</f>
        <v>TZ000_app RM01 A1_dp1</v>
      </c>
      <c r="BU226" t="str">
        <f>IF(ISNA(MATCH(3,$I:$I,)),CD242,VLOOKUP(3,$I:$P,COLUMN(H196),))</f>
        <v>Meldung Einlagerung KWG_TKW_Drehschalter</v>
      </c>
      <c r="BW226" t="s">
        <v>584</v>
      </c>
      <c r="BX226" t="s">
        <v>585</v>
      </c>
      <c r="BY226" s="65" t="s">
        <v>1056</v>
      </c>
      <c r="BZ226" t="str">
        <f t="shared" si="150"/>
        <v>506</v>
      </c>
      <c r="CB226" t="s">
        <v>1077</v>
      </c>
      <c r="CC226" t="s">
        <v>1078</v>
      </c>
      <c r="CD226" t="s">
        <v>589</v>
      </c>
      <c r="CF226" t="s">
        <v>584</v>
      </c>
      <c r="CG226" t="s">
        <v>585</v>
      </c>
      <c r="CH226" t="s">
        <v>1056</v>
      </c>
      <c r="EA226" t="e">
        <f>MasterListe!#REF!</f>
        <v>#REF!</v>
      </c>
      <c r="EB226" t="e">
        <f>MasterListe!#REF!</f>
        <v>#REF!</v>
      </c>
      <c r="EC226">
        <f t="shared" si="171"/>
        <v>0</v>
      </c>
      <c r="ED226">
        <f t="shared" si="172"/>
        <v>0</v>
      </c>
      <c r="EE226">
        <f t="shared" si="173"/>
        <v>0</v>
      </c>
      <c r="EF226">
        <f t="shared" si="174"/>
        <v>0</v>
      </c>
      <c r="EG226">
        <f t="shared" si="175"/>
        <v>0</v>
      </c>
      <c r="EH226">
        <f t="shared" si="176"/>
        <v>0</v>
      </c>
      <c r="EI226">
        <f t="shared" si="177"/>
        <v>0</v>
      </c>
      <c r="FA226" s="63" t="str">
        <f t="shared" si="188"/>
        <v>IO.TZ000_app RM01 A1_dp1</v>
      </c>
      <c r="FB226" s="64" t="str">
        <f t="shared" si="189"/>
        <v>F</v>
      </c>
      <c r="FC226" s="64" t="str">
        <f t="shared" si="190"/>
        <v>506</v>
      </c>
      <c r="FD226" s="64" t="str">
        <f t="shared" si="191"/>
        <v>Meldung Einlagerung KWG_TKW_Drehschalter</v>
      </c>
      <c r="FE226" s="64" t="s">
        <v>619</v>
      </c>
      <c r="FF226" s="65"/>
    </row>
    <row r="227" spans="1:162" ht="15" customHeight="1">
      <c r="A227">
        <f t="shared" si="178"/>
        <v>0</v>
      </c>
      <c r="G227">
        <f t="shared" si="151"/>
        <v>0</v>
      </c>
      <c r="H227">
        <f t="shared" si="152"/>
        <v>0</v>
      </c>
      <c r="I227">
        <f t="shared" si="153"/>
        <v>0</v>
      </c>
      <c r="J227">
        <f t="shared" si="147"/>
        <v>0</v>
      </c>
      <c r="K227">
        <f t="shared" si="154"/>
        <v>0</v>
      </c>
      <c r="L227">
        <f t="shared" si="155"/>
        <v>0</v>
      </c>
      <c r="M227">
        <f t="shared" si="156"/>
        <v>0</v>
      </c>
      <c r="N227">
        <f t="shared" si="148"/>
        <v>0</v>
      </c>
      <c r="O227" t="e">
        <f>MasterListe!#REF!&amp;"_"&amp;MasterListe!#REF!&amp;"_"&amp;MasterListe!#REF!</f>
        <v>#REF!</v>
      </c>
      <c r="P227" t="e">
        <f>MasterListe!#REF!&amp;" "&amp;MasterListe!#REF!</f>
        <v>#REF!</v>
      </c>
      <c r="S227">
        <f t="shared" si="179"/>
        <v>4</v>
      </c>
      <c r="T227">
        <f t="shared" si="157"/>
        <v>0</v>
      </c>
      <c r="U227">
        <f t="shared" si="180"/>
        <v>0</v>
      </c>
      <c r="V227">
        <f t="shared" si="181"/>
        <v>10</v>
      </c>
      <c r="W227">
        <f t="shared" si="158"/>
        <v>5</v>
      </c>
      <c r="X227">
        <f t="shared" si="159"/>
        <v>0</v>
      </c>
      <c r="Y227">
        <f t="shared" si="182"/>
        <v>6</v>
      </c>
      <c r="Z227">
        <f t="shared" si="160"/>
        <v>2</v>
      </c>
      <c r="AA227">
        <f t="shared" si="161"/>
        <v>0</v>
      </c>
      <c r="AB227">
        <f t="shared" si="183"/>
        <v>96</v>
      </c>
      <c r="AC227">
        <f t="shared" si="162"/>
        <v>1</v>
      </c>
      <c r="AD227">
        <f t="shared" si="163"/>
        <v>0</v>
      </c>
      <c r="AE227">
        <f t="shared" si="184"/>
        <v>0</v>
      </c>
      <c r="AF227">
        <f t="shared" si="164"/>
        <v>0</v>
      </c>
      <c r="AG227">
        <f t="shared" si="185"/>
        <v>8</v>
      </c>
      <c r="AH227" cm="1">
        <f t="array" ref="AH227">_xlfn.IFS(AND(AF227=AE227,AJ227=1),SUM(IF(EC227=1,1,0),AH226),AND(AH226=0,OR(AI227=1,AJ227=0)),0,AND(AI227=0,AJ227=0),AH226)</f>
        <v>0</v>
      </c>
      <c r="AI227">
        <f t="shared" si="165"/>
        <v>0</v>
      </c>
      <c r="AJ227">
        <f t="shared" si="166"/>
        <v>0</v>
      </c>
      <c r="AK227">
        <f t="shared" si="186"/>
        <v>0</v>
      </c>
      <c r="AL227">
        <f t="shared" si="167"/>
        <v>0</v>
      </c>
      <c r="AM227">
        <f t="shared" si="168"/>
        <v>0</v>
      </c>
      <c r="AN227">
        <f t="shared" si="187"/>
        <v>0</v>
      </c>
      <c r="AO227">
        <f t="shared" si="169"/>
        <v>0</v>
      </c>
      <c r="AP227">
        <f t="shared" si="170"/>
        <v>0</v>
      </c>
      <c r="AY227" s="72"/>
      <c r="AZ227" s="73"/>
      <c r="BB227" s="72"/>
      <c r="BQ227" s="100"/>
      <c r="BR227" s="96"/>
      <c r="BS227" s="60" t="str">
        <f t="shared" si="149"/>
        <v>DE507</v>
      </c>
      <c r="BT227" t="str">
        <f>IF(ISNA(MATCH(4,$I:$I,)),CC243,VLOOKUP(4,$I:$P,COLUMN(G197),))</f>
        <v>TZ000_app RM01 A1_dp1</v>
      </c>
      <c r="BU227" t="str">
        <f>IF(ISNA(MATCH(4,$I:$I,)),CD243,VLOOKUP(4,$I:$P,COLUMN(H197),))</f>
        <v>Meldung Totmannschaltung Einlagern in 2 Tanks</v>
      </c>
      <c r="BW227" t="s">
        <v>584</v>
      </c>
      <c r="BX227" t="s">
        <v>585</v>
      </c>
      <c r="BY227" s="65" t="s">
        <v>1056</v>
      </c>
      <c r="BZ227" t="str">
        <f t="shared" si="150"/>
        <v>507</v>
      </c>
      <c r="CB227" t="s">
        <v>1079</v>
      </c>
      <c r="CC227" t="s">
        <v>1080</v>
      </c>
      <c r="CD227" t="s">
        <v>589</v>
      </c>
      <c r="CF227" t="s">
        <v>584</v>
      </c>
      <c r="CG227" t="s">
        <v>585</v>
      </c>
      <c r="CH227" t="s">
        <v>1056</v>
      </c>
      <c r="EA227" t="e">
        <f>MasterListe!#REF!</f>
        <v>#REF!</v>
      </c>
      <c r="EB227" t="e">
        <f>MasterListe!#REF!</f>
        <v>#REF!</v>
      </c>
      <c r="EC227">
        <f t="shared" si="171"/>
        <v>0</v>
      </c>
      <c r="ED227">
        <f t="shared" si="172"/>
        <v>0</v>
      </c>
      <c r="EE227">
        <f t="shared" si="173"/>
        <v>0</v>
      </c>
      <c r="EF227">
        <f t="shared" si="174"/>
        <v>0</v>
      </c>
      <c r="EG227">
        <f t="shared" si="175"/>
        <v>0</v>
      </c>
      <c r="EH227">
        <f t="shared" si="176"/>
        <v>0</v>
      </c>
      <c r="EI227">
        <f t="shared" si="177"/>
        <v>0</v>
      </c>
      <c r="FA227" s="63" t="str">
        <f t="shared" si="188"/>
        <v>IO.TZ000_app RM01 A1_dp1</v>
      </c>
      <c r="FB227" s="64" t="str">
        <f t="shared" si="189"/>
        <v>F</v>
      </c>
      <c r="FC227" s="64" t="str">
        <f t="shared" si="190"/>
        <v>507</v>
      </c>
      <c r="FD227" s="64" t="str">
        <f t="shared" si="191"/>
        <v>Meldung Totmannschaltung Einlagern in 2 Tanks</v>
      </c>
      <c r="FE227" s="64" t="s">
        <v>619</v>
      </c>
      <c r="FF227" s="65"/>
    </row>
    <row r="228" spans="1:162" ht="15" customHeight="1">
      <c r="A228">
        <f t="shared" si="178"/>
        <v>0</v>
      </c>
      <c r="G228">
        <f t="shared" si="151"/>
        <v>0</v>
      </c>
      <c r="H228">
        <f t="shared" si="152"/>
        <v>0</v>
      </c>
      <c r="I228">
        <f t="shared" si="153"/>
        <v>0</v>
      </c>
      <c r="J228">
        <f t="shared" si="147"/>
        <v>0</v>
      </c>
      <c r="K228">
        <f t="shared" si="154"/>
        <v>0</v>
      </c>
      <c r="L228">
        <f t="shared" si="155"/>
        <v>0</v>
      </c>
      <c r="M228">
        <f t="shared" si="156"/>
        <v>0</v>
      </c>
      <c r="N228">
        <f t="shared" si="148"/>
        <v>0</v>
      </c>
      <c r="O228" t="e">
        <f>MasterListe!#REF!&amp;"_"&amp;MasterListe!#REF!&amp;"_"&amp;MasterListe!#REF!</f>
        <v>#REF!</v>
      </c>
      <c r="P228" t="e">
        <f>MasterListe!#REF!&amp;" "&amp;MasterListe!#REF!</f>
        <v>#REF!</v>
      </c>
      <c r="S228">
        <f t="shared" si="179"/>
        <v>4</v>
      </c>
      <c r="T228">
        <f t="shared" si="157"/>
        <v>0</v>
      </c>
      <c r="U228">
        <f t="shared" si="180"/>
        <v>0</v>
      </c>
      <c r="V228">
        <f t="shared" si="181"/>
        <v>10</v>
      </c>
      <c r="W228">
        <f t="shared" si="158"/>
        <v>5</v>
      </c>
      <c r="X228">
        <f t="shared" si="159"/>
        <v>0</v>
      </c>
      <c r="Y228">
        <f t="shared" si="182"/>
        <v>6</v>
      </c>
      <c r="Z228">
        <f t="shared" si="160"/>
        <v>2</v>
      </c>
      <c r="AA228">
        <f t="shared" si="161"/>
        <v>0</v>
      </c>
      <c r="AB228">
        <f t="shared" si="183"/>
        <v>96</v>
      </c>
      <c r="AC228">
        <f t="shared" si="162"/>
        <v>1</v>
      </c>
      <c r="AD228">
        <f t="shared" si="163"/>
        <v>0</v>
      </c>
      <c r="AE228">
        <f t="shared" si="184"/>
        <v>0</v>
      </c>
      <c r="AF228">
        <f t="shared" si="164"/>
        <v>0</v>
      </c>
      <c r="AG228">
        <f t="shared" si="185"/>
        <v>8</v>
      </c>
      <c r="AH228" cm="1">
        <f t="array" ref="AH228">_xlfn.IFS(AND(AF228=AE228,AJ228=1),SUM(IF(EC228=1,1,0),AH227),AND(AH227=0,OR(AI228=1,AJ228=0)),0,AND(AI228=0,AJ228=0),AH227)</f>
        <v>0</v>
      </c>
      <c r="AI228">
        <f t="shared" si="165"/>
        <v>0</v>
      </c>
      <c r="AJ228">
        <f t="shared" si="166"/>
        <v>0</v>
      </c>
      <c r="AK228">
        <f t="shared" si="186"/>
        <v>0</v>
      </c>
      <c r="AL228">
        <f t="shared" si="167"/>
        <v>0</v>
      </c>
      <c r="AM228">
        <f t="shared" si="168"/>
        <v>0</v>
      </c>
      <c r="AN228">
        <f t="shared" si="187"/>
        <v>0</v>
      </c>
      <c r="AO228">
        <f t="shared" si="169"/>
        <v>0</v>
      </c>
      <c r="AP228">
        <f t="shared" si="170"/>
        <v>0</v>
      </c>
      <c r="AY228" s="72"/>
      <c r="AZ228" s="73"/>
      <c r="BB228" s="72"/>
      <c r="BQ228" s="100"/>
      <c r="BR228" s="96">
        <v>2</v>
      </c>
      <c r="BS228" s="60" t="str">
        <f t="shared" si="149"/>
        <v>DE512</v>
      </c>
      <c r="BT228" t="str">
        <f>IF(ISNA(MATCH(13,$I:$I,)),CC244,VLOOKUP(13,$I:$P,COLUMN(G198),))</f>
        <v>TZ002_app SM03 A1_dp2</v>
      </c>
      <c r="BU228" t="str">
        <f>IF(ISNA(MATCH(13,$I:$I,)),CD244,VLOOKUP(13,$I:$P,COLUMN(H198),))</f>
        <v>Störmeldung LoLo Grenzschalter</v>
      </c>
      <c r="BW228" t="s">
        <v>584</v>
      </c>
      <c r="BX228" t="s">
        <v>585</v>
      </c>
      <c r="BY228" s="65" t="s">
        <v>1081</v>
      </c>
      <c r="BZ228" t="str">
        <f t="shared" si="150"/>
        <v>512</v>
      </c>
      <c r="CB228" t="s">
        <v>1082</v>
      </c>
      <c r="CC228" t="s">
        <v>1083</v>
      </c>
      <c r="CD228" t="s">
        <v>589</v>
      </c>
      <c r="CF228" t="s">
        <v>584</v>
      </c>
      <c r="CG228" t="s">
        <v>585</v>
      </c>
      <c r="CH228" t="s">
        <v>1081</v>
      </c>
      <c r="EA228" t="e">
        <f>MasterListe!#REF!</f>
        <v>#REF!</v>
      </c>
      <c r="EB228" t="e">
        <f>MasterListe!#REF!</f>
        <v>#REF!</v>
      </c>
      <c r="EC228">
        <f t="shared" si="171"/>
        <v>0</v>
      </c>
      <c r="ED228">
        <f t="shared" si="172"/>
        <v>0</v>
      </c>
      <c r="EE228">
        <f t="shared" si="173"/>
        <v>0</v>
      </c>
      <c r="EF228">
        <f t="shared" si="174"/>
        <v>0</v>
      </c>
      <c r="EG228">
        <f t="shared" si="175"/>
        <v>0</v>
      </c>
      <c r="EH228">
        <f t="shared" si="176"/>
        <v>0</v>
      </c>
      <c r="EI228">
        <f t="shared" si="177"/>
        <v>0</v>
      </c>
      <c r="FA228" s="63" t="str">
        <f t="shared" si="188"/>
        <v>IO.TZ002_app SM03 A1_dp2</v>
      </c>
      <c r="FB228" s="64" t="str">
        <f t="shared" si="189"/>
        <v>F</v>
      </c>
      <c r="FC228" s="64" t="str">
        <f t="shared" si="190"/>
        <v>512</v>
      </c>
      <c r="FD228" s="64" t="str">
        <f t="shared" si="191"/>
        <v>Störmeldung LoLo Grenzschalter</v>
      </c>
      <c r="FE228" s="64" t="s">
        <v>619</v>
      </c>
      <c r="FF228" s="65"/>
    </row>
    <row r="229" spans="1:162" ht="15" customHeight="1">
      <c r="A229">
        <f t="shared" si="178"/>
        <v>0</v>
      </c>
      <c r="G229">
        <f t="shared" si="151"/>
        <v>0</v>
      </c>
      <c r="H229">
        <f t="shared" si="152"/>
        <v>0</v>
      </c>
      <c r="I229">
        <f t="shared" si="153"/>
        <v>0</v>
      </c>
      <c r="J229">
        <f t="shared" si="147"/>
        <v>0</v>
      </c>
      <c r="K229">
        <f t="shared" si="154"/>
        <v>0</v>
      </c>
      <c r="L229">
        <f t="shared" si="155"/>
        <v>0</v>
      </c>
      <c r="M229">
        <f t="shared" si="156"/>
        <v>0</v>
      </c>
      <c r="N229">
        <f t="shared" si="148"/>
        <v>0</v>
      </c>
      <c r="O229" t="e">
        <f>MasterListe!#REF!&amp;"_"&amp;MasterListe!#REF!&amp;"_"&amp;MasterListe!#REF!</f>
        <v>#REF!</v>
      </c>
      <c r="P229" t="e">
        <f>MasterListe!#REF!&amp;" "&amp;MasterListe!#REF!</f>
        <v>#REF!</v>
      </c>
      <c r="S229">
        <f t="shared" si="179"/>
        <v>4</v>
      </c>
      <c r="T229">
        <f t="shared" si="157"/>
        <v>0</v>
      </c>
      <c r="U229">
        <f t="shared" si="180"/>
        <v>0</v>
      </c>
      <c r="V229">
        <f t="shared" si="181"/>
        <v>10</v>
      </c>
      <c r="W229">
        <f t="shared" si="158"/>
        <v>5</v>
      </c>
      <c r="X229">
        <f t="shared" si="159"/>
        <v>0</v>
      </c>
      <c r="Y229">
        <f t="shared" si="182"/>
        <v>6</v>
      </c>
      <c r="Z229">
        <f t="shared" si="160"/>
        <v>2</v>
      </c>
      <c r="AA229">
        <f t="shared" si="161"/>
        <v>0</v>
      </c>
      <c r="AB229">
        <f t="shared" si="183"/>
        <v>96</v>
      </c>
      <c r="AC229">
        <f t="shared" si="162"/>
        <v>1</v>
      </c>
      <c r="AD229">
        <f t="shared" si="163"/>
        <v>0</v>
      </c>
      <c r="AE229">
        <f t="shared" si="184"/>
        <v>0</v>
      </c>
      <c r="AF229">
        <f t="shared" si="164"/>
        <v>0</v>
      </c>
      <c r="AG229">
        <f t="shared" si="185"/>
        <v>8</v>
      </c>
      <c r="AH229" cm="1">
        <f t="array" ref="AH229">_xlfn.IFS(AND(AF229=AE229,AJ229=1),SUM(IF(EC229=1,1,0),AH228),AND(AH228=0,OR(AI229=1,AJ229=0)),0,AND(AI229=0,AJ229=0),AH228)</f>
        <v>0</v>
      </c>
      <c r="AI229">
        <f t="shared" si="165"/>
        <v>0</v>
      </c>
      <c r="AJ229">
        <f t="shared" si="166"/>
        <v>0</v>
      </c>
      <c r="AK229">
        <f t="shared" si="186"/>
        <v>0</v>
      </c>
      <c r="AL229">
        <f t="shared" si="167"/>
        <v>0</v>
      </c>
      <c r="AM229">
        <f t="shared" si="168"/>
        <v>0</v>
      </c>
      <c r="AN229">
        <f t="shared" si="187"/>
        <v>0</v>
      </c>
      <c r="AO229">
        <f t="shared" si="169"/>
        <v>0</v>
      </c>
      <c r="AP229">
        <f t="shared" si="170"/>
        <v>0</v>
      </c>
      <c r="AY229" s="72"/>
      <c r="AZ229" s="73"/>
      <c r="BB229" s="72"/>
      <c r="BQ229" s="100"/>
      <c r="BR229" s="96"/>
      <c r="BS229" s="60" t="str">
        <f t="shared" si="149"/>
        <v>DE513</v>
      </c>
      <c r="BT229" t="str">
        <f>IF(ISNA(MATCH(14,$I:$I,)),CC245,VLOOKUP(14,$I:$P,COLUMN(G199),))</f>
        <v>TZ002_app SM03 A1_dp3</v>
      </c>
      <c r="BU229" t="str">
        <f>IF(ISNA(MATCH(14,$I:$I,)),CD245,VLOOKUP(14,$I:$P,COLUMN(H199),))</f>
        <v>Störmeldung 3 Grenzschalter</v>
      </c>
      <c r="BW229" t="s">
        <v>584</v>
      </c>
      <c r="BX229" t="s">
        <v>585</v>
      </c>
      <c r="BY229" s="65" t="s">
        <v>1081</v>
      </c>
      <c r="BZ229" t="str">
        <f t="shared" si="150"/>
        <v>513</v>
      </c>
      <c r="CB229" t="s">
        <v>1084</v>
      </c>
      <c r="CC229" t="s">
        <v>1085</v>
      </c>
      <c r="CD229" t="s">
        <v>589</v>
      </c>
      <c r="CF229" t="s">
        <v>584</v>
      </c>
      <c r="CG229" t="s">
        <v>585</v>
      </c>
      <c r="CH229" t="s">
        <v>1081</v>
      </c>
      <c r="EA229" t="e">
        <f>MasterListe!#REF!</f>
        <v>#REF!</v>
      </c>
      <c r="EB229" t="e">
        <f>MasterListe!#REF!</f>
        <v>#REF!</v>
      </c>
      <c r="EC229">
        <f t="shared" si="171"/>
        <v>0</v>
      </c>
      <c r="ED229">
        <f t="shared" si="172"/>
        <v>0</v>
      </c>
      <c r="EE229">
        <f t="shared" si="173"/>
        <v>0</v>
      </c>
      <c r="EF229">
        <f t="shared" si="174"/>
        <v>0</v>
      </c>
      <c r="EG229">
        <f t="shared" si="175"/>
        <v>0</v>
      </c>
      <c r="EH229">
        <f t="shared" si="176"/>
        <v>0</v>
      </c>
      <c r="EI229">
        <f t="shared" si="177"/>
        <v>0</v>
      </c>
      <c r="FA229" s="63" t="str">
        <f t="shared" si="188"/>
        <v>IO.TZ002_app SM03 A1_dp3</v>
      </c>
      <c r="FB229" s="64" t="str">
        <f t="shared" si="189"/>
        <v>F</v>
      </c>
      <c r="FC229" s="64" t="str">
        <f t="shared" si="190"/>
        <v>513</v>
      </c>
      <c r="FD229" s="64" t="str">
        <f t="shared" si="191"/>
        <v>Störmeldung 3 Grenzschalter</v>
      </c>
      <c r="FE229" s="64" t="s">
        <v>619</v>
      </c>
      <c r="FF229" s="65"/>
    </row>
    <row r="230" spans="1:162" ht="15" customHeight="1">
      <c r="A230">
        <f t="shared" si="178"/>
        <v>0</v>
      </c>
      <c r="G230">
        <f t="shared" si="151"/>
        <v>0</v>
      </c>
      <c r="H230">
        <f t="shared" si="152"/>
        <v>0</v>
      </c>
      <c r="I230">
        <f t="shared" si="153"/>
        <v>0</v>
      </c>
      <c r="J230">
        <f t="shared" si="147"/>
        <v>0</v>
      </c>
      <c r="K230">
        <f t="shared" si="154"/>
        <v>0</v>
      </c>
      <c r="L230">
        <f t="shared" si="155"/>
        <v>0</v>
      </c>
      <c r="M230">
        <f t="shared" si="156"/>
        <v>0</v>
      </c>
      <c r="N230">
        <f t="shared" si="148"/>
        <v>0</v>
      </c>
      <c r="O230" t="e">
        <f>MasterListe!#REF!&amp;"_"&amp;MasterListe!#REF!&amp;"_"&amp;MasterListe!#REF!</f>
        <v>#REF!</v>
      </c>
      <c r="P230" t="e">
        <f>MasterListe!#REF!&amp;" "&amp;MasterListe!#REF!</f>
        <v>#REF!</v>
      </c>
      <c r="S230">
        <f t="shared" si="179"/>
        <v>4</v>
      </c>
      <c r="T230">
        <f t="shared" si="157"/>
        <v>0</v>
      </c>
      <c r="U230">
        <f t="shared" si="180"/>
        <v>0</v>
      </c>
      <c r="V230">
        <f t="shared" si="181"/>
        <v>10</v>
      </c>
      <c r="W230">
        <f t="shared" si="158"/>
        <v>5</v>
      </c>
      <c r="X230">
        <f t="shared" si="159"/>
        <v>0</v>
      </c>
      <c r="Y230">
        <f t="shared" si="182"/>
        <v>6</v>
      </c>
      <c r="Z230">
        <f t="shared" si="160"/>
        <v>2</v>
      </c>
      <c r="AA230">
        <f t="shared" si="161"/>
        <v>0</v>
      </c>
      <c r="AB230">
        <f t="shared" si="183"/>
        <v>96</v>
      </c>
      <c r="AC230">
        <f t="shared" si="162"/>
        <v>1</v>
      </c>
      <c r="AD230">
        <f t="shared" si="163"/>
        <v>0</v>
      </c>
      <c r="AE230">
        <f t="shared" si="184"/>
        <v>0</v>
      </c>
      <c r="AF230">
        <f t="shared" si="164"/>
        <v>0</v>
      </c>
      <c r="AG230">
        <f t="shared" si="185"/>
        <v>8</v>
      </c>
      <c r="AH230" cm="1">
        <f t="array" ref="AH230">_xlfn.IFS(AND(AF230=AE230,AJ230=1),SUM(IF(EC230=1,1,0),AH229),AND(AH229=0,OR(AI230=1,AJ230=0)),0,AND(AI230=0,AJ230=0),AH229)</f>
        <v>0</v>
      </c>
      <c r="AI230">
        <f t="shared" si="165"/>
        <v>0</v>
      </c>
      <c r="AJ230">
        <f t="shared" si="166"/>
        <v>0</v>
      </c>
      <c r="AK230">
        <f t="shared" si="186"/>
        <v>0</v>
      </c>
      <c r="AL230">
        <f t="shared" si="167"/>
        <v>0</v>
      </c>
      <c r="AM230">
        <f t="shared" si="168"/>
        <v>0</v>
      </c>
      <c r="AN230">
        <f t="shared" si="187"/>
        <v>0</v>
      </c>
      <c r="AO230">
        <f t="shared" si="169"/>
        <v>0</v>
      </c>
      <c r="AP230">
        <f t="shared" si="170"/>
        <v>0</v>
      </c>
      <c r="AY230" s="72"/>
      <c r="AZ230" s="73"/>
      <c r="BB230" s="72"/>
      <c r="BQ230" s="100"/>
      <c r="BR230" s="96"/>
      <c r="BS230" s="60" t="str">
        <f t="shared" si="149"/>
        <v>DE514</v>
      </c>
      <c r="BT230" t="str">
        <f>IF(ISNA(MATCH(15,$I:$I,)),CC246,VLOOKUP(15,$I:$P,COLUMN(G200),))</f>
        <v>TZ003_app KLPx A1_dp2</v>
      </c>
      <c r="BU230" t="str">
        <f>IF(ISNA(MATCH(15,$I:$I,)),CD246,VLOOKUP(15,$I:$P,COLUMN(H200),))</f>
        <v>Rückmeldung geöffnet Klappe Einlagerung</v>
      </c>
      <c r="BW230" t="s">
        <v>584</v>
      </c>
      <c r="BX230" t="s">
        <v>585</v>
      </c>
      <c r="BY230" s="65" t="s">
        <v>1081</v>
      </c>
      <c r="BZ230" t="str">
        <f t="shared" si="150"/>
        <v>514</v>
      </c>
      <c r="CB230" t="s">
        <v>1086</v>
      </c>
      <c r="CC230" t="s">
        <v>1087</v>
      </c>
      <c r="CD230" t="s">
        <v>589</v>
      </c>
      <c r="CF230" t="s">
        <v>584</v>
      </c>
      <c r="CG230" t="s">
        <v>585</v>
      </c>
      <c r="CH230" t="s">
        <v>1081</v>
      </c>
      <c r="EA230" t="e">
        <f>MasterListe!#REF!</f>
        <v>#REF!</v>
      </c>
      <c r="EB230" t="e">
        <f>MasterListe!#REF!</f>
        <v>#REF!</v>
      </c>
      <c r="EC230">
        <f t="shared" si="171"/>
        <v>0</v>
      </c>
      <c r="ED230">
        <f t="shared" si="172"/>
        <v>0</v>
      </c>
      <c r="EE230">
        <f t="shared" si="173"/>
        <v>0</v>
      </c>
      <c r="EF230">
        <f t="shared" si="174"/>
        <v>0</v>
      </c>
      <c r="EG230">
        <f t="shared" si="175"/>
        <v>0</v>
      </c>
      <c r="EH230">
        <f t="shared" si="176"/>
        <v>0</v>
      </c>
      <c r="EI230">
        <f t="shared" si="177"/>
        <v>0</v>
      </c>
      <c r="FA230" s="63" t="str">
        <f t="shared" si="188"/>
        <v>IO.TZ003_app KLPx A1_dp2</v>
      </c>
      <c r="FB230" s="64" t="str">
        <f t="shared" si="189"/>
        <v>F</v>
      </c>
      <c r="FC230" s="64" t="str">
        <f t="shared" si="190"/>
        <v>514</v>
      </c>
      <c r="FD230" s="64" t="str">
        <f t="shared" si="191"/>
        <v>Rückmeldung geöffnet Klappe Einlagerung</v>
      </c>
      <c r="FE230" s="64" t="s">
        <v>619</v>
      </c>
      <c r="FF230" s="65"/>
    </row>
    <row r="231" spans="1:162" ht="15" customHeight="1">
      <c r="A231">
        <f t="shared" si="178"/>
        <v>0</v>
      </c>
      <c r="G231">
        <f t="shared" si="151"/>
        <v>0</v>
      </c>
      <c r="H231">
        <f t="shared" si="152"/>
        <v>0</v>
      </c>
      <c r="I231">
        <f t="shared" si="153"/>
        <v>0</v>
      </c>
      <c r="J231">
        <f t="shared" si="147"/>
        <v>0</v>
      </c>
      <c r="K231">
        <f t="shared" si="154"/>
        <v>0</v>
      </c>
      <c r="L231">
        <f t="shared" si="155"/>
        <v>0</v>
      </c>
      <c r="M231">
        <f t="shared" si="156"/>
        <v>0</v>
      </c>
      <c r="N231">
        <f t="shared" si="148"/>
        <v>0</v>
      </c>
      <c r="O231" t="e">
        <f>MasterListe!#REF!&amp;"_"&amp;MasterListe!#REF!&amp;"_"&amp;MasterListe!#REF!</f>
        <v>#REF!</v>
      </c>
      <c r="P231" t="e">
        <f>MasterListe!#REF!&amp;" "&amp;MasterListe!#REF!</f>
        <v>#REF!</v>
      </c>
      <c r="S231">
        <f t="shared" si="179"/>
        <v>4</v>
      </c>
      <c r="T231">
        <f t="shared" si="157"/>
        <v>0</v>
      </c>
      <c r="U231">
        <f t="shared" si="180"/>
        <v>0</v>
      </c>
      <c r="V231">
        <f t="shared" si="181"/>
        <v>10</v>
      </c>
      <c r="W231">
        <f t="shared" si="158"/>
        <v>5</v>
      </c>
      <c r="X231">
        <f t="shared" si="159"/>
        <v>0</v>
      </c>
      <c r="Y231">
        <f t="shared" si="182"/>
        <v>6</v>
      </c>
      <c r="Z231">
        <f t="shared" si="160"/>
        <v>2</v>
      </c>
      <c r="AA231">
        <f t="shared" si="161"/>
        <v>0</v>
      </c>
      <c r="AB231">
        <f t="shared" si="183"/>
        <v>96</v>
      </c>
      <c r="AC231">
        <f t="shared" si="162"/>
        <v>1</v>
      </c>
      <c r="AD231">
        <f t="shared" si="163"/>
        <v>0</v>
      </c>
      <c r="AE231">
        <f t="shared" si="184"/>
        <v>0</v>
      </c>
      <c r="AF231">
        <f t="shared" si="164"/>
        <v>0</v>
      </c>
      <c r="AG231">
        <f t="shared" si="185"/>
        <v>8</v>
      </c>
      <c r="AH231" cm="1">
        <f t="array" ref="AH231">_xlfn.IFS(AND(AF231=AE231,AJ231=1),SUM(IF(EC231=1,1,0),AH230),AND(AH230=0,OR(AI231=1,AJ231=0)),0,AND(AI231=0,AJ231=0),AH230)</f>
        <v>0</v>
      </c>
      <c r="AI231">
        <f t="shared" si="165"/>
        <v>0</v>
      </c>
      <c r="AJ231">
        <f t="shared" si="166"/>
        <v>0</v>
      </c>
      <c r="AK231">
        <f t="shared" si="186"/>
        <v>0</v>
      </c>
      <c r="AL231">
        <f t="shared" si="167"/>
        <v>0</v>
      </c>
      <c r="AM231">
        <f t="shared" si="168"/>
        <v>0</v>
      </c>
      <c r="AN231">
        <f t="shared" si="187"/>
        <v>0</v>
      </c>
      <c r="AO231">
        <f t="shared" si="169"/>
        <v>0</v>
      </c>
      <c r="AP231">
        <f t="shared" si="170"/>
        <v>0</v>
      </c>
      <c r="AY231" s="72"/>
      <c r="AZ231" s="73"/>
      <c r="BB231" s="72"/>
      <c r="BQ231" s="100"/>
      <c r="BR231" s="96"/>
      <c r="BS231" s="60" t="str">
        <f t="shared" si="149"/>
        <v>DE515</v>
      </c>
      <c r="BT231" t="str">
        <f>IF(ISNA(MATCH(16,$I:$I,)),CC247,VLOOKUP(16,$I:$P,COLUMN(G201),))</f>
        <v>TZ003_app KLPx A1_dp3</v>
      </c>
      <c r="BU231" t="str">
        <f>IF(ISNA(MATCH(16,$I:$I,)),CD247,VLOOKUP(16,$I:$P,COLUMN(H201),))</f>
        <v>Rückmeldung geschlossen Klappe Einlagerung</v>
      </c>
      <c r="BW231" t="s">
        <v>584</v>
      </c>
      <c r="BX231" t="s">
        <v>585</v>
      </c>
      <c r="BY231" s="65" t="s">
        <v>1081</v>
      </c>
      <c r="BZ231" t="str">
        <f t="shared" si="150"/>
        <v>515</v>
      </c>
      <c r="CB231" t="s">
        <v>1088</v>
      </c>
      <c r="CC231" t="s">
        <v>1089</v>
      </c>
      <c r="CD231" t="s">
        <v>589</v>
      </c>
      <c r="CF231" t="s">
        <v>584</v>
      </c>
      <c r="CG231" t="s">
        <v>585</v>
      </c>
      <c r="CH231" t="s">
        <v>1081</v>
      </c>
      <c r="EA231" t="e">
        <f>MasterListe!#REF!</f>
        <v>#REF!</v>
      </c>
      <c r="EB231" t="e">
        <f>MasterListe!#REF!</f>
        <v>#REF!</v>
      </c>
      <c r="EC231">
        <f t="shared" si="171"/>
        <v>0</v>
      </c>
      <c r="ED231">
        <f t="shared" si="172"/>
        <v>0</v>
      </c>
      <c r="EE231">
        <f t="shared" si="173"/>
        <v>0</v>
      </c>
      <c r="EF231">
        <f t="shared" si="174"/>
        <v>0</v>
      </c>
      <c r="EG231">
        <f t="shared" si="175"/>
        <v>0</v>
      </c>
      <c r="EH231">
        <f t="shared" si="176"/>
        <v>0</v>
      </c>
      <c r="EI231">
        <f t="shared" si="177"/>
        <v>0</v>
      </c>
      <c r="FA231" s="63" t="str">
        <f t="shared" si="188"/>
        <v>IO.TZ003_app KLPx A1_dp3</v>
      </c>
      <c r="FB231" s="64" t="str">
        <f t="shared" si="189"/>
        <v>F</v>
      </c>
      <c r="FC231" s="64" t="str">
        <f t="shared" si="190"/>
        <v>515</v>
      </c>
      <c r="FD231" s="64" t="str">
        <f t="shared" si="191"/>
        <v>Rückmeldung geschlossen Klappe Einlagerung</v>
      </c>
      <c r="FE231" s="64" t="s">
        <v>619</v>
      </c>
      <c r="FF231" s="65"/>
    </row>
    <row r="232" spans="1:162" ht="15" customHeight="1">
      <c r="A232">
        <f t="shared" si="178"/>
        <v>0</v>
      </c>
      <c r="G232">
        <f t="shared" si="151"/>
        <v>0</v>
      </c>
      <c r="H232">
        <f t="shared" si="152"/>
        <v>0</v>
      </c>
      <c r="I232">
        <f t="shared" si="153"/>
        <v>0</v>
      </c>
      <c r="J232">
        <f t="shared" si="147"/>
        <v>0</v>
      </c>
      <c r="K232">
        <f t="shared" si="154"/>
        <v>0</v>
      </c>
      <c r="L232">
        <f t="shared" si="155"/>
        <v>0</v>
      </c>
      <c r="M232">
        <f t="shared" si="156"/>
        <v>0</v>
      </c>
      <c r="N232">
        <f t="shared" si="148"/>
        <v>0</v>
      </c>
      <c r="O232" t="e">
        <f>MasterListe!#REF!&amp;"_"&amp;MasterListe!#REF!&amp;"_"&amp;MasterListe!#REF!</f>
        <v>#REF!</v>
      </c>
      <c r="P232" t="e">
        <f>MasterListe!#REF!&amp;" "&amp;MasterListe!#REF!</f>
        <v>#REF!</v>
      </c>
      <c r="S232">
        <f t="shared" si="179"/>
        <v>4</v>
      </c>
      <c r="T232">
        <f t="shared" si="157"/>
        <v>0</v>
      </c>
      <c r="U232">
        <f t="shared" si="180"/>
        <v>0</v>
      </c>
      <c r="V232">
        <f t="shared" si="181"/>
        <v>10</v>
      </c>
      <c r="W232">
        <f t="shared" si="158"/>
        <v>5</v>
      </c>
      <c r="X232">
        <f t="shared" si="159"/>
        <v>0</v>
      </c>
      <c r="Y232">
        <f t="shared" si="182"/>
        <v>6</v>
      </c>
      <c r="Z232">
        <f t="shared" si="160"/>
        <v>2</v>
      </c>
      <c r="AA232">
        <f t="shared" si="161"/>
        <v>0</v>
      </c>
      <c r="AB232">
        <f t="shared" si="183"/>
        <v>96</v>
      </c>
      <c r="AC232">
        <f t="shared" si="162"/>
        <v>1</v>
      </c>
      <c r="AD232">
        <f t="shared" si="163"/>
        <v>0</v>
      </c>
      <c r="AE232">
        <f t="shared" si="184"/>
        <v>0</v>
      </c>
      <c r="AF232">
        <f t="shared" si="164"/>
        <v>0</v>
      </c>
      <c r="AG232">
        <f t="shared" si="185"/>
        <v>8</v>
      </c>
      <c r="AH232" cm="1">
        <f t="array" ref="AH232">_xlfn.IFS(AND(AF232=AE232,AJ232=1),SUM(IF(EC232=1,1,0),AH231),AND(AH231=0,OR(AI232=1,AJ232=0)),0,AND(AI232=0,AJ232=0),AH231)</f>
        <v>0</v>
      </c>
      <c r="AI232">
        <f t="shared" si="165"/>
        <v>0</v>
      </c>
      <c r="AJ232">
        <f t="shared" si="166"/>
        <v>0</v>
      </c>
      <c r="AK232">
        <f t="shared" si="186"/>
        <v>0</v>
      </c>
      <c r="AL232">
        <f t="shared" si="167"/>
        <v>0</v>
      </c>
      <c r="AM232">
        <f t="shared" si="168"/>
        <v>0</v>
      </c>
      <c r="AN232">
        <f t="shared" si="187"/>
        <v>0</v>
      </c>
      <c r="AO232">
        <f t="shared" si="169"/>
        <v>0</v>
      </c>
      <c r="AP232">
        <f t="shared" si="170"/>
        <v>0</v>
      </c>
      <c r="AY232" s="72"/>
      <c r="AZ232" s="73"/>
      <c r="BB232" s="72"/>
      <c r="BQ232" s="100"/>
      <c r="BR232" s="96"/>
      <c r="BS232" s="60" t="str">
        <f t="shared" si="149"/>
        <v>DE516</v>
      </c>
      <c r="BT232" t="str">
        <f>IF(ISNA(MATCH(17,$I:$I,)),CC248,VLOOKUP(17,$I:$P,COLUMN(G202),))</f>
        <v>TZ003_app KLPx A1_dp4</v>
      </c>
      <c r="BU232" t="str">
        <f>IF(ISNA(MATCH(17,$I:$I,)),CD248,VLOOKUP(17,$I:$P,COLUMN(H202),))</f>
        <v>Handeingriff Klappe Einlagerung</v>
      </c>
      <c r="BW232" t="s">
        <v>584</v>
      </c>
      <c r="BX232" t="s">
        <v>585</v>
      </c>
      <c r="BY232" s="65" t="s">
        <v>1081</v>
      </c>
      <c r="BZ232" t="str">
        <f t="shared" si="150"/>
        <v>516</v>
      </c>
      <c r="CB232" t="s">
        <v>1090</v>
      </c>
      <c r="CC232" t="s">
        <v>1091</v>
      </c>
      <c r="CD232" t="s">
        <v>589</v>
      </c>
      <c r="CF232" t="s">
        <v>584</v>
      </c>
      <c r="CG232" t="s">
        <v>585</v>
      </c>
      <c r="CH232" t="s">
        <v>1081</v>
      </c>
      <c r="EA232" t="e">
        <f>MasterListe!#REF!</f>
        <v>#REF!</v>
      </c>
      <c r="EB232" t="e">
        <f>MasterListe!#REF!</f>
        <v>#REF!</v>
      </c>
      <c r="EC232">
        <f t="shared" si="171"/>
        <v>0</v>
      </c>
      <c r="ED232">
        <f t="shared" si="172"/>
        <v>0</v>
      </c>
      <c r="EE232">
        <f t="shared" si="173"/>
        <v>0</v>
      </c>
      <c r="EF232">
        <f t="shared" si="174"/>
        <v>0</v>
      </c>
      <c r="EG232">
        <f t="shared" si="175"/>
        <v>0</v>
      </c>
      <c r="EH232">
        <f t="shared" si="176"/>
        <v>0</v>
      </c>
      <c r="EI232">
        <f t="shared" si="177"/>
        <v>0</v>
      </c>
      <c r="FA232" s="63" t="str">
        <f t="shared" si="188"/>
        <v>IO.TZ003_app KLPx A1_dp4</v>
      </c>
      <c r="FB232" s="64" t="str">
        <f t="shared" si="189"/>
        <v>F</v>
      </c>
      <c r="FC232" s="64" t="str">
        <f t="shared" si="190"/>
        <v>516</v>
      </c>
      <c r="FD232" s="64" t="str">
        <f t="shared" si="191"/>
        <v>Handeingriff Klappe Einlagerung</v>
      </c>
      <c r="FE232" s="64" t="s">
        <v>619</v>
      </c>
      <c r="FF232" s="65"/>
    </row>
    <row r="233" spans="1:162" ht="15" customHeight="1">
      <c r="A233">
        <f t="shared" si="178"/>
        <v>0</v>
      </c>
      <c r="G233">
        <f t="shared" si="151"/>
        <v>0</v>
      </c>
      <c r="H233">
        <f t="shared" si="152"/>
        <v>0</v>
      </c>
      <c r="I233">
        <f t="shared" si="153"/>
        <v>0</v>
      </c>
      <c r="J233">
        <f t="shared" si="147"/>
        <v>0</v>
      </c>
      <c r="K233">
        <f t="shared" si="154"/>
        <v>0</v>
      </c>
      <c r="L233">
        <f t="shared" si="155"/>
        <v>0</v>
      </c>
      <c r="M233">
        <f t="shared" si="156"/>
        <v>0</v>
      </c>
      <c r="N233">
        <f t="shared" si="148"/>
        <v>0</v>
      </c>
      <c r="O233" t="e">
        <f>MasterListe!#REF!&amp;"_"&amp;MasterListe!#REF!&amp;"_"&amp;MasterListe!#REF!</f>
        <v>#REF!</v>
      </c>
      <c r="P233" t="e">
        <f>MasterListe!#REF!&amp;" "&amp;MasterListe!#REF!</f>
        <v>#REF!</v>
      </c>
      <c r="S233">
        <f t="shared" si="179"/>
        <v>4</v>
      </c>
      <c r="T233">
        <f t="shared" si="157"/>
        <v>0</v>
      </c>
      <c r="U233">
        <f t="shared" si="180"/>
        <v>0</v>
      </c>
      <c r="V233">
        <f t="shared" si="181"/>
        <v>10</v>
      </c>
      <c r="W233">
        <f t="shared" si="158"/>
        <v>5</v>
      </c>
      <c r="X233">
        <f t="shared" si="159"/>
        <v>0</v>
      </c>
      <c r="Y233">
        <f t="shared" si="182"/>
        <v>6</v>
      </c>
      <c r="Z233">
        <f t="shared" si="160"/>
        <v>2</v>
      </c>
      <c r="AA233">
        <f t="shared" si="161"/>
        <v>0</v>
      </c>
      <c r="AB233">
        <f t="shared" si="183"/>
        <v>96</v>
      </c>
      <c r="AC233">
        <f t="shared" si="162"/>
        <v>1</v>
      </c>
      <c r="AD233">
        <f t="shared" si="163"/>
        <v>0</v>
      </c>
      <c r="AE233">
        <f t="shared" si="184"/>
        <v>0</v>
      </c>
      <c r="AF233">
        <f t="shared" si="164"/>
        <v>0</v>
      </c>
      <c r="AG233">
        <f t="shared" si="185"/>
        <v>8</v>
      </c>
      <c r="AH233" cm="1">
        <f t="array" ref="AH233">_xlfn.IFS(AND(AF233=AE233,AJ233=1),SUM(IF(EC233=1,1,0),AH232),AND(AH232=0,OR(AI233=1,AJ233=0)),0,AND(AI233=0,AJ233=0),AH232)</f>
        <v>0</v>
      </c>
      <c r="AI233">
        <f t="shared" si="165"/>
        <v>0</v>
      </c>
      <c r="AJ233">
        <f t="shared" si="166"/>
        <v>0</v>
      </c>
      <c r="AK233">
        <f t="shared" si="186"/>
        <v>0</v>
      </c>
      <c r="AL233">
        <f t="shared" si="167"/>
        <v>0</v>
      </c>
      <c r="AM233">
        <f t="shared" si="168"/>
        <v>0</v>
      </c>
      <c r="AN233">
        <f t="shared" si="187"/>
        <v>0</v>
      </c>
      <c r="AO233">
        <f t="shared" si="169"/>
        <v>0</v>
      </c>
      <c r="AP233">
        <f t="shared" si="170"/>
        <v>0</v>
      </c>
      <c r="AY233" s="72"/>
      <c r="AZ233" s="73"/>
      <c r="BB233" s="72"/>
      <c r="BQ233" s="100"/>
      <c r="BR233" s="96"/>
      <c r="BS233" s="60" t="str">
        <f t="shared" si="149"/>
        <v>DE517</v>
      </c>
      <c r="BT233" t="str">
        <f>IF(ISNA(MATCH(18,$I:$I,)),CC249,VLOOKUP(18,$I:$P,COLUMN(G203),))</f>
        <v>TZ003_app SM01 A1_dp1</v>
      </c>
      <c r="BU233" t="str">
        <f>IF(ISNA(MATCH(18,$I:$I,)),CD249,VLOOKUP(18,$I:$P,COLUMN(H203),))</f>
        <v>Störmeldung Klappe Einlagerung SM</v>
      </c>
      <c r="BW233" t="s">
        <v>584</v>
      </c>
      <c r="BX233" t="s">
        <v>585</v>
      </c>
      <c r="BY233" s="65" t="s">
        <v>1081</v>
      </c>
      <c r="BZ233" t="str">
        <f t="shared" si="150"/>
        <v>517</v>
      </c>
      <c r="CB233" t="s">
        <v>1092</v>
      </c>
      <c r="CC233" t="s">
        <v>1093</v>
      </c>
      <c r="CD233" t="s">
        <v>589</v>
      </c>
      <c r="CF233" t="s">
        <v>584</v>
      </c>
      <c r="CG233" t="s">
        <v>585</v>
      </c>
      <c r="CH233" t="s">
        <v>1081</v>
      </c>
      <c r="EA233" t="e">
        <f>MasterListe!#REF!</f>
        <v>#REF!</v>
      </c>
      <c r="EB233" t="e">
        <f>MasterListe!#REF!</f>
        <v>#REF!</v>
      </c>
      <c r="EC233">
        <f t="shared" si="171"/>
        <v>0</v>
      </c>
      <c r="ED233">
        <f t="shared" si="172"/>
        <v>0</v>
      </c>
      <c r="EE233">
        <f t="shared" si="173"/>
        <v>0</v>
      </c>
      <c r="EF233">
        <f t="shared" si="174"/>
        <v>0</v>
      </c>
      <c r="EG233">
        <f t="shared" si="175"/>
        <v>0</v>
      </c>
      <c r="EH233">
        <f t="shared" si="176"/>
        <v>0</v>
      </c>
      <c r="EI233">
        <f t="shared" si="177"/>
        <v>0</v>
      </c>
      <c r="FA233" s="63" t="str">
        <f t="shared" si="188"/>
        <v>IO.TZ003_app SM01 A1_dp1</v>
      </c>
      <c r="FB233" s="64" t="str">
        <f t="shared" si="189"/>
        <v>F</v>
      </c>
      <c r="FC233" s="64" t="str">
        <f t="shared" si="190"/>
        <v>517</v>
      </c>
      <c r="FD233" s="64" t="str">
        <f t="shared" si="191"/>
        <v>Störmeldung Klappe Einlagerung SM</v>
      </c>
      <c r="FE233" s="64" t="s">
        <v>619</v>
      </c>
      <c r="FF233" s="65"/>
    </row>
    <row r="234" spans="1:162" ht="15" customHeight="1">
      <c r="A234">
        <f t="shared" si="178"/>
        <v>0</v>
      </c>
      <c r="G234">
        <f t="shared" si="151"/>
        <v>0</v>
      </c>
      <c r="H234">
        <f t="shared" si="152"/>
        <v>0</v>
      </c>
      <c r="I234">
        <f t="shared" si="153"/>
        <v>0</v>
      </c>
      <c r="J234">
        <f t="shared" si="147"/>
        <v>0</v>
      </c>
      <c r="K234">
        <f t="shared" si="154"/>
        <v>0</v>
      </c>
      <c r="L234">
        <f t="shared" si="155"/>
        <v>0</v>
      </c>
      <c r="M234">
        <f t="shared" si="156"/>
        <v>0</v>
      </c>
      <c r="N234">
        <f t="shared" si="148"/>
        <v>0</v>
      </c>
      <c r="O234" t="e">
        <f>MasterListe!#REF!&amp;"_"&amp;MasterListe!#REF!&amp;"_"&amp;MasterListe!#REF!</f>
        <v>#REF!</v>
      </c>
      <c r="P234" t="e">
        <f>MasterListe!#REF!&amp;" "&amp;MasterListe!#REF!</f>
        <v>#REF!</v>
      </c>
      <c r="S234">
        <f t="shared" si="179"/>
        <v>4</v>
      </c>
      <c r="T234">
        <f t="shared" si="157"/>
        <v>0</v>
      </c>
      <c r="U234">
        <f t="shared" si="180"/>
        <v>0</v>
      </c>
      <c r="V234">
        <f t="shared" si="181"/>
        <v>10</v>
      </c>
      <c r="W234">
        <f t="shared" si="158"/>
        <v>5</v>
      </c>
      <c r="X234">
        <f t="shared" si="159"/>
        <v>0</v>
      </c>
      <c r="Y234">
        <f t="shared" si="182"/>
        <v>6</v>
      </c>
      <c r="Z234">
        <f t="shared" si="160"/>
        <v>2</v>
      </c>
      <c r="AA234">
        <f t="shared" si="161"/>
        <v>0</v>
      </c>
      <c r="AB234">
        <f t="shared" si="183"/>
        <v>96</v>
      </c>
      <c r="AC234">
        <f t="shared" si="162"/>
        <v>1</v>
      </c>
      <c r="AD234">
        <f t="shared" si="163"/>
        <v>0</v>
      </c>
      <c r="AE234">
        <f t="shared" si="184"/>
        <v>0</v>
      </c>
      <c r="AF234">
        <f t="shared" si="164"/>
        <v>0</v>
      </c>
      <c r="AG234">
        <f t="shared" si="185"/>
        <v>8</v>
      </c>
      <c r="AH234" cm="1">
        <f t="array" ref="AH234">_xlfn.IFS(AND(AF234=AE234,AJ234=1),SUM(IF(EC234=1,1,0),AH233),AND(AH233=0,OR(AI234=1,AJ234=0)),0,AND(AI234=0,AJ234=0),AH233)</f>
        <v>0</v>
      </c>
      <c r="AI234">
        <f t="shared" si="165"/>
        <v>0</v>
      </c>
      <c r="AJ234">
        <f t="shared" si="166"/>
        <v>0</v>
      </c>
      <c r="AK234">
        <f t="shared" si="186"/>
        <v>0</v>
      </c>
      <c r="AL234">
        <f t="shared" si="167"/>
        <v>0</v>
      </c>
      <c r="AM234">
        <f t="shared" si="168"/>
        <v>0</v>
      </c>
      <c r="AN234">
        <f t="shared" si="187"/>
        <v>0</v>
      </c>
      <c r="AO234">
        <f t="shared" si="169"/>
        <v>0</v>
      </c>
      <c r="AP234">
        <f t="shared" si="170"/>
        <v>0</v>
      </c>
      <c r="AY234" s="72"/>
      <c r="AZ234" s="73"/>
      <c r="BB234" s="72"/>
      <c r="BQ234" s="100"/>
      <c r="BR234" s="96"/>
      <c r="BS234" s="60" t="str">
        <f t="shared" si="149"/>
        <v>DE518</v>
      </c>
      <c r="BT234" t="str">
        <f>IF(ISNA(MATCH(19,$I:$I,)),CC250,VLOOKUP(19,$I:$P,COLUMN(G204),))</f>
        <v>TZ003_app SM02 A1_dp1</v>
      </c>
      <c r="BU234" t="str">
        <f>IF(ISNA(MATCH(19,$I:$I,)),CD250,VLOOKUP(19,$I:$P,COLUMN(H204),))</f>
        <v>Störmeldung HiHi Grenzschalter</v>
      </c>
      <c r="BW234" t="s">
        <v>584</v>
      </c>
      <c r="BX234" t="s">
        <v>585</v>
      </c>
      <c r="BY234" s="65" t="s">
        <v>1081</v>
      </c>
      <c r="BZ234" t="str">
        <f t="shared" si="150"/>
        <v>518</v>
      </c>
      <c r="CB234" t="s">
        <v>1094</v>
      </c>
      <c r="CC234" t="s">
        <v>1095</v>
      </c>
      <c r="CD234" t="s">
        <v>589</v>
      </c>
      <c r="CF234" t="s">
        <v>584</v>
      </c>
      <c r="CG234" t="s">
        <v>585</v>
      </c>
      <c r="CH234" t="s">
        <v>1081</v>
      </c>
      <c r="EA234" t="e">
        <f>MasterListe!#REF!</f>
        <v>#REF!</v>
      </c>
      <c r="EB234" t="e">
        <f>MasterListe!#REF!</f>
        <v>#REF!</v>
      </c>
      <c r="EC234">
        <f t="shared" si="171"/>
        <v>0</v>
      </c>
      <c r="ED234">
        <f t="shared" si="172"/>
        <v>0</v>
      </c>
      <c r="EE234">
        <f t="shared" si="173"/>
        <v>0</v>
      </c>
      <c r="EF234">
        <f t="shared" si="174"/>
        <v>0</v>
      </c>
      <c r="EG234">
        <f t="shared" si="175"/>
        <v>0</v>
      </c>
      <c r="EH234">
        <f t="shared" si="176"/>
        <v>0</v>
      </c>
      <c r="EI234">
        <f t="shared" si="177"/>
        <v>0</v>
      </c>
      <c r="FA234" s="63" t="str">
        <f t="shared" si="188"/>
        <v>IO.TZ003_app SM02 A1_dp1</v>
      </c>
      <c r="FB234" s="64" t="str">
        <f t="shared" si="189"/>
        <v>F</v>
      </c>
      <c r="FC234" s="64" t="str">
        <f t="shared" si="190"/>
        <v>518</v>
      </c>
      <c r="FD234" s="64" t="str">
        <f t="shared" si="191"/>
        <v>Störmeldung HiHi Grenzschalter</v>
      </c>
      <c r="FE234" s="64" t="s">
        <v>619</v>
      </c>
      <c r="FF234" s="65"/>
    </row>
    <row r="235" spans="1:162" ht="15" customHeight="1">
      <c r="A235">
        <f t="shared" si="178"/>
        <v>0</v>
      </c>
      <c r="G235">
        <f t="shared" si="151"/>
        <v>0</v>
      </c>
      <c r="H235">
        <f t="shared" si="152"/>
        <v>0</v>
      </c>
      <c r="I235">
        <f t="shared" si="153"/>
        <v>0</v>
      </c>
      <c r="J235">
        <f t="shared" si="147"/>
        <v>0</v>
      </c>
      <c r="K235">
        <f t="shared" si="154"/>
        <v>0</v>
      </c>
      <c r="L235">
        <f t="shared" si="155"/>
        <v>0</v>
      </c>
      <c r="M235">
        <f t="shared" si="156"/>
        <v>0</v>
      </c>
      <c r="N235">
        <f t="shared" si="148"/>
        <v>0</v>
      </c>
      <c r="O235" t="e">
        <f>MasterListe!#REF!&amp;"_"&amp;MasterListe!#REF!&amp;"_"&amp;MasterListe!#REF!</f>
        <v>#REF!</v>
      </c>
      <c r="P235" t="e">
        <f>MasterListe!#REF!&amp;" "&amp;MasterListe!#REF!</f>
        <v>#REF!</v>
      </c>
      <c r="S235">
        <f t="shared" si="179"/>
        <v>4</v>
      </c>
      <c r="T235">
        <f t="shared" si="157"/>
        <v>0</v>
      </c>
      <c r="U235">
        <f t="shared" si="180"/>
        <v>0</v>
      </c>
      <c r="V235">
        <f t="shared" si="181"/>
        <v>10</v>
      </c>
      <c r="W235">
        <f t="shared" si="158"/>
        <v>5</v>
      </c>
      <c r="X235">
        <f t="shared" si="159"/>
        <v>0</v>
      </c>
      <c r="Y235">
        <f t="shared" si="182"/>
        <v>6</v>
      </c>
      <c r="Z235">
        <f t="shared" si="160"/>
        <v>2</v>
      </c>
      <c r="AA235">
        <f t="shared" si="161"/>
        <v>0</v>
      </c>
      <c r="AB235">
        <f t="shared" si="183"/>
        <v>96</v>
      </c>
      <c r="AC235">
        <f t="shared" si="162"/>
        <v>1</v>
      </c>
      <c r="AD235">
        <f t="shared" si="163"/>
        <v>0</v>
      </c>
      <c r="AE235">
        <f t="shared" si="184"/>
        <v>0</v>
      </c>
      <c r="AF235">
        <f t="shared" si="164"/>
        <v>0</v>
      </c>
      <c r="AG235">
        <f t="shared" si="185"/>
        <v>8</v>
      </c>
      <c r="AH235" cm="1">
        <f t="array" ref="AH235">_xlfn.IFS(AND(AF235=AE235,AJ235=1),SUM(IF(EC235=1,1,0),AH234),AND(AH234=0,OR(AI235=1,AJ235=0)),0,AND(AI235=0,AJ235=0),AH234)</f>
        <v>0</v>
      </c>
      <c r="AI235">
        <f t="shared" si="165"/>
        <v>0</v>
      </c>
      <c r="AJ235">
        <f t="shared" si="166"/>
        <v>0</v>
      </c>
      <c r="AK235">
        <f t="shared" si="186"/>
        <v>0</v>
      </c>
      <c r="AL235">
        <f t="shared" si="167"/>
        <v>0</v>
      </c>
      <c r="AM235">
        <f t="shared" si="168"/>
        <v>0</v>
      </c>
      <c r="AN235">
        <f t="shared" si="187"/>
        <v>0</v>
      </c>
      <c r="AO235">
        <f t="shared" si="169"/>
        <v>0</v>
      </c>
      <c r="AP235">
        <f t="shared" si="170"/>
        <v>0</v>
      </c>
      <c r="AY235" s="72"/>
      <c r="AZ235" s="73"/>
      <c r="BB235" s="72"/>
      <c r="BQ235" s="100"/>
      <c r="BR235" s="96"/>
      <c r="BS235" s="60" t="str">
        <f t="shared" si="149"/>
        <v>DE519</v>
      </c>
      <c r="BT235" t="str">
        <f>IF(ISNA(MATCH(20,$I:$I,)),CC251,VLOOKUP(20,$I:$P,COLUMN(G205),))</f>
        <v>TZ003_app SM02 A1_dp2</v>
      </c>
      <c r="BU235" t="str">
        <f>IF(ISNA(MATCH(20,$I:$I,)),CD251,VLOOKUP(20,$I:$P,COLUMN(H205),))</f>
        <v>Niveaumeldung HiHi Grenzschalter</v>
      </c>
      <c r="BW235" t="s">
        <v>584</v>
      </c>
      <c r="BX235" t="s">
        <v>585</v>
      </c>
      <c r="BY235" s="65" t="s">
        <v>1081</v>
      </c>
      <c r="BZ235" t="str">
        <f t="shared" si="150"/>
        <v>519</v>
      </c>
      <c r="CB235" t="s">
        <v>1096</v>
      </c>
      <c r="CC235" t="s">
        <v>1097</v>
      </c>
      <c r="CD235" t="s">
        <v>589</v>
      </c>
      <c r="CF235" t="s">
        <v>584</v>
      </c>
      <c r="CG235" t="s">
        <v>585</v>
      </c>
      <c r="CH235" t="s">
        <v>1081</v>
      </c>
      <c r="EA235" t="e">
        <f>MasterListe!#REF!</f>
        <v>#REF!</v>
      </c>
      <c r="EB235" t="e">
        <f>MasterListe!#REF!</f>
        <v>#REF!</v>
      </c>
      <c r="EC235">
        <f t="shared" si="171"/>
        <v>0</v>
      </c>
      <c r="ED235">
        <f t="shared" si="172"/>
        <v>0</v>
      </c>
      <c r="EE235">
        <f t="shared" si="173"/>
        <v>0</v>
      </c>
      <c r="EF235">
        <f t="shared" si="174"/>
        <v>0</v>
      </c>
      <c r="EG235">
        <f t="shared" si="175"/>
        <v>0</v>
      </c>
      <c r="EH235">
        <f t="shared" si="176"/>
        <v>0</v>
      </c>
      <c r="EI235">
        <f t="shared" si="177"/>
        <v>0</v>
      </c>
      <c r="FA235" s="63" t="str">
        <f t="shared" si="188"/>
        <v>IO.TZ003_app SM02 A1_dp2</v>
      </c>
      <c r="FB235" s="64" t="str">
        <f t="shared" si="189"/>
        <v>F</v>
      </c>
      <c r="FC235" s="64" t="str">
        <f t="shared" si="190"/>
        <v>519</v>
      </c>
      <c r="FD235" s="64" t="str">
        <f t="shared" si="191"/>
        <v>Niveaumeldung HiHi Grenzschalter</v>
      </c>
      <c r="FE235" s="64" t="s">
        <v>619</v>
      </c>
      <c r="FF235" s="65"/>
    </row>
    <row r="236" spans="1:162" ht="15" customHeight="1">
      <c r="A236">
        <f t="shared" si="178"/>
        <v>0</v>
      </c>
      <c r="G236">
        <f t="shared" si="151"/>
        <v>0</v>
      </c>
      <c r="H236">
        <f t="shared" si="152"/>
        <v>0</v>
      </c>
      <c r="I236">
        <f t="shared" si="153"/>
        <v>0</v>
      </c>
      <c r="J236">
        <f t="shared" si="147"/>
        <v>0</v>
      </c>
      <c r="K236">
        <f t="shared" si="154"/>
        <v>0</v>
      </c>
      <c r="L236">
        <f t="shared" si="155"/>
        <v>0</v>
      </c>
      <c r="M236">
        <f t="shared" si="156"/>
        <v>0</v>
      </c>
      <c r="N236">
        <f t="shared" si="148"/>
        <v>0</v>
      </c>
      <c r="O236" t="e">
        <f>MasterListe!#REF!&amp;"_"&amp;MasterListe!#REF!&amp;"_"&amp;MasterListe!#REF!</f>
        <v>#REF!</v>
      </c>
      <c r="P236" t="e">
        <f>MasterListe!#REF!&amp;" "&amp;MasterListe!#REF!</f>
        <v>#REF!</v>
      </c>
      <c r="S236">
        <f t="shared" si="179"/>
        <v>4</v>
      </c>
      <c r="T236">
        <f t="shared" si="157"/>
        <v>0</v>
      </c>
      <c r="U236">
        <f t="shared" si="180"/>
        <v>0</v>
      </c>
      <c r="V236">
        <f t="shared" si="181"/>
        <v>10</v>
      </c>
      <c r="W236">
        <f t="shared" si="158"/>
        <v>5</v>
      </c>
      <c r="X236">
        <f t="shared" si="159"/>
        <v>0</v>
      </c>
      <c r="Y236">
        <f t="shared" si="182"/>
        <v>6</v>
      </c>
      <c r="Z236">
        <f t="shared" si="160"/>
        <v>2</v>
      </c>
      <c r="AA236">
        <f t="shared" si="161"/>
        <v>0</v>
      </c>
      <c r="AB236">
        <f t="shared" si="183"/>
        <v>96</v>
      </c>
      <c r="AC236">
        <f t="shared" si="162"/>
        <v>1</v>
      </c>
      <c r="AD236">
        <f t="shared" si="163"/>
        <v>0</v>
      </c>
      <c r="AE236">
        <f t="shared" si="184"/>
        <v>0</v>
      </c>
      <c r="AF236">
        <f t="shared" si="164"/>
        <v>0</v>
      </c>
      <c r="AG236">
        <f t="shared" si="185"/>
        <v>8</v>
      </c>
      <c r="AH236" cm="1">
        <f t="array" ref="AH236">_xlfn.IFS(AND(AF236=AE236,AJ236=1),SUM(IF(EC236=1,1,0),AH235),AND(AH235=0,OR(AI236=1,AJ236=0)),0,AND(AI236=0,AJ236=0),AH235)</f>
        <v>0</v>
      </c>
      <c r="AI236">
        <f t="shared" si="165"/>
        <v>0</v>
      </c>
      <c r="AJ236">
        <f t="shared" si="166"/>
        <v>0</v>
      </c>
      <c r="AK236">
        <f t="shared" si="186"/>
        <v>0</v>
      </c>
      <c r="AL236">
        <f t="shared" si="167"/>
        <v>0</v>
      </c>
      <c r="AM236">
        <f t="shared" si="168"/>
        <v>0</v>
      </c>
      <c r="AN236">
        <f t="shared" si="187"/>
        <v>0</v>
      </c>
      <c r="AO236">
        <f t="shared" si="169"/>
        <v>0</v>
      </c>
      <c r="AP236">
        <f t="shared" si="170"/>
        <v>0</v>
      </c>
      <c r="AY236" s="72"/>
      <c r="AZ236" s="73"/>
      <c r="BB236" s="72"/>
      <c r="BQ236" s="100"/>
      <c r="BR236" s="96"/>
      <c r="BS236" s="60" t="str">
        <f t="shared" si="149"/>
        <v>DE520</v>
      </c>
      <c r="BT236" t="str">
        <f>IF(ISNA(MATCH(21,$I:$I,)),CC252,VLOOKUP(21,$I:$P,COLUMN(G206),))</f>
        <v>TZ003_app SM03 A1_dp1</v>
      </c>
      <c r="BU236" t="str">
        <f>IF(ISNA(MATCH(21,$I:$I,)),CD252,VLOOKUP(21,$I:$P,COLUMN(H206),))</f>
        <v>Störmeldung Hi Grenzschalter</v>
      </c>
      <c r="BW236" t="s">
        <v>584</v>
      </c>
      <c r="BX236" t="s">
        <v>585</v>
      </c>
      <c r="BY236" s="65" t="s">
        <v>1081</v>
      </c>
      <c r="BZ236" t="str">
        <f t="shared" si="150"/>
        <v>520</v>
      </c>
      <c r="CB236" t="s">
        <v>1098</v>
      </c>
      <c r="CC236" t="s">
        <v>1099</v>
      </c>
      <c r="CD236" t="s">
        <v>589</v>
      </c>
      <c r="CF236" t="s">
        <v>584</v>
      </c>
      <c r="CG236" t="s">
        <v>585</v>
      </c>
      <c r="CH236" t="s">
        <v>1081</v>
      </c>
      <c r="EA236" t="e">
        <f>MasterListe!#REF!</f>
        <v>#REF!</v>
      </c>
      <c r="EB236" t="e">
        <f>MasterListe!#REF!</f>
        <v>#REF!</v>
      </c>
      <c r="EC236">
        <f t="shared" si="171"/>
        <v>0</v>
      </c>
      <c r="ED236">
        <f t="shared" si="172"/>
        <v>0</v>
      </c>
      <c r="EE236">
        <f t="shared" si="173"/>
        <v>0</v>
      </c>
      <c r="EF236">
        <f t="shared" si="174"/>
        <v>0</v>
      </c>
      <c r="EG236">
        <f t="shared" si="175"/>
        <v>0</v>
      </c>
      <c r="EH236">
        <f t="shared" si="176"/>
        <v>0</v>
      </c>
      <c r="EI236">
        <f t="shared" si="177"/>
        <v>0</v>
      </c>
      <c r="FA236" s="63" t="str">
        <f t="shared" si="188"/>
        <v>IO.TZ003_app SM03 A1_dp1</v>
      </c>
      <c r="FB236" s="64" t="str">
        <f t="shared" si="189"/>
        <v>F</v>
      </c>
      <c r="FC236" s="64" t="str">
        <f t="shared" si="190"/>
        <v>520</v>
      </c>
      <c r="FD236" s="64" t="str">
        <f t="shared" si="191"/>
        <v>Störmeldung Hi Grenzschalter</v>
      </c>
      <c r="FE236" s="64" t="s">
        <v>619</v>
      </c>
      <c r="FF236" s="65"/>
    </row>
    <row r="237" spans="1:162" ht="15" customHeight="1">
      <c r="A237">
        <f t="shared" si="178"/>
        <v>0</v>
      </c>
      <c r="G237">
        <f t="shared" si="151"/>
        <v>0</v>
      </c>
      <c r="H237">
        <f t="shared" si="152"/>
        <v>0</v>
      </c>
      <c r="I237">
        <f t="shared" si="153"/>
        <v>0</v>
      </c>
      <c r="J237">
        <f t="shared" si="147"/>
        <v>0</v>
      </c>
      <c r="K237">
        <f t="shared" si="154"/>
        <v>0</v>
      </c>
      <c r="L237">
        <f t="shared" si="155"/>
        <v>0</v>
      </c>
      <c r="M237">
        <f t="shared" si="156"/>
        <v>0</v>
      </c>
      <c r="N237">
        <f t="shared" si="148"/>
        <v>0</v>
      </c>
      <c r="O237" t="e">
        <f>MasterListe!#REF!&amp;"_"&amp;MasterListe!#REF!&amp;"_"&amp;MasterListe!#REF!</f>
        <v>#REF!</v>
      </c>
      <c r="P237" t="e">
        <f>MasterListe!#REF!&amp;" "&amp;MasterListe!#REF!</f>
        <v>#REF!</v>
      </c>
      <c r="S237">
        <f t="shared" si="179"/>
        <v>4</v>
      </c>
      <c r="T237">
        <f t="shared" si="157"/>
        <v>0</v>
      </c>
      <c r="U237">
        <f t="shared" si="180"/>
        <v>0</v>
      </c>
      <c r="V237">
        <f t="shared" si="181"/>
        <v>10</v>
      </c>
      <c r="W237">
        <f t="shared" si="158"/>
        <v>5</v>
      </c>
      <c r="X237">
        <f t="shared" si="159"/>
        <v>0</v>
      </c>
      <c r="Y237">
        <f t="shared" si="182"/>
        <v>6</v>
      </c>
      <c r="Z237">
        <f t="shared" si="160"/>
        <v>2</v>
      </c>
      <c r="AA237">
        <f t="shared" si="161"/>
        <v>0</v>
      </c>
      <c r="AB237">
        <f t="shared" si="183"/>
        <v>96</v>
      </c>
      <c r="AC237">
        <f t="shared" si="162"/>
        <v>1</v>
      </c>
      <c r="AD237">
        <f t="shared" si="163"/>
        <v>0</v>
      </c>
      <c r="AE237">
        <f t="shared" si="184"/>
        <v>0</v>
      </c>
      <c r="AF237">
        <f t="shared" si="164"/>
        <v>0</v>
      </c>
      <c r="AG237">
        <f t="shared" si="185"/>
        <v>8</v>
      </c>
      <c r="AH237" cm="1">
        <f t="array" ref="AH237">_xlfn.IFS(AND(AF237=AE237,AJ237=1),SUM(IF(EC237=1,1,0),AH236),AND(AH236=0,OR(AI237=1,AJ237=0)),0,AND(AI237=0,AJ237=0),AH236)</f>
        <v>0</v>
      </c>
      <c r="AI237">
        <f t="shared" si="165"/>
        <v>0</v>
      </c>
      <c r="AJ237">
        <f t="shared" si="166"/>
        <v>0</v>
      </c>
      <c r="AK237">
        <f t="shared" si="186"/>
        <v>0</v>
      </c>
      <c r="AL237">
        <f t="shared" si="167"/>
        <v>0</v>
      </c>
      <c r="AM237">
        <f t="shared" si="168"/>
        <v>0</v>
      </c>
      <c r="AN237">
        <f t="shared" si="187"/>
        <v>0</v>
      </c>
      <c r="AO237">
        <f t="shared" si="169"/>
        <v>0</v>
      </c>
      <c r="AP237">
        <f t="shared" si="170"/>
        <v>0</v>
      </c>
      <c r="AY237" s="72"/>
      <c r="AZ237" s="73"/>
      <c r="BB237" s="72"/>
      <c r="BQ237" s="100"/>
      <c r="BR237" s="96"/>
      <c r="BS237" s="60" t="str">
        <f t="shared" si="149"/>
        <v>DE521</v>
      </c>
      <c r="BT237" t="str">
        <f>IF(ISNA(MATCH(22,$I:$I,)),CC253,VLOOKUP(22,$I:$P,COLUMN(G207),))</f>
        <v>TZ003_app SM03 A1_dp2</v>
      </c>
      <c r="BU237" t="str">
        <f>IF(ISNA(MATCH(22,$I:$I,)),CD253,VLOOKUP(22,$I:$P,COLUMN(H207),))</f>
        <v>Störmeldung LoLo Grenzschalter</v>
      </c>
      <c r="BW237" t="s">
        <v>584</v>
      </c>
      <c r="BX237" t="s">
        <v>585</v>
      </c>
      <c r="BY237" s="65" t="s">
        <v>1081</v>
      </c>
      <c r="BZ237" t="str">
        <f t="shared" si="150"/>
        <v>521</v>
      </c>
      <c r="CB237" t="s">
        <v>1100</v>
      </c>
      <c r="CC237" t="s">
        <v>1101</v>
      </c>
      <c r="CD237" t="s">
        <v>589</v>
      </c>
      <c r="CF237" t="s">
        <v>584</v>
      </c>
      <c r="CG237" t="s">
        <v>585</v>
      </c>
      <c r="CH237" t="s">
        <v>1081</v>
      </c>
      <c r="EA237" t="e">
        <f>MasterListe!#REF!</f>
        <v>#REF!</v>
      </c>
      <c r="EB237" t="e">
        <f>MasterListe!#REF!</f>
        <v>#REF!</v>
      </c>
      <c r="EC237">
        <f t="shared" si="171"/>
        <v>0</v>
      </c>
      <c r="ED237">
        <f t="shared" si="172"/>
        <v>0</v>
      </c>
      <c r="EE237">
        <f t="shared" si="173"/>
        <v>0</v>
      </c>
      <c r="EF237">
        <f t="shared" si="174"/>
        <v>0</v>
      </c>
      <c r="EG237">
        <f t="shared" si="175"/>
        <v>0</v>
      </c>
      <c r="EH237">
        <f t="shared" si="176"/>
        <v>0</v>
      </c>
      <c r="EI237">
        <f t="shared" si="177"/>
        <v>0</v>
      </c>
      <c r="FA237" s="63" t="str">
        <f t="shared" si="188"/>
        <v>IO.TZ003_app SM03 A1_dp2</v>
      </c>
      <c r="FB237" s="64" t="str">
        <f t="shared" si="189"/>
        <v>F</v>
      </c>
      <c r="FC237" s="64" t="str">
        <f t="shared" si="190"/>
        <v>521</v>
      </c>
      <c r="FD237" s="64" t="str">
        <f t="shared" si="191"/>
        <v>Störmeldung LoLo Grenzschalter</v>
      </c>
      <c r="FE237" s="64" t="s">
        <v>619</v>
      </c>
      <c r="FF237" s="65"/>
    </row>
    <row r="238" spans="1:162" ht="15" customHeight="1">
      <c r="A238">
        <f t="shared" si="178"/>
        <v>0</v>
      </c>
      <c r="G238">
        <f t="shared" si="151"/>
        <v>0</v>
      </c>
      <c r="H238">
        <f t="shared" si="152"/>
        <v>0</v>
      </c>
      <c r="I238">
        <f t="shared" si="153"/>
        <v>0</v>
      </c>
      <c r="J238">
        <f t="shared" si="147"/>
        <v>0</v>
      </c>
      <c r="K238">
        <f t="shared" si="154"/>
        <v>0</v>
      </c>
      <c r="L238">
        <f t="shared" si="155"/>
        <v>0</v>
      </c>
      <c r="M238">
        <f t="shared" si="156"/>
        <v>0</v>
      </c>
      <c r="N238">
        <f t="shared" si="148"/>
        <v>0</v>
      </c>
      <c r="O238" t="e">
        <f>MasterListe!#REF!&amp;"_"&amp;MasterListe!#REF!&amp;"_"&amp;MasterListe!#REF!</f>
        <v>#REF!</v>
      </c>
      <c r="P238" t="e">
        <f>MasterListe!#REF!&amp;" "&amp;MasterListe!#REF!</f>
        <v>#REF!</v>
      </c>
      <c r="S238">
        <f t="shared" si="179"/>
        <v>4</v>
      </c>
      <c r="T238">
        <f t="shared" si="157"/>
        <v>0</v>
      </c>
      <c r="U238">
        <f t="shared" si="180"/>
        <v>0</v>
      </c>
      <c r="V238">
        <f t="shared" si="181"/>
        <v>10</v>
      </c>
      <c r="W238">
        <f t="shared" si="158"/>
        <v>5</v>
      </c>
      <c r="X238">
        <f t="shared" si="159"/>
        <v>0</v>
      </c>
      <c r="Y238">
        <f t="shared" si="182"/>
        <v>6</v>
      </c>
      <c r="Z238">
        <f t="shared" si="160"/>
        <v>2</v>
      </c>
      <c r="AA238">
        <f t="shared" si="161"/>
        <v>0</v>
      </c>
      <c r="AB238">
        <f t="shared" si="183"/>
        <v>96</v>
      </c>
      <c r="AC238">
        <f t="shared" si="162"/>
        <v>1</v>
      </c>
      <c r="AD238">
        <f t="shared" si="163"/>
        <v>0</v>
      </c>
      <c r="AE238">
        <f t="shared" si="184"/>
        <v>0</v>
      </c>
      <c r="AF238">
        <f t="shared" si="164"/>
        <v>0</v>
      </c>
      <c r="AG238">
        <f t="shared" si="185"/>
        <v>8</v>
      </c>
      <c r="AH238" cm="1">
        <f t="array" ref="AH238">_xlfn.IFS(AND(AF238=AE238,AJ238=1),SUM(IF(EC238=1,1,0),AH237),AND(AH237=0,OR(AI238=1,AJ238=0)),0,AND(AI238=0,AJ238=0),AH237)</f>
        <v>0</v>
      </c>
      <c r="AI238">
        <f t="shared" si="165"/>
        <v>0</v>
      </c>
      <c r="AJ238">
        <f t="shared" si="166"/>
        <v>0</v>
      </c>
      <c r="AK238">
        <f t="shared" si="186"/>
        <v>0</v>
      </c>
      <c r="AL238">
        <f t="shared" si="167"/>
        <v>0</v>
      </c>
      <c r="AM238">
        <f t="shared" si="168"/>
        <v>0</v>
      </c>
      <c r="AN238">
        <f t="shared" si="187"/>
        <v>0</v>
      </c>
      <c r="AO238">
        <f t="shared" si="169"/>
        <v>0</v>
      </c>
      <c r="AP238">
        <f t="shared" si="170"/>
        <v>0</v>
      </c>
      <c r="AY238" s="72"/>
      <c r="AZ238" s="73"/>
      <c r="BB238" s="72"/>
      <c r="BQ238" s="100"/>
      <c r="BR238" s="96"/>
      <c r="BS238" s="60" t="str">
        <f t="shared" si="149"/>
        <v>DE522</v>
      </c>
      <c r="BT238" t="str">
        <f>IF(ISNA(MATCH(23,$I:$I,)),CC254,VLOOKUP(23,$I:$P,COLUMN(G208),))</f>
        <v>TZ003_app SM03 A1_dp3</v>
      </c>
      <c r="BU238" t="str">
        <f>IF(ISNA(MATCH(23,$I:$I,)),CD254,VLOOKUP(23,$I:$P,COLUMN(H208),))</f>
        <v>Störmeldung 3 Grenzschalter</v>
      </c>
      <c r="BW238" t="s">
        <v>584</v>
      </c>
      <c r="BX238" t="s">
        <v>585</v>
      </c>
      <c r="BY238" s="65" t="s">
        <v>1081</v>
      </c>
      <c r="BZ238" t="str">
        <f t="shared" si="150"/>
        <v>522</v>
      </c>
      <c r="CB238" t="s">
        <v>1102</v>
      </c>
      <c r="CC238" t="s">
        <v>1103</v>
      </c>
      <c r="CD238" t="s">
        <v>589</v>
      </c>
      <c r="CF238" t="s">
        <v>584</v>
      </c>
      <c r="CG238" t="s">
        <v>585</v>
      </c>
      <c r="CH238" t="s">
        <v>1081</v>
      </c>
      <c r="EA238" t="e">
        <f>MasterListe!#REF!</f>
        <v>#REF!</v>
      </c>
      <c r="EB238" t="e">
        <f>MasterListe!#REF!</f>
        <v>#REF!</v>
      </c>
      <c r="EC238">
        <f t="shared" si="171"/>
        <v>0</v>
      </c>
      <c r="ED238">
        <f t="shared" si="172"/>
        <v>0</v>
      </c>
      <c r="EE238">
        <f t="shared" si="173"/>
        <v>0</v>
      </c>
      <c r="EF238">
        <f t="shared" si="174"/>
        <v>0</v>
      </c>
      <c r="EG238">
        <f t="shared" si="175"/>
        <v>0</v>
      </c>
      <c r="EH238">
        <f t="shared" si="176"/>
        <v>0</v>
      </c>
      <c r="EI238">
        <f t="shared" si="177"/>
        <v>0</v>
      </c>
      <c r="FA238" s="63" t="str">
        <f t="shared" si="188"/>
        <v>IO.TZ003_app SM03 A1_dp3</v>
      </c>
      <c r="FB238" s="64" t="str">
        <f t="shared" si="189"/>
        <v>F</v>
      </c>
      <c r="FC238" s="64" t="str">
        <f t="shared" si="190"/>
        <v>522</v>
      </c>
      <c r="FD238" s="64" t="str">
        <f t="shared" si="191"/>
        <v>Störmeldung 3 Grenzschalter</v>
      </c>
      <c r="FE238" s="64" t="s">
        <v>619</v>
      </c>
      <c r="FF238" s="65"/>
    </row>
    <row r="239" spans="1:162" ht="15" customHeight="1">
      <c r="A239">
        <f t="shared" si="178"/>
        <v>0</v>
      </c>
      <c r="G239">
        <f t="shared" si="151"/>
        <v>0</v>
      </c>
      <c r="H239">
        <f t="shared" si="152"/>
        <v>0</v>
      </c>
      <c r="I239">
        <f t="shared" si="153"/>
        <v>0</v>
      </c>
      <c r="J239">
        <f t="shared" si="147"/>
        <v>0</v>
      </c>
      <c r="K239">
        <f t="shared" si="154"/>
        <v>0</v>
      </c>
      <c r="L239">
        <f t="shared" si="155"/>
        <v>0</v>
      </c>
      <c r="M239">
        <f t="shared" si="156"/>
        <v>0</v>
      </c>
      <c r="N239">
        <f t="shared" si="148"/>
        <v>0</v>
      </c>
      <c r="O239" t="e">
        <f>MasterListe!#REF!&amp;"_"&amp;MasterListe!#REF!&amp;"_"&amp;MasterListe!#REF!</f>
        <v>#REF!</v>
      </c>
      <c r="P239" t="e">
        <f>MasterListe!#REF!&amp;" "&amp;MasterListe!#REF!</f>
        <v>#REF!</v>
      </c>
      <c r="S239">
        <f t="shared" si="179"/>
        <v>4</v>
      </c>
      <c r="T239">
        <f t="shared" si="157"/>
        <v>0</v>
      </c>
      <c r="U239">
        <f t="shared" si="180"/>
        <v>0</v>
      </c>
      <c r="V239">
        <f t="shared" si="181"/>
        <v>10</v>
      </c>
      <c r="W239">
        <f t="shared" si="158"/>
        <v>5</v>
      </c>
      <c r="X239">
        <f t="shared" si="159"/>
        <v>0</v>
      </c>
      <c r="Y239">
        <f t="shared" si="182"/>
        <v>6</v>
      </c>
      <c r="Z239">
        <f t="shared" si="160"/>
        <v>2</v>
      </c>
      <c r="AA239">
        <f t="shared" si="161"/>
        <v>0</v>
      </c>
      <c r="AB239">
        <f t="shared" si="183"/>
        <v>96</v>
      </c>
      <c r="AC239">
        <f t="shared" si="162"/>
        <v>1</v>
      </c>
      <c r="AD239">
        <f t="shared" si="163"/>
        <v>0</v>
      </c>
      <c r="AE239">
        <f t="shared" si="184"/>
        <v>0</v>
      </c>
      <c r="AF239">
        <f t="shared" si="164"/>
        <v>0</v>
      </c>
      <c r="AG239">
        <f t="shared" si="185"/>
        <v>8</v>
      </c>
      <c r="AH239" cm="1">
        <f t="array" ref="AH239">_xlfn.IFS(AND(AF239=AE239,AJ239=1),SUM(IF(EC239=1,1,0),AH238),AND(AH238=0,OR(AI239=1,AJ239=0)),0,AND(AI239=0,AJ239=0),AH238)</f>
        <v>0</v>
      </c>
      <c r="AI239">
        <f t="shared" si="165"/>
        <v>0</v>
      </c>
      <c r="AJ239">
        <f t="shared" si="166"/>
        <v>0</v>
      </c>
      <c r="AK239">
        <f t="shared" si="186"/>
        <v>0</v>
      </c>
      <c r="AL239">
        <f t="shared" si="167"/>
        <v>0</v>
      </c>
      <c r="AM239">
        <f t="shared" si="168"/>
        <v>0</v>
      </c>
      <c r="AN239">
        <f t="shared" si="187"/>
        <v>0</v>
      </c>
      <c r="AO239">
        <f t="shared" si="169"/>
        <v>0</v>
      </c>
      <c r="AP239">
        <f t="shared" si="170"/>
        <v>0</v>
      </c>
      <c r="AY239" s="72"/>
      <c r="AZ239" s="73"/>
      <c r="BB239" s="72"/>
      <c r="BQ239" s="100"/>
      <c r="BR239" s="96"/>
      <c r="BS239" s="60" t="str">
        <f t="shared" si="149"/>
        <v>DE523</v>
      </c>
      <c r="BT239" t="str">
        <f>IF(ISNA(MATCH(24,$I:$I,)),CC255,VLOOKUP(24,$I:$P,COLUMN(G209),))</f>
        <v>TZ010_app KLPx A1_dp2</v>
      </c>
      <c r="BU239" t="str">
        <f>IF(ISNA(MATCH(24,$I:$I,)),CD255,VLOOKUP(24,$I:$P,COLUMN(H209),))</f>
        <v>Rückmeldung geöffnet Klappe Einlagerung</v>
      </c>
      <c r="BW239" t="s">
        <v>584</v>
      </c>
      <c r="BX239" t="s">
        <v>585</v>
      </c>
      <c r="BY239" s="65" t="s">
        <v>1081</v>
      </c>
      <c r="BZ239" t="str">
        <f t="shared" si="150"/>
        <v>523</v>
      </c>
      <c r="CB239" t="s">
        <v>1104</v>
      </c>
      <c r="CC239" t="s">
        <v>1105</v>
      </c>
      <c r="CD239" t="s">
        <v>589</v>
      </c>
      <c r="CF239" t="s">
        <v>584</v>
      </c>
      <c r="CG239" t="s">
        <v>585</v>
      </c>
      <c r="CH239" t="s">
        <v>1081</v>
      </c>
      <c r="EA239" t="e">
        <f>MasterListe!#REF!</f>
        <v>#REF!</v>
      </c>
      <c r="EB239" t="e">
        <f>MasterListe!#REF!</f>
        <v>#REF!</v>
      </c>
      <c r="EC239">
        <f t="shared" si="171"/>
        <v>0</v>
      </c>
      <c r="ED239">
        <f t="shared" si="172"/>
        <v>0</v>
      </c>
      <c r="EE239">
        <f t="shared" si="173"/>
        <v>0</v>
      </c>
      <c r="EF239">
        <f t="shared" si="174"/>
        <v>0</v>
      </c>
      <c r="EG239">
        <f t="shared" si="175"/>
        <v>0</v>
      </c>
      <c r="EH239">
        <f t="shared" si="176"/>
        <v>0</v>
      </c>
      <c r="EI239">
        <f t="shared" si="177"/>
        <v>0</v>
      </c>
      <c r="FA239" s="63" t="str">
        <f t="shared" si="188"/>
        <v>IO.TZ010_app KLPx A1_dp2</v>
      </c>
      <c r="FB239" s="64" t="str">
        <f t="shared" si="189"/>
        <v>F</v>
      </c>
      <c r="FC239" s="64" t="str">
        <f t="shared" si="190"/>
        <v>523</v>
      </c>
      <c r="FD239" s="64" t="str">
        <f t="shared" si="191"/>
        <v>Rückmeldung geöffnet Klappe Einlagerung</v>
      </c>
      <c r="FE239" s="64" t="s">
        <v>619</v>
      </c>
      <c r="FF239" s="65"/>
    </row>
    <row r="240" spans="1:162" ht="15" customHeight="1">
      <c r="A240">
        <f t="shared" si="178"/>
        <v>0</v>
      </c>
      <c r="G240">
        <f t="shared" si="151"/>
        <v>0</v>
      </c>
      <c r="H240">
        <f t="shared" si="152"/>
        <v>0</v>
      </c>
      <c r="I240">
        <f t="shared" si="153"/>
        <v>0</v>
      </c>
      <c r="J240">
        <f t="shared" si="147"/>
        <v>0</v>
      </c>
      <c r="K240">
        <f t="shared" si="154"/>
        <v>0</v>
      </c>
      <c r="L240">
        <f t="shared" si="155"/>
        <v>0</v>
      </c>
      <c r="M240">
        <f t="shared" si="156"/>
        <v>0</v>
      </c>
      <c r="N240">
        <f t="shared" si="148"/>
        <v>0</v>
      </c>
      <c r="O240" t="e">
        <f>MasterListe!#REF!&amp;"_"&amp;MasterListe!#REF!&amp;"_"&amp;MasterListe!#REF!</f>
        <v>#REF!</v>
      </c>
      <c r="P240" t="e">
        <f>MasterListe!#REF!&amp;" "&amp;MasterListe!#REF!</f>
        <v>#REF!</v>
      </c>
      <c r="S240">
        <f t="shared" si="179"/>
        <v>4</v>
      </c>
      <c r="T240">
        <f t="shared" si="157"/>
        <v>0</v>
      </c>
      <c r="U240">
        <f t="shared" si="180"/>
        <v>0</v>
      </c>
      <c r="V240">
        <f t="shared" si="181"/>
        <v>10</v>
      </c>
      <c r="W240">
        <f t="shared" si="158"/>
        <v>5</v>
      </c>
      <c r="X240">
        <f t="shared" si="159"/>
        <v>0</v>
      </c>
      <c r="Y240">
        <f t="shared" si="182"/>
        <v>6</v>
      </c>
      <c r="Z240">
        <f t="shared" si="160"/>
        <v>2</v>
      </c>
      <c r="AA240">
        <f t="shared" si="161"/>
        <v>0</v>
      </c>
      <c r="AB240">
        <f t="shared" si="183"/>
        <v>96</v>
      </c>
      <c r="AC240">
        <f t="shared" si="162"/>
        <v>1</v>
      </c>
      <c r="AD240">
        <f t="shared" si="163"/>
        <v>0</v>
      </c>
      <c r="AE240">
        <f t="shared" si="184"/>
        <v>0</v>
      </c>
      <c r="AF240">
        <f t="shared" si="164"/>
        <v>0</v>
      </c>
      <c r="AG240">
        <f t="shared" si="185"/>
        <v>8</v>
      </c>
      <c r="AH240" cm="1">
        <f t="array" ref="AH240">_xlfn.IFS(AND(AF240=AE240,AJ240=1),SUM(IF(EC240=1,1,0),AH239),AND(AH239=0,OR(AI240=1,AJ240=0)),0,AND(AI240=0,AJ240=0),AH239)</f>
        <v>0</v>
      </c>
      <c r="AI240">
        <f t="shared" si="165"/>
        <v>0</v>
      </c>
      <c r="AJ240">
        <f t="shared" si="166"/>
        <v>0</v>
      </c>
      <c r="AK240">
        <f t="shared" si="186"/>
        <v>0</v>
      </c>
      <c r="AL240">
        <f t="shared" si="167"/>
        <v>0</v>
      </c>
      <c r="AM240">
        <f t="shared" si="168"/>
        <v>0</v>
      </c>
      <c r="AN240">
        <f t="shared" si="187"/>
        <v>0</v>
      </c>
      <c r="AO240">
        <f t="shared" si="169"/>
        <v>0</v>
      </c>
      <c r="AP240">
        <f t="shared" si="170"/>
        <v>0</v>
      </c>
      <c r="AY240" s="72"/>
      <c r="AZ240" s="73"/>
      <c r="BB240" s="72"/>
      <c r="BQ240" s="100"/>
      <c r="BR240" s="96">
        <v>3</v>
      </c>
      <c r="BS240" s="60" t="str">
        <f t="shared" si="149"/>
        <v>DE528</v>
      </c>
      <c r="BT240" t="str">
        <f>IF(ISNA(MATCH(25,$I:$I,)),CC256,VLOOKUP(25,$I:$P,COLUMN(G210),))</f>
        <v>TZ010_app KLPx A1_dp3</v>
      </c>
      <c r="BU240" t="str">
        <f>IF(ISNA(MATCH(25,$I:$I,)),CD256,VLOOKUP(25,$I:$P,COLUMN(H210),))</f>
        <v>Rückmeldung geschlossen Klappe Einlagerung</v>
      </c>
      <c r="BW240" t="s">
        <v>584</v>
      </c>
      <c r="BX240" t="s">
        <v>585</v>
      </c>
      <c r="BY240" s="65" t="s">
        <v>1106</v>
      </c>
      <c r="BZ240" t="str">
        <f t="shared" si="150"/>
        <v>528</v>
      </c>
      <c r="CB240" t="s">
        <v>1107</v>
      </c>
      <c r="CC240" t="s">
        <v>1108</v>
      </c>
      <c r="CD240" t="s">
        <v>589</v>
      </c>
      <c r="CF240" t="s">
        <v>584</v>
      </c>
      <c r="CG240" t="s">
        <v>585</v>
      </c>
      <c r="CH240" t="s">
        <v>1106</v>
      </c>
      <c r="EA240" t="e">
        <f>MasterListe!#REF!</f>
        <v>#REF!</v>
      </c>
      <c r="EB240" t="e">
        <f>MasterListe!#REF!</f>
        <v>#REF!</v>
      </c>
      <c r="EC240">
        <f t="shared" si="171"/>
        <v>0</v>
      </c>
      <c r="ED240">
        <f t="shared" si="172"/>
        <v>0</v>
      </c>
      <c r="EE240">
        <f t="shared" si="173"/>
        <v>0</v>
      </c>
      <c r="EF240">
        <f t="shared" si="174"/>
        <v>0</v>
      </c>
      <c r="EG240">
        <f t="shared" si="175"/>
        <v>0</v>
      </c>
      <c r="EH240">
        <f t="shared" si="176"/>
        <v>0</v>
      </c>
      <c r="EI240">
        <f t="shared" si="177"/>
        <v>0</v>
      </c>
      <c r="FA240" s="63" t="str">
        <f t="shared" si="188"/>
        <v>IO.TZ010_app KLPx A1_dp3</v>
      </c>
      <c r="FB240" s="64" t="str">
        <f t="shared" si="189"/>
        <v>F</v>
      </c>
      <c r="FC240" s="64" t="str">
        <f t="shared" si="190"/>
        <v>528</v>
      </c>
      <c r="FD240" s="64" t="str">
        <f t="shared" si="191"/>
        <v>Rückmeldung geschlossen Klappe Einlagerung</v>
      </c>
      <c r="FE240" s="64" t="s">
        <v>619</v>
      </c>
      <c r="FF240" s="65"/>
    </row>
    <row r="241" spans="1:162" ht="15" customHeight="1">
      <c r="A241">
        <f t="shared" si="178"/>
        <v>0</v>
      </c>
      <c r="G241">
        <f t="shared" si="151"/>
        <v>0</v>
      </c>
      <c r="H241">
        <f t="shared" si="152"/>
        <v>0</v>
      </c>
      <c r="I241">
        <f t="shared" si="153"/>
        <v>0</v>
      </c>
      <c r="J241">
        <f t="shared" si="147"/>
        <v>0</v>
      </c>
      <c r="K241">
        <f t="shared" si="154"/>
        <v>0</v>
      </c>
      <c r="L241">
        <f t="shared" si="155"/>
        <v>0</v>
      </c>
      <c r="M241">
        <f t="shared" si="156"/>
        <v>0</v>
      </c>
      <c r="N241">
        <f t="shared" si="148"/>
        <v>0</v>
      </c>
      <c r="O241" t="e">
        <f>MasterListe!#REF!&amp;"_"&amp;MasterListe!#REF!&amp;"_"&amp;MasterListe!#REF!</f>
        <v>#REF!</v>
      </c>
      <c r="P241" t="e">
        <f>MasterListe!#REF!&amp;" "&amp;MasterListe!#REF!</f>
        <v>#REF!</v>
      </c>
      <c r="S241">
        <f t="shared" si="179"/>
        <v>4</v>
      </c>
      <c r="T241">
        <f t="shared" si="157"/>
        <v>0</v>
      </c>
      <c r="U241">
        <f t="shared" si="180"/>
        <v>0</v>
      </c>
      <c r="V241">
        <f t="shared" si="181"/>
        <v>10</v>
      </c>
      <c r="W241">
        <f t="shared" si="158"/>
        <v>5</v>
      </c>
      <c r="X241">
        <f t="shared" si="159"/>
        <v>0</v>
      </c>
      <c r="Y241">
        <f t="shared" si="182"/>
        <v>6</v>
      </c>
      <c r="Z241">
        <f t="shared" si="160"/>
        <v>2</v>
      </c>
      <c r="AA241">
        <f t="shared" si="161"/>
        <v>0</v>
      </c>
      <c r="AB241">
        <f t="shared" si="183"/>
        <v>96</v>
      </c>
      <c r="AC241">
        <f t="shared" si="162"/>
        <v>1</v>
      </c>
      <c r="AD241">
        <f t="shared" si="163"/>
        <v>0</v>
      </c>
      <c r="AE241">
        <f t="shared" si="184"/>
        <v>0</v>
      </c>
      <c r="AF241">
        <f t="shared" si="164"/>
        <v>0</v>
      </c>
      <c r="AG241">
        <f t="shared" si="185"/>
        <v>8</v>
      </c>
      <c r="AH241" cm="1">
        <f t="array" ref="AH241">_xlfn.IFS(AND(AF241=AE241,AJ241=1),SUM(IF(EC241=1,1,0),AH240),AND(AH240=0,OR(AI241=1,AJ241=0)),0,AND(AI241=0,AJ241=0),AH240)</f>
        <v>0</v>
      </c>
      <c r="AI241">
        <f t="shared" si="165"/>
        <v>0</v>
      </c>
      <c r="AJ241">
        <f t="shared" si="166"/>
        <v>0</v>
      </c>
      <c r="AK241">
        <f t="shared" si="186"/>
        <v>0</v>
      </c>
      <c r="AL241">
        <f t="shared" si="167"/>
        <v>0</v>
      </c>
      <c r="AM241">
        <f t="shared" si="168"/>
        <v>0</v>
      </c>
      <c r="AN241">
        <f t="shared" si="187"/>
        <v>0</v>
      </c>
      <c r="AO241">
        <f t="shared" si="169"/>
        <v>0</v>
      </c>
      <c r="AP241">
        <f t="shared" si="170"/>
        <v>0</v>
      </c>
      <c r="AY241" s="72"/>
      <c r="AZ241" s="73"/>
      <c r="BB241" s="72"/>
      <c r="BQ241" s="100"/>
      <c r="BR241" s="96"/>
      <c r="BS241" s="60" t="str">
        <f t="shared" si="149"/>
        <v>DE529</v>
      </c>
      <c r="BT241" t="str">
        <f>IF(ISNA(MATCH(26,$I:$I,)),CC257,VLOOKUP(26,$I:$P,COLUMN(G211),))</f>
        <v>TZ010_app KLPx A1_dp4</v>
      </c>
      <c r="BU241" t="str">
        <f>IF(ISNA(MATCH(26,$I:$I,)),CD257,VLOOKUP(26,$I:$P,COLUMN(H211),))</f>
        <v>Handeingriff Klappe Einlagerung</v>
      </c>
      <c r="BW241" t="s">
        <v>584</v>
      </c>
      <c r="BX241" t="s">
        <v>585</v>
      </c>
      <c r="BY241" s="65" t="s">
        <v>1106</v>
      </c>
      <c r="BZ241" t="str">
        <f t="shared" si="150"/>
        <v>529</v>
      </c>
      <c r="CB241" t="s">
        <v>1109</v>
      </c>
      <c r="CC241" t="s">
        <v>1110</v>
      </c>
      <c r="CD241" t="s">
        <v>589</v>
      </c>
      <c r="CF241" t="s">
        <v>584</v>
      </c>
      <c r="CG241" t="s">
        <v>585</v>
      </c>
      <c r="CH241" t="s">
        <v>1106</v>
      </c>
      <c r="EA241" t="e">
        <f>MasterListe!#REF!</f>
        <v>#REF!</v>
      </c>
      <c r="EB241" t="e">
        <f>MasterListe!#REF!</f>
        <v>#REF!</v>
      </c>
      <c r="EC241">
        <f t="shared" si="171"/>
        <v>0</v>
      </c>
      <c r="ED241">
        <f t="shared" si="172"/>
        <v>0</v>
      </c>
      <c r="EE241">
        <f t="shared" si="173"/>
        <v>0</v>
      </c>
      <c r="EF241">
        <f t="shared" si="174"/>
        <v>0</v>
      </c>
      <c r="EG241">
        <f t="shared" si="175"/>
        <v>0</v>
      </c>
      <c r="EH241">
        <f t="shared" si="176"/>
        <v>0</v>
      </c>
      <c r="EI241">
        <f t="shared" si="177"/>
        <v>0</v>
      </c>
      <c r="FA241" s="63" t="str">
        <f t="shared" si="188"/>
        <v>IO.TZ010_app KLPx A1_dp4</v>
      </c>
      <c r="FB241" s="64" t="str">
        <f t="shared" si="189"/>
        <v>F</v>
      </c>
      <c r="FC241" s="64" t="str">
        <f t="shared" si="190"/>
        <v>529</v>
      </c>
      <c r="FD241" s="64" t="str">
        <f t="shared" si="191"/>
        <v>Handeingriff Klappe Einlagerung</v>
      </c>
      <c r="FE241" s="64" t="s">
        <v>619</v>
      </c>
      <c r="FF241" s="65"/>
    </row>
    <row r="242" spans="1:162" ht="15" customHeight="1">
      <c r="A242">
        <f t="shared" si="178"/>
        <v>0</v>
      </c>
      <c r="G242">
        <f t="shared" si="151"/>
        <v>0</v>
      </c>
      <c r="H242">
        <f t="shared" si="152"/>
        <v>0</v>
      </c>
      <c r="I242">
        <f t="shared" si="153"/>
        <v>0</v>
      </c>
      <c r="J242">
        <f t="shared" si="147"/>
        <v>0</v>
      </c>
      <c r="K242">
        <f t="shared" si="154"/>
        <v>0</v>
      </c>
      <c r="L242">
        <f t="shared" si="155"/>
        <v>0</v>
      </c>
      <c r="M242">
        <f t="shared" si="156"/>
        <v>0</v>
      </c>
      <c r="N242">
        <f t="shared" si="148"/>
        <v>0</v>
      </c>
      <c r="O242" t="e">
        <f>MasterListe!#REF!&amp;"_"&amp;MasterListe!#REF!&amp;"_"&amp;MasterListe!#REF!</f>
        <v>#REF!</v>
      </c>
      <c r="P242" t="e">
        <f>MasterListe!#REF!&amp;" "&amp;MasterListe!#REF!</f>
        <v>#REF!</v>
      </c>
      <c r="S242">
        <f t="shared" si="179"/>
        <v>4</v>
      </c>
      <c r="T242">
        <f t="shared" si="157"/>
        <v>0</v>
      </c>
      <c r="U242">
        <f t="shared" si="180"/>
        <v>0</v>
      </c>
      <c r="V242">
        <f t="shared" si="181"/>
        <v>10</v>
      </c>
      <c r="W242">
        <f t="shared" si="158"/>
        <v>5</v>
      </c>
      <c r="X242">
        <f t="shared" si="159"/>
        <v>0</v>
      </c>
      <c r="Y242">
        <f t="shared" si="182"/>
        <v>6</v>
      </c>
      <c r="Z242">
        <f t="shared" si="160"/>
        <v>2</v>
      </c>
      <c r="AA242">
        <f t="shared" si="161"/>
        <v>0</v>
      </c>
      <c r="AB242">
        <f t="shared" si="183"/>
        <v>96</v>
      </c>
      <c r="AC242">
        <f t="shared" si="162"/>
        <v>1</v>
      </c>
      <c r="AD242">
        <f t="shared" si="163"/>
        <v>0</v>
      </c>
      <c r="AE242">
        <f t="shared" si="184"/>
        <v>0</v>
      </c>
      <c r="AF242">
        <f t="shared" si="164"/>
        <v>0</v>
      </c>
      <c r="AG242">
        <f t="shared" si="185"/>
        <v>8</v>
      </c>
      <c r="AH242" cm="1">
        <f t="array" ref="AH242">_xlfn.IFS(AND(AF242=AE242,AJ242=1),SUM(IF(EC242=1,1,0),AH241),AND(AH241=0,OR(AI242=1,AJ242=0)),0,AND(AI242=0,AJ242=0),AH241)</f>
        <v>0</v>
      </c>
      <c r="AI242">
        <f t="shared" si="165"/>
        <v>0</v>
      </c>
      <c r="AJ242">
        <f t="shared" si="166"/>
        <v>0</v>
      </c>
      <c r="AK242">
        <f t="shared" si="186"/>
        <v>0</v>
      </c>
      <c r="AL242">
        <f t="shared" si="167"/>
        <v>0</v>
      </c>
      <c r="AM242">
        <f t="shared" si="168"/>
        <v>0</v>
      </c>
      <c r="AN242">
        <f t="shared" si="187"/>
        <v>0</v>
      </c>
      <c r="AO242">
        <f t="shared" si="169"/>
        <v>0</v>
      </c>
      <c r="AP242">
        <f t="shared" si="170"/>
        <v>0</v>
      </c>
      <c r="AY242" s="72"/>
      <c r="AZ242" s="73"/>
      <c r="BB242" s="72"/>
      <c r="BQ242" s="100"/>
      <c r="BR242" s="96"/>
      <c r="BS242" s="60" t="str">
        <f t="shared" si="149"/>
        <v>DE530</v>
      </c>
      <c r="BT242" t="str">
        <f>IF(ISNA(MATCH(27,$I:$I,)),CC258,VLOOKUP(27,$I:$P,COLUMN(G212),))</f>
        <v>TZ010_app SM01 A1_dp1</v>
      </c>
      <c r="BU242" t="str">
        <f>IF(ISNA(MATCH(27,$I:$I,)),CD258,VLOOKUP(27,$I:$P,COLUMN(H212),))</f>
        <v>Störmeldung Klappe Einlagerung SM</v>
      </c>
      <c r="BW242" t="s">
        <v>584</v>
      </c>
      <c r="BX242" t="s">
        <v>585</v>
      </c>
      <c r="BY242" s="65" t="s">
        <v>1106</v>
      </c>
      <c r="BZ242" t="str">
        <f t="shared" si="150"/>
        <v>530</v>
      </c>
      <c r="CB242" t="s">
        <v>1111</v>
      </c>
      <c r="CC242" t="s">
        <v>1112</v>
      </c>
      <c r="CD242" t="s">
        <v>589</v>
      </c>
      <c r="CF242" t="s">
        <v>584</v>
      </c>
      <c r="CG242" t="s">
        <v>585</v>
      </c>
      <c r="CH242" t="s">
        <v>1106</v>
      </c>
      <c r="EA242" t="e">
        <f>MasterListe!#REF!</f>
        <v>#REF!</v>
      </c>
      <c r="EB242" t="e">
        <f>MasterListe!#REF!</f>
        <v>#REF!</v>
      </c>
      <c r="EC242">
        <f t="shared" si="171"/>
        <v>0</v>
      </c>
      <c r="ED242">
        <f t="shared" si="172"/>
        <v>0</v>
      </c>
      <c r="EE242">
        <f t="shared" si="173"/>
        <v>0</v>
      </c>
      <c r="EF242">
        <f t="shared" si="174"/>
        <v>0</v>
      </c>
      <c r="EG242">
        <f t="shared" si="175"/>
        <v>0</v>
      </c>
      <c r="EH242">
        <f t="shared" si="176"/>
        <v>0</v>
      </c>
      <c r="EI242">
        <f t="shared" si="177"/>
        <v>0</v>
      </c>
      <c r="FA242" s="63" t="str">
        <f t="shared" si="188"/>
        <v>IO.TZ010_app SM01 A1_dp1</v>
      </c>
      <c r="FB242" s="64" t="str">
        <f t="shared" si="189"/>
        <v>F</v>
      </c>
      <c r="FC242" s="64" t="str">
        <f t="shared" si="190"/>
        <v>530</v>
      </c>
      <c r="FD242" s="64" t="str">
        <f t="shared" si="191"/>
        <v>Störmeldung Klappe Einlagerung SM</v>
      </c>
      <c r="FE242" s="64" t="s">
        <v>619</v>
      </c>
      <c r="FF242" s="65"/>
    </row>
    <row r="243" spans="1:162" ht="15" customHeight="1">
      <c r="A243">
        <f t="shared" si="178"/>
        <v>0</v>
      </c>
      <c r="G243">
        <f t="shared" si="151"/>
        <v>0</v>
      </c>
      <c r="H243">
        <f t="shared" si="152"/>
        <v>0</v>
      </c>
      <c r="I243">
        <f t="shared" si="153"/>
        <v>0</v>
      </c>
      <c r="J243">
        <f t="shared" si="147"/>
        <v>0</v>
      </c>
      <c r="K243">
        <f t="shared" si="154"/>
        <v>0</v>
      </c>
      <c r="L243">
        <f t="shared" si="155"/>
        <v>0</v>
      </c>
      <c r="M243">
        <f t="shared" si="156"/>
        <v>0</v>
      </c>
      <c r="N243">
        <f t="shared" si="148"/>
        <v>0</v>
      </c>
      <c r="O243" t="e">
        <f>MasterListe!#REF!&amp;"_"&amp;MasterListe!#REF!&amp;"_"&amp;MasterListe!#REF!</f>
        <v>#REF!</v>
      </c>
      <c r="P243" t="e">
        <f>MasterListe!#REF!&amp;" "&amp;MasterListe!#REF!</f>
        <v>#REF!</v>
      </c>
      <c r="S243">
        <f t="shared" si="179"/>
        <v>4</v>
      </c>
      <c r="T243">
        <f t="shared" si="157"/>
        <v>0</v>
      </c>
      <c r="U243">
        <f t="shared" si="180"/>
        <v>0</v>
      </c>
      <c r="V243">
        <f t="shared" si="181"/>
        <v>10</v>
      </c>
      <c r="W243">
        <f t="shared" si="158"/>
        <v>5</v>
      </c>
      <c r="X243">
        <f t="shared" si="159"/>
        <v>0</v>
      </c>
      <c r="Y243">
        <f t="shared" si="182"/>
        <v>6</v>
      </c>
      <c r="Z243">
        <f t="shared" si="160"/>
        <v>2</v>
      </c>
      <c r="AA243">
        <f t="shared" si="161"/>
        <v>0</v>
      </c>
      <c r="AB243">
        <f t="shared" si="183"/>
        <v>96</v>
      </c>
      <c r="AC243">
        <f t="shared" si="162"/>
        <v>1</v>
      </c>
      <c r="AD243">
        <f t="shared" si="163"/>
        <v>0</v>
      </c>
      <c r="AE243">
        <f t="shared" si="184"/>
        <v>0</v>
      </c>
      <c r="AF243">
        <f t="shared" si="164"/>
        <v>0</v>
      </c>
      <c r="AG243">
        <f t="shared" si="185"/>
        <v>8</v>
      </c>
      <c r="AH243" cm="1">
        <f t="array" ref="AH243">_xlfn.IFS(AND(AF243=AE243,AJ243=1),SUM(IF(EC243=1,1,0),AH242),AND(AH242=0,OR(AI243=1,AJ243=0)),0,AND(AI243=0,AJ243=0),AH242)</f>
        <v>0</v>
      </c>
      <c r="AI243">
        <f t="shared" si="165"/>
        <v>0</v>
      </c>
      <c r="AJ243">
        <f t="shared" si="166"/>
        <v>0</v>
      </c>
      <c r="AK243">
        <f t="shared" si="186"/>
        <v>0</v>
      </c>
      <c r="AL243">
        <f t="shared" si="167"/>
        <v>0</v>
      </c>
      <c r="AM243">
        <f t="shared" si="168"/>
        <v>0</v>
      </c>
      <c r="AN243">
        <f t="shared" si="187"/>
        <v>0</v>
      </c>
      <c r="AO243">
        <f t="shared" si="169"/>
        <v>0</v>
      </c>
      <c r="AP243">
        <f t="shared" si="170"/>
        <v>0</v>
      </c>
      <c r="AY243" s="72"/>
      <c r="AZ243" s="73"/>
      <c r="BB243" s="72"/>
      <c r="BQ243" s="100"/>
      <c r="BR243" s="96"/>
      <c r="BS243" s="60" t="str">
        <f t="shared" si="149"/>
        <v>DE531</v>
      </c>
      <c r="BT243" t="str">
        <f>IF(ISNA(MATCH(28,$I:$I,)),CC259,VLOOKUP(28,$I:$P,COLUMN(G213),))</f>
        <v>TZ010_app KLPx A1_dp2</v>
      </c>
      <c r="BU243" t="str">
        <f>IF(ISNA(MATCH(28,$I:$I,)),CD259,VLOOKUP(28,$I:$P,COLUMN(H213),))</f>
        <v>Rückmeldung geöffnet Klappe Auslagerung</v>
      </c>
      <c r="BW243" t="s">
        <v>584</v>
      </c>
      <c r="BX243" t="s">
        <v>585</v>
      </c>
      <c r="BY243" s="65" t="s">
        <v>1106</v>
      </c>
      <c r="BZ243" t="str">
        <f t="shared" si="150"/>
        <v>531</v>
      </c>
      <c r="CB243" t="s">
        <v>1113</v>
      </c>
      <c r="CC243" t="s">
        <v>1114</v>
      </c>
      <c r="CD243" t="s">
        <v>589</v>
      </c>
      <c r="CF243" t="s">
        <v>584</v>
      </c>
      <c r="CG243" t="s">
        <v>585</v>
      </c>
      <c r="CH243" t="s">
        <v>1106</v>
      </c>
      <c r="EA243" t="e">
        <f>MasterListe!#REF!</f>
        <v>#REF!</v>
      </c>
      <c r="EB243" t="e">
        <f>MasterListe!#REF!</f>
        <v>#REF!</v>
      </c>
      <c r="EC243">
        <f t="shared" si="171"/>
        <v>0</v>
      </c>
      <c r="ED243">
        <f t="shared" si="172"/>
        <v>0</v>
      </c>
      <c r="EE243">
        <f t="shared" si="173"/>
        <v>0</v>
      </c>
      <c r="EF243">
        <f t="shared" si="174"/>
        <v>0</v>
      </c>
      <c r="EG243">
        <f t="shared" si="175"/>
        <v>0</v>
      </c>
      <c r="EH243">
        <f t="shared" si="176"/>
        <v>0</v>
      </c>
      <c r="EI243">
        <f t="shared" si="177"/>
        <v>0</v>
      </c>
      <c r="FA243" s="63" t="str">
        <f t="shared" si="188"/>
        <v>IO.TZ010_app KLPx A1_dp2</v>
      </c>
      <c r="FB243" s="64" t="str">
        <f t="shared" si="189"/>
        <v>F</v>
      </c>
      <c r="FC243" s="64" t="str">
        <f t="shared" si="190"/>
        <v>531</v>
      </c>
      <c r="FD243" s="64" t="str">
        <f t="shared" si="191"/>
        <v>Rückmeldung geöffnet Klappe Auslagerung</v>
      </c>
      <c r="FE243" s="64" t="s">
        <v>619</v>
      </c>
      <c r="FF243" s="65"/>
    </row>
    <row r="244" spans="1:162" ht="15" customHeight="1">
      <c r="A244">
        <f t="shared" si="178"/>
        <v>0</v>
      </c>
      <c r="G244">
        <f t="shared" si="151"/>
        <v>0</v>
      </c>
      <c r="H244">
        <f t="shared" si="152"/>
        <v>0</v>
      </c>
      <c r="I244">
        <f t="shared" si="153"/>
        <v>0</v>
      </c>
      <c r="J244">
        <f t="shared" si="147"/>
        <v>0</v>
      </c>
      <c r="K244">
        <f t="shared" si="154"/>
        <v>0</v>
      </c>
      <c r="L244">
        <f t="shared" si="155"/>
        <v>0</v>
      </c>
      <c r="M244">
        <f t="shared" si="156"/>
        <v>0</v>
      </c>
      <c r="N244">
        <f t="shared" si="148"/>
        <v>0</v>
      </c>
      <c r="O244" t="e">
        <f>MasterListe!#REF!&amp;"_"&amp;MasterListe!#REF!&amp;"_"&amp;MasterListe!#REF!</f>
        <v>#REF!</v>
      </c>
      <c r="P244" t="e">
        <f>MasterListe!#REF!&amp;" "&amp;MasterListe!#REF!</f>
        <v>#REF!</v>
      </c>
      <c r="S244">
        <f t="shared" si="179"/>
        <v>4</v>
      </c>
      <c r="T244">
        <f t="shared" si="157"/>
        <v>0</v>
      </c>
      <c r="U244">
        <f t="shared" si="180"/>
        <v>0</v>
      </c>
      <c r="V244">
        <f t="shared" si="181"/>
        <v>10</v>
      </c>
      <c r="W244">
        <f t="shared" si="158"/>
        <v>5</v>
      </c>
      <c r="X244">
        <f t="shared" si="159"/>
        <v>0</v>
      </c>
      <c r="Y244">
        <f t="shared" si="182"/>
        <v>6</v>
      </c>
      <c r="Z244">
        <f t="shared" si="160"/>
        <v>2</v>
      </c>
      <c r="AA244">
        <f t="shared" si="161"/>
        <v>0</v>
      </c>
      <c r="AB244">
        <f t="shared" si="183"/>
        <v>96</v>
      </c>
      <c r="AC244">
        <f t="shared" si="162"/>
        <v>1</v>
      </c>
      <c r="AD244">
        <f t="shared" si="163"/>
        <v>0</v>
      </c>
      <c r="AE244">
        <f t="shared" si="184"/>
        <v>0</v>
      </c>
      <c r="AF244">
        <f t="shared" si="164"/>
        <v>0</v>
      </c>
      <c r="AG244">
        <f t="shared" si="185"/>
        <v>8</v>
      </c>
      <c r="AH244" cm="1">
        <f t="array" ref="AH244">_xlfn.IFS(AND(AF244=AE244,AJ244=1),SUM(IF(EC244=1,1,0),AH243),AND(AH243=0,OR(AI244=1,AJ244=0)),0,AND(AI244=0,AJ244=0),AH243)</f>
        <v>0</v>
      </c>
      <c r="AI244">
        <f t="shared" si="165"/>
        <v>0</v>
      </c>
      <c r="AJ244">
        <f t="shared" si="166"/>
        <v>0</v>
      </c>
      <c r="AK244">
        <f t="shared" si="186"/>
        <v>0</v>
      </c>
      <c r="AL244">
        <f t="shared" si="167"/>
        <v>0</v>
      </c>
      <c r="AM244">
        <f t="shared" si="168"/>
        <v>0</v>
      </c>
      <c r="AN244">
        <f t="shared" si="187"/>
        <v>0</v>
      </c>
      <c r="AO244">
        <f t="shared" si="169"/>
        <v>0</v>
      </c>
      <c r="AP244">
        <f t="shared" si="170"/>
        <v>0</v>
      </c>
      <c r="AY244" s="72"/>
      <c r="AZ244" s="73"/>
      <c r="BB244" s="72"/>
      <c r="BQ244" s="100"/>
      <c r="BR244" s="96"/>
      <c r="BS244" s="60" t="str">
        <f t="shared" si="149"/>
        <v>DE532</v>
      </c>
      <c r="BT244" t="str">
        <f>IF(ISNA(MATCH(29,$I:$I,)),CC260,VLOOKUP(29,$I:$P,COLUMN(G214),))</f>
        <v>TZ010_app KLPx A1_dp3</v>
      </c>
      <c r="BU244" t="str">
        <f>IF(ISNA(MATCH(29,$I:$I,)),CD260,VLOOKUP(29,$I:$P,COLUMN(H214),))</f>
        <v>Rückmeldung geschlossen Klappe Auslagerung</v>
      </c>
      <c r="BW244" t="s">
        <v>584</v>
      </c>
      <c r="BX244" t="s">
        <v>585</v>
      </c>
      <c r="BY244" s="65" t="s">
        <v>1106</v>
      </c>
      <c r="BZ244" t="str">
        <f t="shared" si="150"/>
        <v>532</v>
      </c>
      <c r="CB244" t="s">
        <v>1115</v>
      </c>
      <c r="CC244" t="s">
        <v>1116</v>
      </c>
      <c r="CD244" t="s">
        <v>589</v>
      </c>
      <c r="CF244" t="s">
        <v>584</v>
      </c>
      <c r="CG244" t="s">
        <v>585</v>
      </c>
      <c r="CH244" t="s">
        <v>1106</v>
      </c>
      <c r="EA244" t="e">
        <f>MasterListe!#REF!</f>
        <v>#REF!</v>
      </c>
      <c r="EB244" t="e">
        <f>MasterListe!#REF!</f>
        <v>#REF!</v>
      </c>
      <c r="EC244">
        <f t="shared" si="171"/>
        <v>0</v>
      </c>
      <c r="ED244">
        <f t="shared" si="172"/>
        <v>0</v>
      </c>
      <c r="EE244">
        <f t="shared" si="173"/>
        <v>0</v>
      </c>
      <c r="EF244">
        <f t="shared" si="174"/>
        <v>0</v>
      </c>
      <c r="EG244">
        <f t="shared" si="175"/>
        <v>0</v>
      </c>
      <c r="EH244">
        <f t="shared" si="176"/>
        <v>0</v>
      </c>
      <c r="EI244">
        <f t="shared" si="177"/>
        <v>0</v>
      </c>
      <c r="FA244" s="63" t="str">
        <f t="shared" si="188"/>
        <v>IO.TZ010_app KLPx A1_dp3</v>
      </c>
      <c r="FB244" s="64" t="str">
        <f t="shared" si="189"/>
        <v>F</v>
      </c>
      <c r="FC244" s="64" t="str">
        <f t="shared" si="190"/>
        <v>532</v>
      </c>
      <c r="FD244" s="64" t="str">
        <f t="shared" si="191"/>
        <v>Rückmeldung geschlossen Klappe Auslagerung</v>
      </c>
      <c r="FE244" s="64" t="s">
        <v>619</v>
      </c>
      <c r="FF244" s="65"/>
    </row>
    <row r="245" spans="1:162" ht="15" customHeight="1">
      <c r="A245">
        <f t="shared" si="178"/>
        <v>0</v>
      </c>
      <c r="G245">
        <f t="shared" si="151"/>
        <v>0</v>
      </c>
      <c r="H245">
        <f t="shared" si="152"/>
        <v>0</v>
      </c>
      <c r="I245">
        <f t="shared" si="153"/>
        <v>0</v>
      </c>
      <c r="J245">
        <f t="shared" si="147"/>
        <v>0</v>
      </c>
      <c r="K245">
        <f t="shared" si="154"/>
        <v>0</v>
      </c>
      <c r="L245">
        <f t="shared" si="155"/>
        <v>0</v>
      </c>
      <c r="M245">
        <f t="shared" si="156"/>
        <v>0</v>
      </c>
      <c r="N245">
        <f t="shared" si="148"/>
        <v>0</v>
      </c>
      <c r="O245" t="e">
        <f>MasterListe!#REF!&amp;"_"&amp;MasterListe!#REF!&amp;"_"&amp;MasterListe!#REF!</f>
        <v>#REF!</v>
      </c>
      <c r="P245" t="e">
        <f>MasterListe!#REF!&amp;" "&amp;MasterListe!#REF!</f>
        <v>#REF!</v>
      </c>
      <c r="S245">
        <f t="shared" si="179"/>
        <v>4</v>
      </c>
      <c r="T245">
        <f t="shared" si="157"/>
        <v>0</v>
      </c>
      <c r="U245">
        <f t="shared" si="180"/>
        <v>0</v>
      </c>
      <c r="V245">
        <f t="shared" si="181"/>
        <v>10</v>
      </c>
      <c r="W245">
        <f t="shared" si="158"/>
        <v>5</v>
      </c>
      <c r="X245">
        <f t="shared" si="159"/>
        <v>0</v>
      </c>
      <c r="Y245">
        <f t="shared" si="182"/>
        <v>6</v>
      </c>
      <c r="Z245">
        <f t="shared" si="160"/>
        <v>2</v>
      </c>
      <c r="AA245">
        <f t="shared" si="161"/>
        <v>0</v>
      </c>
      <c r="AB245">
        <f t="shared" si="183"/>
        <v>96</v>
      </c>
      <c r="AC245">
        <f t="shared" si="162"/>
        <v>1</v>
      </c>
      <c r="AD245">
        <f t="shared" si="163"/>
        <v>0</v>
      </c>
      <c r="AE245">
        <f t="shared" si="184"/>
        <v>0</v>
      </c>
      <c r="AF245">
        <f t="shared" si="164"/>
        <v>0</v>
      </c>
      <c r="AG245">
        <f t="shared" si="185"/>
        <v>8</v>
      </c>
      <c r="AH245" cm="1">
        <f t="array" ref="AH245">_xlfn.IFS(AND(AF245=AE245,AJ245=1),SUM(IF(EC245=1,1,0),AH244),AND(AH244=0,OR(AI245=1,AJ245=0)),0,AND(AI245=0,AJ245=0),AH244)</f>
        <v>0</v>
      </c>
      <c r="AI245">
        <f t="shared" si="165"/>
        <v>0</v>
      </c>
      <c r="AJ245">
        <f t="shared" si="166"/>
        <v>0</v>
      </c>
      <c r="AK245">
        <f t="shared" si="186"/>
        <v>0</v>
      </c>
      <c r="AL245">
        <f t="shared" si="167"/>
        <v>0</v>
      </c>
      <c r="AM245">
        <f t="shared" si="168"/>
        <v>0</v>
      </c>
      <c r="AN245">
        <f t="shared" si="187"/>
        <v>0</v>
      </c>
      <c r="AO245">
        <f t="shared" si="169"/>
        <v>0</v>
      </c>
      <c r="AP245">
        <f t="shared" si="170"/>
        <v>0</v>
      </c>
      <c r="AY245" s="72"/>
      <c r="AZ245" s="73"/>
      <c r="BB245" s="72"/>
      <c r="BQ245" s="100"/>
      <c r="BR245" s="96"/>
      <c r="BS245" s="60" t="str">
        <f t="shared" si="149"/>
        <v>DE533</v>
      </c>
      <c r="BT245" t="str">
        <f>IF(ISNA(MATCH(30,$I:$I,)),CC261,VLOOKUP(30,$I:$P,COLUMN(G215),))</f>
        <v>TZ010_app KLPx A1_dp4</v>
      </c>
      <c r="BU245" t="str">
        <f>IF(ISNA(MATCH(30,$I:$I,)),CD261,VLOOKUP(30,$I:$P,COLUMN(H215),))</f>
        <v>Handeingriff Klappe Auslagerung</v>
      </c>
      <c r="BW245" t="s">
        <v>584</v>
      </c>
      <c r="BX245" t="s">
        <v>585</v>
      </c>
      <c r="BY245" s="65" t="s">
        <v>1106</v>
      </c>
      <c r="BZ245" t="str">
        <f t="shared" si="150"/>
        <v>533</v>
      </c>
      <c r="CB245" t="s">
        <v>1117</v>
      </c>
      <c r="CC245" t="s">
        <v>1118</v>
      </c>
      <c r="CD245" t="s">
        <v>589</v>
      </c>
      <c r="CF245" t="s">
        <v>584</v>
      </c>
      <c r="CG245" t="s">
        <v>585</v>
      </c>
      <c r="CH245" t="s">
        <v>1106</v>
      </c>
      <c r="EA245" t="e">
        <f>MasterListe!#REF!</f>
        <v>#REF!</v>
      </c>
      <c r="EB245" t="e">
        <f>MasterListe!#REF!</f>
        <v>#REF!</v>
      </c>
      <c r="EC245">
        <f t="shared" si="171"/>
        <v>0</v>
      </c>
      <c r="ED245">
        <f t="shared" si="172"/>
        <v>0</v>
      </c>
      <c r="EE245">
        <f t="shared" si="173"/>
        <v>0</v>
      </c>
      <c r="EF245">
        <f t="shared" si="174"/>
        <v>0</v>
      </c>
      <c r="EG245">
        <f t="shared" si="175"/>
        <v>0</v>
      </c>
      <c r="EH245">
        <f t="shared" si="176"/>
        <v>0</v>
      </c>
      <c r="EI245">
        <f t="shared" si="177"/>
        <v>0</v>
      </c>
      <c r="FA245" s="63" t="str">
        <f t="shared" si="188"/>
        <v>IO.TZ010_app KLPx A1_dp4</v>
      </c>
      <c r="FB245" s="64" t="str">
        <f t="shared" si="189"/>
        <v>F</v>
      </c>
      <c r="FC245" s="64" t="str">
        <f t="shared" si="190"/>
        <v>533</v>
      </c>
      <c r="FD245" s="64" t="str">
        <f t="shared" si="191"/>
        <v>Handeingriff Klappe Auslagerung</v>
      </c>
      <c r="FE245" s="64" t="s">
        <v>619</v>
      </c>
      <c r="FF245" s="65"/>
    </row>
    <row r="246" spans="1:162" ht="15" customHeight="1">
      <c r="A246">
        <f t="shared" si="178"/>
        <v>0</v>
      </c>
      <c r="G246">
        <f t="shared" si="151"/>
        <v>0</v>
      </c>
      <c r="H246">
        <f t="shared" si="152"/>
        <v>0</v>
      </c>
      <c r="I246">
        <f t="shared" si="153"/>
        <v>0</v>
      </c>
      <c r="J246">
        <f t="shared" si="147"/>
        <v>0</v>
      </c>
      <c r="K246">
        <f t="shared" si="154"/>
        <v>0</v>
      </c>
      <c r="L246">
        <f t="shared" si="155"/>
        <v>0</v>
      </c>
      <c r="M246">
        <f t="shared" si="156"/>
        <v>0</v>
      </c>
      <c r="N246">
        <f t="shared" si="148"/>
        <v>0</v>
      </c>
      <c r="O246" t="e">
        <f>MasterListe!#REF!&amp;"_"&amp;MasterListe!#REF!&amp;"_"&amp;MasterListe!#REF!</f>
        <v>#REF!</v>
      </c>
      <c r="P246" t="e">
        <f>MasterListe!#REF!&amp;" "&amp;MasterListe!#REF!</f>
        <v>#REF!</v>
      </c>
      <c r="S246">
        <f t="shared" si="179"/>
        <v>4</v>
      </c>
      <c r="T246">
        <f t="shared" si="157"/>
        <v>0</v>
      </c>
      <c r="U246">
        <f t="shared" si="180"/>
        <v>0</v>
      </c>
      <c r="V246">
        <f t="shared" si="181"/>
        <v>10</v>
      </c>
      <c r="W246">
        <f t="shared" si="158"/>
        <v>5</v>
      </c>
      <c r="X246">
        <f t="shared" si="159"/>
        <v>0</v>
      </c>
      <c r="Y246">
        <f t="shared" si="182"/>
        <v>6</v>
      </c>
      <c r="Z246">
        <f t="shared" si="160"/>
        <v>2</v>
      </c>
      <c r="AA246">
        <f t="shared" si="161"/>
        <v>0</v>
      </c>
      <c r="AB246">
        <f t="shared" si="183"/>
        <v>96</v>
      </c>
      <c r="AC246">
        <f t="shared" si="162"/>
        <v>1</v>
      </c>
      <c r="AD246">
        <f t="shared" si="163"/>
        <v>0</v>
      </c>
      <c r="AE246">
        <f t="shared" si="184"/>
        <v>0</v>
      </c>
      <c r="AF246">
        <f t="shared" si="164"/>
        <v>0</v>
      </c>
      <c r="AG246">
        <f t="shared" si="185"/>
        <v>8</v>
      </c>
      <c r="AH246" cm="1">
        <f t="array" ref="AH246">_xlfn.IFS(AND(AF246=AE246,AJ246=1),SUM(IF(EC246=1,1,0),AH245),AND(AH245=0,OR(AI246=1,AJ246=0)),0,AND(AI246=0,AJ246=0),AH245)</f>
        <v>0</v>
      </c>
      <c r="AI246">
        <f t="shared" si="165"/>
        <v>0</v>
      </c>
      <c r="AJ246">
        <f t="shared" si="166"/>
        <v>0</v>
      </c>
      <c r="AK246">
        <f t="shared" si="186"/>
        <v>0</v>
      </c>
      <c r="AL246">
        <f t="shared" si="167"/>
        <v>0</v>
      </c>
      <c r="AM246">
        <f t="shared" si="168"/>
        <v>0</v>
      </c>
      <c r="AN246">
        <f t="shared" si="187"/>
        <v>0</v>
      </c>
      <c r="AO246">
        <f t="shared" si="169"/>
        <v>0</v>
      </c>
      <c r="AP246">
        <f t="shared" si="170"/>
        <v>0</v>
      </c>
      <c r="AY246" s="72"/>
      <c r="AZ246" s="73"/>
      <c r="BB246" s="72"/>
      <c r="BQ246" s="100"/>
      <c r="BR246" s="96"/>
      <c r="BS246" s="60" t="str">
        <f t="shared" si="149"/>
        <v>DE534</v>
      </c>
      <c r="BT246" t="str">
        <f>IF(ISNA(MATCH(31,$I:$I,)),CC262,VLOOKUP(31,$I:$P,COLUMN(G216),))</f>
        <v>TZ010_app SM01 A1_dp1</v>
      </c>
      <c r="BU246" t="str">
        <f>IF(ISNA(MATCH(31,$I:$I,)),CD262,VLOOKUP(31,$I:$P,COLUMN(H216),))</f>
        <v>Störmeldung Klappe Auslagerung SM</v>
      </c>
      <c r="BW246" t="s">
        <v>584</v>
      </c>
      <c r="BX246" t="s">
        <v>585</v>
      </c>
      <c r="BY246" s="65" t="s">
        <v>1106</v>
      </c>
      <c r="BZ246" t="str">
        <f t="shared" si="150"/>
        <v>534</v>
      </c>
      <c r="CB246" t="s">
        <v>1119</v>
      </c>
      <c r="CC246" t="s">
        <v>1120</v>
      </c>
      <c r="CD246" t="s">
        <v>589</v>
      </c>
      <c r="CF246" t="s">
        <v>584</v>
      </c>
      <c r="CG246" t="s">
        <v>585</v>
      </c>
      <c r="CH246" t="s">
        <v>1106</v>
      </c>
      <c r="EA246" t="e">
        <f>MasterListe!#REF!</f>
        <v>#REF!</v>
      </c>
      <c r="EB246" t="e">
        <f>MasterListe!#REF!</f>
        <v>#REF!</v>
      </c>
      <c r="EC246">
        <f t="shared" si="171"/>
        <v>0</v>
      </c>
      <c r="ED246">
        <f t="shared" si="172"/>
        <v>0</v>
      </c>
      <c r="EE246">
        <f t="shared" si="173"/>
        <v>0</v>
      </c>
      <c r="EF246">
        <f t="shared" si="174"/>
        <v>0</v>
      </c>
      <c r="EG246">
        <f t="shared" si="175"/>
        <v>0</v>
      </c>
      <c r="EH246">
        <f t="shared" si="176"/>
        <v>0</v>
      </c>
      <c r="EI246">
        <f t="shared" si="177"/>
        <v>0</v>
      </c>
      <c r="FA246" s="63" t="str">
        <f t="shared" si="188"/>
        <v>IO.TZ010_app SM01 A1_dp1</v>
      </c>
      <c r="FB246" s="64" t="str">
        <f t="shared" si="189"/>
        <v>F</v>
      </c>
      <c r="FC246" s="64" t="str">
        <f t="shared" si="190"/>
        <v>534</v>
      </c>
      <c r="FD246" s="64" t="str">
        <f t="shared" si="191"/>
        <v>Störmeldung Klappe Auslagerung SM</v>
      </c>
      <c r="FE246" s="64" t="s">
        <v>619</v>
      </c>
      <c r="FF246" s="65"/>
    </row>
    <row r="247" spans="1:162" ht="15" customHeight="1">
      <c r="A247">
        <f t="shared" si="178"/>
        <v>0</v>
      </c>
      <c r="G247">
        <f t="shared" si="151"/>
        <v>0</v>
      </c>
      <c r="H247">
        <f t="shared" si="152"/>
        <v>0</v>
      </c>
      <c r="I247">
        <f t="shared" si="153"/>
        <v>0</v>
      </c>
      <c r="J247">
        <f t="shared" si="147"/>
        <v>0</v>
      </c>
      <c r="K247">
        <f t="shared" si="154"/>
        <v>0</v>
      </c>
      <c r="L247">
        <f t="shared" si="155"/>
        <v>0</v>
      </c>
      <c r="M247">
        <f t="shared" si="156"/>
        <v>0</v>
      </c>
      <c r="N247">
        <f t="shared" si="148"/>
        <v>0</v>
      </c>
      <c r="O247" t="e">
        <f>MasterListe!#REF!&amp;"_"&amp;MasterListe!#REF!&amp;"_"&amp;MasterListe!#REF!</f>
        <v>#REF!</v>
      </c>
      <c r="P247" t="e">
        <f>MasterListe!#REF!&amp;" "&amp;MasterListe!#REF!</f>
        <v>#REF!</v>
      </c>
      <c r="S247">
        <f t="shared" si="179"/>
        <v>4</v>
      </c>
      <c r="T247">
        <f t="shared" si="157"/>
        <v>0</v>
      </c>
      <c r="U247">
        <f t="shared" si="180"/>
        <v>0</v>
      </c>
      <c r="V247">
        <f t="shared" si="181"/>
        <v>10</v>
      </c>
      <c r="W247">
        <f t="shared" si="158"/>
        <v>5</v>
      </c>
      <c r="X247">
        <f t="shared" si="159"/>
        <v>0</v>
      </c>
      <c r="Y247">
        <f t="shared" si="182"/>
        <v>6</v>
      </c>
      <c r="Z247">
        <f t="shared" si="160"/>
        <v>2</v>
      </c>
      <c r="AA247">
        <f t="shared" si="161"/>
        <v>0</v>
      </c>
      <c r="AB247">
        <f t="shared" si="183"/>
        <v>96</v>
      </c>
      <c r="AC247">
        <f t="shared" si="162"/>
        <v>1</v>
      </c>
      <c r="AD247">
        <f t="shared" si="163"/>
        <v>0</v>
      </c>
      <c r="AE247">
        <f t="shared" si="184"/>
        <v>0</v>
      </c>
      <c r="AF247">
        <f t="shared" si="164"/>
        <v>0</v>
      </c>
      <c r="AG247">
        <f t="shared" si="185"/>
        <v>8</v>
      </c>
      <c r="AH247" cm="1">
        <f t="array" ref="AH247">_xlfn.IFS(AND(AF247=AE247,AJ247=1),SUM(IF(EC247=1,1,0),AH246),AND(AH246=0,OR(AI247=1,AJ247=0)),0,AND(AI247=0,AJ247=0),AH246)</f>
        <v>0</v>
      </c>
      <c r="AI247">
        <f t="shared" si="165"/>
        <v>0</v>
      </c>
      <c r="AJ247">
        <f t="shared" si="166"/>
        <v>0</v>
      </c>
      <c r="AK247">
        <f t="shared" si="186"/>
        <v>0</v>
      </c>
      <c r="AL247">
        <f t="shared" si="167"/>
        <v>0</v>
      </c>
      <c r="AM247">
        <f t="shared" si="168"/>
        <v>0</v>
      </c>
      <c r="AN247">
        <f t="shared" si="187"/>
        <v>0</v>
      </c>
      <c r="AO247">
        <f t="shared" si="169"/>
        <v>0</v>
      </c>
      <c r="AP247">
        <f t="shared" si="170"/>
        <v>0</v>
      </c>
      <c r="AY247" s="72"/>
      <c r="AZ247" s="73"/>
      <c r="BB247" s="72"/>
      <c r="BQ247" s="100"/>
      <c r="BR247" s="96"/>
      <c r="BS247" s="60" t="str">
        <f t="shared" si="149"/>
        <v>DE535</v>
      </c>
      <c r="BT247" t="str">
        <f>IF(ISNA(MATCH(32,$I:$I,)),CC263,VLOOKUP(32,$I:$P,COLUMN(G217),))</f>
        <v>TZ010_app KLPx A1_dp2</v>
      </c>
      <c r="BU247" t="str">
        <f>IF(ISNA(MATCH(32,$I:$I,)),CD263,VLOOKUP(32,$I:$P,COLUMN(H217),))</f>
        <v>Rückmeldung geöffnet Klappe Umlagerung</v>
      </c>
      <c r="BW247" t="s">
        <v>584</v>
      </c>
      <c r="BX247" t="s">
        <v>585</v>
      </c>
      <c r="BY247" s="65" t="s">
        <v>1106</v>
      </c>
      <c r="BZ247" t="str">
        <f t="shared" si="150"/>
        <v>535</v>
      </c>
      <c r="CB247" t="s">
        <v>1121</v>
      </c>
      <c r="CC247" t="s">
        <v>1122</v>
      </c>
      <c r="CD247" t="s">
        <v>589</v>
      </c>
      <c r="CF247" t="s">
        <v>584</v>
      </c>
      <c r="CG247" t="s">
        <v>585</v>
      </c>
      <c r="CH247" t="s">
        <v>1106</v>
      </c>
      <c r="EA247" t="e">
        <f>MasterListe!#REF!</f>
        <v>#REF!</v>
      </c>
      <c r="EB247" t="e">
        <f>MasterListe!#REF!</f>
        <v>#REF!</v>
      </c>
      <c r="EC247">
        <f t="shared" si="171"/>
        <v>0</v>
      </c>
      <c r="ED247">
        <f t="shared" si="172"/>
        <v>0</v>
      </c>
      <c r="EE247">
        <f t="shared" si="173"/>
        <v>0</v>
      </c>
      <c r="EF247">
        <f t="shared" si="174"/>
        <v>0</v>
      </c>
      <c r="EG247">
        <f t="shared" si="175"/>
        <v>0</v>
      </c>
      <c r="EH247">
        <f t="shared" si="176"/>
        <v>0</v>
      </c>
      <c r="EI247">
        <f t="shared" si="177"/>
        <v>0</v>
      </c>
      <c r="FA247" s="63" t="str">
        <f t="shared" si="188"/>
        <v>IO.TZ010_app KLPx A1_dp2</v>
      </c>
      <c r="FB247" s="64" t="str">
        <f t="shared" si="189"/>
        <v>F</v>
      </c>
      <c r="FC247" s="64" t="str">
        <f t="shared" si="190"/>
        <v>535</v>
      </c>
      <c r="FD247" s="64" t="str">
        <f t="shared" si="191"/>
        <v>Rückmeldung geöffnet Klappe Umlagerung</v>
      </c>
      <c r="FE247" s="64" t="s">
        <v>619</v>
      </c>
      <c r="FF247" s="65"/>
    </row>
    <row r="248" spans="1:162" ht="15" customHeight="1">
      <c r="A248">
        <f t="shared" si="178"/>
        <v>0</v>
      </c>
      <c r="G248">
        <f t="shared" si="151"/>
        <v>0</v>
      </c>
      <c r="H248">
        <f t="shared" si="152"/>
        <v>0</v>
      </c>
      <c r="I248">
        <f t="shared" si="153"/>
        <v>0</v>
      </c>
      <c r="J248">
        <f t="shared" si="147"/>
        <v>0</v>
      </c>
      <c r="K248">
        <f t="shared" si="154"/>
        <v>0</v>
      </c>
      <c r="L248">
        <f t="shared" si="155"/>
        <v>0</v>
      </c>
      <c r="M248">
        <f t="shared" si="156"/>
        <v>0</v>
      </c>
      <c r="N248">
        <f t="shared" si="148"/>
        <v>0</v>
      </c>
      <c r="O248" t="e">
        <f>MasterListe!#REF!&amp;"_"&amp;MasterListe!#REF!&amp;"_"&amp;MasterListe!#REF!</f>
        <v>#REF!</v>
      </c>
      <c r="P248" t="e">
        <f>MasterListe!#REF!&amp;" "&amp;MasterListe!#REF!</f>
        <v>#REF!</v>
      </c>
      <c r="S248">
        <f t="shared" si="179"/>
        <v>4</v>
      </c>
      <c r="T248">
        <f t="shared" si="157"/>
        <v>0</v>
      </c>
      <c r="U248">
        <f t="shared" si="180"/>
        <v>0</v>
      </c>
      <c r="V248">
        <f t="shared" si="181"/>
        <v>10</v>
      </c>
      <c r="W248">
        <f t="shared" si="158"/>
        <v>5</v>
      </c>
      <c r="X248">
        <f t="shared" si="159"/>
        <v>0</v>
      </c>
      <c r="Y248">
        <f t="shared" si="182"/>
        <v>6</v>
      </c>
      <c r="Z248">
        <f t="shared" si="160"/>
        <v>2</v>
      </c>
      <c r="AA248">
        <f t="shared" si="161"/>
        <v>0</v>
      </c>
      <c r="AB248">
        <f t="shared" si="183"/>
        <v>96</v>
      </c>
      <c r="AC248">
        <f t="shared" si="162"/>
        <v>1</v>
      </c>
      <c r="AD248">
        <f t="shared" si="163"/>
        <v>0</v>
      </c>
      <c r="AE248">
        <f t="shared" si="184"/>
        <v>0</v>
      </c>
      <c r="AF248">
        <f t="shared" si="164"/>
        <v>0</v>
      </c>
      <c r="AG248">
        <f t="shared" si="185"/>
        <v>8</v>
      </c>
      <c r="AH248" cm="1">
        <f t="array" ref="AH248">_xlfn.IFS(AND(AF248=AE248,AJ248=1),SUM(IF(EC248=1,1,0),AH247),AND(AH247=0,OR(AI248=1,AJ248=0)),0,AND(AI248=0,AJ248=0),AH247)</f>
        <v>0</v>
      </c>
      <c r="AI248">
        <f t="shared" si="165"/>
        <v>0</v>
      </c>
      <c r="AJ248">
        <f t="shared" si="166"/>
        <v>0</v>
      </c>
      <c r="AK248">
        <f t="shared" si="186"/>
        <v>0</v>
      </c>
      <c r="AL248">
        <f t="shared" si="167"/>
        <v>0</v>
      </c>
      <c r="AM248">
        <f t="shared" si="168"/>
        <v>0</v>
      </c>
      <c r="AN248">
        <f t="shared" si="187"/>
        <v>0</v>
      </c>
      <c r="AO248">
        <f t="shared" si="169"/>
        <v>0</v>
      </c>
      <c r="AP248">
        <f t="shared" si="170"/>
        <v>0</v>
      </c>
      <c r="AY248" s="72"/>
      <c r="AZ248" s="73"/>
      <c r="BB248" s="72"/>
      <c r="BQ248" s="100"/>
      <c r="BR248" s="96"/>
      <c r="BS248" s="60" t="str">
        <f t="shared" si="149"/>
        <v>DE536</v>
      </c>
      <c r="BT248" t="str">
        <f>IF(ISNA(MATCH(33,$I:$I,)),CC264,VLOOKUP(33,$I:$P,COLUMN(G218),))</f>
        <v>TZ010_app KLPx A1_dp3</v>
      </c>
      <c r="BU248" t="str">
        <f>IF(ISNA(MATCH(33,$I:$I,)),CD264,VLOOKUP(33,$I:$P,COLUMN(H218),))</f>
        <v>Rückmeldung geschlossen Klappe Umlagerung</v>
      </c>
      <c r="BW248" t="s">
        <v>584</v>
      </c>
      <c r="BX248" t="s">
        <v>585</v>
      </c>
      <c r="BY248" s="65" t="s">
        <v>1106</v>
      </c>
      <c r="BZ248" t="str">
        <f t="shared" si="150"/>
        <v>536</v>
      </c>
      <c r="CB248" t="s">
        <v>1123</v>
      </c>
      <c r="CC248" t="s">
        <v>1124</v>
      </c>
      <c r="CD248" t="s">
        <v>589</v>
      </c>
      <c r="CF248" t="s">
        <v>584</v>
      </c>
      <c r="CG248" t="s">
        <v>585</v>
      </c>
      <c r="CH248" t="s">
        <v>1106</v>
      </c>
      <c r="EA248" t="e">
        <f>MasterListe!#REF!</f>
        <v>#REF!</v>
      </c>
      <c r="EB248" t="e">
        <f>MasterListe!#REF!</f>
        <v>#REF!</v>
      </c>
      <c r="EC248">
        <f t="shared" si="171"/>
        <v>0</v>
      </c>
      <c r="ED248">
        <f t="shared" si="172"/>
        <v>0</v>
      </c>
      <c r="EE248">
        <f t="shared" si="173"/>
        <v>0</v>
      </c>
      <c r="EF248">
        <f t="shared" si="174"/>
        <v>0</v>
      </c>
      <c r="EG248">
        <f t="shared" si="175"/>
        <v>0</v>
      </c>
      <c r="EH248">
        <f t="shared" si="176"/>
        <v>0</v>
      </c>
      <c r="EI248">
        <f t="shared" si="177"/>
        <v>0</v>
      </c>
      <c r="FA248" s="63" t="str">
        <f t="shared" si="188"/>
        <v>IO.TZ010_app KLPx A1_dp3</v>
      </c>
      <c r="FB248" s="64" t="str">
        <f t="shared" si="189"/>
        <v>F</v>
      </c>
      <c r="FC248" s="64" t="str">
        <f t="shared" si="190"/>
        <v>536</v>
      </c>
      <c r="FD248" s="64" t="str">
        <f t="shared" si="191"/>
        <v>Rückmeldung geschlossen Klappe Umlagerung</v>
      </c>
      <c r="FE248" s="64" t="s">
        <v>619</v>
      </c>
      <c r="FF248" s="65"/>
    </row>
    <row r="249" spans="1:162" ht="15" customHeight="1">
      <c r="A249">
        <f t="shared" si="178"/>
        <v>0</v>
      </c>
      <c r="G249">
        <f t="shared" si="151"/>
        <v>0</v>
      </c>
      <c r="H249">
        <f t="shared" si="152"/>
        <v>0</v>
      </c>
      <c r="I249">
        <f t="shared" si="153"/>
        <v>0</v>
      </c>
      <c r="J249">
        <f t="shared" si="147"/>
        <v>0</v>
      </c>
      <c r="K249">
        <f t="shared" si="154"/>
        <v>0</v>
      </c>
      <c r="L249">
        <f t="shared" si="155"/>
        <v>0</v>
      </c>
      <c r="M249">
        <f t="shared" si="156"/>
        <v>0</v>
      </c>
      <c r="N249">
        <f t="shared" si="148"/>
        <v>0</v>
      </c>
      <c r="O249" t="e">
        <f>MasterListe!#REF!&amp;"_"&amp;MasterListe!#REF!&amp;"_"&amp;MasterListe!#REF!</f>
        <v>#REF!</v>
      </c>
      <c r="P249" t="e">
        <f>MasterListe!#REF!&amp;" "&amp;MasterListe!#REF!</f>
        <v>#REF!</v>
      </c>
      <c r="S249">
        <f t="shared" si="179"/>
        <v>4</v>
      </c>
      <c r="T249">
        <f t="shared" si="157"/>
        <v>0</v>
      </c>
      <c r="U249">
        <f t="shared" si="180"/>
        <v>0</v>
      </c>
      <c r="V249">
        <f t="shared" si="181"/>
        <v>10</v>
      </c>
      <c r="W249">
        <f t="shared" si="158"/>
        <v>5</v>
      </c>
      <c r="X249">
        <f t="shared" si="159"/>
        <v>0</v>
      </c>
      <c r="Y249">
        <f t="shared" si="182"/>
        <v>6</v>
      </c>
      <c r="Z249">
        <f t="shared" si="160"/>
        <v>2</v>
      </c>
      <c r="AA249">
        <f t="shared" si="161"/>
        <v>0</v>
      </c>
      <c r="AB249">
        <f t="shared" si="183"/>
        <v>96</v>
      </c>
      <c r="AC249">
        <f t="shared" si="162"/>
        <v>1</v>
      </c>
      <c r="AD249">
        <f t="shared" si="163"/>
        <v>0</v>
      </c>
      <c r="AE249">
        <f t="shared" si="184"/>
        <v>0</v>
      </c>
      <c r="AF249">
        <f t="shared" si="164"/>
        <v>0</v>
      </c>
      <c r="AG249">
        <f t="shared" si="185"/>
        <v>8</v>
      </c>
      <c r="AH249" cm="1">
        <f t="array" ref="AH249">_xlfn.IFS(AND(AF249=AE249,AJ249=1),SUM(IF(EC249=1,1,0),AH248),AND(AH248=0,OR(AI249=1,AJ249=0)),0,AND(AI249=0,AJ249=0),AH248)</f>
        <v>0</v>
      </c>
      <c r="AI249">
        <f t="shared" si="165"/>
        <v>0</v>
      </c>
      <c r="AJ249">
        <f t="shared" si="166"/>
        <v>0</v>
      </c>
      <c r="AK249">
        <f t="shared" si="186"/>
        <v>0</v>
      </c>
      <c r="AL249">
        <f t="shared" si="167"/>
        <v>0</v>
      </c>
      <c r="AM249">
        <f t="shared" si="168"/>
        <v>0</v>
      </c>
      <c r="AN249">
        <f t="shared" si="187"/>
        <v>0</v>
      </c>
      <c r="AO249">
        <f t="shared" si="169"/>
        <v>0</v>
      </c>
      <c r="AP249">
        <f t="shared" si="170"/>
        <v>0</v>
      </c>
      <c r="AY249" s="72"/>
      <c r="AZ249" s="73"/>
      <c r="BB249" s="72"/>
      <c r="BQ249" s="100"/>
      <c r="BR249" s="96"/>
      <c r="BS249" s="60" t="str">
        <f t="shared" si="149"/>
        <v>DE537</v>
      </c>
      <c r="BT249" t="str">
        <f>IF(ISNA(MATCH(34,$I:$I,)),CC265,VLOOKUP(34,$I:$P,COLUMN(G219),))</f>
        <v>TZ010_app KLPx A1_dp4</v>
      </c>
      <c r="BU249" t="str">
        <f>IF(ISNA(MATCH(34,$I:$I,)),CD265,VLOOKUP(34,$I:$P,COLUMN(H219),))</f>
        <v>Handeingriff Klappe Umlagerung</v>
      </c>
      <c r="BW249" t="s">
        <v>584</v>
      </c>
      <c r="BX249" t="s">
        <v>585</v>
      </c>
      <c r="BY249" s="65" t="s">
        <v>1106</v>
      </c>
      <c r="BZ249" t="str">
        <f t="shared" si="150"/>
        <v>537</v>
      </c>
      <c r="CB249" t="s">
        <v>1125</v>
      </c>
      <c r="CC249" t="s">
        <v>1126</v>
      </c>
      <c r="CD249" t="s">
        <v>589</v>
      </c>
      <c r="CF249" t="s">
        <v>584</v>
      </c>
      <c r="CG249" t="s">
        <v>585</v>
      </c>
      <c r="CH249" t="s">
        <v>1106</v>
      </c>
      <c r="EA249" t="e">
        <f>MasterListe!#REF!</f>
        <v>#REF!</v>
      </c>
      <c r="EB249" t="e">
        <f>MasterListe!#REF!</f>
        <v>#REF!</v>
      </c>
      <c r="EC249">
        <f t="shared" si="171"/>
        <v>0</v>
      </c>
      <c r="ED249">
        <f t="shared" si="172"/>
        <v>0</v>
      </c>
      <c r="EE249">
        <f t="shared" si="173"/>
        <v>0</v>
      </c>
      <c r="EF249">
        <f t="shared" si="174"/>
        <v>0</v>
      </c>
      <c r="EG249">
        <f t="shared" si="175"/>
        <v>0</v>
      </c>
      <c r="EH249">
        <f t="shared" si="176"/>
        <v>0</v>
      </c>
      <c r="EI249">
        <f t="shared" si="177"/>
        <v>0</v>
      </c>
      <c r="FA249" s="63" t="str">
        <f t="shared" si="188"/>
        <v>IO.TZ010_app KLPx A1_dp4</v>
      </c>
      <c r="FB249" s="64" t="str">
        <f t="shared" si="189"/>
        <v>F</v>
      </c>
      <c r="FC249" s="64" t="str">
        <f t="shared" si="190"/>
        <v>537</v>
      </c>
      <c r="FD249" s="64" t="str">
        <f t="shared" si="191"/>
        <v>Handeingriff Klappe Umlagerung</v>
      </c>
      <c r="FE249" s="64" t="s">
        <v>619</v>
      </c>
      <c r="FF249" s="65"/>
    </row>
    <row r="250" spans="1:162" ht="15" customHeight="1">
      <c r="A250">
        <f t="shared" si="178"/>
        <v>0</v>
      </c>
      <c r="G250">
        <f t="shared" si="151"/>
        <v>0</v>
      </c>
      <c r="H250">
        <f t="shared" si="152"/>
        <v>0</v>
      </c>
      <c r="I250">
        <f t="shared" si="153"/>
        <v>0</v>
      </c>
      <c r="J250">
        <f t="shared" si="147"/>
        <v>0</v>
      </c>
      <c r="K250">
        <f t="shared" si="154"/>
        <v>0</v>
      </c>
      <c r="L250">
        <f t="shared" si="155"/>
        <v>0</v>
      </c>
      <c r="M250">
        <f t="shared" si="156"/>
        <v>0</v>
      </c>
      <c r="N250">
        <f t="shared" si="148"/>
        <v>0</v>
      </c>
      <c r="O250" t="e">
        <f>MasterListe!#REF!&amp;"_"&amp;MasterListe!#REF!&amp;"_"&amp;MasterListe!#REF!</f>
        <v>#REF!</v>
      </c>
      <c r="P250" t="e">
        <f>MasterListe!#REF!&amp;" "&amp;MasterListe!#REF!</f>
        <v>#REF!</v>
      </c>
      <c r="S250">
        <f t="shared" si="179"/>
        <v>4</v>
      </c>
      <c r="T250">
        <f t="shared" si="157"/>
        <v>0</v>
      </c>
      <c r="U250">
        <f t="shared" si="180"/>
        <v>0</v>
      </c>
      <c r="V250">
        <f t="shared" si="181"/>
        <v>10</v>
      </c>
      <c r="W250">
        <f t="shared" si="158"/>
        <v>5</v>
      </c>
      <c r="X250">
        <f t="shared" si="159"/>
        <v>0</v>
      </c>
      <c r="Y250">
        <f t="shared" si="182"/>
        <v>6</v>
      </c>
      <c r="Z250">
        <f t="shared" si="160"/>
        <v>2</v>
      </c>
      <c r="AA250">
        <f t="shared" si="161"/>
        <v>0</v>
      </c>
      <c r="AB250">
        <f t="shared" si="183"/>
        <v>96</v>
      </c>
      <c r="AC250">
        <f t="shared" si="162"/>
        <v>1</v>
      </c>
      <c r="AD250">
        <f t="shared" si="163"/>
        <v>0</v>
      </c>
      <c r="AE250">
        <f t="shared" si="184"/>
        <v>0</v>
      </c>
      <c r="AF250">
        <f t="shared" si="164"/>
        <v>0</v>
      </c>
      <c r="AG250">
        <f t="shared" si="185"/>
        <v>8</v>
      </c>
      <c r="AH250" cm="1">
        <f t="array" ref="AH250">_xlfn.IFS(AND(AF250=AE250,AJ250=1),SUM(IF(EC250=1,1,0),AH249),AND(AH249=0,OR(AI250=1,AJ250=0)),0,AND(AI250=0,AJ250=0),AH249)</f>
        <v>0</v>
      </c>
      <c r="AI250">
        <f t="shared" si="165"/>
        <v>0</v>
      </c>
      <c r="AJ250">
        <f t="shared" si="166"/>
        <v>0</v>
      </c>
      <c r="AK250">
        <f t="shared" si="186"/>
        <v>0</v>
      </c>
      <c r="AL250">
        <f t="shared" si="167"/>
        <v>0</v>
      </c>
      <c r="AM250">
        <f t="shared" si="168"/>
        <v>0</v>
      </c>
      <c r="AN250">
        <f t="shared" si="187"/>
        <v>0</v>
      </c>
      <c r="AO250">
        <f t="shared" si="169"/>
        <v>0</v>
      </c>
      <c r="AP250">
        <f t="shared" si="170"/>
        <v>0</v>
      </c>
      <c r="AY250" s="72"/>
      <c r="AZ250" s="73"/>
      <c r="BB250" s="72"/>
      <c r="BQ250" s="100"/>
      <c r="BR250" s="96"/>
      <c r="BS250" s="60" t="str">
        <f t="shared" si="149"/>
        <v>DE538</v>
      </c>
      <c r="BT250" t="str">
        <f>IF(ISNA(MATCH(35,$I:$I,)),CC266,VLOOKUP(35,$I:$P,COLUMN(G220),))</f>
        <v>TZ010_app SM01 A1_dp1</v>
      </c>
      <c r="BU250" t="str">
        <f>IF(ISNA(MATCH(35,$I:$I,)),CD266,VLOOKUP(35,$I:$P,COLUMN(H220),))</f>
        <v>Störmeldung Klappe Umlagerung SM</v>
      </c>
      <c r="BW250" t="s">
        <v>584</v>
      </c>
      <c r="BX250" t="s">
        <v>585</v>
      </c>
      <c r="BY250" s="65" t="s">
        <v>1106</v>
      </c>
      <c r="BZ250" t="str">
        <f t="shared" si="150"/>
        <v>538</v>
      </c>
      <c r="CB250" t="s">
        <v>1127</v>
      </c>
      <c r="CC250" t="s">
        <v>1128</v>
      </c>
      <c r="CD250" t="s">
        <v>589</v>
      </c>
      <c r="CF250" t="s">
        <v>584</v>
      </c>
      <c r="CG250" t="s">
        <v>585</v>
      </c>
      <c r="CH250" t="s">
        <v>1106</v>
      </c>
      <c r="EA250" t="e">
        <f>MasterListe!#REF!</f>
        <v>#REF!</v>
      </c>
      <c r="EB250" t="e">
        <f>MasterListe!#REF!</f>
        <v>#REF!</v>
      </c>
      <c r="EC250">
        <f t="shared" si="171"/>
        <v>0</v>
      </c>
      <c r="ED250">
        <f t="shared" si="172"/>
        <v>0</v>
      </c>
      <c r="EE250">
        <f t="shared" si="173"/>
        <v>0</v>
      </c>
      <c r="EF250">
        <f t="shared" si="174"/>
        <v>0</v>
      </c>
      <c r="EG250">
        <f t="shared" si="175"/>
        <v>0</v>
      </c>
      <c r="EH250">
        <f t="shared" si="176"/>
        <v>0</v>
      </c>
      <c r="EI250">
        <f t="shared" si="177"/>
        <v>0</v>
      </c>
      <c r="FA250" s="63" t="str">
        <f t="shared" si="188"/>
        <v>IO.TZ010_app SM01 A1_dp1</v>
      </c>
      <c r="FB250" s="64" t="str">
        <f t="shared" si="189"/>
        <v>F</v>
      </c>
      <c r="FC250" s="64" t="str">
        <f t="shared" si="190"/>
        <v>538</v>
      </c>
      <c r="FD250" s="64" t="str">
        <f t="shared" si="191"/>
        <v>Störmeldung Klappe Umlagerung SM</v>
      </c>
      <c r="FE250" s="64" t="s">
        <v>619</v>
      </c>
      <c r="FF250" s="65"/>
    </row>
    <row r="251" spans="1:162" ht="15" customHeight="1">
      <c r="A251">
        <f t="shared" si="178"/>
        <v>0</v>
      </c>
      <c r="G251">
        <f t="shared" si="151"/>
        <v>0</v>
      </c>
      <c r="H251">
        <f t="shared" si="152"/>
        <v>0</v>
      </c>
      <c r="I251">
        <f t="shared" si="153"/>
        <v>0</v>
      </c>
      <c r="J251">
        <f t="shared" si="147"/>
        <v>0</v>
      </c>
      <c r="K251">
        <f t="shared" si="154"/>
        <v>0</v>
      </c>
      <c r="L251">
        <f t="shared" si="155"/>
        <v>0</v>
      </c>
      <c r="M251">
        <f t="shared" si="156"/>
        <v>0</v>
      </c>
      <c r="N251">
        <f t="shared" si="148"/>
        <v>0</v>
      </c>
      <c r="O251" t="e">
        <f>MasterListe!#REF!&amp;"_"&amp;MasterListe!#REF!&amp;"_"&amp;MasterListe!#REF!</f>
        <v>#REF!</v>
      </c>
      <c r="P251" t="e">
        <f>MasterListe!#REF!&amp;" "&amp;MasterListe!#REF!</f>
        <v>#REF!</v>
      </c>
      <c r="S251">
        <f t="shared" si="179"/>
        <v>4</v>
      </c>
      <c r="T251">
        <f t="shared" si="157"/>
        <v>0</v>
      </c>
      <c r="U251">
        <f t="shared" si="180"/>
        <v>0</v>
      </c>
      <c r="V251">
        <f t="shared" si="181"/>
        <v>10</v>
      </c>
      <c r="W251">
        <f t="shared" si="158"/>
        <v>5</v>
      </c>
      <c r="X251">
        <f t="shared" si="159"/>
        <v>0</v>
      </c>
      <c r="Y251">
        <f t="shared" si="182"/>
        <v>6</v>
      </c>
      <c r="Z251">
        <f t="shared" si="160"/>
        <v>2</v>
      </c>
      <c r="AA251">
        <f t="shared" si="161"/>
        <v>0</v>
      </c>
      <c r="AB251">
        <f t="shared" si="183"/>
        <v>96</v>
      </c>
      <c r="AC251">
        <f t="shared" si="162"/>
        <v>1</v>
      </c>
      <c r="AD251">
        <f t="shared" si="163"/>
        <v>0</v>
      </c>
      <c r="AE251">
        <f t="shared" si="184"/>
        <v>0</v>
      </c>
      <c r="AF251">
        <f t="shared" si="164"/>
        <v>0</v>
      </c>
      <c r="AG251">
        <f t="shared" si="185"/>
        <v>8</v>
      </c>
      <c r="AH251" cm="1">
        <f t="array" ref="AH251">_xlfn.IFS(AND(AF251=AE251,AJ251=1),SUM(IF(EC251=1,1,0),AH250),AND(AH250=0,OR(AI251=1,AJ251=0)),0,AND(AI251=0,AJ251=0),AH250)</f>
        <v>0</v>
      </c>
      <c r="AI251">
        <f t="shared" si="165"/>
        <v>0</v>
      </c>
      <c r="AJ251">
        <f t="shared" si="166"/>
        <v>0</v>
      </c>
      <c r="AK251">
        <f t="shared" si="186"/>
        <v>0</v>
      </c>
      <c r="AL251">
        <f t="shared" si="167"/>
        <v>0</v>
      </c>
      <c r="AM251">
        <f t="shared" si="168"/>
        <v>0</v>
      </c>
      <c r="AN251">
        <f t="shared" si="187"/>
        <v>0</v>
      </c>
      <c r="AO251">
        <f t="shared" si="169"/>
        <v>0</v>
      </c>
      <c r="AP251">
        <f t="shared" si="170"/>
        <v>0</v>
      </c>
      <c r="AY251" s="72"/>
      <c r="AZ251" s="73"/>
      <c r="BB251" s="72"/>
      <c r="BQ251" s="100"/>
      <c r="BR251" s="96"/>
      <c r="BS251" s="60" t="str">
        <f t="shared" si="149"/>
        <v>DE539</v>
      </c>
      <c r="BT251" t="str">
        <f>IF(ISNA(MATCH(36,$I:$I,)),CC267,VLOOKUP(36,$I:$P,COLUMN(G221),))</f>
        <v>TZ010_app SM02 A1_dp1</v>
      </c>
      <c r="BU251" t="str">
        <f>IF(ISNA(MATCH(36,$I:$I,)),CD267,VLOOKUP(36,$I:$P,COLUMN(H221),))</f>
        <v>Störmeldung HiHi Grenzschalter</v>
      </c>
      <c r="BW251" t="s">
        <v>584</v>
      </c>
      <c r="BX251" t="s">
        <v>585</v>
      </c>
      <c r="BY251" s="65" t="s">
        <v>1106</v>
      </c>
      <c r="BZ251" t="str">
        <f t="shared" si="150"/>
        <v>539</v>
      </c>
      <c r="CB251" t="s">
        <v>1129</v>
      </c>
      <c r="CC251" t="s">
        <v>1130</v>
      </c>
      <c r="CD251" t="s">
        <v>589</v>
      </c>
      <c r="CF251" t="s">
        <v>584</v>
      </c>
      <c r="CG251" t="s">
        <v>585</v>
      </c>
      <c r="CH251" t="s">
        <v>1106</v>
      </c>
      <c r="EA251" t="e">
        <f>MasterListe!#REF!</f>
        <v>#REF!</v>
      </c>
      <c r="EB251" t="e">
        <f>MasterListe!#REF!</f>
        <v>#REF!</v>
      </c>
      <c r="EC251">
        <f t="shared" si="171"/>
        <v>0</v>
      </c>
      <c r="ED251">
        <f t="shared" si="172"/>
        <v>0</v>
      </c>
      <c r="EE251">
        <f t="shared" si="173"/>
        <v>0</v>
      </c>
      <c r="EF251">
        <f t="shared" si="174"/>
        <v>0</v>
      </c>
      <c r="EG251">
        <f t="shared" si="175"/>
        <v>0</v>
      </c>
      <c r="EH251">
        <f t="shared" si="176"/>
        <v>0</v>
      </c>
      <c r="EI251">
        <f t="shared" si="177"/>
        <v>0</v>
      </c>
      <c r="FA251" s="63" t="str">
        <f t="shared" si="188"/>
        <v>IO.TZ010_app SM02 A1_dp1</v>
      </c>
      <c r="FB251" s="64" t="str">
        <f t="shared" si="189"/>
        <v>F</v>
      </c>
      <c r="FC251" s="64" t="str">
        <f t="shared" si="190"/>
        <v>539</v>
      </c>
      <c r="FD251" s="64" t="str">
        <f t="shared" si="191"/>
        <v>Störmeldung HiHi Grenzschalter</v>
      </c>
      <c r="FE251" s="64" t="s">
        <v>619</v>
      </c>
      <c r="FF251" s="65"/>
    </row>
    <row r="252" spans="1:162" ht="15" customHeight="1">
      <c r="A252">
        <f t="shared" si="178"/>
        <v>0</v>
      </c>
      <c r="G252">
        <f t="shared" si="151"/>
        <v>0</v>
      </c>
      <c r="H252">
        <f t="shared" si="152"/>
        <v>0</v>
      </c>
      <c r="I252">
        <f t="shared" si="153"/>
        <v>0</v>
      </c>
      <c r="J252">
        <f t="shared" ref="J252:J315" si="192">X252*W252</f>
        <v>0</v>
      </c>
      <c r="K252">
        <f t="shared" si="154"/>
        <v>0</v>
      </c>
      <c r="L252">
        <f t="shared" si="155"/>
        <v>0</v>
      </c>
      <c r="M252">
        <f t="shared" si="156"/>
        <v>0</v>
      </c>
      <c r="N252">
        <f t="shared" si="148"/>
        <v>0</v>
      </c>
      <c r="O252" t="e">
        <f>MasterListe!#REF!&amp;"_"&amp;MasterListe!#REF!&amp;"_"&amp;MasterListe!#REF!</f>
        <v>#REF!</v>
      </c>
      <c r="P252" t="e">
        <f>MasterListe!#REF!&amp;" "&amp;MasterListe!#REF!</f>
        <v>#REF!</v>
      </c>
      <c r="S252">
        <f t="shared" si="179"/>
        <v>4</v>
      </c>
      <c r="T252">
        <f t="shared" si="157"/>
        <v>0</v>
      </c>
      <c r="U252">
        <f t="shared" si="180"/>
        <v>0</v>
      </c>
      <c r="V252">
        <f t="shared" si="181"/>
        <v>10</v>
      </c>
      <c r="W252">
        <f t="shared" si="158"/>
        <v>5</v>
      </c>
      <c r="X252">
        <f t="shared" si="159"/>
        <v>0</v>
      </c>
      <c r="Y252">
        <f t="shared" si="182"/>
        <v>6</v>
      </c>
      <c r="Z252">
        <f t="shared" si="160"/>
        <v>2</v>
      </c>
      <c r="AA252">
        <f t="shared" si="161"/>
        <v>0</v>
      </c>
      <c r="AB252">
        <f t="shared" si="183"/>
        <v>96</v>
      </c>
      <c r="AC252">
        <f t="shared" si="162"/>
        <v>1</v>
      </c>
      <c r="AD252">
        <f t="shared" si="163"/>
        <v>0</v>
      </c>
      <c r="AE252">
        <f t="shared" si="184"/>
        <v>0</v>
      </c>
      <c r="AF252">
        <f t="shared" si="164"/>
        <v>0</v>
      </c>
      <c r="AG252">
        <f t="shared" si="185"/>
        <v>8</v>
      </c>
      <c r="AH252" cm="1">
        <f t="array" ref="AH252">_xlfn.IFS(AND(AF252=AE252,AJ252=1),SUM(IF(EC252=1,1,0),AH251),AND(AH251=0,OR(AI252=1,AJ252=0)),0,AND(AI252=0,AJ252=0),AH251)</f>
        <v>0</v>
      </c>
      <c r="AI252">
        <f t="shared" si="165"/>
        <v>0</v>
      </c>
      <c r="AJ252">
        <f t="shared" si="166"/>
        <v>0</v>
      </c>
      <c r="AK252">
        <f t="shared" si="186"/>
        <v>0</v>
      </c>
      <c r="AL252">
        <f t="shared" si="167"/>
        <v>0</v>
      </c>
      <c r="AM252">
        <f t="shared" si="168"/>
        <v>0</v>
      </c>
      <c r="AN252">
        <f t="shared" si="187"/>
        <v>0</v>
      </c>
      <c r="AO252">
        <f t="shared" si="169"/>
        <v>0</v>
      </c>
      <c r="AP252">
        <f t="shared" si="170"/>
        <v>0</v>
      </c>
      <c r="AY252" s="72"/>
      <c r="AZ252" s="73"/>
      <c r="BB252" s="72"/>
      <c r="BQ252" s="100"/>
      <c r="BR252" s="96">
        <v>4</v>
      </c>
      <c r="BS252" s="60" t="str">
        <f t="shared" si="149"/>
        <v>DE544</v>
      </c>
      <c r="BT252" t="str">
        <f>IF(ISNA(MATCH(37,$I:$I,)),CC268,VLOOKUP(37,$I:$P,COLUMN(G222),))</f>
        <v>TZ010_app SM02 A1_dp2</v>
      </c>
      <c r="BU252" t="str">
        <f>IF(ISNA(MATCH(37,$I:$I,)),CD268,VLOOKUP(37,$I:$P,COLUMN(H222),))</f>
        <v>Niveaumeldung HiHi Grenzschalter</v>
      </c>
      <c r="BW252" t="s">
        <v>584</v>
      </c>
      <c r="BX252" t="s">
        <v>585</v>
      </c>
      <c r="BY252" s="65" t="s">
        <v>1131</v>
      </c>
      <c r="BZ252" t="str">
        <f t="shared" si="150"/>
        <v>544</v>
      </c>
      <c r="CB252" t="s">
        <v>1132</v>
      </c>
      <c r="CC252" t="s">
        <v>1133</v>
      </c>
      <c r="CD252" t="s">
        <v>589</v>
      </c>
      <c r="CF252" t="s">
        <v>584</v>
      </c>
      <c r="CG252" t="s">
        <v>585</v>
      </c>
      <c r="CH252" t="s">
        <v>1131</v>
      </c>
      <c r="EA252" t="e">
        <f>MasterListe!#REF!</f>
        <v>#REF!</v>
      </c>
      <c r="EB252" t="e">
        <f>MasterListe!#REF!</f>
        <v>#REF!</v>
      </c>
      <c r="EC252">
        <f t="shared" si="171"/>
        <v>0</v>
      </c>
      <c r="ED252">
        <f t="shared" si="172"/>
        <v>0</v>
      </c>
      <c r="EE252">
        <f t="shared" si="173"/>
        <v>0</v>
      </c>
      <c r="EF252">
        <f t="shared" si="174"/>
        <v>0</v>
      </c>
      <c r="EG252">
        <f t="shared" si="175"/>
        <v>0</v>
      </c>
      <c r="EH252">
        <f t="shared" si="176"/>
        <v>0</v>
      </c>
      <c r="EI252">
        <f t="shared" si="177"/>
        <v>0</v>
      </c>
      <c r="FA252" s="63" t="str">
        <f t="shared" si="188"/>
        <v>IO.TZ010_app SM02 A1_dp2</v>
      </c>
      <c r="FB252" s="64" t="str">
        <f t="shared" si="189"/>
        <v>F</v>
      </c>
      <c r="FC252" s="64" t="str">
        <f t="shared" si="190"/>
        <v>544</v>
      </c>
      <c r="FD252" s="64" t="str">
        <f t="shared" si="191"/>
        <v>Niveaumeldung HiHi Grenzschalter</v>
      </c>
      <c r="FE252" s="64" t="s">
        <v>619</v>
      </c>
      <c r="FF252" s="65"/>
    </row>
    <row r="253" spans="1:162" ht="15" customHeight="1">
      <c r="A253">
        <f t="shared" si="178"/>
        <v>0</v>
      </c>
      <c r="G253">
        <f t="shared" si="151"/>
        <v>0</v>
      </c>
      <c r="H253">
        <f t="shared" si="152"/>
        <v>0</v>
      </c>
      <c r="I253">
        <f t="shared" si="153"/>
        <v>0</v>
      </c>
      <c r="J253">
        <f t="shared" si="192"/>
        <v>0</v>
      </c>
      <c r="K253">
        <f t="shared" si="154"/>
        <v>0</v>
      </c>
      <c r="L253">
        <f t="shared" si="155"/>
        <v>0</v>
      </c>
      <c r="M253">
        <f t="shared" si="156"/>
        <v>0</v>
      </c>
      <c r="N253">
        <f t="shared" si="148"/>
        <v>0</v>
      </c>
      <c r="O253" t="e">
        <f>MasterListe!#REF!&amp;"_"&amp;MasterListe!#REF!&amp;"_"&amp;MasterListe!#REF!</f>
        <v>#REF!</v>
      </c>
      <c r="P253" t="e">
        <f>MasterListe!#REF!&amp;" "&amp;MasterListe!#REF!</f>
        <v>#REF!</v>
      </c>
      <c r="S253">
        <f t="shared" si="179"/>
        <v>4</v>
      </c>
      <c r="T253">
        <f t="shared" si="157"/>
        <v>0</v>
      </c>
      <c r="U253">
        <f t="shared" si="180"/>
        <v>0</v>
      </c>
      <c r="V253">
        <f t="shared" si="181"/>
        <v>10</v>
      </c>
      <c r="W253">
        <f t="shared" si="158"/>
        <v>5</v>
      </c>
      <c r="X253">
        <f t="shared" si="159"/>
        <v>0</v>
      </c>
      <c r="Y253">
        <f t="shared" si="182"/>
        <v>6</v>
      </c>
      <c r="Z253">
        <f t="shared" si="160"/>
        <v>2</v>
      </c>
      <c r="AA253">
        <f t="shared" si="161"/>
        <v>0</v>
      </c>
      <c r="AB253">
        <f t="shared" si="183"/>
        <v>96</v>
      </c>
      <c r="AC253">
        <f t="shared" si="162"/>
        <v>1</v>
      </c>
      <c r="AD253">
        <f t="shared" si="163"/>
        <v>0</v>
      </c>
      <c r="AE253">
        <f t="shared" si="184"/>
        <v>0</v>
      </c>
      <c r="AF253">
        <f t="shared" si="164"/>
        <v>0</v>
      </c>
      <c r="AG253">
        <f t="shared" si="185"/>
        <v>8</v>
      </c>
      <c r="AH253" cm="1">
        <f t="array" ref="AH253">_xlfn.IFS(AND(AF253=AE253,AJ253=1),SUM(IF(EC253=1,1,0),AH252),AND(AH252=0,OR(AI253=1,AJ253=0)),0,AND(AI253=0,AJ253=0),AH252)</f>
        <v>0</v>
      </c>
      <c r="AI253">
        <f t="shared" si="165"/>
        <v>0</v>
      </c>
      <c r="AJ253">
        <f t="shared" si="166"/>
        <v>0</v>
      </c>
      <c r="AK253">
        <f t="shared" si="186"/>
        <v>0</v>
      </c>
      <c r="AL253">
        <f t="shared" si="167"/>
        <v>0</v>
      </c>
      <c r="AM253">
        <f t="shared" si="168"/>
        <v>0</v>
      </c>
      <c r="AN253">
        <f t="shared" si="187"/>
        <v>0</v>
      </c>
      <c r="AO253">
        <f t="shared" si="169"/>
        <v>0</v>
      </c>
      <c r="AP253">
        <f t="shared" si="170"/>
        <v>0</v>
      </c>
      <c r="AY253" s="72"/>
      <c r="AZ253" s="73"/>
      <c r="BB253" s="72"/>
      <c r="BQ253" s="100"/>
      <c r="BR253" s="96"/>
      <c r="BS253" s="60" t="str">
        <f t="shared" si="149"/>
        <v>DE545</v>
      </c>
      <c r="BT253" t="str">
        <f>IF(ISNA(MATCH(38,$I:$I,)),CC269,VLOOKUP(38,$I:$P,COLUMN(G223),))</f>
        <v>TZ010_app SM02 A1_dp1</v>
      </c>
      <c r="BU253" t="str">
        <f>IF(ISNA(MATCH(38,$I:$I,)),CD269,VLOOKUP(38,$I:$P,COLUMN(H223),))</f>
        <v>Störmeldung Hi Grenzschalter</v>
      </c>
      <c r="BW253" t="s">
        <v>584</v>
      </c>
      <c r="BX253" t="s">
        <v>585</v>
      </c>
      <c r="BY253" s="65" t="s">
        <v>1131</v>
      </c>
      <c r="BZ253" t="str">
        <f t="shared" si="150"/>
        <v>545</v>
      </c>
      <c r="CB253" t="s">
        <v>1134</v>
      </c>
      <c r="CC253" t="s">
        <v>1135</v>
      </c>
      <c r="CD253" t="s">
        <v>589</v>
      </c>
      <c r="CF253" t="s">
        <v>584</v>
      </c>
      <c r="CG253" t="s">
        <v>585</v>
      </c>
      <c r="CH253" t="s">
        <v>1131</v>
      </c>
      <c r="EA253" t="e">
        <f>MasterListe!#REF!</f>
        <v>#REF!</v>
      </c>
      <c r="EB253" t="e">
        <f>MasterListe!#REF!</f>
        <v>#REF!</v>
      </c>
      <c r="EC253">
        <f t="shared" si="171"/>
        <v>0</v>
      </c>
      <c r="ED253">
        <f t="shared" si="172"/>
        <v>0</v>
      </c>
      <c r="EE253">
        <f t="shared" si="173"/>
        <v>0</v>
      </c>
      <c r="EF253">
        <f t="shared" si="174"/>
        <v>0</v>
      </c>
      <c r="EG253">
        <f t="shared" si="175"/>
        <v>0</v>
      </c>
      <c r="EH253">
        <f t="shared" si="176"/>
        <v>0</v>
      </c>
      <c r="EI253">
        <f t="shared" si="177"/>
        <v>0</v>
      </c>
      <c r="FA253" s="63" t="str">
        <f t="shared" si="188"/>
        <v>IO.TZ010_app SM02 A1_dp1</v>
      </c>
      <c r="FB253" s="64" t="str">
        <f t="shared" si="189"/>
        <v>F</v>
      </c>
      <c r="FC253" s="64" t="str">
        <f t="shared" si="190"/>
        <v>545</v>
      </c>
      <c r="FD253" s="64" t="str">
        <f t="shared" si="191"/>
        <v>Störmeldung Hi Grenzschalter</v>
      </c>
      <c r="FE253" s="64" t="s">
        <v>619</v>
      </c>
      <c r="FF253" s="65"/>
    </row>
    <row r="254" spans="1:162" ht="15" customHeight="1">
      <c r="A254">
        <f t="shared" si="178"/>
        <v>0</v>
      </c>
      <c r="G254">
        <f t="shared" si="151"/>
        <v>0</v>
      </c>
      <c r="H254">
        <f t="shared" si="152"/>
        <v>0</v>
      </c>
      <c r="I254">
        <f t="shared" si="153"/>
        <v>0</v>
      </c>
      <c r="J254">
        <f t="shared" si="192"/>
        <v>0</v>
      </c>
      <c r="K254">
        <f t="shared" si="154"/>
        <v>0</v>
      </c>
      <c r="L254">
        <f t="shared" si="155"/>
        <v>0</v>
      </c>
      <c r="M254">
        <f t="shared" si="156"/>
        <v>0</v>
      </c>
      <c r="N254">
        <f t="shared" si="148"/>
        <v>0</v>
      </c>
      <c r="O254" t="e">
        <f>MasterListe!#REF!&amp;"_"&amp;MasterListe!#REF!&amp;"_"&amp;MasterListe!#REF!</f>
        <v>#REF!</v>
      </c>
      <c r="P254" t="e">
        <f>MasterListe!#REF!&amp;" "&amp;MasterListe!#REF!</f>
        <v>#REF!</v>
      </c>
      <c r="S254">
        <f t="shared" si="179"/>
        <v>4</v>
      </c>
      <c r="T254">
        <f t="shared" si="157"/>
        <v>0</v>
      </c>
      <c r="U254">
        <f t="shared" si="180"/>
        <v>0</v>
      </c>
      <c r="V254">
        <f t="shared" si="181"/>
        <v>10</v>
      </c>
      <c r="W254">
        <f t="shared" si="158"/>
        <v>5</v>
      </c>
      <c r="X254">
        <f t="shared" si="159"/>
        <v>0</v>
      </c>
      <c r="Y254">
        <f t="shared" si="182"/>
        <v>6</v>
      </c>
      <c r="Z254">
        <f t="shared" si="160"/>
        <v>2</v>
      </c>
      <c r="AA254">
        <f t="shared" si="161"/>
        <v>0</v>
      </c>
      <c r="AB254">
        <f t="shared" si="183"/>
        <v>96</v>
      </c>
      <c r="AC254">
        <f t="shared" si="162"/>
        <v>1</v>
      </c>
      <c r="AD254">
        <f t="shared" si="163"/>
        <v>0</v>
      </c>
      <c r="AE254">
        <f t="shared" si="184"/>
        <v>0</v>
      </c>
      <c r="AF254">
        <f t="shared" si="164"/>
        <v>0</v>
      </c>
      <c r="AG254">
        <f t="shared" si="185"/>
        <v>8</v>
      </c>
      <c r="AH254" cm="1">
        <f t="array" ref="AH254">_xlfn.IFS(AND(AF254=AE254,AJ254=1),SUM(IF(EC254=1,1,0),AH253),AND(AH253=0,OR(AI254=1,AJ254=0)),0,AND(AI254=0,AJ254=0),AH253)</f>
        <v>0</v>
      </c>
      <c r="AI254">
        <f t="shared" si="165"/>
        <v>0</v>
      </c>
      <c r="AJ254">
        <f t="shared" si="166"/>
        <v>0</v>
      </c>
      <c r="AK254">
        <f t="shared" si="186"/>
        <v>0</v>
      </c>
      <c r="AL254">
        <f t="shared" si="167"/>
        <v>0</v>
      </c>
      <c r="AM254">
        <f t="shared" si="168"/>
        <v>0</v>
      </c>
      <c r="AN254">
        <f t="shared" si="187"/>
        <v>0</v>
      </c>
      <c r="AO254">
        <f t="shared" si="169"/>
        <v>0</v>
      </c>
      <c r="AP254">
        <f t="shared" si="170"/>
        <v>0</v>
      </c>
      <c r="AY254" s="72"/>
      <c r="AZ254" s="73"/>
      <c r="BB254" s="72"/>
      <c r="BQ254" s="100"/>
      <c r="BR254" s="96"/>
      <c r="BS254" s="60" t="str">
        <f t="shared" si="149"/>
        <v>DE546</v>
      </c>
      <c r="BT254" t="str">
        <f>IF(ISNA(MATCH(39,$I:$I,)),CC270,VLOOKUP(39,$I:$P,COLUMN(G224),))</f>
        <v>TZ010_app SM02 A1_dp2</v>
      </c>
      <c r="BU254" t="str">
        <f>IF(ISNA(MATCH(39,$I:$I,)),CD270,VLOOKUP(39,$I:$P,COLUMN(H224),))</f>
        <v>Niveaumeldung Hi Grenzschalter</v>
      </c>
      <c r="BW254" t="s">
        <v>584</v>
      </c>
      <c r="BX254" t="s">
        <v>585</v>
      </c>
      <c r="BY254" s="65" t="s">
        <v>1131</v>
      </c>
      <c r="BZ254" t="str">
        <f t="shared" si="150"/>
        <v>546</v>
      </c>
      <c r="CB254" t="s">
        <v>1136</v>
      </c>
      <c r="CC254" t="s">
        <v>1137</v>
      </c>
      <c r="CD254" t="s">
        <v>589</v>
      </c>
      <c r="CF254" t="s">
        <v>584</v>
      </c>
      <c r="CG254" t="s">
        <v>585</v>
      </c>
      <c r="CH254" t="s">
        <v>1131</v>
      </c>
      <c r="EA254" t="e">
        <f>MasterListe!#REF!</f>
        <v>#REF!</v>
      </c>
      <c r="EB254" t="e">
        <f>MasterListe!#REF!</f>
        <v>#REF!</v>
      </c>
      <c r="EC254">
        <f t="shared" si="171"/>
        <v>0</v>
      </c>
      <c r="ED254">
        <f t="shared" si="172"/>
        <v>0</v>
      </c>
      <c r="EE254">
        <f t="shared" si="173"/>
        <v>0</v>
      </c>
      <c r="EF254">
        <f t="shared" si="174"/>
        <v>0</v>
      </c>
      <c r="EG254">
        <f t="shared" si="175"/>
        <v>0</v>
      </c>
      <c r="EH254">
        <f t="shared" si="176"/>
        <v>0</v>
      </c>
      <c r="EI254">
        <f t="shared" si="177"/>
        <v>0</v>
      </c>
      <c r="FA254" s="63" t="str">
        <f t="shared" si="188"/>
        <v>IO.TZ010_app SM02 A1_dp2</v>
      </c>
      <c r="FB254" s="64" t="str">
        <f t="shared" si="189"/>
        <v>F</v>
      </c>
      <c r="FC254" s="64" t="str">
        <f t="shared" si="190"/>
        <v>546</v>
      </c>
      <c r="FD254" s="64" t="str">
        <f t="shared" si="191"/>
        <v>Niveaumeldung Hi Grenzschalter</v>
      </c>
      <c r="FE254" s="64" t="s">
        <v>619</v>
      </c>
      <c r="FF254" s="65"/>
    </row>
    <row r="255" spans="1:162" ht="15" customHeight="1">
      <c r="A255">
        <f t="shared" si="178"/>
        <v>0</v>
      </c>
      <c r="G255">
        <f t="shared" si="151"/>
        <v>0</v>
      </c>
      <c r="H255">
        <f t="shared" si="152"/>
        <v>0</v>
      </c>
      <c r="I255">
        <f t="shared" si="153"/>
        <v>0</v>
      </c>
      <c r="J255">
        <f t="shared" si="192"/>
        <v>0</v>
      </c>
      <c r="K255">
        <f t="shared" si="154"/>
        <v>0</v>
      </c>
      <c r="L255">
        <f t="shared" si="155"/>
        <v>0</v>
      </c>
      <c r="M255">
        <f t="shared" si="156"/>
        <v>0</v>
      </c>
      <c r="N255">
        <f t="shared" si="148"/>
        <v>0</v>
      </c>
      <c r="O255" t="e">
        <f>MasterListe!#REF!&amp;"_"&amp;MasterListe!#REF!&amp;"_"&amp;MasterListe!#REF!</f>
        <v>#REF!</v>
      </c>
      <c r="P255" t="e">
        <f>MasterListe!#REF!&amp;" "&amp;MasterListe!#REF!</f>
        <v>#REF!</v>
      </c>
      <c r="S255">
        <f t="shared" si="179"/>
        <v>4</v>
      </c>
      <c r="T255">
        <f t="shared" si="157"/>
        <v>0</v>
      </c>
      <c r="U255">
        <f t="shared" si="180"/>
        <v>0</v>
      </c>
      <c r="V255">
        <f t="shared" si="181"/>
        <v>10</v>
      </c>
      <c r="W255">
        <f t="shared" si="158"/>
        <v>5</v>
      </c>
      <c r="X255">
        <f t="shared" si="159"/>
        <v>0</v>
      </c>
      <c r="Y255">
        <f t="shared" si="182"/>
        <v>6</v>
      </c>
      <c r="Z255">
        <f t="shared" si="160"/>
        <v>2</v>
      </c>
      <c r="AA255">
        <f t="shared" si="161"/>
        <v>0</v>
      </c>
      <c r="AB255">
        <f t="shared" si="183"/>
        <v>96</v>
      </c>
      <c r="AC255">
        <f t="shared" si="162"/>
        <v>1</v>
      </c>
      <c r="AD255">
        <f t="shared" si="163"/>
        <v>0</v>
      </c>
      <c r="AE255">
        <f t="shared" si="184"/>
        <v>0</v>
      </c>
      <c r="AF255">
        <f t="shared" si="164"/>
        <v>0</v>
      </c>
      <c r="AG255">
        <f t="shared" si="185"/>
        <v>8</v>
      </c>
      <c r="AH255" cm="1">
        <f t="array" ref="AH255">_xlfn.IFS(AND(AF255=AE255,AJ255=1),SUM(IF(EC255=1,1,0),AH254),AND(AH254=0,OR(AI255=1,AJ255=0)),0,AND(AI255=0,AJ255=0),AH254)</f>
        <v>0</v>
      </c>
      <c r="AI255">
        <f t="shared" si="165"/>
        <v>0</v>
      </c>
      <c r="AJ255">
        <f t="shared" si="166"/>
        <v>0</v>
      </c>
      <c r="AK255">
        <f t="shared" si="186"/>
        <v>0</v>
      </c>
      <c r="AL255">
        <f t="shared" si="167"/>
        <v>0</v>
      </c>
      <c r="AM255">
        <f t="shared" si="168"/>
        <v>0</v>
      </c>
      <c r="AN255">
        <f t="shared" si="187"/>
        <v>0</v>
      </c>
      <c r="AO255">
        <f t="shared" si="169"/>
        <v>0</v>
      </c>
      <c r="AP255">
        <f t="shared" si="170"/>
        <v>0</v>
      </c>
      <c r="AY255" s="72"/>
      <c r="AZ255" s="73"/>
      <c r="BB255" s="72"/>
      <c r="BQ255" s="100"/>
      <c r="BR255" s="96"/>
      <c r="BS255" s="60" t="str">
        <f t="shared" si="149"/>
        <v>DE547</v>
      </c>
      <c r="BT255" t="str">
        <f>IF(ISNA(MATCH(40,$I:$I,)),CC271,VLOOKUP(40,$I:$P,COLUMN(G225),))</f>
        <v>TZ010_app SM02 A1_dp1</v>
      </c>
      <c r="BU255" t="str">
        <f>IF(ISNA(MATCH(40,$I:$I,)),CD271,VLOOKUP(40,$I:$P,COLUMN(H225),))</f>
        <v>Störmeldung LoLo Grenzschalter</v>
      </c>
      <c r="BW255" t="s">
        <v>584</v>
      </c>
      <c r="BX255" t="s">
        <v>585</v>
      </c>
      <c r="BY255" s="65" t="s">
        <v>1131</v>
      </c>
      <c r="BZ255" t="str">
        <f t="shared" si="150"/>
        <v>547</v>
      </c>
      <c r="CB255" t="s">
        <v>1138</v>
      </c>
      <c r="CC255" t="s">
        <v>1139</v>
      </c>
      <c r="CD255" t="s">
        <v>589</v>
      </c>
      <c r="CF255" t="s">
        <v>584</v>
      </c>
      <c r="CG255" t="s">
        <v>585</v>
      </c>
      <c r="CH255" t="s">
        <v>1131</v>
      </c>
      <c r="EA255" t="e">
        <f>MasterListe!#REF!</f>
        <v>#REF!</v>
      </c>
      <c r="EB255" t="e">
        <f>MasterListe!#REF!</f>
        <v>#REF!</v>
      </c>
      <c r="EC255">
        <f t="shared" si="171"/>
        <v>0</v>
      </c>
      <c r="ED255">
        <f t="shared" si="172"/>
        <v>0</v>
      </c>
      <c r="EE255">
        <f t="shared" si="173"/>
        <v>0</v>
      </c>
      <c r="EF255">
        <f t="shared" si="174"/>
        <v>0</v>
      </c>
      <c r="EG255">
        <f t="shared" si="175"/>
        <v>0</v>
      </c>
      <c r="EH255">
        <f t="shared" si="176"/>
        <v>0</v>
      </c>
      <c r="EI255">
        <f t="shared" si="177"/>
        <v>0</v>
      </c>
      <c r="FA255" s="63" t="str">
        <f t="shared" si="188"/>
        <v>IO.TZ010_app SM02 A1_dp1</v>
      </c>
      <c r="FB255" s="64" t="str">
        <f t="shared" si="189"/>
        <v>F</v>
      </c>
      <c r="FC255" s="64" t="str">
        <f t="shared" si="190"/>
        <v>547</v>
      </c>
      <c r="FD255" s="64" t="str">
        <f t="shared" si="191"/>
        <v>Störmeldung LoLo Grenzschalter</v>
      </c>
      <c r="FE255" s="64" t="s">
        <v>619</v>
      </c>
      <c r="FF255" s="65"/>
    </row>
    <row r="256" spans="1:162" ht="15" customHeight="1">
      <c r="A256">
        <f t="shared" si="178"/>
        <v>0</v>
      </c>
      <c r="G256">
        <f t="shared" si="151"/>
        <v>0</v>
      </c>
      <c r="H256">
        <f t="shared" si="152"/>
        <v>0</v>
      </c>
      <c r="I256">
        <f t="shared" si="153"/>
        <v>0</v>
      </c>
      <c r="J256">
        <f t="shared" si="192"/>
        <v>0</v>
      </c>
      <c r="K256">
        <f t="shared" si="154"/>
        <v>0</v>
      </c>
      <c r="L256">
        <f t="shared" si="155"/>
        <v>0</v>
      </c>
      <c r="M256">
        <f t="shared" si="156"/>
        <v>0</v>
      </c>
      <c r="N256">
        <f t="shared" si="148"/>
        <v>0</v>
      </c>
      <c r="O256" t="e">
        <f>MasterListe!#REF!&amp;"_"&amp;MasterListe!#REF!&amp;"_"&amp;MasterListe!#REF!</f>
        <v>#REF!</v>
      </c>
      <c r="P256" t="e">
        <f>MasterListe!#REF!&amp;" "&amp;MasterListe!#REF!</f>
        <v>#REF!</v>
      </c>
      <c r="S256">
        <f t="shared" si="179"/>
        <v>4</v>
      </c>
      <c r="T256">
        <f t="shared" si="157"/>
        <v>0</v>
      </c>
      <c r="U256">
        <f t="shared" si="180"/>
        <v>0</v>
      </c>
      <c r="V256">
        <f t="shared" si="181"/>
        <v>10</v>
      </c>
      <c r="W256">
        <f t="shared" si="158"/>
        <v>5</v>
      </c>
      <c r="X256">
        <f t="shared" si="159"/>
        <v>0</v>
      </c>
      <c r="Y256">
        <f t="shared" si="182"/>
        <v>6</v>
      </c>
      <c r="Z256">
        <f t="shared" si="160"/>
        <v>2</v>
      </c>
      <c r="AA256">
        <f t="shared" si="161"/>
        <v>0</v>
      </c>
      <c r="AB256">
        <f t="shared" si="183"/>
        <v>96</v>
      </c>
      <c r="AC256">
        <f t="shared" si="162"/>
        <v>1</v>
      </c>
      <c r="AD256">
        <f t="shared" si="163"/>
        <v>0</v>
      </c>
      <c r="AE256">
        <f t="shared" si="184"/>
        <v>0</v>
      </c>
      <c r="AF256">
        <f t="shared" si="164"/>
        <v>0</v>
      </c>
      <c r="AG256">
        <f t="shared" si="185"/>
        <v>8</v>
      </c>
      <c r="AH256" cm="1">
        <f t="array" ref="AH256">_xlfn.IFS(AND(AF256=AE256,AJ256=1),SUM(IF(EC256=1,1,0),AH255),AND(AH255=0,OR(AI256=1,AJ256=0)),0,AND(AI256=0,AJ256=0),AH255)</f>
        <v>0</v>
      </c>
      <c r="AI256">
        <f t="shared" si="165"/>
        <v>0</v>
      </c>
      <c r="AJ256">
        <f t="shared" si="166"/>
        <v>0</v>
      </c>
      <c r="AK256">
        <f t="shared" si="186"/>
        <v>0</v>
      </c>
      <c r="AL256">
        <f t="shared" si="167"/>
        <v>0</v>
      </c>
      <c r="AM256">
        <f t="shared" si="168"/>
        <v>0</v>
      </c>
      <c r="AN256">
        <f t="shared" si="187"/>
        <v>0</v>
      </c>
      <c r="AO256">
        <f t="shared" si="169"/>
        <v>0</v>
      </c>
      <c r="AP256">
        <f t="shared" si="170"/>
        <v>0</v>
      </c>
      <c r="AY256" s="72"/>
      <c r="AZ256" s="73"/>
      <c r="BB256" s="72"/>
      <c r="BQ256" s="100"/>
      <c r="BR256" s="96"/>
      <c r="BS256" s="60" t="str">
        <f t="shared" si="149"/>
        <v>DE548</v>
      </c>
      <c r="BT256" t="str">
        <f>IF(ISNA(MATCH(41,$I:$I,)),CC272,VLOOKUP(41,$I:$P,COLUMN(G226),))</f>
        <v>TZ010_app SM02 A1_dp2</v>
      </c>
      <c r="BU256" t="str">
        <f>IF(ISNA(MATCH(41,$I:$I,)),CD272,VLOOKUP(41,$I:$P,COLUMN(H226),))</f>
        <v>Niveaumeldung LoLo Grenzschalter</v>
      </c>
      <c r="BW256" t="s">
        <v>584</v>
      </c>
      <c r="BX256" t="s">
        <v>585</v>
      </c>
      <c r="BY256" s="65" t="s">
        <v>1131</v>
      </c>
      <c r="BZ256" t="str">
        <f t="shared" si="150"/>
        <v>548</v>
      </c>
      <c r="CB256" t="s">
        <v>1140</v>
      </c>
      <c r="CC256" t="s">
        <v>1141</v>
      </c>
      <c r="CD256" t="s">
        <v>589</v>
      </c>
      <c r="CF256" t="s">
        <v>584</v>
      </c>
      <c r="CG256" t="s">
        <v>585</v>
      </c>
      <c r="CH256" t="s">
        <v>1131</v>
      </c>
      <c r="EA256" t="e">
        <f>MasterListe!#REF!</f>
        <v>#REF!</v>
      </c>
      <c r="EB256" t="e">
        <f>MasterListe!#REF!</f>
        <v>#REF!</v>
      </c>
      <c r="EC256">
        <f t="shared" si="171"/>
        <v>0</v>
      </c>
      <c r="ED256">
        <f t="shared" si="172"/>
        <v>0</v>
      </c>
      <c r="EE256">
        <f t="shared" si="173"/>
        <v>0</v>
      </c>
      <c r="EF256">
        <f t="shared" si="174"/>
        <v>0</v>
      </c>
      <c r="EG256">
        <f t="shared" si="175"/>
        <v>0</v>
      </c>
      <c r="EH256">
        <f t="shared" si="176"/>
        <v>0</v>
      </c>
      <c r="EI256">
        <f t="shared" si="177"/>
        <v>0</v>
      </c>
      <c r="FA256" s="63" t="str">
        <f t="shared" si="188"/>
        <v>IO.TZ010_app SM02 A1_dp2</v>
      </c>
      <c r="FB256" s="64" t="str">
        <f t="shared" si="189"/>
        <v>F</v>
      </c>
      <c r="FC256" s="64" t="str">
        <f t="shared" si="190"/>
        <v>548</v>
      </c>
      <c r="FD256" s="64" t="str">
        <f t="shared" si="191"/>
        <v>Niveaumeldung LoLo Grenzschalter</v>
      </c>
      <c r="FE256" s="64" t="s">
        <v>619</v>
      </c>
      <c r="FF256" s="65"/>
    </row>
    <row r="257" spans="1:162" ht="15" customHeight="1">
      <c r="A257">
        <f t="shared" si="178"/>
        <v>0</v>
      </c>
      <c r="G257">
        <f t="shared" si="151"/>
        <v>0</v>
      </c>
      <c r="H257">
        <f t="shared" si="152"/>
        <v>0</v>
      </c>
      <c r="I257">
        <f t="shared" si="153"/>
        <v>0</v>
      </c>
      <c r="J257">
        <f t="shared" si="192"/>
        <v>0</v>
      </c>
      <c r="K257">
        <f t="shared" si="154"/>
        <v>0</v>
      </c>
      <c r="L257">
        <f t="shared" si="155"/>
        <v>0</v>
      </c>
      <c r="M257">
        <f t="shared" si="156"/>
        <v>0</v>
      </c>
      <c r="N257">
        <f t="shared" si="148"/>
        <v>0</v>
      </c>
      <c r="O257" t="e">
        <f>MasterListe!#REF!&amp;"_"&amp;MasterListe!#REF!&amp;"_"&amp;MasterListe!#REF!</f>
        <v>#REF!</v>
      </c>
      <c r="P257" t="e">
        <f>MasterListe!#REF!&amp;" "&amp;MasterListe!#REF!</f>
        <v>#REF!</v>
      </c>
      <c r="S257">
        <f t="shared" si="179"/>
        <v>4</v>
      </c>
      <c r="T257">
        <f t="shared" si="157"/>
        <v>0</v>
      </c>
      <c r="U257">
        <f t="shared" si="180"/>
        <v>0</v>
      </c>
      <c r="V257">
        <f t="shared" si="181"/>
        <v>10</v>
      </c>
      <c r="W257">
        <f t="shared" si="158"/>
        <v>5</v>
      </c>
      <c r="X257">
        <f t="shared" si="159"/>
        <v>0</v>
      </c>
      <c r="Y257">
        <f t="shared" si="182"/>
        <v>6</v>
      </c>
      <c r="Z257">
        <f t="shared" si="160"/>
        <v>2</v>
      </c>
      <c r="AA257">
        <f t="shared" si="161"/>
        <v>0</v>
      </c>
      <c r="AB257">
        <f t="shared" si="183"/>
        <v>96</v>
      </c>
      <c r="AC257">
        <f t="shared" si="162"/>
        <v>1</v>
      </c>
      <c r="AD257">
        <f t="shared" si="163"/>
        <v>0</v>
      </c>
      <c r="AE257">
        <f t="shared" si="184"/>
        <v>0</v>
      </c>
      <c r="AF257">
        <f t="shared" si="164"/>
        <v>0</v>
      </c>
      <c r="AG257">
        <f t="shared" si="185"/>
        <v>8</v>
      </c>
      <c r="AH257" cm="1">
        <f t="array" ref="AH257">_xlfn.IFS(AND(AF257=AE257,AJ257=1),SUM(IF(EC257=1,1,0),AH256),AND(AH256=0,OR(AI257=1,AJ257=0)),0,AND(AI257=0,AJ257=0),AH256)</f>
        <v>0</v>
      </c>
      <c r="AI257">
        <f t="shared" si="165"/>
        <v>0</v>
      </c>
      <c r="AJ257">
        <f t="shared" si="166"/>
        <v>0</v>
      </c>
      <c r="AK257">
        <f t="shared" si="186"/>
        <v>0</v>
      </c>
      <c r="AL257">
        <f t="shared" si="167"/>
        <v>0</v>
      </c>
      <c r="AM257">
        <f t="shared" si="168"/>
        <v>0</v>
      </c>
      <c r="AN257">
        <f t="shared" si="187"/>
        <v>0</v>
      </c>
      <c r="AO257">
        <f t="shared" si="169"/>
        <v>0</v>
      </c>
      <c r="AP257">
        <f t="shared" si="170"/>
        <v>0</v>
      </c>
      <c r="AY257" s="72"/>
      <c r="AZ257" s="73"/>
      <c r="BB257" s="72"/>
      <c r="BQ257" s="100"/>
      <c r="BR257" s="96"/>
      <c r="BS257" s="60" t="str">
        <f t="shared" si="149"/>
        <v>DE549</v>
      </c>
      <c r="BT257" t="str">
        <f>IF(ISNA(MATCH(42,$I:$I,)),CC273,VLOOKUP(42,$I:$P,COLUMN(G227),))</f>
        <v>TZ010_app SM01 A1_dp1</v>
      </c>
      <c r="BU257" t="str">
        <f>IF(ISNA(MATCH(42,$I:$I,)),CD273,VLOOKUP(42,$I:$P,COLUMN(H227),))</f>
        <v>Störmeldung Fuellstand SM</v>
      </c>
      <c r="BW257" t="s">
        <v>584</v>
      </c>
      <c r="BX257" t="s">
        <v>585</v>
      </c>
      <c r="BY257" s="65" t="s">
        <v>1131</v>
      </c>
      <c r="BZ257" t="str">
        <f t="shared" si="150"/>
        <v>549</v>
      </c>
      <c r="CB257" t="s">
        <v>1142</v>
      </c>
      <c r="CC257" t="s">
        <v>1143</v>
      </c>
      <c r="CD257" t="s">
        <v>589</v>
      </c>
      <c r="CF257" t="s">
        <v>584</v>
      </c>
      <c r="CG257" t="s">
        <v>585</v>
      </c>
      <c r="CH257" t="s">
        <v>1131</v>
      </c>
      <c r="EA257" t="e">
        <f>MasterListe!#REF!</f>
        <v>#REF!</v>
      </c>
      <c r="EB257" t="e">
        <f>MasterListe!#REF!</f>
        <v>#REF!</v>
      </c>
      <c r="EC257">
        <f t="shared" si="171"/>
        <v>0</v>
      </c>
      <c r="ED257">
        <f t="shared" si="172"/>
        <v>0</v>
      </c>
      <c r="EE257">
        <f t="shared" si="173"/>
        <v>0</v>
      </c>
      <c r="EF257">
        <f t="shared" si="174"/>
        <v>0</v>
      </c>
      <c r="EG257">
        <f t="shared" si="175"/>
        <v>0</v>
      </c>
      <c r="EH257">
        <f t="shared" si="176"/>
        <v>0</v>
      </c>
      <c r="EI257">
        <f t="shared" si="177"/>
        <v>0</v>
      </c>
      <c r="FA257" s="63" t="str">
        <f t="shared" si="188"/>
        <v>IO.TZ010_app SM01 A1_dp1</v>
      </c>
      <c r="FB257" s="64" t="str">
        <f t="shared" si="189"/>
        <v>F</v>
      </c>
      <c r="FC257" s="64" t="str">
        <f t="shared" si="190"/>
        <v>549</v>
      </c>
      <c r="FD257" s="64" t="str">
        <f t="shared" si="191"/>
        <v>Störmeldung Fuellstand SM</v>
      </c>
      <c r="FE257" s="64" t="s">
        <v>619</v>
      </c>
      <c r="FF257" s="65"/>
    </row>
    <row r="258" spans="1:162" ht="15" customHeight="1">
      <c r="A258">
        <f t="shared" si="178"/>
        <v>0</v>
      </c>
      <c r="G258">
        <f t="shared" si="151"/>
        <v>0</v>
      </c>
      <c r="H258">
        <f t="shared" si="152"/>
        <v>0</v>
      </c>
      <c r="I258">
        <f t="shared" si="153"/>
        <v>0</v>
      </c>
      <c r="J258">
        <f t="shared" si="192"/>
        <v>0</v>
      </c>
      <c r="K258">
        <f t="shared" si="154"/>
        <v>0</v>
      </c>
      <c r="L258">
        <f t="shared" si="155"/>
        <v>0</v>
      </c>
      <c r="M258">
        <f t="shared" si="156"/>
        <v>0</v>
      </c>
      <c r="N258">
        <f t="shared" si="148"/>
        <v>0</v>
      </c>
      <c r="O258" t="e">
        <f>MasterListe!#REF!&amp;"_"&amp;MasterListe!#REF!&amp;"_"&amp;MasterListe!#REF!</f>
        <v>#REF!</v>
      </c>
      <c r="P258" t="e">
        <f>MasterListe!#REF!&amp;" "&amp;MasterListe!#REF!</f>
        <v>#REF!</v>
      </c>
      <c r="S258">
        <f t="shared" si="179"/>
        <v>4</v>
      </c>
      <c r="T258">
        <f t="shared" si="157"/>
        <v>0</v>
      </c>
      <c r="U258">
        <f t="shared" si="180"/>
        <v>0</v>
      </c>
      <c r="V258">
        <f t="shared" si="181"/>
        <v>10</v>
      </c>
      <c r="W258">
        <f t="shared" si="158"/>
        <v>5</v>
      </c>
      <c r="X258">
        <f t="shared" si="159"/>
        <v>0</v>
      </c>
      <c r="Y258">
        <f t="shared" si="182"/>
        <v>6</v>
      </c>
      <c r="Z258">
        <f t="shared" si="160"/>
        <v>2</v>
      </c>
      <c r="AA258">
        <f t="shared" si="161"/>
        <v>0</v>
      </c>
      <c r="AB258">
        <f t="shared" si="183"/>
        <v>96</v>
      </c>
      <c r="AC258">
        <f t="shared" si="162"/>
        <v>1</v>
      </c>
      <c r="AD258">
        <f t="shared" si="163"/>
        <v>0</v>
      </c>
      <c r="AE258">
        <f t="shared" si="184"/>
        <v>0</v>
      </c>
      <c r="AF258">
        <f t="shared" si="164"/>
        <v>0</v>
      </c>
      <c r="AG258">
        <f t="shared" si="185"/>
        <v>8</v>
      </c>
      <c r="AH258" cm="1">
        <f t="array" ref="AH258">_xlfn.IFS(AND(AF258=AE258,AJ258=1),SUM(IF(EC258=1,1,0),AH257),AND(AH257=0,OR(AI258=1,AJ258=0)),0,AND(AI258=0,AJ258=0),AH257)</f>
        <v>0</v>
      </c>
      <c r="AI258">
        <f t="shared" si="165"/>
        <v>0</v>
      </c>
      <c r="AJ258">
        <f t="shared" si="166"/>
        <v>0</v>
      </c>
      <c r="AK258">
        <f t="shared" si="186"/>
        <v>0</v>
      </c>
      <c r="AL258">
        <f t="shared" si="167"/>
        <v>0</v>
      </c>
      <c r="AM258">
        <f t="shared" si="168"/>
        <v>0</v>
      </c>
      <c r="AN258">
        <f t="shared" si="187"/>
        <v>0</v>
      </c>
      <c r="AO258">
        <f t="shared" si="169"/>
        <v>0</v>
      </c>
      <c r="AP258">
        <f t="shared" si="170"/>
        <v>0</v>
      </c>
      <c r="AY258" s="72"/>
      <c r="AZ258" s="73"/>
      <c r="BB258" s="72"/>
      <c r="BQ258" s="100"/>
      <c r="BR258" s="96"/>
      <c r="BS258" s="60" t="str">
        <f t="shared" si="149"/>
        <v>DE550</v>
      </c>
      <c r="BT258" t="str">
        <f>IF(ISNA(MATCH(43,$I:$I,)),CC274,VLOOKUP(43,$I:$P,COLUMN(G228),))</f>
        <v>TZ011_app KLPx A1_dp2</v>
      </c>
      <c r="BU258" t="str">
        <f>IF(ISNA(MATCH(43,$I:$I,)),CD274,VLOOKUP(43,$I:$P,COLUMN(H228),))</f>
        <v>Rückmeldung geöffnet Klappe Einlagerung</v>
      </c>
      <c r="BW258" t="s">
        <v>584</v>
      </c>
      <c r="BX258" t="s">
        <v>585</v>
      </c>
      <c r="BY258" s="65" t="s">
        <v>1131</v>
      </c>
      <c r="BZ258" t="str">
        <f t="shared" si="150"/>
        <v>550</v>
      </c>
      <c r="CB258" t="s">
        <v>1144</v>
      </c>
      <c r="CC258" t="s">
        <v>1145</v>
      </c>
      <c r="CD258" t="s">
        <v>589</v>
      </c>
      <c r="CF258" t="s">
        <v>584</v>
      </c>
      <c r="CG258" t="s">
        <v>585</v>
      </c>
      <c r="CH258" t="s">
        <v>1131</v>
      </c>
      <c r="EA258" t="e">
        <f>MasterListe!#REF!</f>
        <v>#REF!</v>
      </c>
      <c r="EB258" t="e">
        <f>MasterListe!#REF!</f>
        <v>#REF!</v>
      </c>
      <c r="EC258">
        <f t="shared" si="171"/>
        <v>0</v>
      </c>
      <c r="ED258">
        <f t="shared" si="172"/>
        <v>0</v>
      </c>
      <c r="EE258">
        <f t="shared" si="173"/>
        <v>0</v>
      </c>
      <c r="EF258">
        <f t="shared" si="174"/>
        <v>0</v>
      </c>
      <c r="EG258">
        <f t="shared" si="175"/>
        <v>0</v>
      </c>
      <c r="EH258">
        <f t="shared" si="176"/>
        <v>0</v>
      </c>
      <c r="EI258">
        <f t="shared" si="177"/>
        <v>0</v>
      </c>
      <c r="FA258" s="63" t="str">
        <f t="shared" si="188"/>
        <v>IO.TZ011_app KLPx A1_dp2</v>
      </c>
      <c r="FB258" s="64" t="str">
        <f t="shared" si="189"/>
        <v>F</v>
      </c>
      <c r="FC258" s="64" t="str">
        <f t="shared" si="190"/>
        <v>550</v>
      </c>
      <c r="FD258" s="64" t="str">
        <f t="shared" si="191"/>
        <v>Rückmeldung geöffnet Klappe Einlagerung</v>
      </c>
      <c r="FE258" s="64" t="s">
        <v>619</v>
      </c>
      <c r="FF258" s="65"/>
    </row>
    <row r="259" spans="1:162" ht="15" customHeight="1">
      <c r="A259">
        <f t="shared" si="178"/>
        <v>0</v>
      </c>
      <c r="G259">
        <f t="shared" si="151"/>
        <v>0</v>
      </c>
      <c r="H259">
        <f t="shared" si="152"/>
        <v>0</v>
      </c>
      <c r="I259">
        <f t="shared" si="153"/>
        <v>0</v>
      </c>
      <c r="J259">
        <f t="shared" si="192"/>
        <v>0</v>
      </c>
      <c r="K259">
        <f t="shared" si="154"/>
        <v>0</v>
      </c>
      <c r="L259">
        <f t="shared" si="155"/>
        <v>0</v>
      </c>
      <c r="M259">
        <f t="shared" si="156"/>
        <v>0</v>
      </c>
      <c r="N259">
        <f t="shared" si="148"/>
        <v>0</v>
      </c>
      <c r="O259" t="e">
        <f>MasterListe!#REF!&amp;"_"&amp;MasterListe!#REF!&amp;"_"&amp;MasterListe!#REF!</f>
        <v>#REF!</v>
      </c>
      <c r="P259" t="e">
        <f>MasterListe!#REF!&amp;" "&amp;MasterListe!#REF!</f>
        <v>#REF!</v>
      </c>
      <c r="S259">
        <f t="shared" si="179"/>
        <v>4</v>
      </c>
      <c r="T259">
        <f t="shared" si="157"/>
        <v>0</v>
      </c>
      <c r="U259">
        <f t="shared" si="180"/>
        <v>0</v>
      </c>
      <c r="V259">
        <f t="shared" si="181"/>
        <v>10</v>
      </c>
      <c r="W259">
        <f t="shared" si="158"/>
        <v>5</v>
      </c>
      <c r="X259">
        <f t="shared" si="159"/>
        <v>0</v>
      </c>
      <c r="Y259">
        <f t="shared" si="182"/>
        <v>6</v>
      </c>
      <c r="Z259">
        <f t="shared" si="160"/>
        <v>2</v>
      </c>
      <c r="AA259">
        <f t="shared" si="161"/>
        <v>0</v>
      </c>
      <c r="AB259">
        <f t="shared" si="183"/>
        <v>96</v>
      </c>
      <c r="AC259">
        <f t="shared" si="162"/>
        <v>1</v>
      </c>
      <c r="AD259">
        <f t="shared" si="163"/>
        <v>0</v>
      </c>
      <c r="AE259">
        <f t="shared" si="184"/>
        <v>0</v>
      </c>
      <c r="AF259">
        <f t="shared" si="164"/>
        <v>0</v>
      </c>
      <c r="AG259">
        <f t="shared" si="185"/>
        <v>8</v>
      </c>
      <c r="AH259" cm="1">
        <f t="array" ref="AH259">_xlfn.IFS(AND(AF259=AE259,AJ259=1),SUM(IF(EC259=1,1,0),AH258),AND(AH258=0,OR(AI259=1,AJ259=0)),0,AND(AI259=0,AJ259=0),AH258)</f>
        <v>0</v>
      </c>
      <c r="AI259">
        <f t="shared" si="165"/>
        <v>0</v>
      </c>
      <c r="AJ259">
        <f t="shared" si="166"/>
        <v>0</v>
      </c>
      <c r="AK259">
        <f t="shared" si="186"/>
        <v>0</v>
      </c>
      <c r="AL259">
        <f t="shared" si="167"/>
        <v>0</v>
      </c>
      <c r="AM259">
        <f t="shared" si="168"/>
        <v>0</v>
      </c>
      <c r="AN259">
        <f t="shared" si="187"/>
        <v>0</v>
      </c>
      <c r="AO259">
        <f t="shared" si="169"/>
        <v>0</v>
      </c>
      <c r="AP259">
        <f t="shared" si="170"/>
        <v>0</v>
      </c>
      <c r="AY259" s="72"/>
      <c r="AZ259" s="73"/>
      <c r="BB259" s="72"/>
      <c r="BQ259" s="100"/>
      <c r="BR259" s="96"/>
      <c r="BS259" s="60" t="str">
        <f t="shared" si="149"/>
        <v>DE551</v>
      </c>
      <c r="BT259" t="str">
        <f>IF(ISNA(MATCH(44,$I:$I,)),CC275,VLOOKUP(44,$I:$P,COLUMN(G229),))</f>
        <v>TZ011_app KLPx A1_dp3</v>
      </c>
      <c r="BU259" t="str">
        <f>IF(ISNA(MATCH(44,$I:$I,)),CD275,VLOOKUP(44,$I:$P,COLUMN(H229),))</f>
        <v>Rückmeldung geschlossen Klappe Einlagerung</v>
      </c>
      <c r="BW259" t="s">
        <v>584</v>
      </c>
      <c r="BX259" t="s">
        <v>585</v>
      </c>
      <c r="BY259" s="65" t="s">
        <v>1131</v>
      </c>
      <c r="BZ259" t="str">
        <f t="shared" si="150"/>
        <v>551</v>
      </c>
      <c r="CB259" t="s">
        <v>1146</v>
      </c>
      <c r="CC259" t="s">
        <v>1147</v>
      </c>
      <c r="CD259" t="s">
        <v>589</v>
      </c>
      <c r="CF259" t="s">
        <v>584</v>
      </c>
      <c r="CG259" t="s">
        <v>585</v>
      </c>
      <c r="CH259" t="s">
        <v>1131</v>
      </c>
      <c r="EA259" t="e">
        <f>MasterListe!#REF!</f>
        <v>#REF!</v>
      </c>
      <c r="EB259" t="e">
        <f>MasterListe!#REF!</f>
        <v>#REF!</v>
      </c>
      <c r="EC259">
        <f t="shared" si="171"/>
        <v>0</v>
      </c>
      <c r="ED259">
        <f t="shared" si="172"/>
        <v>0</v>
      </c>
      <c r="EE259">
        <f t="shared" si="173"/>
        <v>0</v>
      </c>
      <c r="EF259">
        <f t="shared" si="174"/>
        <v>0</v>
      </c>
      <c r="EG259">
        <f t="shared" si="175"/>
        <v>0</v>
      </c>
      <c r="EH259">
        <f t="shared" si="176"/>
        <v>0</v>
      </c>
      <c r="EI259">
        <f t="shared" si="177"/>
        <v>0</v>
      </c>
      <c r="FA259" s="63" t="str">
        <f t="shared" si="188"/>
        <v>IO.TZ011_app KLPx A1_dp3</v>
      </c>
      <c r="FB259" s="64" t="str">
        <f t="shared" si="189"/>
        <v>F</v>
      </c>
      <c r="FC259" s="64" t="str">
        <f t="shared" si="190"/>
        <v>551</v>
      </c>
      <c r="FD259" s="64" t="str">
        <f t="shared" si="191"/>
        <v>Rückmeldung geschlossen Klappe Einlagerung</v>
      </c>
      <c r="FE259" s="64" t="s">
        <v>619</v>
      </c>
      <c r="FF259" s="65"/>
    </row>
    <row r="260" spans="1:162" ht="15" customHeight="1">
      <c r="A260">
        <f t="shared" si="178"/>
        <v>0</v>
      </c>
      <c r="G260">
        <f t="shared" si="151"/>
        <v>0</v>
      </c>
      <c r="H260">
        <f t="shared" si="152"/>
        <v>0</v>
      </c>
      <c r="I260">
        <f t="shared" si="153"/>
        <v>0</v>
      </c>
      <c r="J260">
        <f t="shared" si="192"/>
        <v>0</v>
      </c>
      <c r="K260">
        <f t="shared" si="154"/>
        <v>0</v>
      </c>
      <c r="L260">
        <f t="shared" si="155"/>
        <v>0</v>
      </c>
      <c r="M260">
        <f t="shared" si="156"/>
        <v>0</v>
      </c>
      <c r="N260">
        <f t="shared" ref="N260:N323" si="193">AF260*AI260</f>
        <v>0</v>
      </c>
      <c r="O260" t="e">
        <f>MasterListe!#REF!&amp;"_"&amp;MasterListe!#REF!&amp;"_"&amp;MasterListe!#REF!</f>
        <v>#REF!</v>
      </c>
      <c r="P260" t="e">
        <f>MasterListe!#REF!&amp;" "&amp;MasterListe!#REF!</f>
        <v>#REF!</v>
      </c>
      <c r="S260">
        <f t="shared" si="179"/>
        <v>4</v>
      </c>
      <c r="T260">
        <f t="shared" si="157"/>
        <v>0</v>
      </c>
      <c r="U260">
        <f t="shared" si="180"/>
        <v>0</v>
      </c>
      <c r="V260">
        <f t="shared" si="181"/>
        <v>10</v>
      </c>
      <c r="W260">
        <f t="shared" si="158"/>
        <v>5</v>
      </c>
      <c r="X260">
        <f t="shared" si="159"/>
        <v>0</v>
      </c>
      <c r="Y260">
        <f t="shared" si="182"/>
        <v>6</v>
      </c>
      <c r="Z260">
        <f t="shared" si="160"/>
        <v>2</v>
      </c>
      <c r="AA260">
        <f t="shared" si="161"/>
        <v>0</v>
      </c>
      <c r="AB260">
        <f t="shared" si="183"/>
        <v>96</v>
      </c>
      <c r="AC260">
        <f t="shared" si="162"/>
        <v>1</v>
      </c>
      <c r="AD260">
        <f t="shared" si="163"/>
        <v>0</v>
      </c>
      <c r="AE260">
        <f t="shared" si="184"/>
        <v>0</v>
      </c>
      <c r="AF260">
        <f t="shared" si="164"/>
        <v>0</v>
      </c>
      <c r="AG260">
        <f t="shared" si="185"/>
        <v>8</v>
      </c>
      <c r="AH260" cm="1">
        <f t="array" ref="AH260">_xlfn.IFS(AND(AF260=AE260,AJ260=1),SUM(IF(EC260=1,1,0),AH259),AND(AH259=0,OR(AI260=1,AJ260=0)),0,AND(AI260=0,AJ260=0),AH259)</f>
        <v>0</v>
      </c>
      <c r="AI260">
        <f t="shared" si="165"/>
        <v>0</v>
      </c>
      <c r="AJ260">
        <f t="shared" si="166"/>
        <v>0</v>
      </c>
      <c r="AK260">
        <f t="shared" si="186"/>
        <v>0</v>
      </c>
      <c r="AL260">
        <f t="shared" si="167"/>
        <v>0</v>
      </c>
      <c r="AM260">
        <f t="shared" si="168"/>
        <v>0</v>
      </c>
      <c r="AN260">
        <f t="shared" si="187"/>
        <v>0</v>
      </c>
      <c r="AO260">
        <f t="shared" si="169"/>
        <v>0</v>
      </c>
      <c r="AP260">
        <f t="shared" si="170"/>
        <v>0</v>
      </c>
      <c r="AY260" s="72"/>
      <c r="AZ260" s="73"/>
      <c r="BB260" s="72"/>
      <c r="BQ260" s="100"/>
      <c r="BR260" s="96"/>
      <c r="BS260" s="60" t="str">
        <f t="shared" ref="BS260:BS323" si="194">CB260</f>
        <v>DE552</v>
      </c>
      <c r="BT260" t="str">
        <f>IF(ISNA(MATCH(45,$I:$I,)),CC276,VLOOKUP(45,$I:$P,COLUMN(G230),))</f>
        <v>TZ011_app KLPx A1_dp4</v>
      </c>
      <c r="BU260" t="str">
        <f>IF(ISNA(MATCH(45,$I:$I,)),CD276,VLOOKUP(45,$I:$P,COLUMN(H230),))</f>
        <v>Handeingriff Klappe Einlagerung</v>
      </c>
      <c r="BW260" t="s">
        <v>584</v>
      </c>
      <c r="BX260" t="s">
        <v>585</v>
      </c>
      <c r="BY260" s="65" t="s">
        <v>1131</v>
      </c>
      <c r="BZ260" t="str">
        <f t="shared" ref="BZ260:BZ323" si="195">MID(BS260,3,3)</f>
        <v>552</v>
      </c>
      <c r="CB260" t="s">
        <v>1148</v>
      </c>
      <c r="CC260" t="s">
        <v>1149</v>
      </c>
      <c r="CD260" t="s">
        <v>589</v>
      </c>
      <c r="CF260" t="s">
        <v>584</v>
      </c>
      <c r="CG260" t="s">
        <v>585</v>
      </c>
      <c r="CH260" t="s">
        <v>1131</v>
      </c>
      <c r="EA260" t="e">
        <f>MasterListe!#REF!</f>
        <v>#REF!</v>
      </c>
      <c r="EB260" t="e">
        <f>MasterListe!#REF!</f>
        <v>#REF!</v>
      </c>
      <c r="EC260">
        <f t="shared" si="171"/>
        <v>0</v>
      </c>
      <c r="ED260">
        <f t="shared" si="172"/>
        <v>0</v>
      </c>
      <c r="EE260">
        <f t="shared" si="173"/>
        <v>0</v>
      </c>
      <c r="EF260">
        <f t="shared" si="174"/>
        <v>0</v>
      </c>
      <c r="EG260">
        <f t="shared" si="175"/>
        <v>0</v>
      </c>
      <c r="EH260">
        <f t="shared" si="176"/>
        <v>0</v>
      </c>
      <c r="EI260">
        <f t="shared" si="177"/>
        <v>0</v>
      </c>
      <c r="FA260" s="63" t="str">
        <f t="shared" si="188"/>
        <v>IO.TZ011_app KLPx A1_dp4</v>
      </c>
      <c r="FB260" s="64" t="str">
        <f t="shared" si="189"/>
        <v>F</v>
      </c>
      <c r="FC260" s="64" t="str">
        <f t="shared" si="190"/>
        <v>552</v>
      </c>
      <c r="FD260" s="64" t="str">
        <f t="shared" si="191"/>
        <v>Handeingriff Klappe Einlagerung</v>
      </c>
      <c r="FE260" s="64" t="s">
        <v>619</v>
      </c>
      <c r="FF260" s="65"/>
    </row>
    <row r="261" spans="1:162" ht="15" customHeight="1">
      <c r="A261">
        <f t="shared" si="178"/>
        <v>0</v>
      </c>
      <c r="G261">
        <f t="shared" ref="G261:G324" si="196">AO261*AP261</f>
        <v>0</v>
      </c>
      <c r="H261">
        <f t="shared" ref="H261:H324" si="197">T261*U261</f>
        <v>0</v>
      </c>
      <c r="I261">
        <f t="shared" ref="I261:I324" si="198">AC261*AD261</f>
        <v>0</v>
      </c>
      <c r="J261">
        <f t="shared" si="192"/>
        <v>0</v>
      </c>
      <c r="K261">
        <f t="shared" ref="K261:K324" si="199">AA261*Z261</f>
        <v>0</v>
      </c>
      <c r="L261">
        <f t="shared" ref="L261:L324" si="200">AM261*AL261</f>
        <v>0</v>
      </c>
      <c r="M261">
        <f t="shared" ref="M261:M324" si="201">AH261*AJ261</f>
        <v>0</v>
      </c>
      <c r="N261">
        <f t="shared" si="193"/>
        <v>0</v>
      </c>
      <c r="O261" t="e">
        <f>MasterListe!#REF!&amp;"_"&amp;MasterListe!#REF!&amp;"_"&amp;MasterListe!#REF!</f>
        <v>#REF!</v>
      </c>
      <c r="P261" t="e">
        <f>MasterListe!#REF!&amp;" "&amp;MasterListe!#REF!</f>
        <v>#REF!</v>
      </c>
      <c r="S261">
        <f t="shared" si="179"/>
        <v>4</v>
      </c>
      <c r="T261">
        <f t="shared" ref="T261:T324" si="202">IF(SUM(IF(Q261="A1000_Standard",1,0),T260)&gt;S261,T260,SUM(IF(Q261="A1000_Standard",1,0),T260))</f>
        <v>0</v>
      </c>
      <c r="U261">
        <f t="shared" si="180"/>
        <v>0</v>
      </c>
      <c r="V261">
        <f t="shared" si="181"/>
        <v>10</v>
      </c>
      <c r="W261">
        <f t="shared" ref="W261:W324" si="203">IF(SUM(IF(Q261="A1000",1,0),W260)&gt;V261,W260,SUM(IF(Q261="A1000",1,0),W260))</f>
        <v>5</v>
      </c>
      <c r="X261">
        <f t="shared" ref="X261:X324" si="204">IF(Q261="A1000",1,0)</f>
        <v>0</v>
      </c>
      <c r="Y261">
        <f t="shared" si="182"/>
        <v>6</v>
      </c>
      <c r="Z261">
        <f t="shared" ref="Z261:Z324" si="205">IF(SUM(IF(Q261="A2000",1,0),Z260)&gt;Y261,Z260,SUM(IF(Q261="A2000",1,0),Z260))</f>
        <v>2</v>
      </c>
      <c r="AA261">
        <f t="shared" ref="AA261:AA324" si="206">IF(Q261="A2000",1,0)</f>
        <v>0</v>
      </c>
      <c r="AB261">
        <f t="shared" si="183"/>
        <v>96</v>
      </c>
      <c r="AC261">
        <f t="shared" ref="AC261:AC324" si="207">IF(SUM(IF(EH261=1,1,0),AC260)&gt;AB261,AC260,SUM(IF(EH261=1,1,0),AC260))</f>
        <v>1</v>
      </c>
      <c r="AD261">
        <f t="shared" ref="AD261:AD324" si="208">EH261</f>
        <v>0</v>
      </c>
      <c r="AE261">
        <f t="shared" si="184"/>
        <v>0</v>
      </c>
      <c r="AF261">
        <f t="shared" ref="AF261:AF324" si="209">IF(SUM(IF(EC261=1,1,0),AF260)&gt;AE261,AF260,SUM(IF(EC261=1,1,0),AF260))</f>
        <v>0</v>
      </c>
      <c r="AG261">
        <f t="shared" si="185"/>
        <v>8</v>
      </c>
      <c r="AH261" cm="1">
        <f t="array" ref="AH261">_xlfn.IFS(AND(AF261=AE261,AJ261=1),SUM(IF(EC261=1,1,0),AH260),AND(AH260=0,OR(AI261=1,AJ261=0)),0,AND(AI261=0,AJ261=0),AH260)</f>
        <v>0</v>
      </c>
      <c r="AI261">
        <f t="shared" ref="AI261:AI324" si="210">IF(AND(EC261=1,AF260&lt;AE261),1,0)</f>
        <v>0</v>
      </c>
      <c r="AJ261">
        <f t="shared" ref="AJ261:AJ324" si="211">IF(AND(EC261=1,AI261=0),1,0)</f>
        <v>0</v>
      </c>
      <c r="AK261">
        <f t="shared" si="186"/>
        <v>0</v>
      </c>
      <c r="AL261">
        <f t="shared" ref="AL261:AL324" si="212">IF(SUM(IF(EG261=1,1,0),AL260)&gt;AK261,AF260,SUM(IF(EG261=1,1,0),AL260))</f>
        <v>0</v>
      </c>
      <c r="AM261">
        <f t="shared" ref="AM261:AM324" si="213">IF(AND(EG261=1,AL260&lt;AK261),1,0)</f>
        <v>0</v>
      </c>
      <c r="AN261">
        <f t="shared" si="187"/>
        <v>0</v>
      </c>
      <c r="AO261">
        <f t="shared" ref="AO261:AO324" si="214">IF(SUM(AP261,AO260)&gt;AN261,AO260,SUM(AP261,AO260))</f>
        <v>0</v>
      </c>
      <c r="AP261">
        <f t="shared" ref="AP261:AP324" si="215">ED261</f>
        <v>0</v>
      </c>
      <c r="AY261" s="72"/>
      <c r="AZ261" s="73"/>
      <c r="BB261" s="72"/>
      <c r="BQ261" s="100"/>
      <c r="BR261" s="96"/>
      <c r="BS261" s="60" t="str">
        <f t="shared" si="194"/>
        <v>DE553</v>
      </c>
      <c r="BT261" t="str">
        <f>IF(ISNA(MATCH(46,$I:$I,)),CC277,VLOOKUP(46,$I:$P,COLUMN(G231),))</f>
        <v>TZ011_app SM01 A1_dp1</v>
      </c>
      <c r="BU261" t="str">
        <f>IF(ISNA(MATCH(46,$I:$I,)),CD277,VLOOKUP(46,$I:$P,COLUMN(H231),))</f>
        <v>Störmeldung Klappe Einlagerung SM</v>
      </c>
      <c r="BW261" t="s">
        <v>584</v>
      </c>
      <c r="BX261" t="s">
        <v>585</v>
      </c>
      <c r="BY261" s="65" t="s">
        <v>1131</v>
      </c>
      <c r="BZ261" t="str">
        <f t="shared" si="195"/>
        <v>553</v>
      </c>
      <c r="CB261" t="s">
        <v>1150</v>
      </c>
      <c r="CC261" t="s">
        <v>1151</v>
      </c>
      <c r="CD261" t="s">
        <v>589</v>
      </c>
      <c r="CF261" t="s">
        <v>584</v>
      </c>
      <c r="CG261" t="s">
        <v>585</v>
      </c>
      <c r="CH261" t="s">
        <v>1131</v>
      </c>
      <c r="EA261" t="e">
        <f>MasterListe!#REF!</f>
        <v>#REF!</v>
      </c>
      <c r="EB261" t="e">
        <f>MasterListe!#REF!</f>
        <v>#REF!</v>
      </c>
      <c r="EC261">
        <f t="shared" ref="EC261:EC324" si="216">_xlfn.BITAND(EF261,NOT(EE261))</f>
        <v>0</v>
      </c>
      <c r="ED261">
        <f t="shared" ref="ED261:ED324" si="217">_xlfn.BITAND(EE261,EF261)</f>
        <v>0</v>
      </c>
      <c r="EE261">
        <f t="shared" ref="EE261:EE324" si="218">IF(ISERROR(FIND("mA",EB261)),0,1)</f>
        <v>0</v>
      </c>
      <c r="EF261">
        <f t="shared" ref="EF261:EF324" si="219">IF(ISERROR(FIND("MW",EA261)),0,1)</f>
        <v>0</v>
      </c>
      <c r="EG261">
        <f t="shared" ref="EG261:EG324" si="220">IF(ISERROR(FIND("SG",EA261)),0,1)</f>
        <v>0</v>
      </c>
      <c r="EH261">
        <f t="shared" ref="EH261:EH324" si="221">IF(OR(IF(ISERROR(FIND("SM",EA261)),0,1),IF(ISERROR(FIND("BM",EA261)),0,1),(IF(ISERROR(FIND("RM",EA261)),0,1))),1,0)</f>
        <v>0</v>
      </c>
      <c r="EI261">
        <f t="shared" ref="EI261:EI324" si="222">IF(ISERROR(FIND("FG",EA261)),0,1)</f>
        <v>0</v>
      </c>
      <c r="FA261" s="63" t="str">
        <f t="shared" si="188"/>
        <v>IO.TZ011_app SM01 A1_dp1</v>
      </c>
      <c r="FB261" s="64" t="str">
        <f t="shared" si="189"/>
        <v>F</v>
      </c>
      <c r="FC261" s="64" t="str">
        <f t="shared" si="190"/>
        <v>553</v>
      </c>
      <c r="FD261" s="64" t="str">
        <f t="shared" si="191"/>
        <v>Störmeldung Klappe Einlagerung SM</v>
      </c>
      <c r="FE261" s="64" t="s">
        <v>619</v>
      </c>
      <c r="FF261" s="65"/>
    </row>
    <row r="262" spans="1:162" ht="15" customHeight="1">
      <c r="A262">
        <f t="shared" ref="A262:A325" si="223">SUM(X262,AA262,AD262,AI262,AJ262,AM262,U262,AP262)</f>
        <v>0</v>
      </c>
      <c r="G262">
        <f t="shared" si="196"/>
        <v>0</v>
      </c>
      <c r="H262">
        <f t="shared" si="197"/>
        <v>0</v>
      </c>
      <c r="I262">
        <f t="shared" si="198"/>
        <v>0</v>
      </c>
      <c r="J262">
        <f t="shared" si="192"/>
        <v>0</v>
      </c>
      <c r="K262">
        <f t="shared" si="199"/>
        <v>0</v>
      </c>
      <c r="L262">
        <f t="shared" si="200"/>
        <v>0</v>
      </c>
      <c r="M262">
        <f t="shared" si="201"/>
        <v>0</v>
      </c>
      <c r="N262">
        <f t="shared" si="193"/>
        <v>0</v>
      </c>
      <c r="O262" t="e">
        <f>MasterListe!#REF!&amp;"_"&amp;MasterListe!#REF!&amp;"_"&amp;MasterListe!#REF!</f>
        <v>#REF!</v>
      </c>
      <c r="P262" t="e">
        <f>MasterListe!#REF!&amp;" "&amp;MasterListe!#REF!</f>
        <v>#REF!</v>
      </c>
      <c r="S262">
        <f t="shared" ref="S262:S325" si="224">S261</f>
        <v>4</v>
      </c>
      <c r="T262">
        <f t="shared" si="202"/>
        <v>0</v>
      </c>
      <c r="U262">
        <f t="shared" ref="U262:U325" si="225">IF(Q262="A1000_Standard",1,0)</f>
        <v>0</v>
      </c>
      <c r="V262">
        <f t="shared" ref="V262:V325" si="226">V261</f>
        <v>10</v>
      </c>
      <c r="W262">
        <f t="shared" si="203"/>
        <v>5</v>
      </c>
      <c r="X262">
        <f t="shared" si="204"/>
        <v>0</v>
      </c>
      <c r="Y262">
        <f t="shared" ref="Y262:Y325" si="227">Y261</f>
        <v>6</v>
      </c>
      <c r="Z262">
        <f t="shared" si="205"/>
        <v>2</v>
      </c>
      <c r="AA262">
        <f t="shared" si="206"/>
        <v>0</v>
      </c>
      <c r="AB262">
        <f t="shared" ref="AB262:AB325" si="228">AB261</f>
        <v>96</v>
      </c>
      <c r="AC262">
        <f t="shared" si="207"/>
        <v>1</v>
      </c>
      <c r="AD262">
        <f t="shared" si="208"/>
        <v>0</v>
      </c>
      <c r="AE262">
        <f t="shared" ref="AE262:AE325" si="229">AE261</f>
        <v>0</v>
      </c>
      <c r="AF262">
        <f t="shared" si="209"/>
        <v>0</v>
      </c>
      <c r="AG262">
        <f t="shared" ref="AG262:AG325" si="230">AG261</f>
        <v>8</v>
      </c>
      <c r="AH262" cm="1">
        <f t="array" ref="AH262">_xlfn.IFS(AND(AF262=AE262,AJ262=1),SUM(IF(EC262=1,1,0),AH261),AND(AH261=0,OR(AI262=1,AJ262=0)),0,AND(AI262=0,AJ262=0),AH261)</f>
        <v>0</v>
      </c>
      <c r="AI262">
        <f t="shared" si="210"/>
        <v>0</v>
      </c>
      <c r="AJ262">
        <f t="shared" si="211"/>
        <v>0</v>
      </c>
      <c r="AK262">
        <f t="shared" ref="AK262:AK325" si="231">AK261</f>
        <v>0</v>
      </c>
      <c r="AL262">
        <f t="shared" si="212"/>
        <v>0</v>
      </c>
      <c r="AM262">
        <f t="shared" si="213"/>
        <v>0</v>
      </c>
      <c r="AN262">
        <f t="shared" ref="AN262:AN325" si="232">AN261</f>
        <v>0</v>
      </c>
      <c r="AO262">
        <f t="shared" si="214"/>
        <v>0</v>
      </c>
      <c r="AP262">
        <f t="shared" si="215"/>
        <v>0</v>
      </c>
      <c r="AY262" s="72"/>
      <c r="AZ262" s="73"/>
      <c r="BB262" s="72"/>
      <c r="BQ262" s="100"/>
      <c r="BR262" s="96"/>
      <c r="BS262" s="60" t="str">
        <f t="shared" si="194"/>
        <v>DE554</v>
      </c>
      <c r="BT262" t="str">
        <f>IF(ISNA(MATCH(47,$I:$I,)),CC278,VLOOKUP(47,$I:$P,COLUMN(G232),))</f>
        <v>TZ011_app KLPx A1_dp2</v>
      </c>
      <c r="BU262" t="str">
        <f>IF(ISNA(MATCH(47,$I:$I,)),CD278,VLOOKUP(47,$I:$P,COLUMN(H232),))</f>
        <v>Rückmeldung geöffnet Klappe Auslagerung</v>
      </c>
      <c r="BW262" t="s">
        <v>584</v>
      </c>
      <c r="BX262" t="s">
        <v>585</v>
      </c>
      <c r="BY262" s="65" t="s">
        <v>1131</v>
      </c>
      <c r="BZ262" t="str">
        <f t="shared" si="195"/>
        <v>554</v>
      </c>
      <c r="CB262" t="s">
        <v>1152</v>
      </c>
      <c r="CC262" t="s">
        <v>1153</v>
      </c>
      <c r="CD262" t="s">
        <v>589</v>
      </c>
      <c r="CF262" t="s">
        <v>584</v>
      </c>
      <c r="CG262" t="s">
        <v>585</v>
      </c>
      <c r="CH262" t="s">
        <v>1131</v>
      </c>
      <c r="EA262" t="e">
        <f>MasterListe!#REF!</f>
        <v>#REF!</v>
      </c>
      <c r="EB262" t="e">
        <f>MasterListe!#REF!</f>
        <v>#REF!</v>
      </c>
      <c r="EC262">
        <f t="shared" si="216"/>
        <v>0</v>
      </c>
      <c r="ED262">
        <f t="shared" si="217"/>
        <v>0</v>
      </c>
      <c r="EE262">
        <f t="shared" si="218"/>
        <v>0</v>
      </c>
      <c r="EF262">
        <f t="shared" si="219"/>
        <v>0</v>
      </c>
      <c r="EG262">
        <f t="shared" si="220"/>
        <v>0</v>
      </c>
      <c r="EH262">
        <f t="shared" si="221"/>
        <v>0</v>
      </c>
      <c r="EI262">
        <f t="shared" si="222"/>
        <v>0</v>
      </c>
      <c r="FA262" s="63" t="str">
        <f t="shared" si="188"/>
        <v>IO.TZ011_app KLPx A1_dp2</v>
      </c>
      <c r="FB262" s="64" t="str">
        <f t="shared" si="189"/>
        <v>F</v>
      </c>
      <c r="FC262" s="64" t="str">
        <f t="shared" si="190"/>
        <v>554</v>
      </c>
      <c r="FD262" s="64" t="str">
        <f t="shared" si="191"/>
        <v>Rückmeldung geöffnet Klappe Auslagerung</v>
      </c>
      <c r="FE262" s="64" t="s">
        <v>619</v>
      </c>
      <c r="FF262" s="65"/>
    </row>
    <row r="263" spans="1:162" ht="15" customHeight="1">
      <c r="A263">
        <f t="shared" si="223"/>
        <v>0</v>
      </c>
      <c r="G263">
        <f t="shared" si="196"/>
        <v>0</v>
      </c>
      <c r="H263">
        <f t="shared" si="197"/>
        <v>0</v>
      </c>
      <c r="I263">
        <f t="shared" si="198"/>
        <v>0</v>
      </c>
      <c r="J263">
        <f t="shared" si="192"/>
        <v>0</v>
      </c>
      <c r="K263">
        <f t="shared" si="199"/>
        <v>0</v>
      </c>
      <c r="L263">
        <f t="shared" si="200"/>
        <v>0</v>
      </c>
      <c r="M263">
        <f t="shared" si="201"/>
        <v>0</v>
      </c>
      <c r="N263">
        <f t="shared" si="193"/>
        <v>0</v>
      </c>
      <c r="O263" t="e">
        <f>MasterListe!#REF!&amp;"_"&amp;MasterListe!#REF!&amp;"_"&amp;MasterListe!#REF!</f>
        <v>#REF!</v>
      </c>
      <c r="P263" t="e">
        <f>MasterListe!#REF!&amp;" "&amp;MasterListe!#REF!</f>
        <v>#REF!</v>
      </c>
      <c r="S263">
        <f t="shared" si="224"/>
        <v>4</v>
      </c>
      <c r="T263">
        <f t="shared" si="202"/>
        <v>0</v>
      </c>
      <c r="U263">
        <f t="shared" si="225"/>
        <v>0</v>
      </c>
      <c r="V263">
        <f t="shared" si="226"/>
        <v>10</v>
      </c>
      <c r="W263">
        <f t="shared" si="203"/>
        <v>5</v>
      </c>
      <c r="X263">
        <f t="shared" si="204"/>
        <v>0</v>
      </c>
      <c r="Y263">
        <f t="shared" si="227"/>
        <v>6</v>
      </c>
      <c r="Z263">
        <f t="shared" si="205"/>
        <v>2</v>
      </c>
      <c r="AA263">
        <f t="shared" si="206"/>
        <v>0</v>
      </c>
      <c r="AB263">
        <f t="shared" si="228"/>
        <v>96</v>
      </c>
      <c r="AC263">
        <f t="shared" si="207"/>
        <v>1</v>
      </c>
      <c r="AD263">
        <f t="shared" si="208"/>
        <v>0</v>
      </c>
      <c r="AE263">
        <f t="shared" si="229"/>
        <v>0</v>
      </c>
      <c r="AF263">
        <f t="shared" si="209"/>
        <v>0</v>
      </c>
      <c r="AG263">
        <f t="shared" si="230"/>
        <v>8</v>
      </c>
      <c r="AH263" cm="1">
        <f t="array" ref="AH263">_xlfn.IFS(AND(AF263=AE263,AJ263=1),SUM(IF(EC263=1,1,0),AH262),AND(AH262=0,OR(AI263=1,AJ263=0)),0,AND(AI263=0,AJ263=0),AH262)</f>
        <v>0</v>
      </c>
      <c r="AI263">
        <f t="shared" si="210"/>
        <v>0</v>
      </c>
      <c r="AJ263">
        <f t="shared" si="211"/>
        <v>0</v>
      </c>
      <c r="AK263">
        <f t="shared" si="231"/>
        <v>0</v>
      </c>
      <c r="AL263">
        <f t="shared" si="212"/>
        <v>0</v>
      </c>
      <c r="AM263">
        <f t="shared" si="213"/>
        <v>0</v>
      </c>
      <c r="AN263">
        <f t="shared" si="232"/>
        <v>0</v>
      </c>
      <c r="AO263">
        <f t="shared" si="214"/>
        <v>0</v>
      </c>
      <c r="AP263">
        <f t="shared" si="215"/>
        <v>0</v>
      </c>
      <c r="AY263" s="72"/>
      <c r="AZ263" s="73"/>
      <c r="BB263" s="72"/>
      <c r="BQ263" s="100"/>
      <c r="BR263" s="96"/>
      <c r="BS263" s="60" t="str">
        <f t="shared" si="194"/>
        <v>DE555</v>
      </c>
      <c r="BT263" t="str">
        <f>IF(ISNA(MATCH(48,$I:$I,)),CC279,VLOOKUP(48,$I:$P,COLUMN(G233),))</f>
        <v>TZ011_app KLPx A1_dp3</v>
      </c>
      <c r="BU263" t="str">
        <f>IF(ISNA(MATCH(48,$I:$I,)),CD279,VLOOKUP(48,$I:$P,COLUMN(H233),))</f>
        <v>Rückmeldung geschlossen Klappe Auslagerung</v>
      </c>
      <c r="BW263" t="s">
        <v>584</v>
      </c>
      <c r="BX263" t="s">
        <v>585</v>
      </c>
      <c r="BY263" s="65" t="s">
        <v>1131</v>
      </c>
      <c r="BZ263" t="str">
        <f t="shared" si="195"/>
        <v>555</v>
      </c>
      <c r="CB263" t="s">
        <v>1154</v>
      </c>
      <c r="CC263" t="s">
        <v>1155</v>
      </c>
      <c r="CD263" t="s">
        <v>589</v>
      </c>
      <c r="CF263" t="s">
        <v>584</v>
      </c>
      <c r="CG263" t="s">
        <v>585</v>
      </c>
      <c r="CH263" t="s">
        <v>1131</v>
      </c>
      <c r="EA263" t="e">
        <f>MasterListe!#REF!</f>
        <v>#REF!</v>
      </c>
      <c r="EB263" t="e">
        <f>MasterListe!#REF!</f>
        <v>#REF!</v>
      </c>
      <c r="EC263">
        <f t="shared" si="216"/>
        <v>0</v>
      </c>
      <c r="ED263">
        <f t="shared" si="217"/>
        <v>0</v>
      </c>
      <c r="EE263">
        <f t="shared" si="218"/>
        <v>0</v>
      </c>
      <c r="EF263">
        <f t="shared" si="219"/>
        <v>0</v>
      </c>
      <c r="EG263">
        <f t="shared" si="220"/>
        <v>0</v>
      </c>
      <c r="EH263">
        <f t="shared" si="221"/>
        <v>0</v>
      </c>
      <c r="EI263">
        <f t="shared" si="222"/>
        <v>0</v>
      </c>
      <c r="FA263" s="63" t="str">
        <f t="shared" si="188"/>
        <v>IO.TZ011_app KLPx A1_dp3</v>
      </c>
      <c r="FB263" s="64" t="str">
        <f t="shared" si="189"/>
        <v>F</v>
      </c>
      <c r="FC263" s="64" t="str">
        <f t="shared" si="190"/>
        <v>555</v>
      </c>
      <c r="FD263" s="64" t="str">
        <f t="shared" si="191"/>
        <v>Rückmeldung geschlossen Klappe Auslagerung</v>
      </c>
      <c r="FE263" s="64" t="s">
        <v>619</v>
      </c>
      <c r="FF263" s="65"/>
    </row>
    <row r="264" spans="1:162" ht="15" customHeight="1">
      <c r="A264">
        <f t="shared" si="223"/>
        <v>0</v>
      </c>
      <c r="G264">
        <f t="shared" si="196"/>
        <v>0</v>
      </c>
      <c r="H264">
        <f t="shared" si="197"/>
        <v>0</v>
      </c>
      <c r="I264">
        <f t="shared" si="198"/>
        <v>0</v>
      </c>
      <c r="J264">
        <f t="shared" si="192"/>
        <v>0</v>
      </c>
      <c r="K264">
        <f t="shared" si="199"/>
        <v>0</v>
      </c>
      <c r="L264">
        <f t="shared" si="200"/>
        <v>0</v>
      </c>
      <c r="M264">
        <f t="shared" si="201"/>
        <v>0</v>
      </c>
      <c r="N264">
        <f t="shared" si="193"/>
        <v>0</v>
      </c>
      <c r="O264" t="e">
        <f>MasterListe!#REF!&amp;"_"&amp;MasterListe!#REF!&amp;"_"&amp;MasterListe!#REF!</f>
        <v>#REF!</v>
      </c>
      <c r="P264" t="e">
        <f>MasterListe!#REF!&amp;" "&amp;MasterListe!#REF!</f>
        <v>#REF!</v>
      </c>
      <c r="S264">
        <f t="shared" si="224"/>
        <v>4</v>
      </c>
      <c r="T264">
        <f t="shared" si="202"/>
        <v>0</v>
      </c>
      <c r="U264">
        <f t="shared" si="225"/>
        <v>0</v>
      </c>
      <c r="V264">
        <f t="shared" si="226"/>
        <v>10</v>
      </c>
      <c r="W264">
        <f t="shared" si="203"/>
        <v>5</v>
      </c>
      <c r="X264">
        <f t="shared" si="204"/>
        <v>0</v>
      </c>
      <c r="Y264">
        <f t="shared" si="227"/>
        <v>6</v>
      </c>
      <c r="Z264">
        <f t="shared" si="205"/>
        <v>2</v>
      </c>
      <c r="AA264">
        <f t="shared" si="206"/>
        <v>0</v>
      </c>
      <c r="AB264">
        <f t="shared" si="228"/>
        <v>96</v>
      </c>
      <c r="AC264">
        <f t="shared" si="207"/>
        <v>1</v>
      </c>
      <c r="AD264">
        <f t="shared" si="208"/>
        <v>0</v>
      </c>
      <c r="AE264">
        <f t="shared" si="229"/>
        <v>0</v>
      </c>
      <c r="AF264">
        <f t="shared" si="209"/>
        <v>0</v>
      </c>
      <c r="AG264">
        <f t="shared" si="230"/>
        <v>8</v>
      </c>
      <c r="AH264" cm="1">
        <f t="array" ref="AH264">_xlfn.IFS(AND(AF264=AE264,AJ264=1),SUM(IF(EC264=1,1,0),AH263),AND(AH263=0,OR(AI264=1,AJ264=0)),0,AND(AI264=0,AJ264=0),AH263)</f>
        <v>0</v>
      </c>
      <c r="AI264">
        <f t="shared" si="210"/>
        <v>0</v>
      </c>
      <c r="AJ264">
        <f t="shared" si="211"/>
        <v>0</v>
      </c>
      <c r="AK264">
        <f t="shared" si="231"/>
        <v>0</v>
      </c>
      <c r="AL264">
        <f t="shared" si="212"/>
        <v>0</v>
      </c>
      <c r="AM264">
        <f t="shared" si="213"/>
        <v>0</v>
      </c>
      <c r="AN264">
        <f t="shared" si="232"/>
        <v>0</v>
      </c>
      <c r="AO264">
        <f t="shared" si="214"/>
        <v>0</v>
      </c>
      <c r="AP264">
        <f t="shared" si="215"/>
        <v>0</v>
      </c>
      <c r="AY264" s="72"/>
      <c r="AZ264" s="73"/>
      <c r="BB264" s="72"/>
      <c r="BQ264" s="100"/>
      <c r="BR264" s="96">
        <v>5</v>
      </c>
      <c r="BS264" s="60" t="str">
        <f t="shared" si="194"/>
        <v>DE560</v>
      </c>
      <c r="BT264" t="str">
        <f>IF(ISNA(MATCH(49,$I:$I,)),CC280,VLOOKUP(49,$I:$P,COLUMN(G234),))</f>
        <v>TZ011_app KLPx A1_dp4</v>
      </c>
      <c r="BU264" t="str">
        <f>IF(ISNA(MATCH(49,$I:$I,)),CD280,VLOOKUP(49,$I:$P,COLUMN(H234),))</f>
        <v>Handeingriff Klappe Auslagerung</v>
      </c>
      <c r="BW264" t="s">
        <v>584</v>
      </c>
      <c r="BX264" t="s">
        <v>585</v>
      </c>
      <c r="BY264" s="65" t="s">
        <v>1156</v>
      </c>
      <c r="BZ264" t="str">
        <f t="shared" si="195"/>
        <v>560</v>
      </c>
      <c r="CB264" t="s">
        <v>1157</v>
      </c>
      <c r="CC264" t="s">
        <v>1158</v>
      </c>
      <c r="CD264" t="s">
        <v>589</v>
      </c>
      <c r="CF264" t="s">
        <v>584</v>
      </c>
      <c r="CG264" t="s">
        <v>585</v>
      </c>
      <c r="CH264" t="s">
        <v>1156</v>
      </c>
      <c r="EA264" t="e">
        <f>MasterListe!#REF!</f>
        <v>#REF!</v>
      </c>
      <c r="EB264" t="e">
        <f>MasterListe!#REF!</f>
        <v>#REF!</v>
      </c>
      <c r="EC264">
        <f t="shared" si="216"/>
        <v>0</v>
      </c>
      <c r="ED264">
        <f t="shared" si="217"/>
        <v>0</v>
      </c>
      <c r="EE264">
        <f t="shared" si="218"/>
        <v>0</v>
      </c>
      <c r="EF264">
        <f t="shared" si="219"/>
        <v>0</v>
      </c>
      <c r="EG264">
        <f t="shared" si="220"/>
        <v>0</v>
      </c>
      <c r="EH264">
        <f t="shared" si="221"/>
        <v>0</v>
      </c>
      <c r="EI264">
        <f t="shared" si="222"/>
        <v>0</v>
      </c>
      <c r="FA264" s="63" t="str">
        <f t="shared" si="188"/>
        <v>IO.TZ011_app KLPx A1_dp4</v>
      </c>
      <c r="FB264" s="64" t="str">
        <f t="shared" si="189"/>
        <v>F</v>
      </c>
      <c r="FC264" s="64" t="str">
        <f t="shared" si="190"/>
        <v>560</v>
      </c>
      <c r="FD264" s="64" t="str">
        <f t="shared" si="191"/>
        <v>Handeingriff Klappe Auslagerung</v>
      </c>
      <c r="FE264" s="64" t="s">
        <v>619</v>
      </c>
      <c r="FF264" s="65"/>
    </row>
    <row r="265" spans="1:162" ht="15" customHeight="1">
      <c r="A265">
        <f t="shared" si="223"/>
        <v>0</v>
      </c>
      <c r="G265">
        <f t="shared" si="196"/>
        <v>0</v>
      </c>
      <c r="H265">
        <f t="shared" si="197"/>
        <v>0</v>
      </c>
      <c r="I265">
        <f t="shared" si="198"/>
        <v>0</v>
      </c>
      <c r="J265">
        <f t="shared" si="192"/>
        <v>0</v>
      </c>
      <c r="K265">
        <f t="shared" si="199"/>
        <v>0</v>
      </c>
      <c r="L265">
        <f t="shared" si="200"/>
        <v>0</v>
      </c>
      <c r="M265">
        <f t="shared" si="201"/>
        <v>0</v>
      </c>
      <c r="N265">
        <f t="shared" si="193"/>
        <v>0</v>
      </c>
      <c r="O265" t="e">
        <f>MasterListe!#REF!&amp;"_"&amp;MasterListe!#REF!&amp;"_"&amp;MasterListe!#REF!</f>
        <v>#REF!</v>
      </c>
      <c r="P265" t="e">
        <f>MasterListe!#REF!&amp;" "&amp;MasterListe!#REF!</f>
        <v>#REF!</v>
      </c>
      <c r="S265">
        <f t="shared" si="224"/>
        <v>4</v>
      </c>
      <c r="T265">
        <f t="shared" si="202"/>
        <v>0</v>
      </c>
      <c r="U265">
        <f t="shared" si="225"/>
        <v>0</v>
      </c>
      <c r="V265">
        <f t="shared" si="226"/>
        <v>10</v>
      </c>
      <c r="W265">
        <f t="shared" si="203"/>
        <v>5</v>
      </c>
      <c r="X265">
        <f t="shared" si="204"/>
        <v>0</v>
      </c>
      <c r="Y265">
        <f t="shared" si="227"/>
        <v>6</v>
      </c>
      <c r="Z265">
        <f t="shared" si="205"/>
        <v>2</v>
      </c>
      <c r="AA265">
        <f t="shared" si="206"/>
        <v>0</v>
      </c>
      <c r="AB265">
        <f t="shared" si="228"/>
        <v>96</v>
      </c>
      <c r="AC265">
        <f t="shared" si="207"/>
        <v>1</v>
      </c>
      <c r="AD265">
        <f t="shared" si="208"/>
        <v>0</v>
      </c>
      <c r="AE265">
        <f t="shared" si="229"/>
        <v>0</v>
      </c>
      <c r="AF265">
        <f t="shared" si="209"/>
        <v>0</v>
      </c>
      <c r="AG265">
        <f t="shared" si="230"/>
        <v>8</v>
      </c>
      <c r="AH265" cm="1">
        <f t="array" ref="AH265">_xlfn.IFS(AND(AF265=AE265,AJ265=1),SUM(IF(EC265=1,1,0),AH264),AND(AH264=0,OR(AI265=1,AJ265=0)),0,AND(AI265=0,AJ265=0),AH264)</f>
        <v>0</v>
      </c>
      <c r="AI265">
        <f t="shared" si="210"/>
        <v>0</v>
      </c>
      <c r="AJ265">
        <f t="shared" si="211"/>
        <v>0</v>
      </c>
      <c r="AK265">
        <f t="shared" si="231"/>
        <v>0</v>
      </c>
      <c r="AL265">
        <f t="shared" si="212"/>
        <v>0</v>
      </c>
      <c r="AM265">
        <f t="shared" si="213"/>
        <v>0</v>
      </c>
      <c r="AN265">
        <f t="shared" si="232"/>
        <v>0</v>
      </c>
      <c r="AO265">
        <f t="shared" si="214"/>
        <v>0</v>
      </c>
      <c r="AP265">
        <f t="shared" si="215"/>
        <v>0</v>
      </c>
      <c r="AY265" s="72"/>
      <c r="AZ265" s="73"/>
      <c r="BB265" s="72"/>
      <c r="BQ265" s="100"/>
      <c r="BR265" s="96"/>
      <c r="BS265" s="60" t="str">
        <f t="shared" si="194"/>
        <v>DE561</v>
      </c>
      <c r="BT265" t="str">
        <f>IF(ISNA(MATCH(50,$I:$I,)),CC281,VLOOKUP(50,$I:$P,COLUMN(G235),))</f>
        <v>TZ011_app SM01 A1_dp1</v>
      </c>
      <c r="BU265" t="str">
        <f>IF(ISNA(MATCH(50,$I:$I,)),CD281,VLOOKUP(50,$I:$P,COLUMN(H235),))</f>
        <v>Störmeldung Klappe Auslagerung SM</v>
      </c>
      <c r="BW265" t="s">
        <v>584</v>
      </c>
      <c r="BX265" t="s">
        <v>585</v>
      </c>
      <c r="BY265" s="65" t="s">
        <v>1156</v>
      </c>
      <c r="BZ265" t="str">
        <f t="shared" si="195"/>
        <v>561</v>
      </c>
      <c r="CB265" t="s">
        <v>1159</v>
      </c>
      <c r="CC265" t="s">
        <v>1160</v>
      </c>
      <c r="CD265" t="s">
        <v>589</v>
      </c>
      <c r="CF265" t="s">
        <v>584</v>
      </c>
      <c r="CG265" t="s">
        <v>585</v>
      </c>
      <c r="CH265" t="s">
        <v>1156</v>
      </c>
      <c r="EA265" t="e">
        <f>MasterListe!#REF!</f>
        <v>#REF!</v>
      </c>
      <c r="EB265" t="e">
        <f>MasterListe!#REF!</f>
        <v>#REF!</v>
      </c>
      <c r="EC265">
        <f t="shared" si="216"/>
        <v>0</v>
      </c>
      <c r="ED265">
        <f t="shared" si="217"/>
        <v>0</v>
      </c>
      <c r="EE265">
        <f t="shared" si="218"/>
        <v>0</v>
      </c>
      <c r="EF265">
        <f t="shared" si="219"/>
        <v>0</v>
      </c>
      <c r="EG265">
        <f t="shared" si="220"/>
        <v>0</v>
      </c>
      <c r="EH265">
        <f t="shared" si="221"/>
        <v>0</v>
      </c>
      <c r="EI265">
        <f t="shared" si="222"/>
        <v>0</v>
      </c>
      <c r="FA265" s="63" t="str">
        <f t="shared" si="188"/>
        <v>IO.TZ011_app SM01 A1_dp1</v>
      </c>
      <c r="FB265" s="64" t="str">
        <f t="shared" si="189"/>
        <v>F</v>
      </c>
      <c r="FC265" s="64" t="str">
        <f t="shared" si="190"/>
        <v>561</v>
      </c>
      <c r="FD265" s="64" t="str">
        <f t="shared" si="191"/>
        <v>Störmeldung Klappe Auslagerung SM</v>
      </c>
      <c r="FE265" s="64" t="s">
        <v>619</v>
      </c>
      <c r="FF265" s="65"/>
    </row>
    <row r="266" spans="1:162" ht="15" customHeight="1">
      <c r="A266">
        <f t="shared" si="223"/>
        <v>0</v>
      </c>
      <c r="G266">
        <f t="shared" si="196"/>
        <v>0</v>
      </c>
      <c r="H266">
        <f t="shared" si="197"/>
        <v>0</v>
      </c>
      <c r="I266">
        <f t="shared" si="198"/>
        <v>0</v>
      </c>
      <c r="J266">
        <f t="shared" si="192"/>
        <v>0</v>
      </c>
      <c r="K266">
        <f t="shared" si="199"/>
        <v>0</v>
      </c>
      <c r="L266">
        <f t="shared" si="200"/>
        <v>0</v>
      </c>
      <c r="M266">
        <f t="shared" si="201"/>
        <v>0</v>
      </c>
      <c r="N266">
        <f t="shared" si="193"/>
        <v>0</v>
      </c>
      <c r="O266" t="e">
        <f>MasterListe!#REF!&amp;"_"&amp;MasterListe!#REF!&amp;"_"&amp;MasterListe!#REF!</f>
        <v>#REF!</v>
      </c>
      <c r="P266" t="e">
        <f>MasterListe!#REF!&amp;" "&amp;MasterListe!#REF!</f>
        <v>#REF!</v>
      </c>
      <c r="S266">
        <f t="shared" si="224"/>
        <v>4</v>
      </c>
      <c r="T266">
        <f t="shared" si="202"/>
        <v>0</v>
      </c>
      <c r="U266">
        <f t="shared" si="225"/>
        <v>0</v>
      </c>
      <c r="V266">
        <f t="shared" si="226"/>
        <v>10</v>
      </c>
      <c r="W266">
        <f t="shared" si="203"/>
        <v>5</v>
      </c>
      <c r="X266">
        <f t="shared" si="204"/>
        <v>0</v>
      </c>
      <c r="Y266">
        <f t="shared" si="227"/>
        <v>6</v>
      </c>
      <c r="Z266">
        <f t="shared" si="205"/>
        <v>2</v>
      </c>
      <c r="AA266">
        <f t="shared" si="206"/>
        <v>0</v>
      </c>
      <c r="AB266">
        <f t="shared" si="228"/>
        <v>96</v>
      </c>
      <c r="AC266">
        <f t="shared" si="207"/>
        <v>1</v>
      </c>
      <c r="AD266">
        <f t="shared" si="208"/>
        <v>0</v>
      </c>
      <c r="AE266">
        <f t="shared" si="229"/>
        <v>0</v>
      </c>
      <c r="AF266">
        <f t="shared" si="209"/>
        <v>0</v>
      </c>
      <c r="AG266">
        <f t="shared" si="230"/>
        <v>8</v>
      </c>
      <c r="AH266" cm="1">
        <f t="array" ref="AH266">_xlfn.IFS(AND(AF266=AE266,AJ266=1),SUM(IF(EC266=1,1,0),AH265),AND(AH265=0,OR(AI266=1,AJ266=0)),0,AND(AI266=0,AJ266=0),AH265)</f>
        <v>0</v>
      </c>
      <c r="AI266">
        <f t="shared" si="210"/>
        <v>0</v>
      </c>
      <c r="AJ266">
        <f t="shared" si="211"/>
        <v>0</v>
      </c>
      <c r="AK266">
        <f t="shared" si="231"/>
        <v>0</v>
      </c>
      <c r="AL266">
        <f t="shared" si="212"/>
        <v>0</v>
      </c>
      <c r="AM266">
        <f t="shared" si="213"/>
        <v>0</v>
      </c>
      <c r="AN266">
        <f t="shared" si="232"/>
        <v>0</v>
      </c>
      <c r="AO266">
        <f t="shared" si="214"/>
        <v>0</v>
      </c>
      <c r="AP266">
        <f t="shared" si="215"/>
        <v>0</v>
      </c>
      <c r="AY266" s="72"/>
      <c r="AZ266" s="73"/>
      <c r="BB266" s="72"/>
      <c r="BQ266" s="100"/>
      <c r="BR266" s="96"/>
      <c r="BS266" s="60" t="str">
        <f t="shared" si="194"/>
        <v>DE562</v>
      </c>
      <c r="BT266" t="str">
        <f>IF(ISNA(MATCH(51,$I:$I,)),CC282,VLOOKUP(51,$I:$P,COLUMN(G236),))</f>
        <v>TZ011_app KLPx A1_dp2</v>
      </c>
      <c r="BU266" t="str">
        <f>IF(ISNA(MATCH(51,$I:$I,)),CD282,VLOOKUP(51,$I:$P,COLUMN(H236),))</f>
        <v>Rückmeldung geöffnet Klappe Umlagerung</v>
      </c>
      <c r="BW266" t="s">
        <v>584</v>
      </c>
      <c r="BX266" t="s">
        <v>585</v>
      </c>
      <c r="BY266" s="65" t="s">
        <v>1156</v>
      </c>
      <c r="BZ266" t="str">
        <f t="shared" si="195"/>
        <v>562</v>
      </c>
      <c r="CB266" t="s">
        <v>1161</v>
      </c>
      <c r="CC266" t="s">
        <v>1162</v>
      </c>
      <c r="CD266" t="s">
        <v>589</v>
      </c>
      <c r="CF266" t="s">
        <v>584</v>
      </c>
      <c r="CG266" t="s">
        <v>585</v>
      </c>
      <c r="CH266" t="s">
        <v>1156</v>
      </c>
      <c r="EA266" t="e">
        <f>MasterListe!#REF!</f>
        <v>#REF!</v>
      </c>
      <c r="EB266" t="e">
        <f>MasterListe!#REF!</f>
        <v>#REF!</v>
      </c>
      <c r="EC266">
        <f t="shared" si="216"/>
        <v>0</v>
      </c>
      <c r="ED266">
        <f t="shared" si="217"/>
        <v>0</v>
      </c>
      <c r="EE266">
        <f t="shared" si="218"/>
        <v>0</v>
      </c>
      <c r="EF266">
        <f t="shared" si="219"/>
        <v>0</v>
      </c>
      <c r="EG266">
        <f t="shared" si="220"/>
        <v>0</v>
      </c>
      <c r="EH266">
        <f t="shared" si="221"/>
        <v>0</v>
      </c>
      <c r="EI266">
        <f t="shared" si="222"/>
        <v>0</v>
      </c>
      <c r="FA266" s="63" t="str">
        <f t="shared" si="188"/>
        <v>IO.TZ011_app KLPx A1_dp2</v>
      </c>
      <c r="FB266" s="64" t="str">
        <f t="shared" si="189"/>
        <v>F</v>
      </c>
      <c r="FC266" s="64" t="str">
        <f t="shared" si="190"/>
        <v>562</v>
      </c>
      <c r="FD266" s="64" t="str">
        <f t="shared" si="191"/>
        <v>Rückmeldung geöffnet Klappe Umlagerung</v>
      </c>
      <c r="FE266" s="64" t="s">
        <v>619</v>
      </c>
      <c r="FF266" s="65"/>
    </row>
    <row r="267" spans="1:162" ht="15" customHeight="1">
      <c r="A267">
        <f t="shared" si="223"/>
        <v>0</v>
      </c>
      <c r="G267">
        <f t="shared" si="196"/>
        <v>0</v>
      </c>
      <c r="H267">
        <f t="shared" si="197"/>
        <v>0</v>
      </c>
      <c r="I267">
        <f t="shared" si="198"/>
        <v>0</v>
      </c>
      <c r="J267">
        <f t="shared" si="192"/>
        <v>0</v>
      </c>
      <c r="K267">
        <f t="shared" si="199"/>
        <v>0</v>
      </c>
      <c r="L267">
        <f t="shared" si="200"/>
        <v>0</v>
      </c>
      <c r="M267">
        <f t="shared" si="201"/>
        <v>0</v>
      </c>
      <c r="N267">
        <f t="shared" si="193"/>
        <v>0</v>
      </c>
      <c r="O267" t="e">
        <f>MasterListe!#REF!&amp;"_"&amp;MasterListe!#REF!&amp;"_"&amp;MasterListe!#REF!</f>
        <v>#REF!</v>
      </c>
      <c r="P267" t="e">
        <f>MasterListe!#REF!&amp;" "&amp;MasterListe!#REF!</f>
        <v>#REF!</v>
      </c>
      <c r="S267">
        <f t="shared" si="224"/>
        <v>4</v>
      </c>
      <c r="T267">
        <f t="shared" si="202"/>
        <v>0</v>
      </c>
      <c r="U267">
        <f t="shared" si="225"/>
        <v>0</v>
      </c>
      <c r="V267">
        <f t="shared" si="226"/>
        <v>10</v>
      </c>
      <c r="W267">
        <f t="shared" si="203"/>
        <v>5</v>
      </c>
      <c r="X267">
        <f t="shared" si="204"/>
        <v>0</v>
      </c>
      <c r="Y267">
        <f t="shared" si="227"/>
        <v>6</v>
      </c>
      <c r="Z267">
        <f t="shared" si="205"/>
        <v>2</v>
      </c>
      <c r="AA267">
        <f t="shared" si="206"/>
        <v>0</v>
      </c>
      <c r="AB267">
        <f t="shared" si="228"/>
        <v>96</v>
      </c>
      <c r="AC267">
        <f t="shared" si="207"/>
        <v>1</v>
      </c>
      <c r="AD267">
        <f t="shared" si="208"/>
        <v>0</v>
      </c>
      <c r="AE267">
        <f t="shared" si="229"/>
        <v>0</v>
      </c>
      <c r="AF267">
        <f t="shared" si="209"/>
        <v>0</v>
      </c>
      <c r="AG267">
        <f t="shared" si="230"/>
        <v>8</v>
      </c>
      <c r="AH267" cm="1">
        <f t="array" ref="AH267">_xlfn.IFS(AND(AF267=AE267,AJ267=1),SUM(IF(EC267=1,1,0),AH266),AND(AH266=0,OR(AI267=1,AJ267=0)),0,AND(AI267=0,AJ267=0),AH266)</f>
        <v>0</v>
      </c>
      <c r="AI267">
        <f t="shared" si="210"/>
        <v>0</v>
      </c>
      <c r="AJ267">
        <f t="shared" si="211"/>
        <v>0</v>
      </c>
      <c r="AK267">
        <f t="shared" si="231"/>
        <v>0</v>
      </c>
      <c r="AL267">
        <f t="shared" si="212"/>
        <v>0</v>
      </c>
      <c r="AM267">
        <f t="shared" si="213"/>
        <v>0</v>
      </c>
      <c r="AN267">
        <f t="shared" si="232"/>
        <v>0</v>
      </c>
      <c r="AO267">
        <f t="shared" si="214"/>
        <v>0</v>
      </c>
      <c r="AP267">
        <f t="shared" si="215"/>
        <v>0</v>
      </c>
      <c r="AY267" s="72"/>
      <c r="AZ267" s="73"/>
      <c r="BB267" s="72"/>
      <c r="BQ267" s="100"/>
      <c r="BR267" s="96"/>
      <c r="BS267" s="60" t="str">
        <f t="shared" si="194"/>
        <v>DE563</v>
      </c>
      <c r="BT267" t="str">
        <f>IF(ISNA(MATCH(52,$I:$I,)),CC283,VLOOKUP(52,$I:$P,COLUMN(G237),))</f>
        <v>TZ011_app KLPx A1_dp3</v>
      </c>
      <c r="BU267" t="str">
        <f>IF(ISNA(MATCH(52,$I:$I,)),CD283,VLOOKUP(52,$I:$P,COLUMN(H237),))</f>
        <v>Rückmeldung geschlossen Klappe Umlagerung</v>
      </c>
      <c r="BW267" t="s">
        <v>584</v>
      </c>
      <c r="BX267" t="s">
        <v>585</v>
      </c>
      <c r="BY267" s="65" t="s">
        <v>1156</v>
      </c>
      <c r="BZ267" t="str">
        <f t="shared" si="195"/>
        <v>563</v>
      </c>
      <c r="CB267" t="s">
        <v>1163</v>
      </c>
      <c r="CC267" t="s">
        <v>1164</v>
      </c>
      <c r="CD267" t="s">
        <v>589</v>
      </c>
      <c r="CF267" t="s">
        <v>584</v>
      </c>
      <c r="CG267" t="s">
        <v>585</v>
      </c>
      <c r="CH267" t="s">
        <v>1156</v>
      </c>
      <c r="EA267" t="e">
        <f>MasterListe!#REF!</f>
        <v>#REF!</v>
      </c>
      <c r="EB267" t="e">
        <f>MasterListe!#REF!</f>
        <v>#REF!</v>
      </c>
      <c r="EC267">
        <f t="shared" si="216"/>
        <v>0</v>
      </c>
      <c r="ED267">
        <f t="shared" si="217"/>
        <v>0</v>
      </c>
      <c r="EE267">
        <f t="shared" si="218"/>
        <v>0</v>
      </c>
      <c r="EF267">
        <f t="shared" si="219"/>
        <v>0</v>
      </c>
      <c r="EG267">
        <f t="shared" si="220"/>
        <v>0</v>
      </c>
      <c r="EH267">
        <f t="shared" si="221"/>
        <v>0</v>
      </c>
      <c r="EI267">
        <f t="shared" si="222"/>
        <v>0</v>
      </c>
      <c r="FA267" s="63" t="str">
        <f t="shared" si="188"/>
        <v>IO.TZ011_app KLPx A1_dp3</v>
      </c>
      <c r="FB267" s="64" t="str">
        <f t="shared" si="189"/>
        <v>F</v>
      </c>
      <c r="FC267" s="64" t="str">
        <f t="shared" si="190"/>
        <v>563</v>
      </c>
      <c r="FD267" s="64" t="str">
        <f t="shared" si="191"/>
        <v>Rückmeldung geschlossen Klappe Umlagerung</v>
      </c>
      <c r="FE267" s="64" t="s">
        <v>619</v>
      </c>
      <c r="FF267" s="65"/>
    </row>
    <row r="268" spans="1:162" ht="15" customHeight="1">
      <c r="A268">
        <f t="shared" si="223"/>
        <v>0</v>
      </c>
      <c r="G268">
        <f t="shared" si="196"/>
        <v>0</v>
      </c>
      <c r="H268">
        <f t="shared" si="197"/>
        <v>0</v>
      </c>
      <c r="I268">
        <f t="shared" si="198"/>
        <v>0</v>
      </c>
      <c r="J268">
        <f t="shared" si="192"/>
        <v>0</v>
      </c>
      <c r="K268">
        <f t="shared" si="199"/>
        <v>0</v>
      </c>
      <c r="L268">
        <f t="shared" si="200"/>
        <v>0</v>
      </c>
      <c r="M268">
        <f t="shared" si="201"/>
        <v>0</v>
      </c>
      <c r="N268">
        <f t="shared" si="193"/>
        <v>0</v>
      </c>
      <c r="O268" t="e">
        <f>MasterListe!#REF!&amp;"_"&amp;MasterListe!#REF!&amp;"_"&amp;MasterListe!#REF!</f>
        <v>#REF!</v>
      </c>
      <c r="P268" t="e">
        <f>MasterListe!#REF!&amp;" "&amp;MasterListe!#REF!</f>
        <v>#REF!</v>
      </c>
      <c r="S268">
        <f t="shared" si="224"/>
        <v>4</v>
      </c>
      <c r="T268">
        <f t="shared" si="202"/>
        <v>0</v>
      </c>
      <c r="U268">
        <f t="shared" si="225"/>
        <v>0</v>
      </c>
      <c r="V268">
        <f t="shared" si="226"/>
        <v>10</v>
      </c>
      <c r="W268">
        <f t="shared" si="203"/>
        <v>5</v>
      </c>
      <c r="X268">
        <f t="shared" si="204"/>
        <v>0</v>
      </c>
      <c r="Y268">
        <f t="shared" si="227"/>
        <v>6</v>
      </c>
      <c r="Z268">
        <f t="shared" si="205"/>
        <v>2</v>
      </c>
      <c r="AA268">
        <f t="shared" si="206"/>
        <v>0</v>
      </c>
      <c r="AB268">
        <f t="shared" si="228"/>
        <v>96</v>
      </c>
      <c r="AC268">
        <f t="shared" si="207"/>
        <v>1</v>
      </c>
      <c r="AD268">
        <f t="shared" si="208"/>
        <v>0</v>
      </c>
      <c r="AE268">
        <f t="shared" si="229"/>
        <v>0</v>
      </c>
      <c r="AF268">
        <f t="shared" si="209"/>
        <v>0</v>
      </c>
      <c r="AG268">
        <f t="shared" si="230"/>
        <v>8</v>
      </c>
      <c r="AH268" cm="1">
        <f t="array" ref="AH268">_xlfn.IFS(AND(AF268=AE268,AJ268=1),SUM(IF(EC268=1,1,0),AH267),AND(AH267=0,OR(AI268=1,AJ268=0)),0,AND(AI268=0,AJ268=0),AH267)</f>
        <v>0</v>
      </c>
      <c r="AI268">
        <f t="shared" si="210"/>
        <v>0</v>
      </c>
      <c r="AJ268">
        <f t="shared" si="211"/>
        <v>0</v>
      </c>
      <c r="AK268">
        <f t="shared" si="231"/>
        <v>0</v>
      </c>
      <c r="AL268">
        <f t="shared" si="212"/>
        <v>0</v>
      </c>
      <c r="AM268">
        <f t="shared" si="213"/>
        <v>0</v>
      </c>
      <c r="AN268">
        <f t="shared" si="232"/>
        <v>0</v>
      </c>
      <c r="AO268">
        <f t="shared" si="214"/>
        <v>0</v>
      </c>
      <c r="AP268">
        <f t="shared" si="215"/>
        <v>0</v>
      </c>
      <c r="AY268" s="72"/>
      <c r="AZ268" s="73"/>
      <c r="BB268" s="72"/>
      <c r="BQ268" s="100"/>
      <c r="BR268" s="96"/>
      <c r="BS268" s="60" t="str">
        <f t="shared" si="194"/>
        <v>DE564</v>
      </c>
      <c r="BT268" t="str">
        <f>IF(ISNA(MATCH(53,$I:$I,)),CC284,VLOOKUP(53,$I:$P,COLUMN(G238),))</f>
        <v>TZ011_app KLPx A1_dp4</v>
      </c>
      <c r="BU268" t="str">
        <f>IF(ISNA(MATCH(53,$I:$I,)),CD284,VLOOKUP(53,$I:$P,COLUMN(H238),))</f>
        <v>Handeingriff Klappe Umlagerung</v>
      </c>
      <c r="BW268" t="s">
        <v>584</v>
      </c>
      <c r="BX268" t="s">
        <v>585</v>
      </c>
      <c r="BY268" s="65" t="s">
        <v>1156</v>
      </c>
      <c r="BZ268" t="str">
        <f t="shared" si="195"/>
        <v>564</v>
      </c>
      <c r="CB268" t="s">
        <v>1165</v>
      </c>
      <c r="CC268" t="s">
        <v>1166</v>
      </c>
      <c r="CD268" t="s">
        <v>589</v>
      </c>
      <c r="CF268" t="s">
        <v>584</v>
      </c>
      <c r="CG268" t="s">
        <v>585</v>
      </c>
      <c r="CH268" t="s">
        <v>1156</v>
      </c>
      <c r="EA268" t="e">
        <f>MasterListe!#REF!</f>
        <v>#REF!</v>
      </c>
      <c r="EB268" t="e">
        <f>MasterListe!#REF!</f>
        <v>#REF!</v>
      </c>
      <c r="EC268">
        <f t="shared" si="216"/>
        <v>0</v>
      </c>
      <c r="ED268">
        <f t="shared" si="217"/>
        <v>0</v>
      </c>
      <c r="EE268">
        <f t="shared" si="218"/>
        <v>0</v>
      </c>
      <c r="EF268">
        <f t="shared" si="219"/>
        <v>0</v>
      </c>
      <c r="EG268">
        <f t="shared" si="220"/>
        <v>0</v>
      </c>
      <c r="EH268">
        <f t="shared" si="221"/>
        <v>0</v>
      </c>
      <c r="EI268">
        <f t="shared" si="222"/>
        <v>0</v>
      </c>
      <c r="FA268" s="63" t="str">
        <f t="shared" si="188"/>
        <v>IO.TZ011_app KLPx A1_dp4</v>
      </c>
      <c r="FB268" s="64" t="str">
        <f t="shared" si="189"/>
        <v>F</v>
      </c>
      <c r="FC268" s="64" t="str">
        <f t="shared" si="190"/>
        <v>564</v>
      </c>
      <c r="FD268" s="64" t="str">
        <f t="shared" si="191"/>
        <v>Handeingriff Klappe Umlagerung</v>
      </c>
      <c r="FE268" s="64" t="s">
        <v>619</v>
      </c>
      <c r="FF268" s="65"/>
    </row>
    <row r="269" spans="1:162" ht="15" customHeight="1">
      <c r="A269">
        <f t="shared" si="223"/>
        <v>0</v>
      </c>
      <c r="G269">
        <f t="shared" si="196"/>
        <v>0</v>
      </c>
      <c r="H269">
        <f t="shared" si="197"/>
        <v>0</v>
      </c>
      <c r="I269">
        <f t="shared" si="198"/>
        <v>0</v>
      </c>
      <c r="J269">
        <f t="shared" si="192"/>
        <v>0</v>
      </c>
      <c r="K269">
        <f t="shared" si="199"/>
        <v>0</v>
      </c>
      <c r="L269">
        <f t="shared" si="200"/>
        <v>0</v>
      </c>
      <c r="M269">
        <f t="shared" si="201"/>
        <v>0</v>
      </c>
      <c r="N269">
        <f t="shared" si="193"/>
        <v>0</v>
      </c>
      <c r="O269" t="e">
        <f>MasterListe!#REF!&amp;"_"&amp;MasterListe!#REF!&amp;"_"&amp;MasterListe!#REF!</f>
        <v>#REF!</v>
      </c>
      <c r="P269" t="e">
        <f>MasterListe!#REF!&amp;" "&amp;MasterListe!#REF!</f>
        <v>#REF!</v>
      </c>
      <c r="S269">
        <f t="shared" si="224"/>
        <v>4</v>
      </c>
      <c r="T269">
        <f t="shared" si="202"/>
        <v>0</v>
      </c>
      <c r="U269">
        <f t="shared" si="225"/>
        <v>0</v>
      </c>
      <c r="V269">
        <f t="shared" si="226"/>
        <v>10</v>
      </c>
      <c r="W269">
        <f t="shared" si="203"/>
        <v>5</v>
      </c>
      <c r="X269">
        <f t="shared" si="204"/>
        <v>0</v>
      </c>
      <c r="Y269">
        <f t="shared" si="227"/>
        <v>6</v>
      </c>
      <c r="Z269">
        <f t="shared" si="205"/>
        <v>2</v>
      </c>
      <c r="AA269">
        <f t="shared" si="206"/>
        <v>0</v>
      </c>
      <c r="AB269">
        <f t="shared" si="228"/>
        <v>96</v>
      </c>
      <c r="AC269">
        <f t="shared" si="207"/>
        <v>1</v>
      </c>
      <c r="AD269">
        <f t="shared" si="208"/>
        <v>0</v>
      </c>
      <c r="AE269">
        <f t="shared" si="229"/>
        <v>0</v>
      </c>
      <c r="AF269">
        <f t="shared" si="209"/>
        <v>0</v>
      </c>
      <c r="AG269">
        <f t="shared" si="230"/>
        <v>8</v>
      </c>
      <c r="AH269" cm="1">
        <f t="array" ref="AH269">_xlfn.IFS(AND(AF269=AE269,AJ269=1),SUM(IF(EC269=1,1,0),AH268),AND(AH268=0,OR(AI269=1,AJ269=0)),0,AND(AI269=0,AJ269=0),AH268)</f>
        <v>0</v>
      </c>
      <c r="AI269">
        <f t="shared" si="210"/>
        <v>0</v>
      </c>
      <c r="AJ269">
        <f t="shared" si="211"/>
        <v>0</v>
      </c>
      <c r="AK269">
        <f t="shared" si="231"/>
        <v>0</v>
      </c>
      <c r="AL269">
        <f t="shared" si="212"/>
        <v>0</v>
      </c>
      <c r="AM269">
        <f t="shared" si="213"/>
        <v>0</v>
      </c>
      <c r="AN269">
        <f t="shared" si="232"/>
        <v>0</v>
      </c>
      <c r="AO269">
        <f t="shared" si="214"/>
        <v>0</v>
      </c>
      <c r="AP269">
        <f t="shared" si="215"/>
        <v>0</v>
      </c>
      <c r="AY269" s="72"/>
      <c r="AZ269" s="73"/>
      <c r="BB269" s="72"/>
      <c r="BQ269" s="100"/>
      <c r="BR269" s="96"/>
      <c r="BS269" s="60" t="str">
        <f t="shared" si="194"/>
        <v>DE565</v>
      </c>
      <c r="BT269" t="str">
        <f>IF(ISNA(MATCH(54,$I:$I,)),CC285,VLOOKUP(54,$I:$P,COLUMN(G239),))</f>
        <v>TZ011_app SM01 A1_dp1</v>
      </c>
      <c r="BU269" t="str">
        <f>IF(ISNA(MATCH(54,$I:$I,)),CD285,VLOOKUP(54,$I:$P,COLUMN(H239),))</f>
        <v>Störmeldung Klappe Umlagerung SM</v>
      </c>
      <c r="BW269" t="s">
        <v>584</v>
      </c>
      <c r="BX269" t="s">
        <v>585</v>
      </c>
      <c r="BY269" s="65" t="s">
        <v>1156</v>
      </c>
      <c r="BZ269" t="str">
        <f t="shared" si="195"/>
        <v>565</v>
      </c>
      <c r="CB269" t="s">
        <v>1167</v>
      </c>
      <c r="CC269" t="s">
        <v>1168</v>
      </c>
      <c r="CD269" t="s">
        <v>589</v>
      </c>
      <c r="CF269" t="s">
        <v>584</v>
      </c>
      <c r="CG269" t="s">
        <v>585</v>
      </c>
      <c r="CH269" t="s">
        <v>1156</v>
      </c>
      <c r="EA269" t="e">
        <f>MasterListe!#REF!</f>
        <v>#REF!</v>
      </c>
      <c r="EB269" t="e">
        <f>MasterListe!#REF!</f>
        <v>#REF!</v>
      </c>
      <c r="EC269">
        <f t="shared" si="216"/>
        <v>0</v>
      </c>
      <c r="ED269">
        <f t="shared" si="217"/>
        <v>0</v>
      </c>
      <c r="EE269">
        <f t="shared" si="218"/>
        <v>0</v>
      </c>
      <c r="EF269">
        <f t="shared" si="219"/>
        <v>0</v>
      </c>
      <c r="EG269">
        <f t="shared" si="220"/>
        <v>0</v>
      </c>
      <c r="EH269">
        <f t="shared" si="221"/>
        <v>0</v>
      </c>
      <c r="EI269">
        <f t="shared" si="222"/>
        <v>0</v>
      </c>
      <c r="FA269" s="63" t="str">
        <f t="shared" si="188"/>
        <v>IO.TZ011_app SM01 A1_dp1</v>
      </c>
      <c r="FB269" s="64" t="str">
        <f t="shared" si="189"/>
        <v>F</v>
      </c>
      <c r="FC269" s="64" t="str">
        <f t="shared" si="190"/>
        <v>565</v>
      </c>
      <c r="FD269" s="64" t="str">
        <f t="shared" si="191"/>
        <v>Störmeldung Klappe Umlagerung SM</v>
      </c>
      <c r="FE269" s="64" t="s">
        <v>619</v>
      </c>
      <c r="FF269" s="65"/>
    </row>
    <row r="270" spans="1:162" ht="15" customHeight="1">
      <c r="A270">
        <f t="shared" si="223"/>
        <v>0</v>
      </c>
      <c r="G270">
        <f t="shared" si="196"/>
        <v>0</v>
      </c>
      <c r="H270">
        <f t="shared" si="197"/>
        <v>0</v>
      </c>
      <c r="I270">
        <f t="shared" si="198"/>
        <v>0</v>
      </c>
      <c r="J270">
        <f t="shared" si="192"/>
        <v>0</v>
      </c>
      <c r="K270">
        <f t="shared" si="199"/>
        <v>0</v>
      </c>
      <c r="L270">
        <f t="shared" si="200"/>
        <v>0</v>
      </c>
      <c r="M270">
        <f t="shared" si="201"/>
        <v>0</v>
      </c>
      <c r="N270">
        <f t="shared" si="193"/>
        <v>0</v>
      </c>
      <c r="O270" t="e">
        <f>MasterListe!#REF!&amp;"_"&amp;MasterListe!#REF!&amp;"_"&amp;MasterListe!#REF!</f>
        <v>#REF!</v>
      </c>
      <c r="P270" t="e">
        <f>MasterListe!#REF!&amp;" "&amp;MasterListe!#REF!</f>
        <v>#REF!</v>
      </c>
      <c r="S270">
        <f t="shared" si="224"/>
        <v>4</v>
      </c>
      <c r="T270">
        <f t="shared" si="202"/>
        <v>0</v>
      </c>
      <c r="U270">
        <f t="shared" si="225"/>
        <v>0</v>
      </c>
      <c r="V270">
        <f t="shared" si="226"/>
        <v>10</v>
      </c>
      <c r="W270">
        <f t="shared" si="203"/>
        <v>5</v>
      </c>
      <c r="X270">
        <f t="shared" si="204"/>
        <v>0</v>
      </c>
      <c r="Y270">
        <f t="shared" si="227"/>
        <v>6</v>
      </c>
      <c r="Z270">
        <f t="shared" si="205"/>
        <v>2</v>
      </c>
      <c r="AA270">
        <f t="shared" si="206"/>
        <v>0</v>
      </c>
      <c r="AB270">
        <f t="shared" si="228"/>
        <v>96</v>
      </c>
      <c r="AC270">
        <f t="shared" si="207"/>
        <v>1</v>
      </c>
      <c r="AD270">
        <f t="shared" si="208"/>
        <v>0</v>
      </c>
      <c r="AE270">
        <f t="shared" si="229"/>
        <v>0</v>
      </c>
      <c r="AF270">
        <f t="shared" si="209"/>
        <v>0</v>
      </c>
      <c r="AG270">
        <f t="shared" si="230"/>
        <v>8</v>
      </c>
      <c r="AH270" cm="1">
        <f t="array" ref="AH270">_xlfn.IFS(AND(AF270=AE270,AJ270=1),SUM(IF(EC270=1,1,0),AH269),AND(AH269=0,OR(AI270=1,AJ270=0)),0,AND(AI270=0,AJ270=0),AH269)</f>
        <v>0</v>
      </c>
      <c r="AI270">
        <f t="shared" si="210"/>
        <v>0</v>
      </c>
      <c r="AJ270">
        <f t="shared" si="211"/>
        <v>0</v>
      </c>
      <c r="AK270">
        <f t="shared" si="231"/>
        <v>0</v>
      </c>
      <c r="AL270">
        <f t="shared" si="212"/>
        <v>0</v>
      </c>
      <c r="AM270">
        <f t="shared" si="213"/>
        <v>0</v>
      </c>
      <c r="AN270">
        <f t="shared" si="232"/>
        <v>0</v>
      </c>
      <c r="AO270">
        <f t="shared" si="214"/>
        <v>0</v>
      </c>
      <c r="AP270">
        <f t="shared" si="215"/>
        <v>0</v>
      </c>
      <c r="AY270" s="72"/>
      <c r="AZ270" s="73"/>
      <c r="BB270" s="72"/>
      <c r="BQ270" s="100"/>
      <c r="BR270" s="96"/>
      <c r="BS270" s="60" t="str">
        <f t="shared" si="194"/>
        <v>DE566</v>
      </c>
      <c r="BT270" t="str">
        <f>IF(ISNA(MATCH(55,$I:$I,)),CC286,VLOOKUP(55,$I:$P,COLUMN(G240),))</f>
        <v>TZ011_app SM02 A1_dp1</v>
      </c>
      <c r="BU270" t="str">
        <f>IF(ISNA(MATCH(55,$I:$I,)),CD286,VLOOKUP(55,$I:$P,COLUMN(H240),))</f>
        <v>Störmeldung HiHi Grenzschalter</v>
      </c>
      <c r="BW270" t="s">
        <v>584</v>
      </c>
      <c r="BX270" t="s">
        <v>585</v>
      </c>
      <c r="BY270" s="65" t="s">
        <v>1156</v>
      </c>
      <c r="BZ270" t="str">
        <f t="shared" si="195"/>
        <v>566</v>
      </c>
      <c r="CB270" t="s">
        <v>1169</v>
      </c>
      <c r="CC270" t="s">
        <v>1170</v>
      </c>
      <c r="CD270" t="s">
        <v>589</v>
      </c>
      <c r="CF270" t="s">
        <v>584</v>
      </c>
      <c r="CG270" t="s">
        <v>585</v>
      </c>
      <c r="CH270" t="s">
        <v>1156</v>
      </c>
      <c r="EA270" t="e">
        <f>MasterListe!#REF!</f>
        <v>#REF!</v>
      </c>
      <c r="EB270" t="e">
        <f>MasterListe!#REF!</f>
        <v>#REF!</v>
      </c>
      <c r="EC270">
        <f t="shared" si="216"/>
        <v>0</v>
      </c>
      <c r="ED270">
        <f t="shared" si="217"/>
        <v>0</v>
      </c>
      <c r="EE270">
        <f t="shared" si="218"/>
        <v>0</v>
      </c>
      <c r="EF270">
        <f t="shared" si="219"/>
        <v>0</v>
      </c>
      <c r="EG270">
        <f t="shared" si="220"/>
        <v>0</v>
      </c>
      <c r="EH270">
        <f t="shared" si="221"/>
        <v>0</v>
      </c>
      <c r="EI270">
        <f t="shared" si="222"/>
        <v>0</v>
      </c>
      <c r="FA270" s="63" t="str">
        <f t="shared" si="188"/>
        <v>IO.TZ011_app SM02 A1_dp1</v>
      </c>
      <c r="FB270" s="64" t="str">
        <f t="shared" si="189"/>
        <v>F</v>
      </c>
      <c r="FC270" s="64" t="str">
        <f t="shared" si="190"/>
        <v>566</v>
      </c>
      <c r="FD270" s="64" t="str">
        <f t="shared" si="191"/>
        <v>Störmeldung HiHi Grenzschalter</v>
      </c>
      <c r="FE270" s="64" t="s">
        <v>619</v>
      </c>
      <c r="FF270" s="65"/>
    </row>
    <row r="271" spans="1:162" ht="15" customHeight="1">
      <c r="A271">
        <f t="shared" si="223"/>
        <v>0</v>
      </c>
      <c r="G271">
        <f t="shared" si="196"/>
        <v>0</v>
      </c>
      <c r="H271">
        <f t="shared" si="197"/>
        <v>0</v>
      </c>
      <c r="I271">
        <f t="shared" si="198"/>
        <v>0</v>
      </c>
      <c r="J271">
        <f t="shared" si="192"/>
        <v>0</v>
      </c>
      <c r="K271">
        <f t="shared" si="199"/>
        <v>0</v>
      </c>
      <c r="L271">
        <f t="shared" si="200"/>
        <v>0</v>
      </c>
      <c r="M271">
        <f t="shared" si="201"/>
        <v>0</v>
      </c>
      <c r="N271">
        <f t="shared" si="193"/>
        <v>0</v>
      </c>
      <c r="O271" t="e">
        <f>MasterListe!#REF!&amp;"_"&amp;MasterListe!#REF!&amp;"_"&amp;MasterListe!#REF!</f>
        <v>#REF!</v>
      </c>
      <c r="P271" t="e">
        <f>MasterListe!#REF!&amp;" "&amp;MasterListe!#REF!</f>
        <v>#REF!</v>
      </c>
      <c r="S271">
        <f t="shared" si="224"/>
        <v>4</v>
      </c>
      <c r="T271">
        <f t="shared" si="202"/>
        <v>0</v>
      </c>
      <c r="U271">
        <f t="shared" si="225"/>
        <v>0</v>
      </c>
      <c r="V271">
        <f t="shared" si="226"/>
        <v>10</v>
      </c>
      <c r="W271">
        <f t="shared" si="203"/>
        <v>5</v>
      </c>
      <c r="X271">
        <f t="shared" si="204"/>
        <v>0</v>
      </c>
      <c r="Y271">
        <f t="shared" si="227"/>
        <v>6</v>
      </c>
      <c r="Z271">
        <f t="shared" si="205"/>
        <v>2</v>
      </c>
      <c r="AA271">
        <f t="shared" si="206"/>
        <v>0</v>
      </c>
      <c r="AB271">
        <f t="shared" si="228"/>
        <v>96</v>
      </c>
      <c r="AC271">
        <f t="shared" si="207"/>
        <v>1</v>
      </c>
      <c r="AD271">
        <f t="shared" si="208"/>
        <v>0</v>
      </c>
      <c r="AE271">
        <f t="shared" si="229"/>
        <v>0</v>
      </c>
      <c r="AF271">
        <f t="shared" si="209"/>
        <v>0</v>
      </c>
      <c r="AG271">
        <f t="shared" si="230"/>
        <v>8</v>
      </c>
      <c r="AH271" cm="1">
        <f t="array" ref="AH271">_xlfn.IFS(AND(AF271=AE271,AJ271=1),SUM(IF(EC271=1,1,0),AH270),AND(AH270=0,OR(AI271=1,AJ271=0)),0,AND(AI271=0,AJ271=0),AH270)</f>
        <v>0</v>
      </c>
      <c r="AI271">
        <f t="shared" si="210"/>
        <v>0</v>
      </c>
      <c r="AJ271">
        <f t="shared" si="211"/>
        <v>0</v>
      </c>
      <c r="AK271">
        <f t="shared" si="231"/>
        <v>0</v>
      </c>
      <c r="AL271">
        <f t="shared" si="212"/>
        <v>0</v>
      </c>
      <c r="AM271">
        <f t="shared" si="213"/>
        <v>0</v>
      </c>
      <c r="AN271">
        <f t="shared" si="232"/>
        <v>0</v>
      </c>
      <c r="AO271">
        <f t="shared" si="214"/>
        <v>0</v>
      </c>
      <c r="AP271">
        <f t="shared" si="215"/>
        <v>0</v>
      </c>
      <c r="AY271" s="72"/>
      <c r="AZ271" s="73"/>
      <c r="BB271" s="72"/>
      <c r="BQ271" s="100"/>
      <c r="BR271" s="96"/>
      <c r="BS271" s="60" t="str">
        <f t="shared" si="194"/>
        <v>DE567</v>
      </c>
      <c r="BT271" t="str">
        <f>IF(ISNA(MATCH(56,$I:$I,)),CC287,VLOOKUP(56,$I:$P,COLUMN(G241),))</f>
        <v>TZ011_app SM02 A1_dp2</v>
      </c>
      <c r="BU271" t="str">
        <f>IF(ISNA(MATCH(56,$I:$I,)),CD287,VLOOKUP(56,$I:$P,COLUMN(H241),))</f>
        <v>Niveaumeldung HiHi Grenzschalter</v>
      </c>
      <c r="BW271" t="s">
        <v>584</v>
      </c>
      <c r="BX271" t="s">
        <v>585</v>
      </c>
      <c r="BY271" s="65" t="s">
        <v>1156</v>
      </c>
      <c r="BZ271" t="str">
        <f t="shared" si="195"/>
        <v>567</v>
      </c>
      <c r="CB271" t="s">
        <v>1171</v>
      </c>
      <c r="CC271" t="s">
        <v>1172</v>
      </c>
      <c r="CD271" t="s">
        <v>589</v>
      </c>
      <c r="CF271" t="s">
        <v>584</v>
      </c>
      <c r="CG271" t="s">
        <v>585</v>
      </c>
      <c r="CH271" t="s">
        <v>1156</v>
      </c>
      <c r="EA271" t="e">
        <f>MasterListe!#REF!</f>
        <v>#REF!</v>
      </c>
      <c r="EB271" t="e">
        <f>MasterListe!#REF!</f>
        <v>#REF!</v>
      </c>
      <c r="EC271">
        <f t="shared" si="216"/>
        <v>0</v>
      </c>
      <c r="ED271">
        <f t="shared" si="217"/>
        <v>0</v>
      </c>
      <c r="EE271">
        <f t="shared" si="218"/>
        <v>0</v>
      </c>
      <c r="EF271">
        <f t="shared" si="219"/>
        <v>0</v>
      </c>
      <c r="EG271">
        <f t="shared" si="220"/>
        <v>0</v>
      </c>
      <c r="EH271">
        <f t="shared" si="221"/>
        <v>0</v>
      </c>
      <c r="EI271">
        <f t="shared" si="222"/>
        <v>0</v>
      </c>
      <c r="FA271" s="63" t="str">
        <f t="shared" si="188"/>
        <v>IO.TZ011_app SM02 A1_dp2</v>
      </c>
      <c r="FB271" s="64" t="str">
        <f t="shared" si="189"/>
        <v>F</v>
      </c>
      <c r="FC271" s="64" t="str">
        <f t="shared" si="190"/>
        <v>567</v>
      </c>
      <c r="FD271" s="64" t="str">
        <f t="shared" si="191"/>
        <v>Niveaumeldung HiHi Grenzschalter</v>
      </c>
      <c r="FE271" s="64" t="s">
        <v>619</v>
      </c>
      <c r="FF271" s="65"/>
    </row>
    <row r="272" spans="1:162" ht="15" customHeight="1">
      <c r="A272">
        <f t="shared" si="223"/>
        <v>0</v>
      </c>
      <c r="G272">
        <f t="shared" si="196"/>
        <v>0</v>
      </c>
      <c r="H272">
        <f t="shared" si="197"/>
        <v>0</v>
      </c>
      <c r="I272">
        <f t="shared" si="198"/>
        <v>0</v>
      </c>
      <c r="J272">
        <f t="shared" si="192"/>
        <v>0</v>
      </c>
      <c r="K272">
        <f t="shared" si="199"/>
        <v>0</v>
      </c>
      <c r="L272">
        <f t="shared" si="200"/>
        <v>0</v>
      </c>
      <c r="M272">
        <f t="shared" si="201"/>
        <v>0</v>
      </c>
      <c r="N272">
        <f t="shared" si="193"/>
        <v>0</v>
      </c>
      <c r="O272" t="e">
        <f>MasterListe!#REF!&amp;"_"&amp;MasterListe!#REF!&amp;"_"&amp;MasterListe!#REF!</f>
        <v>#REF!</v>
      </c>
      <c r="P272" t="e">
        <f>MasterListe!#REF!&amp;" "&amp;MasterListe!#REF!</f>
        <v>#REF!</v>
      </c>
      <c r="S272">
        <f t="shared" si="224"/>
        <v>4</v>
      </c>
      <c r="T272">
        <f t="shared" si="202"/>
        <v>0</v>
      </c>
      <c r="U272">
        <f t="shared" si="225"/>
        <v>0</v>
      </c>
      <c r="V272">
        <f t="shared" si="226"/>
        <v>10</v>
      </c>
      <c r="W272">
        <f t="shared" si="203"/>
        <v>5</v>
      </c>
      <c r="X272">
        <f t="shared" si="204"/>
        <v>0</v>
      </c>
      <c r="Y272">
        <f t="shared" si="227"/>
        <v>6</v>
      </c>
      <c r="Z272">
        <f t="shared" si="205"/>
        <v>2</v>
      </c>
      <c r="AA272">
        <f t="shared" si="206"/>
        <v>0</v>
      </c>
      <c r="AB272">
        <f t="shared" si="228"/>
        <v>96</v>
      </c>
      <c r="AC272">
        <f t="shared" si="207"/>
        <v>1</v>
      </c>
      <c r="AD272">
        <f t="shared" si="208"/>
        <v>0</v>
      </c>
      <c r="AE272">
        <f t="shared" si="229"/>
        <v>0</v>
      </c>
      <c r="AF272">
        <f t="shared" si="209"/>
        <v>0</v>
      </c>
      <c r="AG272">
        <f t="shared" si="230"/>
        <v>8</v>
      </c>
      <c r="AH272" cm="1">
        <f t="array" ref="AH272">_xlfn.IFS(AND(AF272=AE272,AJ272=1),SUM(IF(EC272=1,1,0),AH271),AND(AH271=0,OR(AI272=1,AJ272=0)),0,AND(AI272=0,AJ272=0),AH271)</f>
        <v>0</v>
      </c>
      <c r="AI272">
        <f t="shared" si="210"/>
        <v>0</v>
      </c>
      <c r="AJ272">
        <f t="shared" si="211"/>
        <v>0</v>
      </c>
      <c r="AK272">
        <f t="shared" si="231"/>
        <v>0</v>
      </c>
      <c r="AL272">
        <f t="shared" si="212"/>
        <v>0</v>
      </c>
      <c r="AM272">
        <f t="shared" si="213"/>
        <v>0</v>
      </c>
      <c r="AN272">
        <f t="shared" si="232"/>
        <v>0</v>
      </c>
      <c r="AO272">
        <f t="shared" si="214"/>
        <v>0</v>
      </c>
      <c r="AP272">
        <f t="shared" si="215"/>
        <v>0</v>
      </c>
      <c r="AY272" s="72"/>
      <c r="AZ272" s="73"/>
      <c r="BB272" s="72"/>
      <c r="BQ272" s="100"/>
      <c r="BR272" s="96"/>
      <c r="BS272" s="60" t="str">
        <f t="shared" si="194"/>
        <v>DE568</v>
      </c>
      <c r="BT272" t="str">
        <f>IF(ISNA(MATCH(57,$I:$I,)),CC288,VLOOKUP(57,$I:$P,COLUMN(G242),))</f>
        <v>TZ011_app SM02 A1_dp1</v>
      </c>
      <c r="BU272" t="str">
        <f>IF(ISNA(MATCH(57,$I:$I,)),CD288,VLOOKUP(57,$I:$P,COLUMN(H242),))</f>
        <v>Störmeldung Hi Grenzschalter</v>
      </c>
      <c r="BW272" t="s">
        <v>584</v>
      </c>
      <c r="BX272" t="s">
        <v>585</v>
      </c>
      <c r="BY272" s="65" t="s">
        <v>1156</v>
      </c>
      <c r="BZ272" t="str">
        <f t="shared" si="195"/>
        <v>568</v>
      </c>
      <c r="CB272" t="s">
        <v>1173</v>
      </c>
      <c r="CC272" t="s">
        <v>1174</v>
      </c>
      <c r="CD272" t="s">
        <v>589</v>
      </c>
      <c r="CF272" t="s">
        <v>584</v>
      </c>
      <c r="CG272" t="s">
        <v>585</v>
      </c>
      <c r="CH272" t="s">
        <v>1156</v>
      </c>
      <c r="EA272" t="e">
        <f>MasterListe!#REF!</f>
        <v>#REF!</v>
      </c>
      <c r="EB272" t="e">
        <f>MasterListe!#REF!</f>
        <v>#REF!</v>
      </c>
      <c r="EC272">
        <f t="shared" si="216"/>
        <v>0</v>
      </c>
      <c r="ED272">
        <f t="shared" si="217"/>
        <v>0</v>
      </c>
      <c r="EE272">
        <f t="shared" si="218"/>
        <v>0</v>
      </c>
      <c r="EF272">
        <f t="shared" si="219"/>
        <v>0</v>
      </c>
      <c r="EG272">
        <f t="shared" si="220"/>
        <v>0</v>
      </c>
      <c r="EH272">
        <f t="shared" si="221"/>
        <v>0</v>
      </c>
      <c r="EI272">
        <f t="shared" si="222"/>
        <v>0</v>
      </c>
      <c r="FA272" s="63" t="str">
        <f t="shared" si="188"/>
        <v>IO.TZ011_app SM02 A1_dp1</v>
      </c>
      <c r="FB272" s="64" t="str">
        <f t="shared" si="189"/>
        <v>F</v>
      </c>
      <c r="FC272" s="64" t="str">
        <f t="shared" si="190"/>
        <v>568</v>
      </c>
      <c r="FD272" s="64" t="str">
        <f t="shared" si="191"/>
        <v>Störmeldung Hi Grenzschalter</v>
      </c>
      <c r="FE272" s="64" t="s">
        <v>619</v>
      </c>
      <c r="FF272" s="65"/>
    </row>
    <row r="273" spans="1:162" ht="15" customHeight="1">
      <c r="A273">
        <f t="shared" si="223"/>
        <v>0</v>
      </c>
      <c r="G273">
        <f t="shared" si="196"/>
        <v>0</v>
      </c>
      <c r="H273">
        <f t="shared" si="197"/>
        <v>0</v>
      </c>
      <c r="I273">
        <f t="shared" si="198"/>
        <v>0</v>
      </c>
      <c r="J273">
        <f t="shared" si="192"/>
        <v>0</v>
      </c>
      <c r="K273">
        <f t="shared" si="199"/>
        <v>0</v>
      </c>
      <c r="L273">
        <f t="shared" si="200"/>
        <v>0</v>
      </c>
      <c r="M273">
        <f t="shared" si="201"/>
        <v>0</v>
      </c>
      <c r="N273">
        <f t="shared" si="193"/>
        <v>0</v>
      </c>
      <c r="O273" t="e">
        <f>MasterListe!#REF!&amp;"_"&amp;MasterListe!#REF!&amp;"_"&amp;MasterListe!#REF!</f>
        <v>#REF!</v>
      </c>
      <c r="P273" t="e">
        <f>MasterListe!#REF!&amp;" "&amp;MasterListe!#REF!</f>
        <v>#REF!</v>
      </c>
      <c r="S273">
        <f t="shared" si="224"/>
        <v>4</v>
      </c>
      <c r="T273">
        <f t="shared" si="202"/>
        <v>0</v>
      </c>
      <c r="U273">
        <f t="shared" si="225"/>
        <v>0</v>
      </c>
      <c r="V273">
        <f t="shared" si="226"/>
        <v>10</v>
      </c>
      <c r="W273">
        <f t="shared" si="203"/>
        <v>5</v>
      </c>
      <c r="X273">
        <f t="shared" si="204"/>
        <v>0</v>
      </c>
      <c r="Y273">
        <f t="shared" si="227"/>
        <v>6</v>
      </c>
      <c r="Z273">
        <f t="shared" si="205"/>
        <v>2</v>
      </c>
      <c r="AA273">
        <f t="shared" si="206"/>
        <v>0</v>
      </c>
      <c r="AB273">
        <f t="shared" si="228"/>
        <v>96</v>
      </c>
      <c r="AC273">
        <f t="shared" si="207"/>
        <v>1</v>
      </c>
      <c r="AD273">
        <f t="shared" si="208"/>
        <v>0</v>
      </c>
      <c r="AE273">
        <f t="shared" si="229"/>
        <v>0</v>
      </c>
      <c r="AF273">
        <f t="shared" si="209"/>
        <v>0</v>
      </c>
      <c r="AG273">
        <f t="shared" si="230"/>
        <v>8</v>
      </c>
      <c r="AH273" cm="1">
        <f t="array" ref="AH273">_xlfn.IFS(AND(AF273=AE273,AJ273=1),SUM(IF(EC273=1,1,0),AH272),AND(AH272=0,OR(AI273=1,AJ273=0)),0,AND(AI273=0,AJ273=0),AH272)</f>
        <v>0</v>
      </c>
      <c r="AI273">
        <f t="shared" si="210"/>
        <v>0</v>
      </c>
      <c r="AJ273">
        <f t="shared" si="211"/>
        <v>0</v>
      </c>
      <c r="AK273">
        <f t="shared" si="231"/>
        <v>0</v>
      </c>
      <c r="AL273">
        <f t="shared" si="212"/>
        <v>0</v>
      </c>
      <c r="AM273">
        <f t="shared" si="213"/>
        <v>0</v>
      </c>
      <c r="AN273">
        <f t="shared" si="232"/>
        <v>0</v>
      </c>
      <c r="AO273">
        <f t="shared" si="214"/>
        <v>0</v>
      </c>
      <c r="AP273">
        <f t="shared" si="215"/>
        <v>0</v>
      </c>
      <c r="AY273" s="72"/>
      <c r="AZ273" s="73"/>
      <c r="BB273" s="72"/>
      <c r="BQ273" s="100"/>
      <c r="BR273" s="96"/>
      <c r="BS273" s="60" t="str">
        <f t="shared" si="194"/>
        <v>DE569</v>
      </c>
      <c r="BT273" t="str">
        <f>IF(ISNA(MATCH(58,$I:$I,)),CC289,VLOOKUP(58,$I:$P,COLUMN(G243),))</f>
        <v>TZ011_app SM02 A1_dp2</v>
      </c>
      <c r="BU273" t="str">
        <f>IF(ISNA(MATCH(58,$I:$I,)),CD289,VLOOKUP(58,$I:$P,COLUMN(H243),))</f>
        <v>Niveaumeldung Hi Grenzschalter</v>
      </c>
      <c r="BW273" t="s">
        <v>584</v>
      </c>
      <c r="BX273" t="s">
        <v>585</v>
      </c>
      <c r="BY273" s="65" t="s">
        <v>1156</v>
      </c>
      <c r="BZ273" t="str">
        <f t="shared" si="195"/>
        <v>569</v>
      </c>
      <c r="CB273" t="s">
        <v>1175</v>
      </c>
      <c r="CC273" t="s">
        <v>1176</v>
      </c>
      <c r="CD273" t="s">
        <v>589</v>
      </c>
      <c r="CF273" t="s">
        <v>584</v>
      </c>
      <c r="CG273" t="s">
        <v>585</v>
      </c>
      <c r="CH273" t="s">
        <v>1156</v>
      </c>
      <c r="EA273" t="e">
        <f>MasterListe!#REF!</f>
        <v>#REF!</v>
      </c>
      <c r="EB273" t="e">
        <f>MasterListe!#REF!</f>
        <v>#REF!</v>
      </c>
      <c r="EC273">
        <f t="shared" si="216"/>
        <v>0</v>
      </c>
      <c r="ED273">
        <f t="shared" si="217"/>
        <v>0</v>
      </c>
      <c r="EE273">
        <f t="shared" si="218"/>
        <v>0</v>
      </c>
      <c r="EF273">
        <f t="shared" si="219"/>
        <v>0</v>
      </c>
      <c r="EG273">
        <f t="shared" si="220"/>
        <v>0</v>
      </c>
      <c r="EH273">
        <f t="shared" si="221"/>
        <v>0</v>
      </c>
      <c r="EI273">
        <f t="shared" si="222"/>
        <v>0</v>
      </c>
      <c r="FA273" s="63" t="str">
        <f t="shared" si="188"/>
        <v>IO.TZ011_app SM02 A1_dp2</v>
      </c>
      <c r="FB273" s="64" t="str">
        <f t="shared" si="189"/>
        <v>F</v>
      </c>
      <c r="FC273" s="64" t="str">
        <f t="shared" si="190"/>
        <v>569</v>
      </c>
      <c r="FD273" s="64" t="str">
        <f t="shared" si="191"/>
        <v>Niveaumeldung Hi Grenzschalter</v>
      </c>
      <c r="FE273" s="64" t="s">
        <v>619</v>
      </c>
      <c r="FF273" s="65"/>
    </row>
    <row r="274" spans="1:162" ht="15" customHeight="1">
      <c r="A274">
        <f t="shared" si="223"/>
        <v>0</v>
      </c>
      <c r="G274">
        <f t="shared" si="196"/>
        <v>0</v>
      </c>
      <c r="H274">
        <f t="shared" si="197"/>
        <v>0</v>
      </c>
      <c r="I274">
        <f t="shared" si="198"/>
        <v>0</v>
      </c>
      <c r="J274">
        <f t="shared" si="192"/>
        <v>0</v>
      </c>
      <c r="K274">
        <f t="shared" si="199"/>
        <v>0</v>
      </c>
      <c r="L274">
        <f t="shared" si="200"/>
        <v>0</v>
      </c>
      <c r="M274">
        <f t="shared" si="201"/>
        <v>0</v>
      </c>
      <c r="N274">
        <f t="shared" si="193"/>
        <v>0</v>
      </c>
      <c r="O274" t="e">
        <f>MasterListe!#REF!&amp;"_"&amp;MasterListe!#REF!&amp;"_"&amp;MasterListe!#REF!</f>
        <v>#REF!</v>
      </c>
      <c r="P274" t="e">
        <f>MasterListe!#REF!&amp;" "&amp;MasterListe!#REF!</f>
        <v>#REF!</v>
      </c>
      <c r="S274">
        <f t="shared" si="224"/>
        <v>4</v>
      </c>
      <c r="T274">
        <f t="shared" si="202"/>
        <v>0</v>
      </c>
      <c r="U274">
        <f t="shared" si="225"/>
        <v>0</v>
      </c>
      <c r="V274">
        <f t="shared" si="226"/>
        <v>10</v>
      </c>
      <c r="W274">
        <f t="shared" si="203"/>
        <v>5</v>
      </c>
      <c r="X274">
        <f t="shared" si="204"/>
        <v>0</v>
      </c>
      <c r="Y274">
        <f t="shared" si="227"/>
        <v>6</v>
      </c>
      <c r="Z274">
        <f t="shared" si="205"/>
        <v>2</v>
      </c>
      <c r="AA274">
        <f t="shared" si="206"/>
        <v>0</v>
      </c>
      <c r="AB274">
        <f t="shared" si="228"/>
        <v>96</v>
      </c>
      <c r="AC274">
        <f t="shared" si="207"/>
        <v>1</v>
      </c>
      <c r="AD274">
        <f t="shared" si="208"/>
        <v>0</v>
      </c>
      <c r="AE274">
        <f t="shared" si="229"/>
        <v>0</v>
      </c>
      <c r="AF274">
        <f t="shared" si="209"/>
        <v>0</v>
      </c>
      <c r="AG274">
        <f t="shared" si="230"/>
        <v>8</v>
      </c>
      <c r="AH274" cm="1">
        <f t="array" ref="AH274">_xlfn.IFS(AND(AF274=AE274,AJ274=1),SUM(IF(EC274=1,1,0),AH273),AND(AH273=0,OR(AI274=1,AJ274=0)),0,AND(AI274=0,AJ274=0),AH273)</f>
        <v>0</v>
      </c>
      <c r="AI274">
        <f t="shared" si="210"/>
        <v>0</v>
      </c>
      <c r="AJ274">
        <f t="shared" si="211"/>
        <v>0</v>
      </c>
      <c r="AK274">
        <f t="shared" si="231"/>
        <v>0</v>
      </c>
      <c r="AL274">
        <f t="shared" si="212"/>
        <v>0</v>
      </c>
      <c r="AM274">
        <f t="shared" si="213"/>
        <v>0</v>
      </c>
      <c r="AN274">
        <f t="shared" si="232"/>
        <v>0</v>
      </c>
      <c r="AO274">
        <f t="shared" si="214"/>
        <v>0</v>
      </c>
      <c r="AP274">
        <f t="shared" si="215"/>
        <v>0</v>
      </c>
      <c r="AY274" s="72"/>
      <c r="AZ274" s="73"/>
      <c r="BB274" s="72"/>
      <c r="BQ274" s="100"/>
      <c r="BR274" s="96"/>
      <c r="BS274" s="60" t="str">
        <f t="shared" si="194"/>
        <v>DE570</v>
      </c>
      <c r="BT274" t="str">
        <f>IF(ISNA(MATCH(59,$I:$I,)),CC290,VLOOKUP(59,$I:$P,COLUMN(G244),))</f>
        <v>TZ011_app SM02 A1_dp1</v>
      </c>
      <c r="BU274" t="str">
        <f>IF(ISNA(MATCH(59,$I:$I,)),CD290,VLOOKUP(59,$I:$P,COLUMN(H244),))</f>
        <v>Störmeldung LoLo Grenzschalter</v>
      </c>
      <c r="BW274" t="s">
        <v>584</v>
      </c>
      <c r="BX274" t="s">
        <v>585</v>
      </c>
      <c r="BY274" s="65" t="s">
        <v>1156</v>
      </c>
      <c r="BZ274" t="str">
        <f t="shared" si="195"/>
        <v>570</v>
      </c>
      <c r="CB274" t="s">
        <v>1177</v>
      </c>
      <c r="CC274" t="s">
        <v>1178</v>
      </c>
      <c r="CD274" t="s">
        <v>589</v>
      </c>
      <c r="CF274" t="s">
        <v>584</v>
      </c>
      <c r="CG274" t="s">
        <v>585</v>
      </c>
      <c r="CH274" t="s">
        <v>1156</v>
      </c>
      <c r="EA274" t="e">
        <f>MasterListe!#REF!</f>
        <v>#REF!</v>
      </c>
      <c r="EB274" t="e">
        <f>MasterListe!#REF!</f>
        <v>#REF!</v>
      </c>
      <c r="EC274">
        <f t="shared" si="216"/>
        <v>0</v>
      </c>
      <c r="ED274">
        <f t="shared" si="217"/>
        <v>0</v>
      </c>
      <c r="EE274">
        <f t="shared" si="218"/>
        <v>0</v>
      </c>
      <c r="EF274">
        <f t="shared" si="219"/>
        <v>0</v>
      </c>
      <c r="EG274">
        <f t="shared" si="220"/>
        <v>0</v>
      </c>
      <c r="EH274">
        <f t="shared" si="221"/>
        <v>0</v>
      </c>
      <c r="EI274">
        <f t="shared" si="222"/>
        <v>0</v>
      </c>
      <c r="FA274" s="63" t="str">
        <f t="shared" si="188"/>
        <v>IO.TZ011_app SM02 A1_dp1</v>
      </c>
      <c r="FB274" s="64" t="str">
        <f t="shared" si="189"/>
        <v>F</v>
      </c>
      <c r="FC274" s="64" t="str">
        <f t="shared" si="190"/>
        <v>570</v>
      </c>
      <c r="FD274" s="64" t="str">
        <f t="shared" si="191"/>
        <v>Störmeldung LoLo Grenzschalter</v>
      </c>
      <c r="FE274" s="64" t="s">
        <v>619</v>
      </c>
      <c r="FF274" s="65"/>
    </row>
    <row r="275" spans="1:162" ht="15" customHeight="1">
      <c r="A275">
        <f t="shared" si="223"/>
        <v>0</v>
      </c>
      <c r="G275">
        <f t="shared" si="196"/>
        <v>0</v>
      </c>
      <c r="H275">
        <f t="shared" si="197"/>
        <v>0</v>
      </c>
      <c r="I275">
        <f t="shared" si="198"/>
        <v>0</v>
      </c>
      <c r="J275">
        <f t="shared" si="192"/>
        <v>0</v>
      </c>
      <c r="K275">
        <f t="shared" si="199"/>
        <v>0</v>
      </c>
      <c r="L275">
        <f t="shared" si="200"/>
        <v>0</v>
      </c>
      <c r="M275">
        <f t="shared" si="201"/>
        <v>0</v>
      </c>
      <c r="N275">
        <f t="shared" si="193"/>
        <v>0</v>
      </c>
      <c r="O275" t="e">
        <f>MasterListe!#REF!&amp;"_"&amp;MasterListe!#REF!&amp;"_"&amp;MasterListe!#REF!</f>
        <v>#REF!</v>
      </c>
      <c r="P275" t="e">
        <f>MasterListe!#REF!&amp;" "&amp;MasterListe!#REF!</f>
        <v>#REF!</v>
      </c>
      <c r="S275">
        <f t="shared" si="224"/>
        <v>4</v>
      </c>
      <c r="T275">
        <f t="shared" si="202"/>
        <v>0</v>
      </c>
      <c r="U275">
        <f t="shared" si="225"/>
        <v>0</v>
      </c>
      <c r="V275">
        <f t="shared" si="226"/>
        <v>10</v>
      </c>
      <c r="W275">
        <f t="shared" si="203"/>
        <v>5</v>
      </c>
      <c r="X275">
        <f t="shared" si="204"/>
        <v>0</v>
      </c>
      <c r="Y275">
        <f t="shared" si="227"/>
        <v>6</v>
      </c>
      <c r="Z275">
        <f t="shared" si="205"/>
        <v>2</v>
      </c>
      <c r="AA275">
        <f t="shared" si="206"/>
        <v>0</v>
      </c>
      <c r="AB275">
        <f t="shared" si="228"/>
        <v>96</v>
      </c>
      <c r="AC275">
        <f t="shared" si="207"/>
        <v>1</v>
      </c>
      <c r="AD275">
        <f t="shared" si="208"/>
        <v>0</v>
      </c>
      <c r="AE275">
        <f t="shared" si="229"/>
        <v>0</v>
      </c>
      <c r="AF275">
        <f t="shared" si="209"/>
        <v>0</v>
      </c>
      <c r="AG275">
        <f t="shared" si="230"/>
        <v>8</v>
      </c>
      <c r="AH275" cm="1">
        <f t="array" ref="AH275">_xlfn.IFS(AND(AF275=AE275,AJ275=1),SUM(IF(EC275=1,1,0),AH274),AND(AH274=0,OR(AI275=1,AJ275=0)),0,AND(AI275=0,AJ275=0),AH274)</f>
        <v>0</v>
      </c>
      <c r="AI275">
        <f t="shared" si="210"/>
        <v>0</v>
      </c>
      <c r="AJ275">
        <f t="shared" si="211"/>
        <v>0</v>
      </c>
      <c r="AK275">
        <f t="shared" si="231"/>
        <v>0</v>
      </c>
      <c r="AL275">
        <f t="shared" si="212"/>
        <v>0</v>
      </c>
      <c r="AM275">
        <f t="shared" si="213"/>
        <v>0</v>
      </c>
      <c r="AN275">
        <f t="shared" si="232"/>
        <v>0</v>
      </c>
      <c r="AO275">
        <f t="shared" si="214"/>
        <v>0</v>
      </c>
      <c r="AP275">
        <f t="shared" si="215"/>
        <v>0</v>
      </c>
      <c r="AY275" s="72"/>
      <c r="AZ275" s="73"/>
      <c r="BB275" s="72"/>
      <c r="BQ275" s="100"/>
      <c r="BR275" s="96"/>
      <c r="BS275" s="60" t="str">
        <f t="shared" si="194"/>
        <v>DE571</v>
      </c>
      <c r="BT275" t="str">
        <f>IF(ISNA(MATCH(60,$I:$I,)),CC291,VLOOKUP(60,$I:$P,COLUMN(G245),))</f>
        <v>TZ011_app SM02 A1_dp2</v>
      </c>
      <c r="BU275" t="str">
        <f>IF(ISNA(MATCH(60,$I:$I,)),CD291,VLOOKUP(60,$I:$P,COLUMN(H245),))</f>
        <v>Niveaumeldung LoLo Grenzschalter</v>
      </c>
      <c r="BW275" t="s">
        <v>584</v>
      </c>
      <c r="BX275" t="s">
        <v>585</v>
      </c>
      <c r="BY275" s="65" t="s">
        <v>1156</v>
      </c>
      <c r="BZ275" t="str">
        <f t="shared" si="195"/>
        <v>571</v>
      </c>
      <c r="CB275" t="s">
        <v>1179</v>
      </c>
      <c r="CC275" t="s">
        <v>1180</v>
      </c>
      <c r="CD275" t="s">
        <v>589</v>
      </c>
      <c r="CF275" t="s">
        <v>584</v>
      </c>
      <c r="CG275" t="s">
        <v>585</v>
      </c>
      <c r="CH275" t="s">
        <v>1156</v>
      </c>
      <c r="EA275" t="e">
        <f>MasterListe!#REF!</f>
        <v>#REF!</v>
      </c>
      <c r="EB275" t="e">
        <f>MasterListe!#REF!</f>
        <v>#REF!</v>
      </c>
      <c r="EC275">
        <f t="shared" si="216"/>
        <v>0</v>
      </c>
      <c r="ED275">
        <f t="shared" si="217"/>
        <v>0</v>
      </c>
      <c r="EE275">
        <f t="shared" si="218"/>
        <v>0</v>
      </c>
      <c r="EF275">
        <f t="shared" si="219"/>
        <v>0</v>
      </c>
      <c r="EG275">
        <f t="shared" si="220"/>
        <v>0</v>
      </c>
      <c r="EH275">
        <f t="shared" si="221"/>
        <v>0</v>
      </c>
      <c r="EI275">
        <f t="shared" si="222"/>
        <v>0</v>
      </c>
      <c r="FA275" s="63" t="str">
        <f t="shared" si="188"/>
        <v>IO.TZ011_app SM02 A1_dp2</v>
      </c>
      <c r="FB275" s="64" t="str">
        <f t="shared" si="189"/>
        <v>F</v>
      </c>
      <c r="FC275" s="64" t="str">
        <f t="shared" si="190"/>
        <v>571</v>
      </c>
      <c r="FD275" s="64" t="str">
        <f t="shared" si="191"/>
        <v>Niveaumeldung LoLo Grenzschalter</v>
      </c>
      <c r="FE275" s="64" t="s">
        <v>619</v>
      </c>
      <c r="FF275" s="65"/>
    </row>
    <row r="276" spans="1:162" ht="15" customHeight="1">
      <c r="A276">
        <f t="shared" si="223"/>
        <v>0</v>
      </c>
      <c r="G276">
        <f t="shared" si="196"/>
        <v>0</v>
      </c>
      <c r="H276">
        <f t="shared" si="197"/>
        <v>0</v>
      </c>
      <c r="I276">
        <f t="shared" si="198"/>
        <v>0</v>
      </c>
      <c r="J276">
        <f t="shared" si="192"/>
        <v>0</v>
      </c>
      <c r="K276">
        <f t="shared" si="199"/>
        <v>0</v>
      </c>
      <c r="L276">
        <f t="shared" si="200"/>
        <v>0</v>
      </c>
      <c r="M276">
        <f t="shared" si="201"/>
        <v>0</v>
      </c>
      <c r="N276">
        <f t="shared" si="193"/>
        <v>0</v>
      </c>
      <c r="O276" t="e">
        <f>MasterListe!#REF!&amp;"_"&amp;MasterListe!#REF!&amp;"_"&amp;MasterListe!#REF!</f>
        <v>#REF!</v>
      </c>
      <c r="P276" t="e">
        <f>MasterListe!#REF!&amp;" "&amp;MasterListe!#REF!</f>
        <v>#REF!</v>
      </c>
      <c r="S276">
        <f t="shared" si="224"/>
        <v>4</v>
      </c>
      <c r="T276">
        <f t="shared" si="202"/>
        <v>0</v>
      </c>
      <c r="U276">
        <f t="shared" si="225"/>
        <v>0</v>
      </c>
      <c r="V276">
        <f t="shared" si="226"/>
        <v>10</v>
      </c>
      <c r="W276">
        <f t="shared" si="203"/>
        <v>5</v>
      </c>
      <c r="X276">
        <f t="shared" si="204"/>
        <v>0</v>
      </c>
      <c r="Y276">
        <f t="shared" si="227"/>
        <v>6</v>
      </c>
      <c r="Z276">
        <f t="shared" si="205"/>
        <v>2</v>
      </c>
      <c r="AA276">
        <f t="shared" si="206"/>
        <v>0</v>
      </c>
      <c r="AB276">
        <f t="shared" si="228"/>
        <v>96</v>
      </c>
      <c r="AC276">
        <f t="shared" si="207"/>
        <v>1</v>
      </c>
      <c r="AD276">
        <f t="shared" si="208"/>
        <v>0</v>
      </c>
      <c r="AE276">
        <f t="shared" si="229"/>
        <v>0</v>
      </c>
      <c r="AF276">
        <f t="shared" si="209"/>
        <v>0</v>
      </c>
      <c r="AG276">
        <f t="shared" si="230"/>
        <v>8</v>
      </c>
      <c r="AH276" cm="1">
        <f t="array" ref="AH276">_xlfn.IFS(AND(AF276=AE276,AJ276=1),SUM(IF(EC276=1,1,0),AH275),AND(AH275=0,OR(AI276=1,AJ276=0)),0,AND(AI276=0,AJ276=0),AH275)</f>
        <v>0</v>
      </c>
      <c r="AI276">
        <f t="shared" si="210"/>
        <v>0</v>
      </c>
      <c r="AJ276">
        <f t="shared" si="211"/>
        <v>0</v>
      </c>
      <c r="AK276">
        <f t="shared" si="231"/>
        <v>0</v>
      </c>
      <c r="AL276">
        <f t="shared" si="212"/>
        <v>0</v>
      </c>
      <c r="AM276">
        <f t="shared" si="213"/>
        <v>0</v>
      </c>
      <c r="AN276">
        <f t="shared" si="232"/>
        <v>0</v>
      </c>
      <c r="AO276">
        <f t="shared" si="214"/>
        <v>0</v>
      </c>
      <c r="AP276">
        <f t="shared" si="215"/>
        <v>0</v>
      </c>
      <c r="AY276" s="72"/>
      <c r="AZ276" s="73"/>
      <c r="BB276" s="72"/>
      <c r="BQ276" s="100"/>
      <c r="BR276" s="96">
        <v>6</v>
      </c>
      <c r="BS276" s="60" t="str">
        <f t="shared" si="194"/>
        <v>DE576</v>
      </c>
      <c r="BT276" t="str">
        <f>IF(ISNA(MATCH(61,$I:$I,)),CC292,VLOOKUP(61,$I:$P,COLUMN(G246),))</f>
        <v>TZ011_app SM01 A1_dp1</v>
      </c>
      <c r="BU276" t="str">
        <f>IF(ISNA(MATCH(61,$I:$I,)),CD292,VLOOKUP(61,$I:$P,COLUMN(H246),))</f>
        <v>Störmeldung Fuellstand SM</v>
      </c>
      <c r="BW276" t="s">
        <v>584</v>
      </c>
      <c r="BX276" t="s">
        <v>585</v>
      </c>
      <c r="BY276" s="65" t="s">
        <v>1156</v>
      </c>
      <c r="BZ276" t="str">
        <f t="shared" si="195"/>
        <v>576</v>
      </c>
      <c r="CB276" t="s">
        <v>1181</v>
      </c>
      <c r="CC276" t="s">
        <v>1182</v>
      </c>
      <c r="CD276" t="s">
        <v>589</v>
      </c>
      <c r="CF276" t="s">
        <v>584</v>
      </c>
      <c r="CG276" t="s">
        <v>585</v>
      </c>
      <c r="CH276" t="s">
        <v>1156</v>
      </c>
      <c r="EA276" t="e">
        <f>MasterListe!#REF!</f>
        <v>#REF!</v>
      </c>
      <c r="EB276" t="e">
        <f>MasterListe!#REF!</f>
        <v>#REF!</v>
      </c>
      <c r="EC276">
        <f t="shared" si="216"/>
        <v>0</v>
      </c>
      <c r="ED276">
        <f t="shared" si="217"/>
        <v>0</v>
      </c>
      <c r="EE276">
        <f t="shared" si="218"/>
        <v>0</v>
      </c>
      <c r="EF276">
        <f t="shared" si="219"/>
        <v>0</v>
      </c>
      <c r="EG276">
        <f t="shared" si="220"/>
        <v>0</v>
      </c>
      <c r="EH276">
        <f t="shared" si="221"/>
        <v>0</v>
      </c>
      <c r="EI276">
        <f t="shared" si="222"/>
        <v>0</v>
      </c>
      <c r="FA276" s="63" t="str">
        <f t="shared" si="188"/>
        <v>IO.TZ011_app SM01 A1_dp1</v>
      </c>
      <c r="FB276" s="64" t="str">
        <f t="shared" si="189"/>
        <v>F</v>
      </c>
      <c r="FC276" s="64" t="str">
        <f t="shared" si="190"/>
        <v>576</v>
      </c>
      <c r="FD276" s="64" t="str">
        <f t="shared" si="191"/>
        <v>Störmeldung Fuellstand SM</v>
      </c>
      <c r="FE276" s="64" t="s">
        <v>619</v>
      </c>
      <c r="FF276" s="65"/>
    </row>
    <row r="277" spans="1:162" ht="15" customHeight="1">
      <c r="A277">
        <f t="shared" si="223"/>
        <v>0</v>
      </c>
      <c r="G277">
        <f t="shared" si="196"/>
        <v>0</v>
      </c>
      <c r="H277">
        <f t="shared" si="197"/>
        <v>0</v>
      </c>
      <c r="I277">
        <f t="shared" si="198"/>
        <v>0</v>
      </c>
      <c r="J277">
        <f t="shared" si="192"/>
        <v>0</v>
      </c>
      <c r="K277">
        <f t="shared" si="199"/>
        <v>0</v>
      </c>
      <c r="L277">
        <f t="shared" si="200"/>
        <v>0</v>
      </c>
      <c r="M277">
        <f t="shared" si="201"/>
        <v>0</v>
      </c>
      <c r="N277">
        <f t="shared" si="193"/>
        <v>0</v>
      </c>
      <c r="O277" t="e">
        <f>MasterListe!#REF!&amp;"_"&amp;MasterListe!#REF!&amp;"_"&amp;MasterListe!#REF!</f>
        <v>#REF!</v>
      </c>
      <c r="P277" t="e">
        <f>MasterListe!#REF!&amp;" "&amp;MasterListe!#REF!</f>
        <v>#REF!</v>
      </c>
      <c r="S277">
        <f t="shared" si="224"/>
        <v>4</v>
      </c>
      <c r="T277">
        <f t="shared" si="202"/>
        <v>0</v>
      </c>
      <c r="U277">
        <f t="shared" si="225"/>
        <v>0</v>
      </c>
      <c r="V277">
        <f t="shared" si="226"/>
        <v>10</v>
      </c>
      <c r="W277">
        <f t="shared" si="203"/>
        <v>5</v>
      </c>
      <c r="X277">
        <f t="shared" si="204"/>
        <v>0</v>
      </c>
      <c r="Y277">
        <f t="shared" si="227"/>
        <v>6</v>
      </c>
      <c r="Z277">
        <f t="shared" si="205"/>
        <v>2</v>
      </c>
      <c r="AA277">
        <f t="shared" si="206"/>
        <v>0</v>
      </c>
      <c r="AB277">
        <f t="shared" si="228"/>
        <v>96</v>
      </c>
      <c r="AC277">
        <f t="shared" si="207"/>
        <v>1</v>
      </c>
      <c r="AD277">
        <f t="shared" si="208"/>
        <v>0</v>
      </c>
      <c r="AE277">
        <f t="shared" si="229"/>
        <v>0</v>
      </c>
      <c r="AF277">
        <f t="shared" si="209"/>
        <v>0</v>
      </c>
      <c r="AG277">
        <f t="shared" si="230"/>
        <v>8</v>
      </c>
      <c r="AH277" cm="1">
        <f t="array" ref="AH277">_xlfn.IFS(AND(AF277=AE277,AJ277=1),SUM(IF(EC277=1,1,0),AH276),AND(AH276=0,OR(AI277=1,AJ277=0)),0,AND(AI277=0,AJ277=0),AH276)</f>
        <v>0</v>
      </c>
      <c r="AI277">
        <f t="shared" si="210"/>
        <v>0</v>
      </c>
      <c r="AJ277">
        <f t="shared" si="211"/>
        <v>0</v>
      </c>
      <c r="AK277">
        <f t="shared" si="231"/>
        <v>0</v>
      </c>
      <c r="AL277">
        <f t="shared" si="212"/>
        <v>0</v>
      </c>
      <c r="AM277">
        <f t="shared" si="213"/>
        <v>0</v>
      </c>
      <c r="AN277">
        <f t="shared" si="232"/>
        <v>0</v>
      </c>
      <c r="AO277">
        <f t="shared" si="214"/>
        <v>0</v>
      </c>
      <c r="AP277">
        <f t="shared" si="215"/>
        <v>0</v>
      </c>
      <c r="AY277" s="72"/>
      <c r="AZ277" s="73"/>
      <c r="BB277" s="72"/>
      <c r="BQ277" s="100"/>
      <c r="BR277" s="96"/>
      <c r="BS277" s="60" t="str">
        <f t="shared" si="194"/>
        <v>DE577</v>
      </c>
      <c r="BT277" t="str">
        <f>IF(ISNA(MATCH(62,$I:$I,)),CC293,VLOOKUP(62,$I:$P,COLUMN(G247),))</f>
        <v>TZ012_app KLPx A1_dp2</v>
      </c>
      <c r="BU277" t="str">
        <f>IF(ISNA(MATCH(62,$I:$I,)),CD293,VLOOKUP(62,$I:$P,COLUMN(H247),))</f>
        <v>Rückmeldung geöffnet Klappe Einlagerung</v>
      </c>
      <c r="BW277" t="s">
        <v>584</v>
      </c>
      <c r="BX277" t="s">
        <v>585</v>
      </c>
      <c r="BY277" s="65" t="s">
        <v>1183</v>
      </c>
      <c r="BZ277" t="str">
        <f t="shared" si="195"/>
        <v>577</v>
      </c>
      <c r="CB277" t="s">
        <v>1184</v>
      </c>
      <c r="CC277" t="s">
        <v>1185</v>
      </c>
      <c r="CD277" t="s">
        <v>589</v>
      </c>
      <c r="CF277" t="s">
        <v>584</v>
      </c>
      <c r="CG277" t="s">
        <v>585</v>
      </c>
      <c r="CH277" t="s">
        <v>1183</v>
      </c>
      <c r="EA277" t="e">
        <f>MasterListe!#REF!</f>
        <v>#REF!</v>
      </c>
      <c r="EB277" t="e">
        <f>MasterListe!#REF!</f>
        <v>#REF!</v>
      </c>
      <c r="EC277">
        <f t="shared" si="216"/>
        <v>0</v>
      </c>
      <c r="ED277">
        <f t="shared" si="217"/>
        <v>0</v>
      </c>
      <c r="EE277">
        <f t="shared" si="218"/>
        <v>0</v>
      </c>
      <c r="EF277">
        <f t="shared" si="219"/>
        <v>0</v>
      </c>
      <c r="EG277">
        <f t="shared" si="220"/>
        <v>0</v>
      </c>
      <c r="EH277">
        <f t="shared" si="221"/>
        <v>0</v>
      </c>
      <c r="EI277">
        <f t="shared" si="222"/>
        <v>0</v>
      </c>
      <c r="FA277" s="63" t="str">
        <f t="shared" si="188"/>
        <v>IO.TZ012_app KLPx A1_dp2</v>
      </c>
      <c r="FB277" s="64" t="str">
        <f t="shared" si="189"/>
        <v>F</v>
      </c>
      <c r="FC277" s="64" t="str">
        <f t="shared" si="190"/>
        <v>577</v>
      </c>
      <c r="FD277" s="64" t="str">
        <f t="shared" si="191"/>
        <v>Rückmeldung geöffnet Klappe Einlagerung</v>
      </c>
      <c r="FE277" s="64" t="s">
        <v>619</v>
      </c>
      <c r="FF277" s="65"/>
    </row>
    <row r="278" spans="1:162" ht="15" customHeight="1">
      <c r="A278">
        <f t="shared" si="223"/>
        <v>0</v>
      </c>
      <c r="G278">
        <f t="shared" si="196"/>
        <v>0</v>
      </c>
      <c r="H278">
        <f t="shared" si="197"/>
        <v>0</v>
      </c>
      <c r="I278">
        <f t="shared" si="198"/>
        <v>0</v>
      </c>
      <c r="J278">
        <f t="shared" si="192"/>
        <v>0</v>
      </c>
      <c r="K278">
        <f t="shared" si="199"/>
        <v>0</v>
      </c>
      <c r="L278">
        <f t="shared" si="200"/>
        <v>0</v>
      </c>
      <c r="M278">
        <f t="shared" si="201"/>
        <v>0</v>
      </c>
      <c r="N278">
        <f t="shared" si="193"/>
        <v>0</v>
      </c>
      <c r="O278" t="e">
        <f>MasterListe!#REF!&amp;"_"&amp;MasterListe!#REF!&amp;"_"&amp;MasterListe!#REF!</f>
        <v>#REF!</v>
      </c>
      <c r="P278" t="e">
        <f>MasterListe!#REF!&amp;" "&amp;MasterListe!#REF!</f>
        <v>#REF!</v>
      </c>
      <c r="S278">
        <f t="shared" si="224"/>
        <v>4</v>
      </c>
      <c r="T278">
        <f t="shared" si="202"/>
        <v>0</v>
      </c>
      <c r="U278">
        <f t="shared" si="225"/>
        <v>0</v>
      </c>
      <c r="V278">
        <f t="shared" si="226"/>
        <v>10</v>
      </c>
      <c r="W278">
        <f t="shared" si="203"/>
        <v>5</v>
      </c>
      <c r="X278">
        <f t="shared" si="204"/>
        <v>0</v>
      </c>
      <c r="Y278">
        <f t="shared" si="227"/>
        <v>6</v>
      </c>
      <c r="Z278">
        <f t="shared" si="205"/>
        <v>2</v>
      </c>
      <c r="AA278">
        <f t="shared" si="206"/>
        <v>0</v>
      </c>
      <c r="AB278">
        <f t="shared" si="228"/>
        <v>96</v>
      </c>
      <c r="AC278">
        <f t="shared" si="207"/>
        <v>1</v>
      </c>
      <c r="AD278">
        <f t="shared" si="208"/>
        <v>0</v>
      </c>
      <c r="AE278">
        <f t="shared" si="229"/>
        <v>0</v>
      </c>
      <c r="AF278">
        <f t="shared" si="209"/>
        <v>0</v>
      </c>
      <c r="AG278">
        <f t="shared" si="230"/>
        <v>8</v>
      </c>
      <c r="AH278" cm="1">
        <f t="array" ref="AH278">_xlfn.IFS(AND(AF278=AE278,AJ278=1),SUM(IF(EC278=1,1,0),AH277),AND(AH277=0,OR(AI278=1,AJ278=0)),0,AND(AI278=0,AJ278=0),AH277)</f>
        <v>0</v>
      </c>
      <c r="AI278">
        <f t="shared" si="210"/>
        <v>0</v>
      </c>
      <c r="AJ278">
        <f t="shared" si="211"/>
        <v>0</v>
      </c>
      <c r="AK278">
        <f t="shared" si="231"/>
        <v>0</v>
      </c>
      <c r="AL278">
        <f t="shared" si="212"/>
        <v>0</v>
      </c>
      <c r="AM278">
        <f t="shared" si="213"/>
        <v>0</v>
      </c>
      <c r="AN278">
        <f t="shared" si="232"/>
        <v>0</v>
      </c>
      <c r="AO278">
        <f t="shared" si="214"/>
        <v>0</v>
      </c>
      <c r="AP278">
        <f t="shared" si="215"/>
        <v>0</v>
      </c>
      <c r="AY278" s="72"/>
      <c r="AZ278" s="73"/>
      <c r="BB278" s="72"/>
      <c r="BQ278" s="100"/>
      <c r="BR278" s="96"/>
      <c r="BS278" s="60" t="str">
        <f t="shared" si="194"/>
        <v>DE578</v>
      </c>
      <c r="BT278" t="str">
        <f>IF(ISNA(MATCH(63,$I:$I,)),CC294,VLOOKUP(63,$I:$P,COLUMN(G248),))</f>
        <v>TZ012_app KLPx A1_dp3</v>
      </c>
      <c r="BU278" t="str">
        <f>IF(ISNA(MATCH(63,$I:$I,)),CD294,VLOOKUP(63,$I:$P,COLUMN(H248),))</f>
        <v>Rückmeldung geschlossen Klappe Einlagerung</v>
      </c>
      <c r="BW278" t="s">
        <v>584</v>
      </c>
      <c r="BX278" t="s">
        <v>585</v>
      </c>
      <c r="BY278" s="65" t="s">
        <v>1183</v>
      </c>
      <c r="BZ278" t="str">
        <f t="shared" si="195"/>
        <v>578</v>
      </c>
      <c r="CB278" t="s">
        <v>1186</v>
      </c>
      <c r="CC278" t="s">
        <v>1187</v>
      </c>
      <c r="CD278" t="s">
        <v>589</v>
      </c>
      <c r="CF278" t="s">
        <v>584</v>
      </c>
      <c r="CG278" t="s">
        <v>585</v>
      </c>
      <c r="CH278" t="s">
        <v>1183</v>
      </c>
      <c r="EA278" t="e">
        <f>MasterListe!#REF!</f>
        <v>#REF!</v>
      </c>
      <c r="EB278" t="e">
        <f>MasterListe!#REF!</f>
        <v>#REF!</v>
      </c>
      <c r="EC278">
        <f t="shared" si="216"/>
        <v>0</v>
      </c>
      <c r="ED278">
        <f t="shared" si="217"/>
        <v>0</v>
      </c>
      <c r="EE278">
        <f t="shared" si="218"/>
        <v>0</v>
      </c>
      <c r="EF278">
        <f t="shared" si="219"/>
        <v>0</v>
      </c>
      <c r="EG278">
        <f t="shared" si="220"/>
        <v>0</v>
      </c>
      <c r="EH278">
        <f t="shared" si="221"/>
        <v>0</v>
      </c>
      <c r="EI278">
        <f t="shared" si="222"/>
        <v>0</v>
      </c>
      <c r="FA278" s="63" t="str">
        <f t="shared" si="188"/>
        <v>IO.TZ012_app KLPx A1_dp3</v>
      </c>
      <c r="FB278" s="64" t="str">
        <f t="shared" si="189"/>
        <v>F</v>
      </c>
      <c r="FC278" s="64" t="str">
        <f t="shared" si="190"/>
        <v>578</v>
      </c>
      <c r="FD278" s="64" t="str">
        <f t="shared" si="191"/>
        <v>Rückmeldung geschlossen Klappe Einlagerung</v>
      </c>
      <c r="FE278" s="64" t="s">
        <v>619</v>
      </c>
      <c r="FF278" s="65"/>
    </row>
    <row r="279" spans="1:162" ht="15" customHeight="1">
      <c r="A279">
        <f t="shared" si="223"/>
        <v>0</v>
      </c>
      <c r="G279">
        <f t="shared" si="196"/>
        <v>0</v>
      </c>
      <c r="H279">
        <f t="shared" si="197"/>
        <v>0</v>
      </c>
      <c r="I279">
        <f t="shared" si="198"/>
        <v>0</v>
      </c>
      <c r="J279">
        <f t="shared" si="192"/>
        <v>0</v>
      </c>
      <c r="K279">
        <f t="shared" si="199"/>
        <v>0</v>
      </c>
      <c r="L279">
        <f t="shared" si="200"/>
        <v>0</v>
      </c>
      <c r="M279">
        <f t="shared" si="201"/>
        <v>0</v>
      </c>
      <c r="N279">
        <f t="shared" si="193"/>
        <v>0</v>
      </c>
      <c r="O279" t="e">
        <f>MasterListe!#REF!&amp;"_"&amp;MasterListe!#REF!&amp;"_"&amp;MasterListe!#REF!</f>
        <v>#REF!</v>
      </c>
      <c r="P279" t="e">
        <f>MasterListe!#REF!&amp;" "&amp;MasterListe!#REF!</f>
        <v>#REF!</v>
      </c>
      <c r="S279">
        <f t="shared" si="224"/>
        <v>4</v>
      </c>
      <c r="T279">
        <f t="shared" si="202"/>
        <v>0</v>
      </c>
      <c r="U279">
        <f t="shared" si="225"/>
        <v>0</v>
      </c>
      <c r="V279">
        <f t="shared" si="226"/>
        <v>10</v>
      </c>
      <c r="W279">
        <f t="shared" si="203"/>
        <v>5</v>
      </c>
      <c r="X279">
        <f t="shared" si="204"/>
        <v>0</v>
      </c>
      <c r="Y279">
        <f t="shared" si="227"/>
        <v>6</v>
      </c>
      <c r="Z279">
        <f t="shared" si="205"/>
        <v>2</v>
      </c>
      <c r="AA279">
        <f t="shared" si="206"/>
        <v>0</v>
      </c>
      <c r="AB279">
        <f t="shared" si="228"/>
        <v>96</v>
      </c>
      <c r="AC279">
        <f t="shared" si="207"/>
        <v>1</v>
      </c>
      <c r="AD279">
        <f t="shared" si="208"/>
        <v>0</v>
      </c>
      <c r="AE279">
        <f t="shared" si="229"/>
        <v>0</v>
      </c>
      <c r="AF279">
        <f t="shared" si="209"/>
        <v>0</v>
      </c>
      <c r="AG279">
        <f t="shared" si="230"/>
        <v>8</v>
      </c>
      <c r="AH279" cm="1">
        <f t="array" ref="AH279">_xlfn.IFS(AND(AF279=AE279,AJ279=1),SUM(IF(EC279=1,1,0),AH278),AND(AH278=0,OR(AI279=1,AJ279=0)),0,AND(AI279=0,AJ279=0),AH278)</f>
        <v>0</v>
      </c>
      <c r="AI279">
        <f t="shared" si="210"/>
        <v>0</v>
      </c>
      <c r="AJ279">
        <f t="shared" si="211"/>
        <v>0</v>
      </c>
      <c r="AK279">
        <f t="shared" si="231"/>
        <v>0</v>
      </c>
      <c r="AL279">
        <f t="shared" si="212"/>
        <v>0</v>
      </c>
      <c r="AM279">
        <f t="shared" si="213"/>
        <v>0</v>
      </c>
      <c r="AN279">
        <f t="shared" si="232"/>
        <v>0</v>
      </c>
      <c r="AO279">
        <f t="shared" si="214"/>
        <v>0</v>
      </c>
      <c r="AP279">
        <f t="shared" si="215"/>
        <v>0</v>
      </c>
      <c r="AY279" s="72"/>
      <c r="AZ279" s="73"/>
      <c r="BB279" s="72"/>
      <c r="BQ279" s="100"/>
      <c r="BR279" s="96"/>
      <c r="BS279" s="60" t="str">
        <f t="shared" si="194"/>
        <v>DE579</v>
      </c>
      <c r="BT279" t="str">
        <f>IF(ISNA(MATCH(64,$I:$I,)),CC295,VLOOKUP(64,$I:$P,COLUMN(G249),))</f>
        <v>TZ012_app KLPx A1_dp4</v>
      </c>
      <c r="BU279" t="str">
        <f>IF(ISNA(MATCH(64,$I:$I,)),CD295,VLOOKUP(64,$I:$P,COLUMN(H249),))</f>
        <v>Handeingriff Klappe Einlagerung</v>
      </c>
      <c r="BW279" t="s">
        <v>584</v>
      </c>
      <c r="BX279" t="s">
        <v>585</v>
      </c>
      <c r="BY279" s="65" t="s">
        <v>1183</v>
      </c>
      <c r="BZ279" t="str">
        <f t="shared" si="195"/>
        <v>579</v>
      </c>
      <c r="CB279" t="s">
        <v>1188</v>
      </c>
      <c r="CC279" t="s">
        <v>1189</v>
      </c>
      <c r="CD279" t="s">
        <v>589</v>
      </c>
      <c r="CF279" t="s">
        <v>584</v>
      </c>
      <c r="CG279" t="s">
        <v>585</v>
      </c>
      <c r="CH279" t="s">
        <v>1183</v>
      </c>
      <c r="EA279" t="e">
        <f>MasterListe!#REF!</f>
        <v>#REF!</v>
      </c>
      <c r="EB279" t="e">
        <f>MasterListe!#REF!</f>
        <v>#REF!</v>
      </c>
      <c r="EC279">
        <f t="shared" si="216"/>
        <v>0</v>
      </c>
      <c r="ED279">
        <f t="shared" si="217"/>
        <v>0</v>
      </c>
      <c r="EE279">
        <f t="shared" si="218"/>
        <v>0</v>
      </c>
      <c r="EF279">
        <f t="shared" si="219"/>
        <v>0</v>
      </c>
      <c r="EG279">
        <f t="shared" si="220"/>
        <v>0</v>
      </c>
      <c r="EH279">
        <f t="shared" si="221"/>
        <v>0</v>
      </c>
      <c r="EI279">
        <f t="shared" si="222"/>
        <v>0</v>
      </c>
      <c r="FA279" s="63" t="str">
        <f t="shared" si="188"/>
        <v>IO.TZ012_app KLPx A1_dp4</v>
      </c>
      <c r="FB279" s="64" t="str">
        <f t="shared" si="189"/>
        <v>F</v>
      </c>
      <c r="FC279" s="64" t="str">
        <f t="shared" si="190"/>
        <v>579</v>
      </c>
      <c r="FD279" s="64" t="str">
        <f t="shared" si="191"/>
        <v>Handeingriff Klappe Einlagerung</v>
      </c>
      <c r="FE279" s="64" t="s">
        <v>619</v>
      </c>
      <c r="FF279" s="65"/>
    </row>
    <row r="280" spans="1:162" ht="15" customHeight="1">
      <c r="A280">
        <f t="shared" si="223"/>
        <v>0</v>
      </c>
      <c r="G280">
        <f t="shared" si="196"/>
        <v>0</v>
      </c>
      <c r="H280">
        <f t="shared" si="197"/>
        <v>0</v>
      </c>
      <c r="I280">
        <f t="shared" si="198"/>
        <v>0</v>
      </c>
      <c r="J280">
        <f t="shared" si="192"/>
        <v>0</v>
      </c>
      <c r="K280">
        <f t="shared" si="199"/>
        <v>0</v>
      </c>
      <c r="L280">
        <f t="shared" si="200"/>
        <v>0</v>
      </c>
      <c r="M280">
        <f t="shared" si="201"/>
        <v>0</v>
      </c>
      <c r="N280">
        <f t="shared" si="193"/>
        <v>0</v>
      </c>
      <c r="O280" t="e">
        <f>MasterListe!#REF!&amp;"_"&amp;MasterListe!#REF!&amp;"_"&amp;MasterListe!#REF!</f>
        <v>#REF!</v>
      </c>
      <c r="P280" t="e">
        <f>MasterListe!#REF!&amp;" "&amp;MasterListe!#REF!</f>
        <v>#REF!</v>
      </c>
      <c r="S280">
        <f t="shared" si="224"/>
        <v>4</v>
      </c>
      <c r="T280">
        <f t="shared" si="202"/>
        <v>0</v>
      </c>
      <c r="U280">
        <f t="shared" si="225"/>
        <v>0</v>
      </c>
      <c r="V280">
        <f t="shared" si="226"/>
        <v>10</v>
      </c>
      <c r="W280">
        <f t="shared" si="203"/>
        <v>5</v>
      </c>
      <c r="X280">
        <f t="shared" si="204"/>
        <v>0</v>
      </c>
      <c r="Y280">
        <f t="shared" si="227"/>
        <v>6</v>
      </c>
      <c r="Z280">
        <f t="shared" si="205"/>
        <v>2</v>
      </c>
      <c r="AA280">
        <f t="shared" si="206"/>
        <v>0</v>
      </c>
      <c r="AB280">
        <f t="shared" si="228"/>
        <v>96</v>
      </c>
      <c r="AC280">
        <f t="shared" si="207"/>
        <v>1</v>
      </c>
      <c r="AD280">
        <f t="shared" si="208"/>
        <v>0</v>
      </c>
      <c r="AE280">
        <f t="shared" si="229"/>
        <v>0</v>
      </c>
      <c r="AF280">
        <f t="shared" si="209"/>
        <v>0</v>
      </c>
      <c r="AG280">
        <f t="shared" si="230"/>
        <v>8</v>
      </c>
      <c r="AH280" cm="1">
        <f t="array" ref="AH280">_xlfn.IFS(AND(AF280=AE280,AJ280=1),SUM(IF(EC280=1,1,0),AH279),AND(AH279=0,OR(AI280=1,AJ280=0)),0,AND(AI280=0,AJ280=0),AH279)</f>
        <v>0</v>
      </c>
      <c r="AI280">
        <f t="shared" si="210"/>
        <v>0</v>
      </c>
      <c r="AJ280">
        <f t="shared" si="211"/>
        <v>0</v>
      </c>
      <c r="AK280">
        <f t="shared" si="231"/>
        <v>0</v>
      </c>
      <c r="AL280">
        <f t="shared" si="212"/>
        <v>0</v>
      </c>
      <c r="AM280">
        <f t="shared" si="213"/>
        <v>0</v>
      </c>
      <c r="AN280">
        <f t="shared" si="232"/>
        <v>0</v>
      </c>
      <c r="AO280">
        <f t="shared" si="214"/>
        <v>0</v>
      </c>
      <c r="AP280">
        <f t="shared" si="215"/>
        <v>0</v>
      </c>
      <c r="AY280" s="72"/>
      <c r="AZ280" s="73"/>
      <c r="BB280" s="72"/>
      <c r="BQ280" s="100"/>
      <c r="BR280" s="96"/>
      <c r="BS280" s="60" t="str">
        <f t="shared" si="194"/>
        <v>DE580</v>
      </c>
      <c r="BT280" t="str">
        <f>IF(ISNA(MATCH(65,$I:$I,)),CC296,VLOOKUP(65,$I:$P,COLUMN(G250),))</f>
        <v>TZ012_app SM01 A1_dp1</v>
      </c>
      <c r="BU280" t="str">
        <f>IF(ISNA(MATCH(65,$I:$I,)),CD296,VLOOKUP(65,$I:$P,COLUMN(H250),))</f>
        <v>Störmeldung Klappe Einlagerung SM</v>
      </c>
      <c r="BW280" t="s">
        <v>584</v>
      </c>
      <c r="BX280" t="s">
        <v>585</v>
      </c>
      <c r="BY280" s="65" t="s">
        <v>1183</v>
      </c>
      <c r="BZ280" t="str">
        <f t="shared" si="195"/>
        <v>580</v>
      </c>
      <c r="CB280" t="s">
        <v>1190</v>
      </c>
      <c r="CC280" t="s">
        <v>1191</v>
      </c>
      <c r="CD280" t="s">
        <v>589</v>
      </c>
      <c r="CF280" t="s">
        <v>584</v>
      </c>
      <c r="CG280" t="s">
        <v>585</v>
      </c>
      <c r="CH280" t="s">
        <v>1183</v>
      </c>
      <c r="EA280" t="e">
        <f>MasterListe!#REF!</f>
        <v>#REF!</v>
      </c>
      <c r="EB280" t="e">
        <f>MasterListe!#REF!</f>
        <v>#REF!</v>
      </c>
      <c r="EC280">
        <f t="shared" si="216"/>
        <v>0</v>
      </c>
      <c r="ED280">
        <f t="shared" si="217"/>
        <v>0</v>
      </c>
      <c r="EE280">
        <f t="shared" si="218"/>
        <v>0</v>
      </c>
      <c r="EF280">
        <f t="shared" si="219"/>
        <v>0</v>
      </c>
      <c r="EG280">
        <f t="shared" si="220"/>
        <v>0</v>
      </c>
      <c r="EH280">
        <f t="shared" si="221"/>
        <v>0</v>
      </c>
      <c r="EI280">
        <f t="shared" si="222"/>
        <v>0</v>
      </c>
      <c r="FA280" s="63" t="str">
        <f t="shared" si="188"/>
        <v>IO.TZ012_app SM01 A1_dp1</v>
      </c>
      <c r="FB280" s="64" t="str">
        <f t="shared" si="189"/>
        <v>F</v>
      </c>
      <c r="FC280" s="64" t="str">
        <f t="shared" si="190"/>
        <v>580</v>
      </c>
      <c r="FD280" s="64" t="str">
        <f t="shared" si="191"/>
        <v>Störmeldung Klappe Einlagerung SM</v>
      </c>
      <c r="FE280" s="64" t="s">
        <v>619</v>
      </c>
      <c r="FF280" s="65"/>
    </row>
    <row r="281" spans="1:162" ht="15" customHeight="1">
      <c r="A281">
        <f t="shared" si="223"/>
        <v>0</v>
      </c>
      <c r="G281">
        <f t="shared" si="196"/>
        <v>0</v>
      </c>
      <c r="H281">
        <f t="shared" si="197"/>
        <v>0</v>
      </c>
      <c r="I281">
        <f t="shared" si="198"/>
        <v>0</v>
      </c>
      <c r="J281">
        <f t="shared" si="192"/>
        <v>0</v>
      </c>
      <c r="K281">
        <f t="shared" si="199"/>
        <v>0</v>
      </c>
      <c r="L281">
        <f t="shared" si="200"/>
        <v>0</v>
      </c>
      <c r="M281">
        <f t="shared" si="201"/>
        <v>0</v>
      </c>
      <c r="N281">
        <f t="shared" si="193"/>
        <v>0</v>
      </c>
      <c r="O281" t="e">
        <f>MasterListe!#REF!&amp;"_"&amp;MasterListe!#REF!&amp;"_"&amp;MasterListe!#REF!</f>
        <v>#REF!</v>
      </c>
      <c r="P281" t="e">
        <f>MasterListe!#REF!&amp;" "&amp;MasterListe!#REF!</f>
        <v>#REF!</v>
      </c>
      <c r="S281">
        <f t="shared" si="224"/>
        <v>4</v>
      </c>
      <c r="T281">
        <f t="shared" si="202"/>
        <v>0</v>
      </c>
      <c r="U281">
        <f t="shared" si="225"/>
        <v>0</v>
      </c>
      <c r="V281">
        <f t="shared" si="226"/>
        <v>10</v>
      </c>
      <c r="W281">
        <f t="shared" si="203"/>
        <v>5</v>
      </c>
      <c r="X281">
        <f t="shared" si="204"/>
        <v>0</v>
      </c>
      <c r="Y281">
        <f t="shared" si="227"/>
        <v>6</v>
      </c>
      <c r="Z281">
        <f t="shared" si="205"/>
        <v>2</v>
      </c>
      <c r="AA281">
        <f t="shared" si="206"/>
        <v>0</v>
      </c>
      <c r="AB281">
        <f t="shared" si="228"/>
        <v>96</v>
      </c>
      <c r="AC281">
        <f t="shared" si="207"/>
        <v>1</v>
      </c>
      <c r="AD281">
        <f t="shared" si="208"/>
        <v>0</v>
      </c>
      <c r="AE281">
        <f t="shared" si="229"/>
        <v>0</v>
      </c>
      <c r="AF281">
        <f t="shared" si="209"/>
        <v>0</v>
      </c>
      <c r="AG281">
        <f t="shared" si="230"/>
        <v>8</v>
      </c>
      <c r="AH281" cm="1">
        <f t="array" ref="AH281">_xlfn.IFS(AND(AF281=AE281,AJ281=1),SUM(IF(EC281=1,1,0),AH280),AND(AH280=0,OR(AI281=1,AJ281=0)),0,AND(AI281=0,AJ281=0),AH280)</f>
        <v>0</v>
      </c>
      <c r="AI281">
        <f t="shared" si="210"/>
        <v>0</v>
      </c>
      <c r="AJ281">
        <f t="shared" si="211"/>
        <v>0</v>
      </c>
      <c r="AK281">
        <f t="shared" si="231"/>
        <v>0</v>
      </c>
      <c r="AL281">
        <f t="shared" si="212"/>
        <v>0</v>
      </c>
      <c r="AM281">
        <f t="shared" si="213"/>
        <v>0</v>
      </c>
      <c r="AN281">
        <f t="shared" si="232"/>
        <v>0</v>
      </c>
      <c r="AO281">
        <f t="shared" si="214"/>
        <v>0</v>
      </c>
      <c r="AP281">
        <f t="shared" si="215"/>
        <v>0</v>
      </c>
      <c r="AY281" s="72"/>
      <c r="AZ281" s="73"/>
      <c r="BB281" s="72"/>
      <c r="BQ281" s="100"/>
      <c r="BR281" s="96"/>
      <c r="BS281" s="60" t="str">
        <f t="shared" si="194"/>
        <v>DE581</v>
      </c>
      <c r="BT281" t="str">
        <f>IF(ISNA(MATCH(66,$I:$I,)),CC297,VLOOKUP(66,$I:$P,COLUMN(G251),))</f>
        <v>TZ012_app KLPx A1_dp2</v>
      </c>
      <c r="BU281" t="str">
        <f>IF(ISNA(MATCH(66,$I:$I,)),CD297,VLOOKUP(66,$I:$P,COLUMN(H251),))</f>
        <v>Rückmeldung geöffnet Klappe Auslagerung</v>
      </c>
      <c r="BW281" t="s">
        <v>584</v>
      </c>
      <c r="BX281" t="s">
        <v>585</v>
      </c>
      <c r="BY281" s="65" t="s">
        <v>1183</v>
      </c>
      <c r="BZ281" t="str">
        <f t="shared" si="195"/>
        <v>581</v>
      </c>
      <c r="CB281" t="s">
        <v>1192</v>
      </c>
      <c r="CC281" t="s">
        <v>1193</v>
      </c>
      <c r="CD281" t="s">
        <v>589</v>
      </c>
      <c r="CF281" t="s">
        <v>584</v>
      </c>
      <c r="CG281" t="s">
        <v>585</v>
      </c>
      <c r="CH281" t="s">
        <v>1183</v>
      </c>
      <c r="EA281" t="e">
        <f>MasterListe!#REF!</f>
        <v>#REF!</v>
      </c>
      <c r="EB281" t="e">
        <f>MasterListe!#REF!</f>
        <v>#REF!</v>
      </c>
      <c r="EC281">
        <f t="shared" si="216"/>
        <v>0</v>
      </c>
      <c r="ED281">
        <f t="shared" si="217"/>
        <v>0</v>
      </c>
      <c r="EE281">
        <f t="shared" si="218"/>
        <v>0</v>
      </c>
      <c r="EF281">
        <f t="shared" si="219"/>
        <v>0</v>
      </c>
      <c r="EG281">
        <f t="shared" si="220"/>
        <v>0</v>
      </c>
      <c r="EH281">
        <f t="shared" si="221"/>
        <v>0</v>
      </c>
      <c r="EI281">
        <f t="shared" si="222"/>
        <v>0</v>
      </c>
      <c r="FA281" s="63" t="str">
        <f t="shared" si="188"/>
        <v>IO.TZ012_app KLPx A1_dp2</v>
      </c>
      <c r="FB281" s="64" t="str">
        <f t="shared" si="189"/>
        <v>F</v>
      </c>
      <c r="FC281" s="64" t="str">
        <f t="shared" si="190"/>
        <v>581</v>
      </c>
      <c r="FD281" s="64" t="str">
        <f t="shared" si="191"/>
        <v>Rückmeldung geöffnet Klappe Auslagerung</v>
      </c>
      <c r="FE281" s="64" t="s">
        <v>619</v>
      </c>
      <c r="FF281" s="65"/>
    </row>
    <row r="282" spans="1:162" ht="15" customHeight="1">
      <c r="A282">
        <f t="shared" si="223"/>
        <v>0</v>
      </c>
      <c r="G282">
        <f t="shared" si="196"/>
        <v>0</v>
      </c>
      <c r="H282">
        <f t="shared" si="197"/>
        <v>0</v>
      </c>
      <c r="I282">
        <f t="shared" si="198"/>
        <v>0</v>
      </c>
      <c r="J282">
        <f t="shared" si="192"/>
        <v>0</v>
      </c>
      <c r="K282">
        <f t="shared" si="199"/>
        <v>0</v>
      </c>
      <c r="L282">
        <f t="shared" si="200"/>
        <v>0</v>
      </c>
      <c r="M282">
        <f t="shared" si="201"/>
        <v>0</v>
      </c>
      <c r="N282">
        <f t="shared" si="193"/>
        <v>0</v>
      </c>
      <c r="O282" t="e">
        <f>MasterListe!#REF!&amp;"_"&amp;MasterListe!#REF!&amp;"_"&amp;MasterListe!#REF!</f>
        <v>#REF!</v>
      </c>
      <c r="P282" t="e">
        <f>MasterListe!#REF!&amp;" "&amp;MasterListe!#REF!</f>
        <v>#REF!</v>
      </c>
      <c r="S282">
        <f t="shared" si="224"/>
        <v>4</v>
      </c>
      <c r="T282">
        <f t="shared" si="202"/>
        <v>0</v>
      </c>
      <c r="U282">
        <f t="shared" si="225"/>
        <v>0</v>
      </c>
      <c r="V282">
        <f t="shared" si="226"/>
        <v>10</v>
      </c>
      <c r="W282">
        <f t="shared" si="203"/>
        <v>5</v>
      </c>
      <c r="X282">
        <f t="shared" si="204"/>
        <v>0</v>
      </c>
      <c r="Y282">
        <f t="shared" si="227"/>
        <v>6</v>
      </c>
      <c r="Z282">
        <f t="shared" si="205"/>
        <v>2</v>
      </c>
      <c r="AA282">
        <f t="shared" si="206"/>
        <v>0</v>
      </c>
      <c r="AB282">
        <f t="shared" si="228"/>
        <v>96</v>
      </c>
      <c r="AC282">
        <f t="shared" si="207"/>
        <v>1</v>
      </c>
      <c r="AD282">
        <f t="shared" si="208"/>
        <v>0</v>
      </c>
      <c r="AE282">
        <f t="shared" si="229"/>
        <v>0</v>
      </c>
      <c r="AF282">
        <f t="shared" si="209"/>
        <v>0</v>
      </c>
      <c r="AG282">
        <f t="shared" si="230"/>
        <v>8</v>
      </c>
      <c r="AH282" cm="1">
        <f t="array" ref="AH282">_xlfn.IFS(AND(AF282=AE282,AJ282=1),SUM(IF(EC282=1,1,0),AH281),AND(AH281=0,OR(AI282=1,AJ282=0)),0,AND(AI282=0,AJ282=0),AH281)</f>
        <v>0</v>
      </c>
      <c r="AI282">
        <f t="shared" si="210"/>
        <v>0</v>
      </c>
      <c r="AJ282">
        <f t="shared" si="211"/>
        <v>0</v>
      </c>
      <c r="AK282">
        <f t="shared" si="231"/>
        <v>0</v>
      </c>
      <c r="AL282">
        <f t="shared" si="212"/>
        <v>0</v>
      </c>
      <c r="AM282">
        <f t="shared" si="213"/>
        <v>0</v>
      </c>
      <c r="AN282">
        <f t="shared" si="232"/>
        <v>0</v>
      </c>
      <c r="AO282">
        <f t="shared" si="214"/>
        <v>0</v>
      </c>
      <c r="AP282">
        <f t="shared" si="215"/>
        <v>0</v>
      </c>
      <c r="AY282" s="72"/>
      <c r="AZ282" s="73"/>
      <c r="BB282" s="72"/>
      <c r="BQ282" s="100"/>
      <c r="BR282" s="96"/>
      <c r="BS282" s="60" t="str">
        <f t="shared" si="194"/>
        <v>DE582</v>
      </c>
      <c r="BT282" t="str">
        <f>IF(ISNA(MATCH(67,$I:$I,)),CC298,VLOOKUP(67,$I:$P,COLUMN(G252),))</f>
        <v>TZ012_app KLPx A1_dp3</v>
      </c>
      <c r="BU282" t="str">
        <f>IF(ISNA(MATCH(67,$I:$I,)),CD298,VLOOKUP(67,$I:$P,COLUMN(H252),))</f>
        <v>Rückmeldung geschlossen Klappe Auslagerung</v>
      </c>
      <c r="BW282" t="s">
        <v>584</v>
      </c>
      <c r="BX282" t="s">
        <v>585</v>
      </c>
      <c r="BY282" s="65" t="s">
        <v>1183</v>
      </c>
      <c r="BZ282" t="str">
        <f t="shared" si="195"/>
        <v>582</v>
      </c>
      <c r="CB282" t="s">
        <v>1194</v>
      </c>
      <c r="CC282" t="s">
        <v>1195</v>
      </c>
      <c r="CD282" t="s">
        <v>589</v>
      </c>
      <c r="CF282" t="s">
        <v>584</v>
      </c>
      <c r="CG282" t="s">
        <v>585</v>
      </c>
      <c r="CH282" t="s">
        <v>1183</v>
      </c>
      <c r="EA282" t="e">
        <f>MasterListe!#REF!</f>
        <v>#REF!</v>
      </c>
      <c r="EB282" t="e">
        <f>MasterListe!#REF!</f>
        <v>#REF!</v>
      </c>
      <c r="EC282">
        <f t="shared" si="216"/>
        <v>0</v>
      </c>
      <c r="ED282">
        <f t="shared" si="217"/>
        <v>0</v>
      </c>
      <c r="EE282">
        <f t="shared" si="218"/>
        <v>0</v>
      </c>
      <c r="EF282">
        <f t="shared" si="219"/>
        <v>0</v>
      </c>
      <c r="EG282">
        <f t="shared" si="220"/>
        <v>0</v>
      </c>
      <c r="EH282">
        <f t="shared" si="221"/>
        <v>0</v>
      </c>
      <c r="EI282">
        <f t="shared" si="222"/>
        <v>0</v>
      </c>
      <c r="FA282" s="63" t="str">
        <f t="shared" si="188"/>
        <v>IO.TZ012_app KLPx A1_dp3</v>
      </c>
      <c r="FB282" s="64" t="str">
        <f t="shared" si="189"/>
        <v>F</v>
      </c>
      <c r="FC282" s="64" t="str">
        <f t="shared" si="190"/>
        <v>582</v>
      </c>
      <c r="FD282" s="64" t="str">
        <f t="shared" si="191"/>
        <v>Rückmeldung geschlossen Klappe Auslagerung</v>
      </c>
      <c r="FE282" s="64" t="s">
        <v>619</v>
      </c>
      <c r="FF282" s="65"/>
    </row>
    <row r="283" spans="1:162" ht="15" customHeight="1">
      <c r="A283">
        <f t="shared" si="223"/>
        <v>0</v>
      </c>
      <c r="G283">
        <f t="shared" si="196"/>
        <v>0</v>
      </c>
      <c r="H283">
        <f t="shared" si="197"/>
        <v>0</v>
      </c>
      <c r="I283">
        <f t="shared" si="198"/>
        <v>0</v>
      </c>
      <c r="J283">
        <f t="shared" si="192"/>
        <v>0</v>
      </c>
      <c r="K283">
        <f t="shared" si="199"/>
        <v>0</v>
      </c>
      <c r="L283">
        <f t="shared" si="200"/>
        <v>0</v>
      </c>
      <c r="M283">
        <f t="shared" si="201"/>
        <v>0</v>
      </c>
      <c r="N283">
        <f t="shared" si="193"/>
        <v>0</v>
      </c>
      <c r="O283" t="e">
        <f>MasterListe!#REF!&amp;"_"&amp;MasterListe!#REF!&amp;"_"&amp;MasterListe!#REF!</f>
        <v>#REF!</v>
      </c>
      <c r="P283" t="e">
        <f>MasterListe!#REF!&amp;" "&amp;MasterListe!#REF!</f>
        <v>#REF!</v>
      </c>
      <c r="S283">
        <f t="shared" si="224"/>
        <v>4</v>
      </c>
      <c r="T283">
        <f t="shared" si="202"/>
        <v>0</v>
      </c>
      <c r="U283">
        <f t="shared" si="225"/>
        <v>0</v>
      </c>
      <c r="V283">
        <f t="shared" si="226"/>
        <v>10</v>
      </c>
      <c r="W283">
        <f t="shared" si="203"/>
        <v>5</v>
      </c>
      <c r="X283">
        <f t="shared" si="204"/>
        <v>0</v>
      </c>
      <c r="Y283">
        <f t="shared" si="227"/>
        <v>6</v>
      </c>
      <c r="Z283">
        <f t="shared" si="205"/>
        <v>2</v>
      </c>
      <c r="AA283">
        <f t="shared" si="206"/>
        <v>0</v>
      </c>
      <c r="AB283">
        <f t="shared" si="228"/>
        <v>96</v>
      </c>
      <c r="AC283">
        <f t="shared" si="207"/>
        <v>1</v>
      </c>
      <c r="AD283">
        <f t="shared" si="208"/>
        <v>0</v>
      </c>
      <c r="AE283">
        <f t="shared" si="229"/>
        <v>0</v>
      </c>
      <c r="AF283">
        <f t="shared" si="209"/>
        <v>0</v>
      </c>
      <c r="AG283">
        <f t="shared" si="230"/>
        <v>8</v>
      </c>
      <c r="AH283" cm="1">
        <f t="array" ref="AH283">_xlfn.IFS(AND(AF283=AE283,AJ283=1),SUM(IF(EC283=1,1,0),AH282),AND(AH282=0,OR(AI283=1,AJ283=0)),0,AND(AI283=0,AJ283=0),AH282)</f>
        <v>0</v>
      </c>
      <c r="AI283">
        <f t="shared" si="210"/>
        <v>0</v>
      </c>
      <c r="AJ283">
        <f t="shared" si="211"/>
        <v>0</v>
      </c>
      <c r="AK283">
        <f t="shared" si="231"/>
        <v>0</v>
      </c>
      <c r="AL283">
        <f t="shared" si="212"/>
        <v>0</v>
      </c>
      <c r="AM283">
        <f t="shared" si="213"/>
        <v>0</v>
      </c>
      <c r="AN283">
        <f t="shared" si="232"/>
        <v>0</v>
      </c>
      <c r="AO283">
        <f t="shared" si="214"/>
        <v>0</v>
      </c>
      <c r="AP283">
        <f t="shared" si="215"/>
        <v>0</v>
      </c>
      <c r="AY283" s="72"/>
      <c r="AZ283" s="73"/>
      <c r="BB283" s="72"/>
      <c r="BQ283" s="100"/>
      <c r="BR283" s="96"/>
      <c r="BS283" s="60" t="str">
        <f t="shared" si="194"/>
        <v>DE583</v>
      </c>
      <c r="BT283" t="str">
        <f>IF(ISNA(MATCH(68,$I:$I,)),CC299,VLOOKUP(68,$I:$P,COLUMN(G253),))</f>
        <v>TZ012_app KLPx A1_dp4</v>
      </c>
      <c r="BU283" t="str">
        <f>IF(ISNA(MATCH(68,$I:$I,)),CD299,VLOOKUP(68,$I:$P,COLUMN(H253),))</f>
        <v>Handeingriff Klappe Auslagerung</v>
      </c>
      <c r="BW283" t="s">
        <v>584</v>
      </c>
      <c r="BX283" t="s">
        <v>585</v>
      </c>
      <c r="BY283" s="65" t="s">
        <v>1183</v>
      </c>
      <c r="BZ283" t="str">
        <f t="shared" si="195"/>
        <v>583</v>
      </c>
      <c r="CB283" t="s">
        <v>1196</v>
      </c>
      <c r="CC283" t="s">
        <v>1197</v>
      </c>
      <c r="CD283" t="s">
        <v>589</v>
      </c>
      <c r="CF283" t="s">
        <v>584</v>
      </c>
      <c r="CG283" t="s">
        <v>585</v>
      </c>
      <c r="CH283" t="s">
        <v>1183</v>
      </c>
      <c r="EA283" t="e">
        <f>MasterListe!#REF!</f>
        <v>#REF!</v>
      </c>
      <c r="EB283" t="e">
        <f>MasterListe!#REF!</f>
        <v>#REF!</v>
      </c>
      <c r="EC283">
        <f t="shared" si="216"/>
        <v>0</v>
      </c>
      <c r="ED283">
        <f t="shared" si="217"/>
        <v>0</v>
      </c>
      <c r="EE283">
        <f t="shared" si="218"/>
        <v>0</v>
      </c>
      <c r="EF283">
        <f t="shared" si="219"/>
        <v>0</v>
      </c>
      <c r="EG283">
        <f t="shared" si="220"/>
        <v>0</v>
      </c>
      <c r="EH283">
        <f t="shared" si="221"/>
        <v>0</v>
      </c>
      <c r="EI283">
        <f t="shared" si="222"/>
        <v>0</v>
      </c>
      <c r="FA283" s="63" t="str">
        <f t="shared" si="188"/>
        <v>IO.TZ012_app KLPx A1_dp4</v>
      </c>
      <c r="FB283" s="64" t="str">
        <f t="shared" si="189"/>
        <v>F</v>
      </c>
      <c r="FC283" s="64" t="str">
        <f t="shared" si="190"/>
        <v>583</v>
      </c>
      <c r="FD283" s="64" t="str">
        <f t="shared" si="191"/>
        <v>Handeingriff Klappe Auslagerung</v>
      </c>
      <c r="FE283" s="64" t="s">
        <v>619</v>
      </c>
      <c r="FF283" s="65"/>
    </row>
    <row r="284" spans="1:162" ht="15" customHeight="1">
      <c r="A284">
        <f t="shared" si="223"/>
        <v>0</v>
      </c>
      <c r="G284">
        <f t="shared" si="196"/>
        <v>0</v>
      </c>
      <c r="H284">
        <f t="shared" si="197"/>
        <v>0</v>
      </c>
      <c r="I284">
        <f t="shared" si="198"/>
        <v>0</v>
      </c>
      <c r="J284">
        <f t="shared" si="192"/>
        <v>0</v>
      </c>
      <c r="K284">
        <f t="shared" si="199"/>
        <v>0</v>
      </c>
      <c r="L284">
        <f t="shared" si="200"/>
        <v>0</v>
      </c>
      <c r="M284">
        <f t="shared" si="201"/>
        <v>0</v>
      </c>
      <c r="N284">
        <f t="shared" si="193"/>
        <v>0</v>
      </c>
      <c r="O284" t="e">
        <f>MasterListe!#REF!&amp;"_"&amp;MasterListe!#REF!&amp;"_"&amp;MasterListe!#REF!</f>
        <v>#REF!</v>
      </c>
      <c r="P284" t="e">
        <f>MasterListe!#REF!&amp;" "&amp;MasterListe!#REF!</f>
        <v>#REF!</v>
      </c>
      <c r="S284">
        <f t="shared" si="224"/>
        <v>4</v>
      </c>
      <c r="T284">
        <f t="shared" si="202"/>
        <v>0</v>
      </c>
      <c r="U284">
        <f t="shared" si="225"/>
        <v>0</v>
      </c>
      <c r="V284">
        <f t="shared" si="226"/>
        <v>10</v>
      </c>
      <c r="W284">
        <f t="shared" si="203"/>
        <v>5</v>
      </c>
      <c r="X284">
        <f t="shared" si="204"/>
        <v>0</v>
      </c>
      <c r="Y284">
        <f t="shared" si="227"/>
        <v>6</v>
      </c>
      <c r="Z284">
        <f t="shared" si="205"/>
        <v>2</v>
      </c>
      <c r="AA284">
        <f t="shared" si="206"/>
        <v>0</v>
      </c>
      <c r="AB284">
        <f t="shared" si="228"/>
        <v>96</v>
      </c>
      <c r="AC284">
        <f t="shared" si="207"/>
        <v>1</v>
      </c>
      <c r="AD284">
        <f t="shared" si="208"/>
        <v>0</v>
      </c>
      <c r="AE284">
        <f t="shared" si="229"/>
        <v>0</v>
      </c>
      <c r="AF284">
        <f t="shared" si="209"/>
        <v>0</v>
      </c>
      <c r="AG284">
        <f t="shared" si="230"/>
        <v>8</v>
      </c>
      <c r="AH284" cm="1">
        <f t="array" ref="AH284">_xlfn.IFS(AND(AF284=AE284,AJ284=1),SUM(IF(EC284=1,1,0),AH283),AND(AH283=0,OR(AI284=1,AJ284=0)),0,AND(AI284=0,AJ284=0),AH283)</f>
        <v>0</v>
      </c>
      <c r="AI284">
        <f t="shared" si="210"/>
        <v>0</v>
      </c>
      <c r="AJ284">
        <f t="shared" si="211"/>
        <v>0</v>
      </c>
      <c r="AK284">
        <f t="shared" si="231"/>
        <v>0</v>
      </c>
      <c r="AL284">
        <f t="shared" si="212"/>
        <v>0</v>
      </c>
      <c r="AM284">
        <f t="shared" si="213"/>
        <v>0</v>
      </c>
      <c r="AN284">
        <f t="shared" si="232"/>
        <v>0</v>
      </c>
      <c r="AO284">
        <f t="shared" si="214"/>
        <v>0</v>
      </c>
      <c r="AP284">
        <f t="shared" si="215"/>
        <v>0</v>
      </c>
      <c r="AY284" s="72"/>
      <c r="AZ284" s="73"/>
      <c r="BB284" s="72"/>
      <c r="BQ284" s="100"/>
      <c r="BR284" s="96"/>
      <c r="BS284" s="60" t="str">
        <f t="shared" si="194"/>
        <v>DE584</v>
      </c>
      <c r="BT284" t="str">
        <f>IF(ISNA(MATCH(69,$I:$I,)),CC300,VLOOKUP(69,$I:$P,COLUMN(G254),))</f>
        <v>TZ012_app SM01 A1_dp1</v>
      </c>
      <c r="BU284" t="str">
        <f>IF(ISNA(MATCH(69,$I:$I,)),CD300,VLOOKUP(69,$I:$P,COLUMN(H254),))</f>
        <v>Störmeldung Klappe Auslagerung SM</v>
      </c>
      <c r="BW284" t="s">
        <v>584</v>
      </c>
      <c r="BX284" t="s">
        <v>585</v>
      </c>
      <c r="BY284" s="65" t="s">
        <v>1183</v>
      </c>
      <c r="BZ284" t="str">
        <f t="shared" si="195"/>
        <v>584</v>
      </c>
      <c r="CB284" t="s">
        <v>1198</v>
      </c>
      <c r="CC284" t="s">
        <v>1199</v>
      </c>
      <c r="CD284" t="s">
        <v>589</v>
      </c>
      <c r="CF284" t="s">
        <v>584</v>
      </c>
      <c r="CG284" t="s">
        <v>585</v>
      </c>
      <c r="CH284" t="s">
        <v>1183</v>
      </c>
      <c r="EA284" t="e">
        <f>MasterListe!#REF!</f>
        <v>#REF!</v>
      </c>
      <c r="EB284" t="e">
        <f>MasterListe!#REF!</f>
        <v>#REF!</v>
      </c>
      <c r="EC284">
        <f t="shared" si="216"/>
        <v>0</v>
      </c>
      <c r="ED284">
        <f t="shared" si="217"/>
        <v>0</v>
      </c>
      <c r="EE284">
        <f t="shared" si="218"/>
        <v>0</v>
      </c>
      <c r="EF284">
        <f t="shared" si="219"/>
        <v>0</v>
      </c>
      <c r="EG284">
        <f t="shared" si="220"/>
        <v>0</v>
      </c>
      <c r="EH284">
        <f t="shared" si="221"/>
        <v>0</v>
      </c>
      <c r="EI284">
        <f t="shared" si="222"/>
        <v>0</v>
      </c>
      <c r="FA284" s="63" t="str">
        <f t="shared" ref="FA284:FA347" si="233">"IO."&amp;BT284</f>
        <v>IO.TZ012_app SM01 A1_dp1</v>
      </c>
      <c r="FB284" s="64" t="str">
        <f t="shared" ref="FB284:FB347" si="234">IF(LEFT($BS:$BS,1)="A","R","F")</f>
        <v>F</v>
      </c>
      <c r="FC284" s="64" t="str">
        <f t="shared" ref="FC284:FC347" si="235">MID($BS:$BS,3,5 )</f>
        <v>584</v>
      </c>
      <c r="FD284" s="64" t="str">
        <f t="shared" ref="FD284:FD347" si="236">BU284</f>
        <v>Störmeldung Klappe Auslagerung SM</v>
      </c>
      <c r="FE284" s="64" t="s">
        <v>619</v>
      </c>
      <c r="FF284" s="65"/>
    </row>
    <row r="285" spans="1:162" ht="15" customHeight="1">
      <c r="A285">
        <f t="shared" si="223"/>
        <v>0</v>
      </c>
      <c r="G285">
        <f t="shared" si="196"/>
        <v>0</v>
      </c>
      <c r="H285">
        <f t="shared" si="197"/>
        <v>0</v>
      </c>
      <c r="I285">
        <f t="shared" si="198"/>
        <v>0</v>
      </c>
      <c r="J285">
        <f t="shared" si="192"/>
        <v>0</v>
      </c>
      <c r="K285">
        <f t="shared" si="199"/>
        <v>0</v>
      </c>
      <c r="L285">
        <f t="shared" si="200"/>
        <v>0</v>
      </c>
      <c r="M285">
        <f t="shared" si="201"/>
        <v>0</v>
      </c>
      <c r="N285">
        <f t="shared" si="193"/>
        <v>0</v>
      </c>
      <c r="O285" t="e">
        <f>MasterListe!#REF!&amp;"_"&amp;MasterListe!#REF!&amp;"_"&amp;MasterListe!#REF!</f>
        <v>#REF!</v>
      </c>
      <c r="P285" t="e">
        <f>MasterListe!#REF!&amp;" "&amp;MasterListe!#REF!</f>
        <v>#REF!</v>
      </c>
      <c r="S285">
        <f t="shared" si="224"/>
        <v>4</v>
      </c>
      <c r="T285">
        <f t="shared" si="202"/>
        <v>0</v>
      </c>
      <c r="U285">
        <f t="shared" si="225"/>
        <v>0</v>
      </c>
      <c r="V285">
        <f t="shared" si="226"/>
        <v>10</v>
      </c>
      <c r="W285">
        <f t="shared" si="203"/>
        <v>5</v>
      </c>
      <c r="X285">
        <f t="shared" si="204"/>
        <v>0</v>
      </c>
      <c r="Y285">
        <f t="shared" si="227"/>
        <v>6</v>
      </c>
      <c r="Z285">
        <f t="shared" si="205"/>
        <v>2</v>
      </c>
      <c r="AA285">
        <f t="shared" si="206"/>
        <v>0</v>
      </c>
      <c r="AB285">
        <f t="shared" si="228"/>
        <v>96</v>
      </c>
      <c r="AC285">
        <f t="shared" si="207"/>
        <v>1</v>
      </c>
      <c r="AD285">
        <f t="shared" si="208"/>
        <v>0</v>
      </c>
      <c r="AE285">
        <f t="shared" si="229"/>
        <v>0</v>
      </c>
      <c r="AF285">
        <f t="shared" si="209"/>
        <v>0</v>
      </c>
      <c r="AG285">
        <f t="shared" si="230"/>
        <v>8</v>
      </c>
      <c r="AH285" cm="1">
        <f t="array" ref="AH285">_xlfn.IFS(AND(AF285=AE285,AJ285=1),SUM(IF(EC285=1,1,0),AH284),AND(AH284=0,OR(AI285=1,AJ285=0)),0,AND(AI285=0,AJ285=0),AH284)</f>
        <v>0</v>
      </c>
      <c r="AI285">
        <f t="shared" si="210"/>
        <v>0</v>
      </c>
      <c r="AJ285">
        <f t="shared" si="211"/>
        <v>0</v>
      </c>
      <c r="AK285">
        <f t="shared" si="231"/>
        <v>0</v>
      </c>
      <c r="AL285">
        <f t="shared" si="212"/>
        <v>0</v>
      </c>
      <c r="AM285">
        <f t="shared" si="213"/>
        <v>0</v>
      </c>
      <c r="AN285">
        <f t="shared" si="232"/>
        <v>0</v>
      </c>
      <c r="AO285">
        <f t="shared" si="214"/>
        <v>0</v>
      </c>
      <c r="AP285">
        <f t="shared" si="215"/>
        <v>0</v>
      </c>
      <c r="AY285" s="72"/>
      <c r="AZ285" s="73"/>
      <c r="BB285" s="72"/>
      <c r="BQ285" s="100"/>
      <c r="BR285" s="96"/>
      <c r="BS285" s="60" t="str">
        <f t="shared" si="194"/>
        <v>DE585</v>
      </c>
      <c r="BT285" t="str">
        <f>IF(ISNA(MATCH(70,$I:$I,)),CC301,VLOOKUP(70,$I:$P,COLUMN(G255),))</f>
        <v>TZ012_app KLPx A1_dp2</v>
      </c>
      <c r="BU285" t="str">
        <f>IF(ISNA(MATCH(70,$I:$I,)),CD301,VLOOKUP(70,$I:$P,COLUMN(H255),))</f>
        <v>Rückmeldung geöffnet Klappe Umlagerung</v>
      </c>
      <c r="BW285" t="s">
        <v>584</v>
      </c>
      <c r="BX285" t="s">
        <v>585</v>
      </c>
      <c r="BY285" s="65" t="s">
        <v>1183</v>
      </c>
      <c r="BZ285" t="str">
        <f t="shared" si="195"/>
        <v>585</v>
      </c>
      <c r="CB285" t="s">
        <v>1200</v>
      </c>
      <c r="CC285" t="s">
        <v>1201</v>
      </c>
      <c r="CD285" t="s">
        <v>589</v>
      </c>
      <c r="CF285" t="s">
        <v>584</v>
      </c>
      <c r="CG285" t="s">
        <v>585</v>
      </c>
      <c r="CH285" t="s">
        <v>1183</v>
      </c>
      <c r="EA285" t="e">
        <f>MasterListe!#REF!</f>
        <v>#REF!</v>
      </c>
      <c r="EB285" t="e">
        <f>MasterListe!#REF!</f>
        <v>#REF!</v>
      </c>
      <c r="EC285">
        <f t="shared" si="216"/>
        <v>0</v>
      </c>
      <c r="ED285">
        <f t="shared" si="217"/>
        <v>0</v>
      </c>
      <c r="EE285">
        <f t="shared" si="218"/>
        <v>0</v>
      </c>
      <c r="EF285">
        <f t="shared" si="219"/>
        <v>0</v>
      </c>
      <c r="EG285">
        <f t="shared" si="220"/>
        <v>0</v>
      </c>
      <c r="EH285">
        <f t="shared" si="221"/>
        <v>0</v>
      </c>
      <c r="EI285">
        <f t="shared" si="222"/>
        <v>0</v>
      </c>
      <c r="FA285" s="63" t="str">
        <f t="shared" si="233"/>
        <v>IO.TZ012_app KLPx A1_dp2</v>
      </c>
      <c r="FB285" s="64" t="str">
        <f t="shared" si="234"/>
        <v>F</v>
      </c>
      <c r="FC285" s="64" t="str">
        <f t="shared" si="235"/>
        <v>585</v>
      </c>
      <c r="FD285" s="64" t="str">
        <f t="shared" si="236"/>
        <v>Rückmeldung geöffnet Klappe Umlagerung</v>
      </c>
      <c r="FE285" s="64" t="s">
        <v>619</v>
      </c>
      <c r="FF285" s="65"/>
    </row>
    <row r="286" spans="1:162" ht="15" customHeight="1">
      <c r="A286">
        <f t="shared" si="223"/>
        <v>0</v>
      </c>
      <c r="G286">
        <f t="shared" si="196"/>
        <v>0</v>
      </c>
      <c r="H286">
        <f t="shared" si="197"/>
        <v>0</v>
      </c>
      <c r="I286">
        <f t="shared" si="198"/>
        <v>0</v>
      </c>
      <c r="J286">
        <f t="shared" si="192"/>
        <v>0</v>
      </c>
      <c r="K286">
        <f t="shared" si="199"/>
        <v>0</v>
      </c>
      <c r="L286">
        <f t="shared" si="200"/>
        <v>0</v>
      </c>
      <c r="M286">
        <f t="shared" si="201"/>
        <v>0</v>
      </c>
      <c r="N286">
        <f t="shared" si="193"/>
        <v>0</v>
      </c>
      <c r="O286" t="e">
        <f>MasterListe!#REF!&amp;"_"&amp;MasterListe!#REF!&amp;"_"&amp;MasterListe!#REF!</f>
        <v>#REF!</v>
      </c>
      <c r="P286" t="e">
        <f>MasterListe!#REF!&amp;" "&amp;MasterListe!#REF!</f>
        <v>#REF!</v>
      </c>
      <c r="S286">
        <f t="shared" si="224"/>
        <v>4</v>
      </c>
      <c r="T286">
        <f t="shared" si="202"/>
        <v>0</v>
      </c>
      <c r="U286">
        <f t="shared" si="225"/>
        <v>0</v>
      </c>
      <c r="V286">
        <f t="shared" si="226"/>
        <v>10</v>
      </c>
      <c r="W286">
        <f t="shared" si="203"/>
        <v>5</v>
      </c>
      <c r="X286">
        <f t="shared" si="204"/>
        <v>0</v>
      </c>
      <c r="Y286">
        <f t="shared" si="227"/>
        <v>6</v>
      </c>
      <c r="Z286">
        <f t="shared" si="205"/>
        <v>2</v>
      </c>
      <c r="AA286">
        <f t="shared" si="206"/>
        <v>0</v>
      </c>
      <c r="AB286">
        <f t="shared" si="228"/>
        <v>96</v>
      </c>
      <c r="AC286">
        <f t="shared" si="207"/>
        <v>1</v>
      </c>
      <c r="AD286">
        <f t="shared" si="208"/>
        <v>0</v>
      </c>
      <c r="AE286">
        <f t="shared" si="229"/>
        <v>0</v>
      </c>
      <c r="AF286">
        <f t="shared" si="209"/>
        <v>0</v>
      </c>
      <c r="AG286">
        <f t="shared" si="230"/>
        <v>8</v>
      </c>
      <c r="AH286" cm="1">
        <f t="array" ref="AH286">_xlfn.IFS(AND(AF286=AE286,AJ286=1),SUM(IF(EC286=1,1,0),AH285),AND(AH285=0,OR(AI286=1,AJ286=0)),0,AND(AI286=0,AJ286=0),AH285)</f>
        <v>0</v>
      </c>
      <c r="AI286">
        <f t="shared" si="210"/>
        <v>0</v>
      </c>
      <c r="AJ286">
        <f t="shared" si="211"/>
        <v>0</v>
      </c>
      <c r="AK286">
        <f t="shared" si="231"/>
        <v>0</v>
      </c>
      <c r="AL286">
        <f t="shared" si="212"/>
        <v>0</v>
      </c>
      <c r="AM286">
        <f t="shared" si="213"/>
        <v>0</v>
      </c>
      <c r="AN286">
        <f t="shared" si="232"/>
        <v>0</v>
      </c>
      <c r="AO286">
        <f t="shared" si="214"/>
        <v>0</v>
      </c>
      <c r="AP286">
        <f t="shared" si="215"/>
        <v>0</v>
      </c>
      <c r="AY286" s="72"/>
      <c r="AZ286" s="73"/>
      <c r="BB286" s="72"/>
      <c r="BQ286" s="100"/>
      <c r="BR286" s="96"/>
      <c r="BS286" s="60" t="str">
        <f t="shared" si="194"/>
        <v>DE586</v>
      </c>
      <c r="BT286" t="str">
        <f>IF(ISNA(MATCH(71,$I:$I,)),CC302,VLOOKUP(71,$I:$P,COLUMN(G256),))</f>
        <v>TZ012_app KLPx A1_dp3</v>
      </c>
      <c r="BU286" t="str">
        <f>IF(ISNA(MATCH(71,$I:$I,)),CD302,VLOOKUP(71,$I:$P,COLUMN(H256),))</f>
        <v>Rückmeldung geschlossen Klappe Umlagerung</v>
      </c>
      <c r="BW286" t="s">
        <v>584</v>
      </c>
      <c r="BX286" t="s">
        <v>585</v>
      </c>
      <c r="BY286" s="65" t="s">
        <v>1183</v>
      </c>
      <c r="BZ286" t="str">
        <f t="shared" si="195"/>
        <v>586</v>
      </c>
      <c r="CB286" t="s">
        <v>1202</v>
      </c>
      <c r="CC286" t="s">
        <v>1203</v>
      </c>
      <c r="CD286" t="s">
        <v>589</v>
      </c>
      <c r="CF286" t="s">
        <v>584</v>
      </c>
      <c r="CG286" t="s">
        <v>585</v>
      </c>
      <c r="CH286" t="s">
        <v>1183</v>
      </c>
      <c r="EA286" t="e">
        <f>MasterListe!#REF!</f>
        <v>#REF!</v>
      </c>
      <c r="EB286" t="e">
        <f>MasterListe!#REF!</f>
        <v>#REF!</v>
      </c>
      <c r="EC286">
        <f t="shared" si="216"/>
        <v>0</v>
      </c>
      <c r="ED286">
        <f t="shared" si="217"/>
        <v>0</v>
      </c>
      <c r="EE286">
        <f t="shared" si="218"/>
        <v>0</v>
      </c>
      <c r="EF286">
        <f t="shared" si="219"/>
        <v>0</v>
      </c>
      <c r="EG286">
        <f t="shared" si="220"/>
        <v>0</v>
      </c>
      <c r="EH286">
        <f t="shared" si="221"/>
        <v>0</v>
      </c>
      <c r="EI286">
        <f t="shared" si="222"/>
        <v>0</v>
      </c>
      <c r="FA286" s="63" t="str">
        <f t="shared" si="233"/>
        <v>IO.TZ012_app KLPx A1_dp3</v>
      </c>
      <c r="FB286" s="64" t="str">
        <f t="shared" si="234"/>
        <v>F</v>
      </c>
      <c r="FC286" s="64" t="str">
        <f t="shared" si="235"/>
        <v>586</v>
      </c>
      <c r="FD286" s="64" t="str">
        <f t="shared" si="236"/>
        <v>Rückmeldung geschlossen Klappe Umlagerung</v>
      </c>
      <c r="FE286" s="64" t="s">
        <v>619</v>
      </c>
      <c r="FF286" s="65"/>
    </row>
    <row r="287" spans="1:162" ht="15" customHeight="1">
      <c r="A287">
        <f t="shared" si="223"/>
        <v>0</v>
      </c>
      <c r="G287">
        <f t="shared" si="196"/>
        <v>0</v>
      </c>
      <c r="H287">
        <f t="shared" si="197"/>
        <v>0</v>
      </c>
      <c r="I287">
        <f t="shared" si="198"/>
        <v>0</v>
      </c>
      <c r="J287">
        <f t="shared" si="192"/>
        <v>0</v>
      </c>
      <c r="K287">
        <f t="shared" si="199"/>
        <v>0</v>
      </c>
      <c r="L287">
        <f t="shared" si="200"/>
        <v>0</v>
      </c>
      <c r="M287">
        <f t="shared" si="201"/>
        <v>0</v>
      </c>
      <c r="N287">
        <f t="shared" si="193"/>
        <v>0</v>
      </c>
      <c r="O287" t="e">
        <f>MasterListe!#REF!&amp;"_"&amp;MasterListe!#REF!&amp;"_"&amp;MasterListe!#REF!</f>
        <v>#REF!</v>
      </c>
      <c r="P287" t="e">
        <f>MasterListe!#REF!&amp;" "&amp;MasterListe!#REF!</f>
        <v>#REF!</v>
      </c>
      <c r="S287">
        <f t="shared" si="224"/>
        <v>4</v>
      </c>
      <c r="T287">
        <f t="shared" si="202"/>
        <v>0</v>
      </c>
      <c r="U287">
        <f t="shared" si="225"/>
        <v>0</v>
      </c>
      <c r="V287">
        <f t="shared" si="226"/>
        <v>10</v>
      </c>
      <c r="W287">
        <f t="shared" si="203"/>
        <v>5</v>
      </c>
      <c r="X287">
        <f t="shared" si="204"/>
        <v>0</v>
      </c>
      <c r="Y287">
        <f t="shared" si="227"/>
        <v>6</v>
      </c>
      <c r="Z287">
        <f t="shared" si="205"/>
        <v>2</v>
      </c>
      <c r="AA287">
        <f t="shared" si="206"/>
        <v>0</v>
      </c>
      <c r="AB287">
        <f t="shared" si="228"/>
        <v>96</v>
      </c>
      <c r="AC287">
        <f t="shared" si="207"/>
        <v>1</v>
      </c>
      <c r="AD287">
        <f t="shared" si="208"/>
        <v>0</v>
      </c>
      <c r="AE287">
        <f t="shared" si="229"/>
        <v>0</v>
      </c>
      <c r="AF287">
        <f t="shared" si="209"/>
        <v>0</v>
      </c>
      <c r="AG287">
        <f t="shared" si="230"/>
        <v>8</v>
      </c>
      <c r="AH287" cm="1">
        <f t="array" ref="AH287">_xlfn.IFS(AND(AF287=AE287,AJ287=1),SUM(IF(EC287=1,1,0),AH286),AND(AH286=0,OR(AI287=1,AJ287=0)),0,AND(AI287=0,AJ287=0),AH286)</f>
        <v>0</v>
      </c>
      <c r="AI287">
        <f t="shared" si="210"/>
        <v>0</v>
      </c>
      <c r="AJ287">
        <f t="shared" si="211"/>
        <v>0</v>
      </c>
      <c r="AK287">
        <f t="shared" si="231"/>
        <v>0</v>
      </c>
      <c r="AL287">
        <f t="shared" si="212"/>
        <v>0</v>
      </c>
      <c r="AM287">
        <f t="shared" si="213"/>
        <v>0</v>
      </c>
      <c r="AN287">
        <f t="shared" si="232"/>
        <v>0</v>
      </c>
      <c r="AO287">
        <f t="shared" si="214"/>
        <v>0</v>
      </c>
      <c r="AP287">
        <f t="shared" si="215"/>
        <v>0</v>
      </c>
      <c r="AY287" s="72"/>
      <c r="AZ287" s="73"/>
      <c r="BB287" s="72"/>
      <c r="BQ287" s="100"/>
      <c r="BR287" s="96"/>
      <c r="BS287" s="60" t="str">
        <f t="shared" si="194"/>
        <v>DE587</v>
      </c>
      <c r="BT287" t="str">
        <f>IF(ISNA(MATCH(72,$I:$I,)),CC303,VLOOKUP(72,$I:$P,COLUMN(G257),))</f>
        <v>TZ012_app KLPx A1_dp4</v>
      </c>
      <c r="BU287" t="str">
        <f>IF(ISNA(MATCH(72,$I:$I,)),CD303,VLOOKUP(72,$I:$P,COLUMN(H257),))</f>
        <v>Handeingriff Klappe Umlagerung</v>
      </c>
      <c r="BW287" t="s">
        <v>584</v>
      </c>
      <c r="BX287" t="s">
        <v>585</v>
      </c>
      <c r="BY287" s="65" t="s">
        <v>1183</v>
      </c>
      <c r="BZ287" t="str">
        <f t="shared" si="195"/>
        <v>587</v>
      </c>
      <c r="CB287" t="s">
        <v>1204</v>
      </c>
      <c r="CC287" t="s">
        <v>1205</v>
      </c>
      <c r="CD287" t="s">
        <v>589</v>
      </c>
      <c r="CF287" t="s">
        <v>584</v>
      </c>
      <c r="CG287" t="s">
        <v>585</v>
      </c>
      <c r="CH287" t="s">
        <v>1183</v>
      </c>
      <c r="EA287" t="e">
        <f>MasterListe!#REF!</f>
        <v>#REF!</v>
      </c>
      <c r="EB287" t="e">
        <f>MasterListe!#REF!</f>
        <v>#REF!</v>
      </c>
      <c r="EC287">
        <f t="shared" si="216"/>
        <v>0</v>
      </c>
      <c r="ED287">
        <f t="shared" si="217"/>
        <v>0</v>
      </c>
      <c r="EE287">
        <f t="shared" si="218"/>
        <v>0</v>
      </c>
      <c r="EF287">
        <f t="shared" si="219"/>
        <v>0</v>
      </c>
      <c r="EG287">
        <f t="shared" si="220"/>
        <v>0</v>
      </c>
      <c r="EH287">
        <f t="shared" si="221"/>
        <v>0</v>
      </c>
      <c r="EI287">
        <f t="shared" si="222"/>
        <v>0</v>
      </c>
      <c r="FA287" s="63" t="str">
        <f t="shared" si="233"/>
        <v>IO.TZ012_app KLPx A1_dp4</v>
      </c>
      <c r="FB287" s="64" t="str">
        <f t="shared" si="234"/>
        <v>F</v>
      </c>
      <c r="FC287" s="64" t="str">
        <f t="shared" si="235"/>
        <v>587</v>
      </c>
      <c r="FD287" s="64" t="str">
        <f t="shared" si="236"/>
        <v>Handeingriff Klappe Umlagerung</v>
      </c>
      <c r="FE287" s="64" t="s">
        <v>619</v>
      </c>
      <c r="FF287" s="65"/>
    </row>
    <row r="288" spans="1:162" ht="15" customHeight="1">
      <c r="A288">
        <f t="shared" si="223"/>
        <v>0</v>
      </c>
      <c r="G288">
        <f t="shared" si="196"/>
        <v>0</v>
      </c>
      <c r="H288">
        <f t="shared" si="197"/>
        <v>0</v>
      </c>
      <c r="I288">
        <f t="shared" si="198"/>
        <v>0</v>
      </c>
      <c r="J288">
        <f t="shared" si="192"/>
        <v>0</v>
      </c>
      <c r="K288">
        <f t="shared" si="199"/>
        <v>0</v>
      </c>
      <c r="L288">
        <f t="shared" si="200"/>
        <v>0</v>
      </c>
      <c r="M288">
        <f t="shared" si="201"/>
        <v>0</v>
      </c>
      <c r="N288">
        <f t="shared" si="193"/>
        <v>0</v>
      </c>
      <c r="O288" t="e">
        <f>MasterListe!#REF!&amp;"_"&amp;MasterListe!#REF!&amp;"_"&amp;MasterListe!#REF!</f>
        <v>#REF!</v>
      </c>
      <c r="P288" t="e">
        <f>MasterListe!#REF!&amp;" "&amp;MasterListe!#REF!</f>
        <v>#REF!</v>
      </c>
      <c r="S288">
        <f t="shared" si="224"/>
        <v>4</v>
      </c>
      <c r="T288">
        <f t="shared" si="202"/>
        <v>0</v>
      </c>
      <c r="U288">
        <f t="shared" si="225"/>
        <v>0</v>
      </c>
      <c r="V288">
        <f t="shared" si="226"/>
        <v>10</v>
      </c>
      <c r="W288">
        <f t="shared" si="203"/>
        <v>5</v>
      </c>
      <c r="X288">
        <f t="shared" si="204"/>
        <v>0</v>
      </c>
      <c r="Y288">
        <f t="shared" si="227"/>
        <v>6</v>
      </c>
      <c r="Z288">
        <f t="shared" si="205"/>
        <v>2</v>
      </c>
      <c r="AA288">
        <f t="shared" si="206"/>
        <v>0</v>
      </c>
      <c r="AB288">
        <f t="shared" si="228"/>
        <v>96</v>
      </c>
      <c r="AC288">
        <f t="shared" si="207"/>
        <v>1</v>
      </c>
      <c r="AD288">
        <f t="shared" si="208"/>
        <v>0</v>
      </c>
      <c r="AE288">
        <f t="shared" si="229"/>
        <v>0</v>
      </c>
      <c r="AF288">
        <f t="shared" si="209"/>
        <v>0</v>
      </c>
      <c r="AG288">
        <f t="shared" si="230"/>
        <v>8</v>
      </c>
      <c r="AH288" cm="1">
        <f t="array" ref="AH288">_xlfn.IFS(AND(AF288=AE288,AJ288=1),SUM(IF(EC288=1,1,0),AH287),AND(AH287=0,OR(AI288=1,AJ288=0)),0,AND(AI288=0,AJ288=0),AH287)</f>
        <v>0</v>
      </c>
      <c r="AI288">
        <f t="shared" si="210"/>
        <v>0</v>
      </c>
      <c r="AJ288">
        <f t="shared" si="211"/>
        <v>0</v>
      </c>
      <c r="AK288">
        <f t="shared" si="231"/>
        <v>0</v>
      </c>
      <c r="AL288">
        <f t="shared" si="212"/>
        <v>0</v>
      </c>
      <c r="AM288">
        <f t="shared" si="213"/>
        <v>0</v>
      </c>
      <c r="AN288">
        <f t="shared" si="232"/>
        <v>0</v>
      </c>
      <c r="AO288">
        <f t="shared" si="214"/>
        <v>0</v>
      </c>
      <c r="AP288">
        <f t="shared" si="215"/>
        <v>0</v>
      </c>
      <c r="AY288" s="72"/>
      <c r="AZ288" s="73"/>
      <c r="BB288" s="72"/>
      <c r="BQ288" s="100"/>
      <c r="BR288" s="96">
        <v>7</v>
      </c>
      <c r="BS288" s="60" t="str">
        <f t="shared" si="194"/>
        <v>DE592</v>
      </c>
      <c r="BT288" t="str">
        <f>IF(ISNA(MATCH(73,$I:$I,)),CC304,VLOOKUP(73,$I:$P,COLUMN(G258),))</f>
        <v>TZ012_app SM01 A1_dp1</v>
      </c>
      <c r="BU288" t="str">
        <f>IF(ISNA(MATCH(73,$I:$I,)),CD304,VLOOKUP(73,$I:$P,COLUMN(H258),))</f>
        <v>Störmeldung Klappe Umlagerung SM</v>
      </c>
      <c r="BW288" t="s">
        <v>584</v>
      </c>
      <c r="BX288" t="s">
        <v>585</v>
      </c>
      <c r="BY288" s="65" t="s">
        <v>1183</v>
      </c>
      <c r="BZ288" t="str">
        <f t="shared" si="195"/>
        <v>592</v>
      </c>
      <c r="CB288" t="s">
        <v>1206</v>
      </c>
      <c r="CC288" t="s">
        <v>1207</v>
      </c>
      <c r="CD288" t="s">
        <v>589</v>
      </c>
      <c r="CF288" t="s">
        <v>584</v>
      </c>
      <c r="CG288" t="s">
        <v>585</v>
      </c>
      <c r="CH288" t="s">
        <v>1183</v>
      </c>
      <c r="EA288" t="e">
        <f>MasterListe!#REF!</f>
        <v>#REF!</v>
      </c>
      <c r="EB288" t="e">
        <f>MasterListe!#REF!</f>
        <v>#REF!</v>
      </c>
      <c r="EC288">
        <f t="shared" si="216"/>
        <v>0</v>
      </c>
      <c r="ED288">
        <f t="shared" si="217"/>
        <v>0</v>
      </c>
      <c r="EE288">
        <f t="shared" si="218"/>
        <v>0</v>
      </c>
      <c r="EF288">
        <f t="shared" si="219"/>
        <v>0</v>
      </c>
      <c r="EG288">
        <f t="shared" si="220"/>
        <v>0</v>
      </c>
      <c r="EH288">
        <f t="shared" si="221"/>
        <v>0</v>
      </c>
      <c r="EI288">
        <f t="shared" si="222"/>
        <v>0</v>
      </c>
      <c r="FA288" s="63" t="str">
        <f t="shared" si="233"/>
        <v>IO.TZ012_app SM01 A1_dp1</v>
      </c>
      <c r="FB288" s="64" t="str">
        <f t="shared" si="234"/>
        <v>F</v>
      </c>
      <c r="FC288" s="64" t="str">
        <f t="shared" si="235"/>
        <v>592</v>
      </c>
      <c r="FD288" s="64" t="str">
        <f t="shared" si="236"/>
        <v>Störmeldung Klappe Umlagerung SM</v>
      </c>
      <c r="FE288" s="64" t="s">
        <v>619</v>
      </c>
      <c r="FF288" s="65"/>
    </row>
    <row r="289" spans="1:162" ht="15" customHeight="1">
      <c r="A289">
        <f t="shared" si="223"/>
        <v>0</v>
      </c>
      <c r="G289">
        <f t="shared" si="196"/>
        <v>0</v>
      </c>
      <c r="H289">
        <f t="shared" si="197"/>
        <v>0</v>
      </c>
      <c r="I289">
        <f t="shared" si="198"/>
        <v>0</v>
      </c>
      <c r="J289">
        <f t="shared" si="192"/>
        <v>0</v>
      </c>
      <c r="K289">
        <f t="shared" si="199"/>
        <v>0</v>
      </c>
      <c r="L289">
        <f t="shared" si="200"/>
        <v>0</v>
      </c>
      <c r="M289">
        <f t="shared" si="201"/>
        <v>0</v>
      </c>
      <c r="N289">
        <f t="shared" si="193"/>
        <v>0</v>
      </c>
      <c r="O289" t="e">
        <f>MasterListe!#REF!&amp;"_"&amp;MasterListe!#REF!&amp;"_"&amp;MasterListe!#REF!</f>
        <v>#REF!</v>
      </c>
      <c r="P289" t="e">
        <f>MasterListe!#REF!&amp;" "&amp;MasterListe!#REF!</f>
        <v>#REF!</v>
      </c>
      <c r="S289">
        <f t="shared" si="224"/>
        <v>4</v>
      </c>
      <c r="T289">
        <f t="shared" si="202"/>
        <v>0</v>
      </c>
      <c r="U289">
        <f t="shared" si="225"/>
        <v>0</v>
      </c>
      <c r="V289">
        <f t="shared" si="226"/>
        <v>10</v>
      </c>
      <c r="W289">
        <f t="shared" si="203"/>
        <v>5</v>
      </c>
      <c r="X289">
        <f t="shared" si="204"/>
        <v>0</v>
      </c>
      <c r="Y289">
        <f t="shared" si="227"/>
        <v>6</v>
      </c>
      <c r="Z289">
        <f t="shared" si="205"/>
        <v>2</v>
      </c>
      <c r="AA289">
        <f t="shared" si="206"/>
        <v>0</v>
      </c>
      <c r="AB289">
        <f t="shared" si="228"/>
        <v>96</v>
      </c>
      <c r="AC289">
        <f t="shared" si="207"/>
        <v>1</v>
      </c>
      <c r="AD289">
        <f t="shared" si="208"/>
        <v>0</v>
      </c>
      <c r="AE289">
        <f t="shared" si="229"/>
        <v>0</v>
      </c>
      <c r="AF289">
        <f t="shared" si="209"/>
        <v>0</v>
      </c>
      <c r="AG289">
        <f t="shared" si="230"/>
        <v>8</v>
      </c>
      <c r="AH289" cm="1">
        <f t="array" ref="AH289">_xlfn.IFS(AND(AF289=AE289,AJ289=1),SUM(IF(EC289=1,1,0),AH288),AND(AH288=0,OR(AI289=1,AJ289=0)),0,AND(AI289=0,AJ289=0),AH288)</f>
        <v>0</v>
      </c>
      <c r="AI289">
        <f t="shared" si="210"/>
        <v>0</v>
      </c>
      <c r="AJ289">
        <f t="shared" si="211"/>
        <v>0</v>
      </c>
      <c r="AK289">
        <f t="shared" si="231"/>
        <v>0</v>
      </c>
      <c r="AL289">
        <f t="shared" si="212"/>
        <v>0</v>
      </c>
      <c r="AM289">
        <f t="shared" si="213"/>
        <v>0</v>
      </c>
      <c r="AN289">
        <f t="shared" si="232"/>
        <v>0</v>
      </c>
      <c r="AO289">
        <f t="shared" si="214"/>
        <v>0</v>
      </c>
      <c r="AP289">
        <f t="shared" si="215"/>
        <v>0</v>
      </c>
      <c r="AY289" s="72"/>
      <c r="AZ289" s="73"/>
      <c r="BB289" s="72"/>
      <c r="BQ289" s="100"/>
      <c r="BR289" s="96"/>
      <c r="BS289" s="60" t="str">
        <f t="shared" si="194"/>
        <v>DE593</v>
      </c>
      <c r="BT289" t="str">
        <f>IF(ISNA(MATCH(74,$I:$I,)),CC305,VLOOKUP(74,$I:$P,COLUMN(G259),))</f>
        <v>TZ012_app SM02 A1_dp1</v>
      </c>
      <c r="BU289" t="str">
        <f>IF(ISNA(MATCH(74,$I:$I,)),CD305,VLOOKUP(74,$I:$P,COLUMN(H259),))</f>
        <v>Störmeldung HiHi Grenzschalter</v>
      </c>
      <c r="BW289" t="s">
        <v>584</v>
      </c>
      <c r="BX289" t="s">
        <v>585</v>
      </c>
      <c r="BY289" s="65" t="s">
        <v>1208</v>
      </c>
      <c r="BZ289" t="str">
        <f t="shared" si="195"/>
        <v>593</v>
      </c>
      <c r="CB289" t="s">
        <v>1209</v>
      </c>
      <c r="CC289" t="s">
        <v>1210</v>
      </c>
      <c r="CD289" t="s">
        <v>589</v>
      </c>
      <c r="CF289" t="s">
        <v>584</v>
      </c>
      <c r="CG289" t="s">
        <v>585</v>
      </c>
      <c r="CH289" t="s">
        <v>1208</v>
      </c>
      <c r="EA289" t="e">
        <f>MasterListe!#REF!</f>
        <v>#REF!</v>
      </c>
      <c r="EB289" t="e">
        <f>MasterListe!#REF!</f>
        <v>#REF!</v>
      </c>
      <c r="EC289">
        <f t="shared" si="216"/>
        <v>0</v>
      </c>
      <c r="ED289">
        <f t="shared" si="217"/>
        <v>0</v>
      </c>
      <c r="EE289">
        <f t="shared" si="218"/>
        <v>0</v>
      </c>
      <c r="EF289">
        <f t="shared" si="219"/>
        <v>0</v>
      </c>
      <c r="EG289">
        <f t="shared" si="220"/>
        <v>0</v>
      </c>
      <c r="EH289">
        <f t="shared" si="221"/>
        <v>0</v>
      </c>
      <c r="EI289">
        <f t="shared" si="222"/>
        <v>0</v>
      </c>
      <c r="FA289" s="63" t="str">
        <f t="shared" si="233"/>
        <v>IO.TZ012_app SM02 A1_dp1</v>
      </c>
      <c r="FB289" s="64" t="str">
        <f t="shared" si="234"/>
        <v>F</v>
      </c>
      <c r="FC289" s="64" t="str">
        <f t="shared" si="235"/>
        <v>593</v>
      </c>
      <c r="FD289" s="64" t="str">
        <f t="shared" si="236"/>
        <v>Störmeldung HiHi Grenzschalter</v>
      </c>
      <c r="FE289" s="64" t="s">
        <v>619</v>
      </c>
      <c r="FF289" s="65"/>
    </row>
    <row r="290" spans="1:162" ht="15" customHeight="1">
      <c r="A290">
        <f t="shared" si="223"/>
        <v>0</v>
      </c>
      <c r="G290">
        <f t="shared" si="196"/>
        <v>0</v>
      </c>
      <c r="H290">
        <f t="shared" si="197"/>
        <v>0</v>
      </c>
      <c r="I290">
        <f t="shared" si="198"/>
        <v>0</v>
      </c>
      <c r="J290">
        <f t="shared" si="192"/>
        <v>0</v>
      </c>
      <c r="K290">
        <f t="shared" si="199"/>
        <v>0</v>
      </c>
      <c r="L290">
        <f t="shared" si="200"/>
        <v>0</v>
      </c>
      <c r="M290">
        <f t="shared" si="201"/>
        <v>0</v>
      </c>
      <c r="N290">
        <f t="shared" si="193"/>
        <v>0</v>
      </c>
      <c r="O290" t="e">
        <f>MasterListe!#REF!&amp;"_"&amp;MasterListe!#REF!&amp;"_"&amp;MasterListe!#REF!</f>
        <v>#REF!</v>
      </c>
      <c r="P290" t="e">
        <f>MasterListe!#REF!&amp;" "&amp;MasterListe!#REF!</f>
        <v>#REF!</v>
      </c>
      <c r="S290">
        <f t="shared" si="224"/>
        <v>4</v>
      </c>
      <c r="T290">
        <f t="shared" si="202"/>
        <v>0</v>
      </c>
      <c r="U290">
        <f t="shared" si="225"/>
        <v>0</v>
      </c>
      <c r="V290">
        <f t="shared" si="226"/>
        <v>10</v>
      </c>
      <c r="W290">
        <f t="shared" si="203"/>
        <v>5</v>
      </c>
      <c r="X290">
        <f t="shared" si="204"/>
        <v>0</v>
      </c>
      <c r="Y290">
        <f t="shared" si="227"/>
        <v>6</v>
      </c>
      <c r="Z290">
        <f t="shared" si="205"/>
        <v>2</v>
      </c>
      <c r="AA290">
        <f t="shared" si="206"/>
        <v>0</v>
      </c>
      <c r="AB290">
        <f t="shared" si="228"/>
        <v>96</v>
      </c>
      <c r="AC290">
        <f t="shared" si="207"/>
        <v>1</v>
      </c>
      <c r="AD290">
        <f t="shared" si="208"/>
        <v>0</v>
      </c>
      <c r="AE290">
        <f t="shared" si="229"/>
        <v>0</v>
      </c>
      <c r="AF290">
        <f t="shared" si="209"/>
        <v>0</v>
      </c>
      <c r="AG290">
        <f t="shared" si="230"/>
        <v>8</v>
      </c>
      <c r="AH290" cm="1">
        <f t="array" ref="AH290">_xlfn.IFS(AND(AF290=AE290,AJ290=1),SUM(IF(EC290=1,1,0),AH289),AND(AH289=0,OR(AI290=1,AJ290=0)),0,AND(AI290=0,AJ290=0),AH289)</f>
        <v>0</v>
      </c>
      <c r="AI290">
        <f t="shared" si="210"/>
        <v>0</v>
      </c>
      <c r="AJ290">
        <f t="shared" si="211"/>
        <v>0</v>
      </c>
      <c r="AK290">
        <f t="shared" si="231"/>
        <v>0</v>
      </c>
      <c r="AL290">
        <f t="shared" si="212"/>
        <v>0</v>
      </c>
      <c r="AM290">
        <f t="shared" si="213"/>
        <v>0</v>
      </c>
      <c r="AN290">
        <f t="shared" si="232"/>
        <v>0</v>
      </c>
      <c r="AO290">
        <f t="shared" si="214"/>
        <v>0</v>
      </c>
      <c r="AP290">
        <f t="shared" si="215"/>
        <v>0</v>
      </c>
      <c r="AY290" s="72"/>
      <c r="AZ290" s="73"/>
      <c r="BB290" s="72"/>
      <c r="BQ290" s="100"/>
      <c r="BR290" s="96"/>
      <c r="BS290" s="60" t="str">
        <f t="shared" si="194"/>
        <v>DE594</v>
      </c>
      <c r="BT290" t="str">
        <f>IF(ISNA(MATCH(75,$I:$I,)),CC306,VLOOKUP(75,$I:$P,COLUMN(G260),))</f>
        <v>TZ012_app SM02 A1_dp2</v>
      </c>
      <c r="BU290" t="str">
        <f>IF(ISNA(MATCH(75,$I:$I,)),CD306,VLOOKUP(75,$I:$P,COLUMN(H260),))</f>
        <v>Niveaumeldung HiHi Grenzschalter</v>
      </c>
      <c r="BW290" t="s">
        <v>584</v>
      </c>
      <c r="BX290" t="s">
        <v>585</v>
      </c>
      <c r="BY290" s="65" t="s">
        <v>1208</v>
      </c>
      <c r="BZ290" t="str">
        <f t="shared" si="195"/>
        <v>594</v>
      </c>
      <c r="CB290" t="s">
        <v>1211</v>
      </c>
      <c r="CC290" t="s">
        <v>1212</v>
      </c>
      <c r="CD290" t="s">
        <v>589</v>
      </c>
      <c r="CF290" t="s">
        <v>584</v>
      </c>
      <c r="CG290" t="s">
        <v>585</v>
      </c>
      <c r="CH290" t="s">
        <v>1208</v>
      </c>
      <c r="EA290" t="e">
        <f>MasterListe!#REF!</f>
        <v>#REF!</v>
      </c>
      <c r="EB290" t="e">
        <f>MasterListe!#REF!</f>
        <v>#REF!</v>
      </c>
      <c r="EC290">
        <f t="shared" si="216"/>
        <v>0</v>
      </c>
      <c r="ED290">
        <f t="shared" si="217"/>
        <v>0</v>
      </c>
      <c r="EE290">
        <f t="shared" si="218"/>
        <v>0</v>
      </c>
      <c r="EF290">
        <f t="shared" si="219"/>
        <v>0</v>
      </c>
      <c r="EG290">
        <f t="shared" si="220"/>
        <v>0</v>
      </c>
      <c r="EH290">
        <f t="shared" si="221"/>
        <v>0</v>
      </c>
      <c r="EI290">
        <f t="shared" si="222"/>
        <v>0</v>
      </c>
      <c r="FA290" s="63" t="str">
        <f t="shared" si="233"/>
        <v>IO.TZ012_app SM02 A1_dp2</v>
      </c>
      <c r="FB290" s="64" t="str">
        <f t="shared" si="234"/>
        <v>F</v>
      </c>
      <c r="FC290" s="64" t="str">
        <f t="shared" si="235"/>
        <v>594</v>
      </c>
      <c r="FD290" s="64" t="str">
        <f t="shared" si="236"/>
        <v>Niveaumeldung HiHi Grenzschalter</v>
      </c>
      <c r="FE290" s="64" t="s">
        <v>619</v>
      </c>
      <c r="FF290" s="65"/>
    </row>
    <row r="291" spans="1:162" ht="15" customHeight="1">
      <c r="A291">
        <f t="shared" si="223"/>
        <v>0</v>
      </c>
      <c r="G291">
        <f t="shared" si="196"/>
        <v>0</v>
      </c>
      <c r="H291">
        <f t="shared" si="197"/>
        <v>0</v>
      </c>
      <c r="I291">
        <f t="shared" si="198"/>
        <v>0</v>
      </c>
      <c r="J291">
        <f t="shared" si="192"/>
        <v>0</v>
      </c>
      <c r="K291">
        <f t="shared" si="199"/>
        <v>0</v>
      </c>
      <c r="L291">
        <f t="shared" si="200"/>
        <v>0</v>
      </c>
      <c r="M291">
        <f t="shared" si="201"/>
        <v>0</v>
      </c>
      <c r="N291">
        <f t="shared" si="193"/>
        <v>0</v>
      </c>
      <c r="O291" t="e">
        <f>MasterListe!#REF!&amp;"_"&amp;MasterListe!#REF!&amp;"_"&amp;MasterListe!#REF!</f>
        <v>#REF!</v>
      </c>
      <c r="P291" t="e">
        <f>MasterListe!#REF!&amp;" "&amp;MasterListe!#REF!</f>
        <v>#REF!</v>
      </c>
      <c r="S291">
        <f t="shared" si="224"/>
        <v>4</v>
      </c>
      <c r="T291">
        <f t="shared" si="202"/>
        <v>0</v>
      </c>
      <c r="U291">
        <f t="shared" si="225"/>
        <v>0</v>
      </c>
      <c r="V291">
        <f t="shared" si="226"/>
        <v>10</v>
      </c>
      <c r="W291">
        <f t="shared" si="203"/>
        <v>5</v>
      </c>
      <c r="X291">
        <f t="shared" si="204"/>
        <v>0</v>
      </c>
      <c r="Y291">
        <f t="shared" si="227"/>
        <v>6</v>
      </c>
      <c r="Z291">
        <f t="shared" si="205"/>
        <v>2</v>
      </c>
      <c r="AA291">
        <f t="shared" si="206"/>
        <v>0</v>
      </c>
      <c r="AB291">
        <f t="shared" si="228"/>
        <v>96</v>
      </c>
      <c r="AC291">
        <f t="shared" si="207"/>
        <v>1</v>
      </c>
      <c r="AD291">
        <f t="shared" si="208"/>
        <v>0</v>
      </c>
      <c r="AE291">
        <f t="shared" si="229"/>
        <v>0</v>
      </c>
      <c r="AF291">
        <f t="shared" si="209"/>
        <v>0</v>
      </c>
      <c r="AG291">
        <f t="shared" si="230"/>
        <v>8</v>
      </c>
      <c r="AH291" cm="1">
        <f t="array" ref="AH291">_xlfn.IFS(AND(AF291=AE291,AJ291=1),SUM(IF(EC291=1,1,0),AH290),AND(AH290=0,OR(AI291=1,AJ291=0)),0,AND(AI291=0,AJ291=0),AH290)</f>
        <v>0</v>
      </c>
      <c r="AI291">
        <f t="shared" si="210"/>
        <v>0</v>
      </c>
      <c r="AJ291">
        <f t="shared" si="211"/>
        <v>0</v>
      </c>
      <c r="AK291">
        <f t="shared" si="231"/>
        <v>0</v>
      </c>
      <c r="AL291">
        <f t="shared" si="212"/>
        <v>0</v>
      </c>
      <c r="AM291">
        <f t="shared" si="213"/>
        <v>0</v>
      </c>
      <c r="AN291">
        <f t="shared" si="232"/>
        <v>0</v>
      </c>
      <c r="AO291">
        <f t="shared" si="214"/>
        <v>0</v>
      </c>
      <c r="AP291">
        <f t="shared" si="215"/>
        <v>0</v>
      </c>
      <c r="AY291" s="72"/>
      <c r="AZ291" s="73"/>
      <c r="BB291" s="72"/>
      <c r="BQ291" s="100"/>
      <c r="BR291" s="96"/>
      <c r="BS291" s="60" t="str">
        <f t="shared" si="194"/>
        <v>DE595</v>
      </c>
      <c r="BT291" t="str">
        <f>IF(ISNA(MATCH(76,$I:$I,)),CC307,VLOOKUP(76,$I:$P,COLUMN(G261),))</f>
        <v>TZ012_app SM02 A1_dp1</v>
      </c>
      <c r="BU291" t="str">
        <f>IF(ISNA(MATCH(76,$I:$I,)),CD307,VLOOKUP(76,$I:$P,COLUMN(H261),))</f>
        <v>Störmeldung Hi Grenzschalter</v>
      </c>
      <c r="BW291" t="s">
        <v>584</v>
      </c>
      <c r="BX291" t="s">
        <v>585</v>
      </c>
      <c r="BY291" s="65" t="s">
        <v>1208</v>
      </c>
      <c r="BZ291" t="str">
        <f t="shared" si="195"/>
        <v>595</v>
      </c>
      <c r="CB291" t="s">
        <v>1213</v>
      </c>
      <c r="CC291" t="s">
        <v>1214</v>
      </c>
      <c r="CD291" t="s">
        <v>589</v>
      </c>
      <c r="CF291" t="s">
        <v>584</v>
      </c>
      <c r="CG291" t="s">
        <v>585</v>
      </c>
      <c r="CH291" t="s">
        <v>1208</v>
      </c>
      <c r="EA291" t="e">
        <f>MasterListe!#REF!</f>
        <v>#REF!</v>
      </c>
      <c r="EB291" t="e">
        <f>MasterListe!#REF!</f>
        <v>#REF!</v>
      </c>
      <c r="EC291">
        <f t="shared" si="216"/>
        <v>0</v>
      </c>
      <c r="ED291">
        <f t="shared" si="217"/>
        <v>0</v>
      </c>
      <c r="EE291">
        <f t="shared" si="218"/>
        <v>0</v>
      </c>
      <c r="EF291">
        <f t="shared" si="219"/>
        <v>0</v>
      </c>
      <c r="EG291">
        <f t="shared" si="220"/>
        <v>0</v>
      </c>
      <c r="EH291">
        <f t="shared" si="221"/>
        <v>0</v>
      </c>
      <c r="EI291">
        <f t="shared" si="222"/>
        <v>0</v>
      </c>
      <c r="FA291" s="63" t="str">
        <f t="shared" si="233"/>
        <v>IO.TZ012_app SM02 A1_dp1</v>
      </c>
      <c r="FB291" s="64" t="str">
        <f t="shared" si="234"/>
        <v>F</v>
      </c>
      <c r="FC291" s="64" t="str">
        <f t="shared" si="235"/>
        <v>595</v>
      </c>
      <c r="FD291" s="64" t="str">
        <f t="shared" si="236"/>
        <v>Störmeldung Hi Grenzschalter</v>
      </c>
      <c r="FE291" s="64" t="s">
        <v>619</v>
      </c>
      <c r="FF291" s="65"/>
    </row>
    <row r="292" spans="1:162" ht="15" customHeight="1">
      <c r="A292">
        <f t="shared" si="223"/>
        <v>0</v>
      </c>
      <c r="G292">
        <f t="shared" si="196"/>
        <v>0</v>
      </c>
      <c r="H292">
        <f t="shared" si="197"/>
        <v>0</v>
      </c>
      <c r="I292">
        <f t="shared" si="198"/>
        <v>0</v>
      </c>
      <c r="J292">
        <f t="shared" si="192"/>
        <v>0</v>
      </c>
      <c r="K292">
        <f t="shared" si="199"/>
        <v>0</v>
      </c>
      <c r="L292">
        <f t="shared" si="200"/>
        <v>0</v>
      </c>
      <c r="M292">
        <f t="shared" si="201"/>
        <v>0</v>
      </c>
      <c r="N292">
        <f t="shared" si="193"/>
        <v>0</v>
      </c>
      <c r="O292" t="e">
        <f>MasterListe!#REF!&amp;"_"&amp;MasterListe!#REF!&amp;"_"&amp;MasterListe!#REF!</f>
        <v>#REF!</v>
      </c>
      <c r="P292" t="e">
        <f>MasterListe!#REF!&amp;" "&amp;MasterListe!#REF!</f>
        <v>#REF!</v>
      </c>
      <c r="S292">
        <f t="shared" si="224"/>
        <v>4</v>
      </c>
      <c r="T292">
        <f t="shared" si="202"/>
        <v>0</v>
      </c>
      <c r="U292">
        <f t="shared" si="225"/>
        <v>0</v>
      </c>
      <c r="V292">
        <f t="shared" si="226"/>
        <v>10</v>
      </c>
      <c r="W292">
        <f t="shared" si="203"/>
        <v>5</v>
      </c>
      <c r="X292">
        <f t="shared" si="204"/>
        <v>0</v>
      </c>
      <c r="Y292">
        <f t="shared" si="227"/>
        <v>6</v>
      </c>
      <c r="Z292">
        <f t="shared" si="205"/>
        <v>2</v>
      </c>
      <c r="AA292">
        <f t="shared" si="206"/>
        <v>0</v>
      </c>
      <c r="AB292">
        <f t="shared" si="228"/>
        <v>96</v>
      </c>
      <c r="AC292">
        <f t="shared" si="207"/>
        <v>1</v>
      </c>
      <c r="AD292">
        <f t="shared" si="208"/>
        <v>0</v>
      </c>
      <c r="AE292">
        <f t="shared" si="229"/>
        <v>0</v>
      </c>
      <c r="AF292">
        <f t="shared" si="209"/>
        <v>0</v>
      </c>
      <c r="AG292">
        <f t="shared" si="230"/>
        <v>8</v>
      </c>
      <c r="AH292" cm="1">
        <f t="array" ref="AH292">_xlfn.IFS(AND(AF292=AE292,AJ292=1),SUM(IF(EC292=1,1,0),AH291),AND(AH291=0,OR(AI292=1,AJ292=0)),0,AND(AI292=0,AJ292=0),AH291)</f>
        <v>0</v>
      </c>
      <c r="AI292">
        <f t="shared" si="210"/>
        <v>0</v>
      </c>
      <c r="AJ292">
        <f t="shared" si="211"/>
        <v>0</v>
      </c>
      <c r="AK292">
        <f t="shared" si="231"/>
        <v>0</v>
      </c>
      <c r="AL292">
        <f t="shared" si="212"/>
        <v>0</v>
      </c>
      <c r="AM292">
        <f t="shared" si="213"/>
        <v>0</v>
      </c>
      <c r="AN292">
        <f t="shared" si="232"/>
        <v>0</v>
      </c>
      <c r="AO292">
        <f t="shared" si="214"/>
        <v>0</v>
      </c>
      <c r="AP292">
        <f t="shared" si="215"/>
        <v>0</v>
      </c>
      <c r="AY292" s="72"/>
      <c r="AZ292" s="73"/>
      <c r="BB292" s="72"/>
      <c r="BQ292" s="100"/>
      <c r="BR292" s="96"/>
      <c r="BS292" s="60" t="str">
        <f t="shared" si="194"/>
        <v>DE596</v>
      </c>
      <c r="BT292" t="str">
        <f>IF(ISNA(MATCH(77,$I:$I,)),CC308,VLOOKUP(77,$I:$P,COLUMN(G262),))</f>
        <v>TZ012_app SM02 A1_dp2</v>
      </c>
      <c r="BU292" t="str">
        <f>IF(ISNA(MATCH(77,$I:$I,)),CD308,VLOOKUP(77,$I:$P,COLUMN(H262),))</f>
        <v>Niveaumeldung Hi Grenzschalter</v>
      </c>
      <c r="BW292" t="s">
        <v>584</v>
      </c>
      <c r="BX292" t="s">
        <v>585</v>
      </c>
      <c r="BY292" s="65" t="s">
        <v>1208</v>
      </c>
      <c r="BZ292" t="str">
        <f t="shared" si="195"/>
        <v>596</v>
      </c>
      <c r="CB292" t="s">
        <v>1215</v>
      </c>
      <c r="CC292" t="s">
        <v>1216</v>
      </c>
      <c r="CD292" t="s">
        <v>589</v>
      </c>
      <c r="CF292" t="s">
        <v>584</v>
      </c>
      <c r="CG292" t="s">
        <v>585</v>
      </c>
      <c r="CH292" t="s">
        <v>1208</v>
      </c>
      <c r="EA292" t="e">
        <f>MasterListe!#REF!</f>
        <v>#REF!</v>
      </c>
      <c r="EB292" t="e">
        <f>MasterListe!#REF!</f>
        <v>#REF!</v>
      </c>
      <c r="EC292">
        <f t="shared" si="216"/>
        <v>0</v>
      </c>
      <c r="ED292">
        <f t="shared" si="217"/>
        <v>0</v>
      </c>
      <c r="EE292">
        <f t="shared" si="218"/>
        <v>0</v>
      </c>
      <c r="EF292">
        <f t="shared" si="219"/>
        <v>0</v>
      </c>
      <c r="EG292">
        <f t="shared" si="220"/>
        <v>0</v>
      </c>
      <c r="EH292">
        <f t="shared" si="221"/>
        <v>0</v>
      </c>
      <c r="EI292">
        <f t="shared" si="222"/>
        <v>0</v>
      </c>
      <c r="FA292" s="63" t="str">
        <f t="shared" si="233"/>
        <v>IO.TZ012_app SM02 A1_dp2</v>
      </c>
      <c r="FB292" s="64" t="str">
        <f t="shared" si="234"/>
        <v>F</v>
      </c>
      <c r="FC292" s="64" t="str">
        <f t="shared" si="235"/>
        <v>596</v>
      </c>
      <c r="FD292" s="64" t="str">
        <f t="shared" si="236"/>
        <v>Niveaumeldung Hi Grenzschalter</v>
      </c>
      <c r="FE292" s="64" t="s">
        <v>619</v>
      </c>
      <c r="FF292" s="65"/>
    </row>
    <row r="293" spans="1:162" ht="15" customHeight="1">
      <c r="A293">
        <f t="shared" si="223"/>
        <v>0</v>
      </c>
      <c r="G293">
        <f t="shared" si="196"/>
        <v>0</v>
      </c>
      <c r="H293">
        <f t="shared" si="197"/>
        <v>0</v>
      </c>
      <c r="I293">
        <f t="shared" si="198"/>
        <v>0</v>
      </c>
      <c r="J293">
        <f t="shared" si="192"/>
        <v>0</v>
      </c>
      <c r="K293">
        <f t="shared" si="199"/>
        <v>0</v>
      </c>
      <c r="L293">
        <f t="shared" si="200"/>
        <v>0</v>
      </c>
      <c r="M293">
        <f t="shared" si="201"/>
        <v>0</v>
      </c>
      <c r="N293">
        <f t="shared" si="193"/>
        <v>0</v>
      </c>
      <c r="O293" t="e">
        <f>MasterListe!#REF!&amp;"_"&amp;MasterListe!#REF!&amp;"_"&amp;MasterListe!#REF!</f>
        <v>#REF!</v>
      </c>
      <c r="P293" t="e">
        <f>MasterListe!#REF!&amp;" "&amp;MasterListe!#REF!</f>
        <v>#REF!</v>
      </c>
      <c r="S293">
        <f t="shared" si="224"/>
        <v>4</v>
      </c>
      <c r="T293">
        <f t="shared" si="202"/>
        <v>0</v>
      </c>
      <c r="U293">
        <f t="shared" si="225"/>
        <v>0</v>
      </c>
      <c r="V293">
        <f t="shared" si="226"/>
        <v>10</v>
      </c>
      <c r="W293">
        <f t="shared" si="203"/>
        <v>5</v>
      </c>
      <c r="X293">
        <f t="shared" si="204"/>
        <v>0</v>
      </c>
      <c r="Y293">
        <f t="shared" si="227"/>
        <v>6</v>
      </c>
      <c r="Z293">
        <f t="shared" si="205"/>
        <v>2</v>
      </c>
      <c r="AA293">
        <f t="shared" si="206"/>
        <v>0</v>
      </c>
      <c r="AB293">
        <f t="shared" si="228"/>
        <v>96</v>
      </c>
      <c r="AC293">
        <f t="shared" si="207"/>
        <v>1</v>
      </c>
      <c r="AD293">
        <f t="shared" si="208"/>
        <v>0</v>
      </c>
      <c r="AE293">
        <f t="shared" si="229"/>
        <v>0</v>
      </c>
      <c r="AF293">
        <f t="shared" si="209"/>
        <v>0</v>
      </c>
      <c r="AG293">
        <f t="shared" si="230"/>
        <v>8</v>
      </c>
      <c r="AH293" cm="1">
        <f t="array" ref="AH293">_xlfn.IFS(AND(AF293=AE293,AJ293=1),SUM(IF(EC293=1,1,0),AH292),AND(AH292=0,OR(AI293=1,AJ293=0)),0,AND(AI293=0,AJ293=0),AH292)</f>
        <v>0</v>
      </c>
      <c r="AI293">
        <f t="shared" si="210"/>
        <v>0</v>
      </c>
      <c r="AJ293">
        <f t="shared" si="211"/>
        <v>0</v>
      </c>
      <c r="AK293">
        <f t="shared" si="231"/>
        <v>0</v>
      </c>
      <c r="AL293">
        <f t="shared" si="212"/>
        <v>0</v>
      </c>
      <c r="AM293">
        <f t="shared" si="213"/>
        <v>0</v>
      </c>
      <c r="AN293">
        <f t="shared" si="232"/>
        <v>0</v>
      </c>
      <c r="AO293">
        <f t="shared" si="214"/>
        <v>0</v>
      </c>
      <c r="AP293">
        <f t="shared" si="215"/>
        <v>0</v>
      </c>
      <c r="AY293" s="72"/>
      <c r="AZ293" s="73"/>
      <c r="BB293" s="72"/>
      <c r="BQ293" s="100"/>
      <c r="BR293" s="96"/>
      <c r="BS293" s="60" t="str">
        <f t="shared" si="194"/>
        <v>DE597</v>
      </c>
      <c r="BT293" t="str">
        <f>IF(ISNA(MATCH(78,$I:$I,)),CC309,VLOOKUP(78,$I:$P,COLUMN(G263),))</f>
        <v>TZ012_app SM02 A1_dp1</v>
      </c>
      <c r="BU293" t="str">
        <f>IF(ISNA(MATCH(78,$I:$I,)),CD309,VLOOKUP(78,$I:$P,COLUMN(H263),))</f>
        <v>Störmeldung LoLo Grenzschalter</v>
      </c>
      <c r="BW293" t="s">
        <v>584</v>
      </c>
      <c r="BX293" t="s">
        <v>585</v>
      </c>
      <c r="BY293" s="65" t="s">
        <v>1208</v>
      </c>
      <c r="BZ293" t="str">
        <f t="shared" si="195"/>
        <v>597</v>
      </c>
      <c r="CB293" t="s">
        <v>1217</v>
      </c>
      <c r="CC293" t="s">
        <v>1218</v>
      </c>
      <c r="CD293" t="s">
        <v>589</v>
      </c>
      <c r="CF293" t="s">
        <v>584</v>
      </c>
      <c r="CG293" t="s">
        <v>585</v>
      </c>
      <c r="CH293" t="s">
        <v>1208</v>
      </c>
      <c r="EA293" t="e">
        <f>MasterListe!#REF!</f>
        <v>#REF!</v>
      </c>
      <c r="EB293" t="e">
        <f>MasterListe!#REF!</f>
        <v>#REF!</v>
      </c>
      <c r="EC293">
        <f t="shared" si="216"/>
        <v>0</v>
      </c>
      <c r="ED293">
        <f t="shared" si="217"/>
        <v>0</v>
      </c>
      <c r="EE293">
        <f t="shared" si="218"/>
        <v>0</v>
      </c>
      <c r="EF293">
        <f t="shared" si="219"/>
        <v>0</v>
      </c>
      <c r="EG293">
        <f t="shared" si="220"/>
        <v>0</v>
      </c>
      <c r="EH293">
        <f t="shared" si="221"/>
        <v>0</v>
      </c>
      <c r="EI293">
        <f t="shared" si="222"/>
        <v>0</v>
      </c>
      <c r="FA293" s="63" t="str">
        <f t="shared" si="233"/>
        <v>IO.TZ012_app SM02 A1_dp1</v>
      </c>
      <c r="FB293" s="64" t="str">
        <f t="shared" si="234"/>
        <v>F</v>
      </c>
      <c r="FC293" s="64" t="str">
        <f t="shared" si="235"/>
        <v>597</v>
      </c>
      <c r="FD293" s="64" t="str">
        <f t="shared" si="236"/>
        <v>Störmeldung LoLo Grenzschalter</v>
      </c>
      <c r="FE293" s="64" t="s">
        <v>619</v>
      </c>
      <c r="FF293" s="65"/>
    </row>
    <row r="294" spans="1:162" ht="15" customHeight="1">
      <c r="A294">
        <f t="shared" si="223"/>
        <v>0</v>
      </c>
      <c r="G294">
        <f t="shared" si="196"/>
        <v>0</v>
      </c>
      <c r="H294">
        <f t="shared" si="197"/>
        <v>0</v>
      </c>
      <c r="I294">
        <f t="shared" si="198"/>
        <v>0</v>
      </c>
      <c r="J294">
        <f t="shared" si="192"/>
        <v>0</v>
      </c>
      <c r="K294">
        <f t="shared" si="199"/>
        <v>0</v>
      </c>
      <c r="L294">
        <f t="shared" si="200"/>
        <v>0</v>
      </c>
      <c r="M294">
        <f t="shared" si="201"/>
        <v>0</v>
      </c>
      <c r="N294">
        <f t="shared" si="193"/>
        <v>0</v>
      </c>
      <c r="O294" t="e">
        <f>MasterListe!#REF!&amp;"_"&amp;MasterListe!#REF!&amp;"_"&amp;MasterListe!#REF!</f>
        <v>#REF!</v>
      </c>
      <c r="P294" t="e">
        <f>MasterListe!#REF!&amp;" "&amp;MasterListe!#REF!</f>
        <v>#REF!</v>
      </c>
      <c r="S294">
        <f t="shared" si="224"/>
        <v>4</v>
      </c>
      <c r="T294">
        <f t="shared" si="202"/>
        <v>0</v>
      </c>
      <c r="U294">
        <f t="shared" si="225"/>
        <v>0</v>
      </c>
      <c r="V294">
        <f t="shared" si="226"/>
        <v>10</v>
      </c>
      <c r="W294">
        <f t="shared" si="203"/>
        <v>5</v>
      </c>
      <c r="X294">
        <f t="shared" si="204"/>
        <v>0</v>
      </c>
      <c r="Y294">
        <f t="shared" si="227"/>
        <v>6</v>
      </c>
      <c r="Z294">
        <f t="shared" si="205"/>
        <v>2</v>
      </c>
      <c r="AA294">
        <f t="shared" si="206"/>
        <v>0</v>
      </c>
      <c r="AB294">
        <f t="shared" si="228"/>
        <v>96</v>
      </c>
      <c r="AC294">
        <f t="shared" si="207"/>
        <v>1</v>
      </c>
      <c r="AD294">
        <f t="shared" si="208"/>
        <v>0</v>
      </c>
      <c r="AE294">
        <f t="shared" si="229"/>
        <v>0</v>
      </c>
      <c r="AF294">
        <f t="shared" si="209"/>
        <v>0</v>
      </c>
      <c r="AG294">
        <f t="shared" si="230"/>
        <v>8</v>
      </c>
      <c r="AH294" cm="1">
        <f t="array" ref="AH294">_xlfn.IFS(AND(AF294=AE294,AJ294=1),SUM(IF(EC294=1,1,0),AH293),AND(AH293=0,OR(AI294=1,AJ294=0)),0,AND(AI294=0,AJ294=0),AH293)</f>
        <v>0</v>
      </c>
      <c r="AI294">
        <f t="shared" si="210"/>
        <v>0</v>
      </c>
      <c r="AJ294">
        <f t="shared" si="211"/>
        <v>0</v>
      </c>
      <c r="AK294">
        <f t="shared" si="231"/>
        <v>0</v>
      </c>
      <c r="AL294">
        <f t="shared" si="212"/>
        <v>0</v>
      </c>
      <c r="AM294">
        <f t="shared" si="213"/>
        <v>0</v>
      </c>
      <c r="AN294">
        <f t="shared" si="232"/>
        <v>0</v>
      </c>
      <c r="AO294">
        <f t="shared" si="214"/>
        <v>0</v>
      </c>
      <c r="AP294">
        <f t="shared" si="215"/>
        <v>0</v>
      </c>
      <c r="AY294" s="72"/>
      <c r="AZ294" s="73"/>
      <c r="BB294" s="72"/>
      <c r="BQ294" s="100"/>
      <c r="BR294" s="96"/>
      <c r="BS294" s="60" t="str">
        <f t="shared" si="194"/>
        <v>DE598</v>
      </c>
      <c r="BT294" t="str">
        <f>IF(ISNA(MATCH(79,$I:$I,)),CC310,VLOOKUP(79,$I:$P,COLUMN(G264),))</f>
        <v>TZ012_app SM02 A1_dp2</v>
      </c>
      <c r="BU294" t="str">
        <f>IF(ISNA(MATCH(79,$I:$I,)),CD310,VLOOKUP(79,$I:$P,COLUMN(H264),))</f>
        <v>Niveaumeldung LoLo Grenzschalter</v>
      </c>
      <c r="BW294" t="s">
        <v>584</v>
      </c>
      <c r="BX294" t="s">
        <v>585</v>
      </c>
      <c r="BY294" s="65" t="s">
        <v>1208</v>
      </c>
      <c r="BZ294" t="str">
        <f t="shared" si="195"/>
        <v>598</v>
      </c>
      <c r="CB294" t="s">
        <v>1219</v>
      </c>
      <c r="CC294" t="s">
        <v>1220</v>
      </c>
      <c r="CD294" t="s">
        <v>589</v>
      </c>
      <c r="CF294" t="s">
        <v>584</v>
      </c>
      <c r="CG294" t="s">
        <v>585</v>
      </c>
      <c r="CH294" t="s">
        <v>1208</v>
      </c>
      <c r="EA294" t="e">
        <f>MasterListe!#REF!</f>
        <v>#REF!</v>
      </c>
      <c r="EB294" t="e">
        <f>MasterListe!#REF!</f>
        <v>#REF!</v>
      </c>
      <c r="EC294">
        <f t="shared" si="216"/>
        <v>0</v>
      </c>
      <c r="ED294">
        <f t="shared" si="217"/>
        <v>0</v>
      </c>
      <c r="EE294">
        <f t="shared" si="218"/>
        <v>0</v>
      </c>
      <c r="EF294">
        <f t="shared" si="219"/>
        <v>0</v>
      </c>
      <c r="EG294">
        <f t="shared" si="220"/>
        <v>0</v>
      </c>
      <c r="EH294">
        <f t="shared" si="221"/>
        <v>0</v>
      </c>
      <c r="EI294">
        <f t="shared" si="222"/>
        <v>0</v>
      </c>
      <c r="FA294" s="63" t="str">
        <f t="shared" si="233"/>
        <v>IO.TZ012_app SM02 A1_dp2</v>
      </c>
      <c r="FB294" s="64" t="str">
        <f t="shared" si="234"/>
        <v>F</v>
      </c>
      <c r="FC294" s="64" t="str">
        <f t="shared" si="235"/>
        <v>598</v>
      </c>
      <c r="FD294" s="64" t="str">
        <f t="shared" si="236"/>
        <v>Niveaumeldung LoLo Grenzschalter</v>
      </c>
      <c r="FE294" s="64" t="s">
        <v>619</v>
      </c>
      <c r="FF294" s="65"/>
    </row>
    <row r="295" spans="1:162" ht="15" customHeight="1">
      <c r="A295">
        <f t="shared" si="223"/>
        <v>0</v>
      </c>
      <c r="G295">
        <f t="shared" si="196"/>
        <v>0</v>
      </c>
      <c r="H295">
        <f t="shared" si="197"/>
        <v>0</v>
      </c>
      <c r="I295">
        <f t="shared" si="198"/>
        <v>0</v>
      </c>
      <c r="J295">
        <f t="shared" si="192"/>
        <v>0</v>
      </c>
      <c r="K295">
        <f t="shared" si="199"/>
        <v>0</v>
      </c>
      <c r="L295">
        <f t="shared" si="200"/>
        <v>0</v>
      </c>
      <c r="M295">
        <f t="shared" si="201"/>
        <v>0</v>
      </c>
      <c r="N295">
        <f t="shared" si="193"/>
        <v>0</v>
      </c>
      <c r="O295" t="e">
        <f>MasterListe!#REF!&amp;"_"&amp;MasterListe!#REF!&amp;"_"&amp;MasterListe!#REF!</f>
        <v>#REF!</v>
      </c>
      <c r="P295" t="e">
        <f>MasterListe!#REF!&amp;" "&amp;MasterListe!#REF!</f>
        <v>#REF!</v>
      </c>
      <c r="S295">
        <f t="shared" si="224"/>
        <v>4</v>
      </c>
      <c r="T295">
        <f t="shared" si="202"/>
        <v>0</v>
      </c>
      <c r="U295">
        <f t="shared" si="225"/>
        <v>0</v>
      </c>
      <c r="V295">
        <f t="shared" si="226"/>
        <v>10</v>
      </c>
      <c r="W295">
        <f t="shared" si="203"/>
        <v>5</v>
      </c>
      <c r="X295">
        <f t="shared" si="204"/>
        <v>0</v>
      </c>
      <c r="Y295">
        <f t="shared" si="227"/>
        <v>6</v>
      </c>
      <c r="Z295">
        <f t="shared" si="205"/>
        <v>2</v>
      </c>
      <c r="AA295">
        <f t="shared" si="206"/>
        <v>0</v>
      </c>
      <c r="AB295">
        <f t="shared" si="228"/>
        <v>96</v>
      </c>
      <c r="AC295">
        <f t="shared" si="207"/>
        <v>1</v>
      </c>
      <c r="AD295">
        <f t="shared" si="208"/>
        <v>0</v>
      </c>
      <c r="AE295">
        <f t="shared" si="229"/>
        <v>0</v>
      </c>
      <c r="AF295">
        <f t="shared" si="209"/>
        <v>0</v>
      </c>
      <c r="AG295">
        <f t="shared" si="230"/>
        <v>8</v>
      </c>
      <c r="AH295" cm="1">
        <f t="array" ref="AH295">_xlfn.IFS(AND(AF295=AE295,AJ295=1),SUM(IF(EC295=1,1,0),AH294),AND(AH294=0,OR(AI295=1,AJ295=0)),0,AND(AI295=0,AJ295=0),AH294)</f>
        <v>0</v>
      </c>
      <c r="AI295">
        <f t="shared" si="210"/>
        <v>0</v>
      </c>
      <c r="AJ295">
        <f t="shared" si="211"/>
        <v>0</v>
      </c>
      <c r="AK295">
        <f t="shared" si="231"/>
        <v>0</v>
      </c>
      <c r="AL295">
        <f t="shared" si="212"/>
        <v>0</v>
      </c>
      <c r="AM295">
        <f t="shared" si="213"/>
        <v>0</v>
      </c>
      <c r="AN295">
        <f t="shared" si="232"/>
        <v>0</v>
      </c>
      <c r="AO295">
        <f t="shared" si="214"/>
        <v>0</v>
      </c>
      <c r="AP295">
        <f t="shared" si="215"/>
        <v>0</v>
      </c>
      <c r="AY295" s="72"/>
      <c r="AZ295" s="73"/>
      <c r="BB295" s="72"/>
      <c r="BQ295" s="100"/>
      <c r="BR295" s="96"/>
      <c r="BS295" s="60" t="str">
        <f t="shared" si="194"/>
        <v>DE599</v>
      </c>
      <c r="BT295" t="str">
        <f>IF(ISNA(MATCH(80,$I:$I,)),CC311,VLOOKUP(80,$I:$P,COLUMN(G265),))</f>
        <v>TZ012_app SM01 A1_dp1</v>
      </c>
      <c r="BU295" t="str">
        <f>IF(ISNA(MATCH(80,$I:$I,)),CD311,VLOOKUP(80,$I:$P,COLUMN(H265),))</f>
        <v>Störmeldung Fuellstand SM</v>
      </c>
      <c r="BW295" t="s">
        <v>584</v>
      </c>
      <c r="BX295" t="s">
        <v>585</v>
      </c>
      <c r="BY295" s="65" t="s">
        <v>1208</v>
      </c>
      <c r="BZ295" t="str">
        <f t="shared" si="195"/>
        <v>599</v>
      </c>
      <c r="CB295" t="s">
        <v>1221</v>
      </c>
      <c r="CC295" t="s">
        <v>1222</v>
      </c>
      <c r="CD295" t="s">
        <v>589</v>
      </c>
      <c r="CF295" t="s">
        <v>584</v>
      </c>
      <c r="CG295" t="s">
        <v>585</v>
      </c>
      <c r="CH295" t="s">
        <v>1208</v>
      </c>
      <c r="EA295" t="e">
        <f>MasterListe!#REF!</f>
        <v>#REF!</v>
      </c>
      <c r="EB295" t="e">
        <f>MasterListe!#REF!</f>
        <v>#REF!</v>
      </c>
      <c r="EC295">
        <f t="shared" si="216"/>
        <v>0</v>
      </c>
      <c r="ED295">
        <f t="shared" si="217"/>
        <v>0</v>
      </c>
      <c r="EE295">
        <f t="shared" si="218"/>
        <v>0</v>
      </c>
      <c r="EF295">
        <f t="shared" si="219"/>
        <v>0</v>
      </c>
      <c r="EG295">
        <f t="shared" si="220"/>
        <v>0</v>
      </c>
      <c r="EH295">
        <f t="shared" si="221"/>
        <v>0</v>
      </c>
      <c r="EI295">
        <f t="shared" si="222"/>
        <v>0</v>
      </c>
      <c r="FA295" s="63" t="str">
        <f t="shared" si="233"/>
        <v>IO.TZ012_app SM01 A1_dp1</v>
      </c>
      <c r="FB295" s="64" t="str">
        <f t="shared" si="234"/>
        <v>F</v>
      </c>
      <c r="FC295" s="64" t="str">
        <f t="shared" si="235"/>
        <v>599</v>
      </c>
      <c r="FD295" s="64" t="str">
        <f t="shared" si="236"/>
        <v>Störmeldung Fuellstand SM</v>
      </c>
      <c r="FE295" s="64" t="s">
        <v>619</v>
      </c>
      <c r="FF295" s="65"/>
    </row>
    <row r="296" spans="1:162" ht="15" customHeight="1">
      <c r="A296">
        <f t="shared" si="223"/>
        <v>0</v>
      </c>
      <c r="G296">
        <f t="shared" si="196"/>
        <v>0</v>
      </c>
      <c r="H296">
        <f t="shared" si="197"/>
        <v>0</v>
      </c>
      <c r="I296">
        <f t="shared" si="198"/>
        <v>0</v>
      </c>
      <c r="J296">
        <f t="shared" si="192"/>
        <v>0</v>
      </c>
      <c r="K296">
        <f t="shared" si="199"/>
        <v>0</v>
      </c>
      <c r="L296">
        <f t="shared" si="200"/>
        <v>0</v>
      </c>
      <c r="M296">
        <f t="shared" si="201"/>
        <v>0</v>
      </c>
      <c r="N296">
        <f t="shared" si="193"/>
        <v>0</v>
      </c>
      <c r="O296" t="e">
        <f>MasterListe!#REF!&amp;"_"&amp;MasterListe!#REF!&amp;"_"&amp;MasterListe!#REF!</f>
        <v>#REF!</v>
      </c>
      <c r="P296" t="e">
        <f>MasterListe!#REF!&amp;" "&amp;MasterListe!#REF!</f>
        <v>#REF!</v>
      </c>
      <c r="S296">
        <f t="shared" si="224"/>
        <v>4</v>
      </c>
      <c r="T296">
        <f t="shared" si="202"/>
        <v>0</v>
      </c>
      <c r="U296">
        <f t="shared" si="225"/>
        <v>0</v>
      </c>
      <c r="V296">
        <f t="shared" si="226"/>
        <v>10</v>
      </c>
      <c r="W296">
        <f t="shared" si="203"/>
        <v>5</v>
      </c>
      <c r="X296">
        <f t="shared" si="204"/>
        <v>0</v>
      </c>
      <c r="Y296">
        <f t="shared" si="227"/>
        <v>6</v>
      </c>
      <c r="Z296">
        <f t="shared" si="205"/>
        <v>2</v>
      </c>
      <c r="AA296">
        <f t="shared" si="206"/>
        <v>0</v>
      </c>
      <c r="AB296">
        <f t="shared" si="228"/>
        <v>96</v>
      </c>
      <c r="AC296">
        <f t="shared" si="207"/>
        <v>1</v>
      </c>
      <c r="AD296">
        <f t="shared" si="208"/>
        <v>0</v>
      </c>
      <c r="AE296">
        <f t="shared" si="229"/>
        <v>0</v>
      </c>
      <c r="AF296">
        <f t="shared" si="209"/>
        <v>0</v>
      </c>
      <c r="AG296">
        <f t="shared" si="230"/>
        <v>8</v>
      </c>
      <c r="AH296" cm="1">
        <f t="array" ref="AH296">_xlfn.IFS(AND(AF296=AE296,AJ296=1),SUM(IF(EC296=1,1,0),AH295),AND(AH295=0,OR(AI296=1,AJ296=0)),0,AND(AI296=0,AJ296=0),AH295)</f>
        <v>0</v>
      </c>
      <c r="AI296">
        <f t="shared" si="210"/>
        <v>0</v>
      </c>
      <c r="AJ296">
        <f t="shared" si="211"/>
        <v>0</v>
      </c>
      <c r="AK296">
        <f t="shared" si="231"/>
        <v>0</v>
      </c>
      <c r="AL296">
        <f t="shared" si="212"/>
        <v>0</v>
      </c>
      <c r="AM296">
        <f t="shared" si="213"/>
        <v>0</v>
      </c>
      <c r="AN296">
        <f t="shared" si="232"/>
        <v>0</v>
      </c>
      <c r="AO296">
        <f t="shared" si="214"/>
        <v>0</v>
      </c>
      <c r="AP296">
        <f t="shared" si="215"/>
        <v>0</v>
      </c>
      <c r="AY296" s="72"/>
      <c r="AZ296" s="73"/>
      <c r="BB296" s="72"/>
      <c r="BQ296" s="100"/>
      <c r="BR296" s="96"/>
      <c r="BS296" s="60" t="str">
        <f t="shared" si="194"/>
        <v>DE600</v>
      </c>
      <c r="BT296" t="str">
        <f>IF(ISNA(MATCH(81,$I:$I,)),CC312,VLOOKUP(81,$I:$P,COLUMN(G266),))</f>
        <v>TZ020_app RM03 A1_dp1</v>
      </c>
      <c r="BU296" t="str">
        <f>IF(ISNA(MATCH(81,$I:$I,)),CD312,VLOOKUP(81,$I:$P,COLUMN(H266),))</f>
        <v>Tank 1 Tankwahl</v>
      </c>
      <c r="BW296" t="s">
        <v>584</v>
      </c>
      <c r="BX296" t="s">
        <v>585</v>
      </c>
      <c r="BY296" s="65" t="s">
        <v>1208</v>
      </c>
      <c r="BZ296" t="str">
        <f t="shared" si="195"/>
        <v>600</v>
      </c>
      <c r="CB296" t="s">
        <v>1223</v>
      </c>
      <c r="CC296" t="s">
        <v>1224</v>
      </c>
      <c r="CD296" t="s">
        <v>589</v>
      </c>
      <c r="CF296" t="s">
        <v>584</v>
      </c>
      <c r="CG296" t="s">
        <v>585</v>
      </c>
      <c r="CH296" t="s">
        <v>1208</v>
      </c>
      <c r="EA296" t="e">
        <f>MasterListe!#REF!</f>
        <v>#REF!</v>
      </c>
      <c r="EB296" t="e">
        <f>MasterListe!#REF!</f>
        <v>#REF!</v>
      </c>
      <c r="EC296">
        <f t="shared" si="216"/>
        <v>0</v>
      </c>
      <c r="ED296">
        <f t="shared" si="217"/>
        <v>0</v>
      </c>
      <c r="EE296">
        <f t="shared" si="218"/>
        <v>0</v>
      </c>
      <c r="EF296">
        <f t="shared" si="219"/>
        <v>0</v>
      </c>
      <c r="EG296">
        <f t="shared" si="220"/>
        <v>0</v>
      </c>
      <c r="EH296">
        <f t="shared" si="221"/>
        <v>0</v>
      </c>
      <c r="EI296">
        <f t="shared" si="222"/>
        <v>0</v>
      </c>
      <c r="FA296" s="63" t="str">
        <f t="shared" si="233"/>
        <v>IO.TZ020_app RM03 A1_dp1</v>
      </c>
      <c r="FB296" s="64" t="str">
        <f t="shared" si="234"/>
        <v>F</v>
      </c>
      <c r="FC296" s="64" t="str">
        <f t="shared" si="235"/>
        <v>600</v>
      </c>
      <c r="FD296" s="64" t="str">
        <f t="shared" si="236"/>
        <v>Tank 1 Tankwahl</v>
      </c>
      <c r="FE296" s="64" t="s">
        <v>619</v>
      </c>
      <c r="FF296" s="65"/>
    </row>
    <row r="297" spans="1:162" ht="15" customHeight="1">
      <c r="A297">
        <f t="shared" si="223"/>
        <v>0</v>
      </c>
      <c r="G297">
        <f t="shared" si="196"/>
        <v>0</v>
      </c>
      <c r="H297">
        <f t="shared" si="197"/>
        <v>0</v>
      </c>
      <c r="I297">
        <f t="shared" si="198"/>
        <v>0</v>
      </c>
      <c r="J297">
        <f t="shared" si="192"/>
        <v>0</v>
      </c>
      <c r="K297">
        <f t="shared" si="199"/>
        <v>0</v>
      </c>
      <c r="L297">
        <f t="shared" si="200"/>
        <v>0</v>
      </c>
      <c r="M297">
        <f t="shared" si="201"/>
        <v>0</v>
      </c>
      <c r="N297">
        <f t="shared" si="193"/>
        <v>0</v>
      </c>
      <c r="O297" t="e">
        <f>MasterListe!#REF!&amp;"_"&amp;MasterListe!#REF!&amp;"_"&amp;MasterListe!#REF!</f>
        <v>#REF!</v>
      </c>
      <c r="P297" t="e">
        <f>MasterListe!#REF!&amp;" "&amp;MasterListe!#REF!</f>
        <v>#REF!</v>
      </c>
      <c r="S297">
        <f t="shared" si="224"/>
        <v>4</v>
      </c>
      <c r="T297">
        <f t="shared" si="202"/>
        <v>0</v>
      </c>
      <c r="U297">
        <f t="shared" si="225"/>
        <v>0</v>
      </c>
      <c r="V297">
        <f t="shared" si="226"/>
        <v>10</v>
      </c>
      <c r="W297">
        <f t="shared" si="203"/>
        <v>5</v>
      </c>
      <c r="X297">
        <f t="shared" si="204"/>
        <v>0</v>
      </c>
      <c r="Y297">
        <f t="shared" si="227"/>
        <v>6</v>
      </c>
      <c r="Z297">
        <f t="shared" si="205"/>
        <v>2</v>
      </c>
      <c r="AA297">
        <f t="shared" si="206"/>
        <v>0</v>
      </c>
      <c r="AB297">
        <f t="shared" si="228"/>
        <v>96</v>
      </c>
      <c r="AC297">
        <f t="shared" si="207"/>
        <v>1</v>
      </c>
      <c r="AD297">
        <f t="shared" si="208"/>
        <v>0</v>
      </c>
      <c r="AE297">
        <f t="shared" si="229"/>
        <v>0</v>
      </c>
      <c r="AF297">
        <f t="shared" si="209"/>
        <v>0</v>
      </c>
      <c r="AG297">
        <f t="shared" si="230"/>
        <v>8</v>
      </c>
      <c r="AH297" cm="1">
        <f t="array" ref="AH297">_xlfn.IFS(AND(AF297=AE297,AJ297=1),SUM(IF(EC297=1,1,0),AH296),AND(AH296=0,OR(AI297=1,AJ297=0)),0,AND(AI297=0,AJ297=0),AH296)</f>
        <v>0</v>
      </c>
      <c r="AI297">
        <f t="shared" si="210"/>
        <v>0</v>
      </c>
      <c r="AJ297">
        <f t="shared" si="211"/>
        <v>0</v>
      </c>
      <c r="AK297">
        <f t="shared" si="231"/>
        <v>0</v>
      </c>
      <c r="AL297">
        <f t="shared" si="212"/>
        <v>0</v>
      </c>
      <c r="AM297">
        <f t="shared" si="213"/>
        <v>0</v>
      </c>
      <c r="AN297">
        <f t="shared" si="232"/>
        <v>0</v>
      </c>
      <c r="AO297">
        <f t="shared" si="214"/>
        <v>0</v>
      </c>
      <c r="AP297">
        <f t="shared" si="215"/>
        <v>0</v>
      </c>
      <c r="AY297" s="72"/>
      <c r="AZ297" s="73"/>
      <c r="BB297" s="72"/>
      <c r="BQ297" s="100"/>
      <c r="BR297" s="96"/>
      <c r="BS297" s="60" t="str">
        <f t="shared" si="194"/>
        <v>DE601</v>
      </c>
      <c r="BT297" t="str">
        <f>IF(ISNA(MATCH(82,$I:$I,)),CC313,VLOOKUP(82,$I:$P,COLUMN(G267),))</f>
        <v>TZ020_app RM03 A1_dp2</v>
      </c>
      <c r="BU297" t="str">
        <f>IF(ISNA(MATCH(82,$I:$I,)),CD313,VLOOKUP(82,$I:$P,COLUMN(H267),))</f>
        <v>Tank 2 Tankwahl</v>
      </c>
      <c r="BW297" t="s">
        <v>584</v>
      </c>
      <c r="BX297" t="s">
        <v>585</v>
      </c>
      <c r="BY297" s="65" t="s">
        <v>1208</v>
      </c>
      <c r="BZ297" t="str">
        <f t="shared" si="195"/>
        <v>601</v>
      </c>
      <c r="CB297" t="s">
        <v>1225</v>
      </c>
      <c r="CC297" t="s">
        <v>1226</v>
      </c>
      <c r="CD297" t="s">
        <v>589</v>
      </c>
      <c r="CF297" t="s">
        <v>584</v>
      </c>
      <c r="CG297" t="s">
        <v>585</v>
      </c>
      <c r="CH297" t="s">
        <v>1208</v>
      </c>
      <c r="EA297" t="e">
        <f>MasterListe!#REF!</f>
        <v>#REF!</v>
      </c>
      <c r="EB297" t="e">
        <f>MasterListe!#REF!</f>
        <v>#REF!</v>
      </c>
      <c r="EC297">
        <f t="shared" si="216"/>
        <v>0</v>
      </c>
      <c r="ED297">
        <f t="shared" si="217"/>
        <v>0</v>
      </c>
      <c r="EE297">
        <f t="shared" si="218"/>
        <v>0</v>
      </c>
      <c r="EF297">
        <f t="shared" si="219"/>
        <v>0</v>
      </c>
      <c r="EG297">
        <f t="shared" si="220"/>
        <v>0</v>
      </c>
      <c r="EH297">
        <f t="shared" si="221"/>
        <v>0</v>
      </c>
      <c r="EI297">
        <f t="shared" si="222"/>
        <v>0</v>
      </c>
      <c r="FA297" s="63" t="str">
        <f t="shared" si="233"/>
        <v>IO.TZ020_app RM03 A1_dp2</v>
      </c>
      <c r="FB297" s="64" t="str">
        <f t="shared" si="234"/>
        <v>F</v>
      </c>
      <c r="FC297" s="64" t="str">
        <f t="shared" si="235"/>
        <v>601</v>
      </c>
      <c r="FD297" s="64" t="str">
        <f t="shared" si="236"/>
        <v>Tank 2 Tankwahl</v>
      </c>
      <c r="FE297" s="64" t="s">
        <v>619</v>
      </c>
      <c r="FF297" s="65"/>
    </row>
    <row r="298" spans="1:162" ht="15" customHeight="1">
      <c r="A298">
        <f t="shared" si="223"/>
        <v>0</v>
      </c>
      <c r="G298">
        <f t="shared" si="196"/>
        <v>0</v>
      </c>
      <c r="H298">
        <f t="shared" si="197"/>
        <v>0</v>
      </c>
      <c r="I298">
        <f t="shared" si="198"/>
        <v>0</v>
      </c>
      <c r="J298">
        <f t="shared" si="192"/>
        <v>0</v>
      </c>
      <c r="K298">
        <f t="shared" si="199"/>
        <v>0</v>
      </c>
      <c r="L298">
        <f t="shared" si="200"/>
        <v>0</v>
      </c>
      <c r="M298">
        <f t="shared" si="201"/>
        <v>0</v>
      </c>
      <c r="N298">
        <f t="shared" si="193"/>
        <v>0</v>
      </c>
      <c r="O298" t="e">
        <f>MasterListe!#REF!&amp;"_"&amp;MasterListe!#REF!&amp;"_"&amp;MasterListe!#REF!</f>
        <v>#REF!</v>
      </c>
      <c r="P298" t="e">
        <f>MasterListe!#REF!&amp;" "&amp;MasterListe!#REF!</f>
        <v>#REF!</v>
      </c>
      <c r="S298">
        <f t="shared" si="224"/>
        <v>4</v>
      </c>
      <c r="T298">
        <f t="shared" si="202"/>
        <v>0</v>
      </c>
      <c r="U298">
        <f t="shared" si="225"/>
        <v>0</v>
      </c>
      <c r="V298">
        <f t="shared" si="226"/>
        <v>10</v>
      </c>
      <c r="W298">
        <f t="shared" si="203"/>
        <v>5</v>
      </c>
      <c r="X298">
        <f t="shared" si="204"/>
        <v>0</v>
      </c>
      <c r="Y298">
        <f t="shared" si="227"/>
        <v>6</v>
      </c>
      <c r="Z298">
        <f t="shared" si="205"/>
        <v>2</v>
      </c>
      <c r="AA298">
        <f t="shared" si="206"/>
        <v>0</v>
      </c>
      <c r="AB298">
        <f t="shared" si="228"/>
        <v>96</v>
      </c>
      <c r="AC298">
        <f t="shared" si="207"/>
        <v>1</v>
      </c>
      <c r="AD298">
        <f t="shared" si="208"/>
        <v>0</v>
      </c>
      <c r="AE298">
        <f t="shared" si="229"/>
        <v>0</v>
      </c>
      <c r="AF298">
        <f t="shared" si="209"/>
        <v>0</v>
      </c>
      <c r="AG298">
        <f t="shared" si="230"/>
        <v>8</v>
      </c>
      <c r="AH298" cm="1">
        <f t="array" ref="AH298">_xlfn.IFS(AND(AF298=AE298,AJ298=1),SUM(IF(EC298=1,1,0),AH297),AND(AH297=0,OR(AI298=1,AJ298=0)),0,AND(AI298=0,AJ298=0),AH297)</f>
        <v>0</v>
      </c>
      <c r="AI298">
        <f t="shared" si="210"/>
        <v>0</v>
      </c>
      <c r="AJ298">
        <f t="shared" si="211"/>
        <v>0</v>
      </c>
      <c r="AK298">
        <f t="shared" si="231"/>
        <v>0</v>
      </c>
      <c r="AL298">
        <f t="shared" si="212"/>
        <v>0</v>
      </c>
      <c r="AM298">
        <f t="shared" si="213"/>
        <v>0</v>
      </c>
      <c r="AN298">
        <f t="shared" si="232"/>
        <v>0</v>
      </c>
      <c r="AO298">
        <f t="shared" si="214"/>
        <v>0</v>
      </c>
      <c r="AP298">
        <f t="shared" si="215"/>
        <v>0</v>
      </c>
      <c r="AY298" s="72"/>
      <c r="AZ298" s="73"/>
      <c r="BB298" s="72"/>
      <c r="BQ298" s="100"/>
      <c r="BR298" s="96"/>
      <c r="BS298" s="60" t="str">
        <f t="shared" si="194"/>
        <v>DE602</v>
      </c>
      <c r="BT298" t="str">
        <f>IF(ISNA(MATCH(83,$I:$I,)),CC314,VLOOKUP(83,$I:$P,COLUMN(G268),))</f>
        <v>TZ020_app RM03 A1_dp3</v>
      </c>
      <c r="BU298" t="str">
        <f>IF(ISNA(MATCH(83,$I:$I,)),CD314,VLOOKUP(83,$I:$P,COLUMN(H268),))</f>
        <v>Tank 3 Tankwahl</v>
      </c>
      <c r="BW298" t="s">
        <v>584</v>
      </c>
      <c r="BX298" t="s">
        <v>585</v>
      </c>
      <c r="BY298" s="65" t="s">
        <v>1208</v>
      </c>
      <c r="BZ298" t="str">
        <f t="shared" si="195"/>
        <v>602</v>
      </c>
      <c r="CB298" t="s">
        <v>1227</v>
      </c>
      <c r="CC298" t="s">
        <v>1228</v>
      </c>
      <c r="CD298" t="s">
        <v>589</v>
      </c>
      <c r="CF298" t="s">
        <v>584</v>
      </c>
      <c r="CG298" t="s">
        <v>585</v>
      </c>
      <c r="CH298" t="s">
        <v>1208</v>
      </c>
      <c r="EA298" t="e">
        <f>MasterListe!#REF!</f>
        <v>#REF!</v>
      </c>
      <c r="EB298" t="e">
        <f>MasterListe!#REF!</f>
        <v>#REF!</v>
      </c>
      <c r="EC298">
        <f t="shared" si="216"/>
        <v>0</v>
      </c>
      <c r="ED298">
        <f t="shared" si="217"/>
        <v>0</v>
      </c>
      <c r="EE298">
        <f t="shared" si="218"/>
        <v>0</v>
      </c>
      <c r="EF298">
        <f t="shared" si="219"/>
        <v>0</v>
      </c>
      <c r="EG298">
        <f t="shared" si="220"/>
        <v>0</v>
      </c>
      <c r="EH298">
        <f t="shared" si="221"/>
        <v>0</v>
      </c>
      <c r="EI298">
        <f t="shared" si="222"/>
        <v>0</v>
      </c>
      <c r="FA298" s="63" t="str">
        <f t="shared" si="233"/>
        <v>IO.TZ020_app RM03 A1_dp3</v>
      </c>
      <c r="FB298" s="64" t="str">
        <f t="shared" si="234"/>
        <v>F</v>
      </c>
      <c r="FC298" s="64" t="str">
        <f t="shared" si="235"/>
        <v>602</v>
      </c>
      <c r="FD298" s="64" t="str">
        <f t="shared" si="236"/>
        <v>Tank 3 Tankwahl</v>
      </c>
      <c r="FE298" s="64" t="s">
        <v>619</v>
      </c>
      <c r="FF298" s="65"/>
    </row>
    <row r="299" spans="1:162" ht="15" customHeight="1">
      <c r="A299">
        <f t="shared" si="223"/>
        <v>0</v>
      </c>
      <c r="G299">
        <f t="shared" si="196"/>
        <v>0</v>
      </c>
      <c r="H299">
        <f t="shared" si="197"/>
        <v>0</v>
      </c>
      <c r="I299">
        <f t="shared" si="198"/>
        <v>0</v>
      </c>
      <c r="J299">
        <f t="shared" si="192"/>
        <v>0</v>
      </c>
      <c r="K299">
        <f t="shared" si="199"/>
        <v>0</v>
      </c>
      <c r="L299">
        <f t="shared" si="200"/>
        <v>0</v>
      </c>
      <c r="M299">
        <f t="shared" si="201"/>
        <v>0</v>
      </c>
      <c r="N299">
        <f t="shared" si="193"/>
        <v>0</v>
      </c>
      <c r="O299" t="e">
        <f>MasterListe!#REF!&amp;"_"&amp;MasterListe!#REF!&amp;"_"&amp;MasterListe!#REF!</f>
        <v>#REF!</v>
      </c>
      <c r="P299" t="e">
        <f>MasterListe!#REF!&amp;" "&amp;MasterListe!#REF!</f>
        <v>#REF!</v>
      </c>
      <c r="S299">
        <f t="shared" si="224"/>
        <v>4</v>
      </c>
      <c r="T299">
        <f t="shared" si="202"/>
        <v>0</v>
      </c>
      <c r="U299">
        <f t="shared" si="225"/>
        <v>0</v>
      </c>
      <c r="V299">
        <f t="shared" si="226"/>
        <v>10</v>
      </c>
      <c r="W299">
        <f t="shared" si="203"/>
        <v>5</v>
      </c>
      <c r="X299">
        <f t="shared" si="204"/>
        <v>0</v>
      </c>
      <c r="Y299">
        <f t="shared" si="227"/>
        <v>6</v>
      </c>
      <c r="Z299">
        <f t="shared" si="205"/>
        <v>2</v>
      </c>
      <c r="AA299">
        <f t="shared" si="206"/>
        <v>0</v>
      </c>
      <c r="AB299">
        <f t="shared" si="228"/>
        <v>96</v>
      </c>
      <c r="AC299">
        <f t="shared" si="207"/>
        <v>1</v>
      </c>
      <c r="AD299">
        <f t="shared" si="208"/>
        <v>0</v>
      </c>
      <c r="AE299">
        <f t="shared" si="229"/>
        <v>0</v>
      </c>
      <c r="AF299">
        <f t="shared" si="209"/>
        <v>0</v>
      </c>
      <c r="AG299">
        <f t="shared" si="230"/>
        <v>8</v>
      </c>
      <c r="AH299" cm="1">
        <f t="array" ref="AH299">_xlfn.IFS(AND(AF299=AE299,AJ299=1),SUM(IF(EC299=1,1,0),AH298),AND(AH298=0,OR(AI299=1,AJ299=0)),0,AND(AI299=0,AJ299=0),AH298)</f>
        <v>0</v>
      </c>
      <c r="AI299">
        <f t="shared" si="210"/>
        <v>0</v>
      </c>
      <c r="AJ299">
        <f t="shared" si="211"/>
        <v>0</v>
      </c>
      <c r="AK299">
        <f t="shared" si="231"/>
        <v>0</v>
      </c>
      <c r="AL299">
        <f t="shared" si="212"/>
        <v>0</v>
      </c>
      <c r="AM299">
        <f t="shared" si="213"/>
        <v>0</v>
      </c>
      <c r="AN299">
        <f t="shared" si="232"/>
        <v>0</v>
      </c>
      <c r="AO299">
        <f t="shared" si="214"/>
        <v>0</v>
      </c>
      <c r="AP299">
        <f t="shared" si="215"/>
        <v>0</v>
      </c>
      <c r="AY299" s="72"/>
      <c r="AZ299" s="73"/>
      <c r="BB299" s="72"/>
      <c r="BQ299" s="100"/>
      <c r="BR299" s="96"/>
      <c r="BS299" s="60" t="str">
        <f t="shared" si="194"/>
        <v>DE603</v>
      </c>
      <c r="BT299" t="str">
        <f>IF(ISNA(MATCH(84,$I:$I,)),CC315,VLOOKUP(84,$I:$P,COLUMN(G269),))</f>
        <v>TZ020_app RM01 A1_dp1</v>
      </c>
      <c r="BU299" t="str">
        <f>IF(ISNA(MATCH(84,$I:$I,)),CD315,VLOOKUP(84,$I:$P,COLUMN(H269),))</f>
        <v>kein Tank Tankwahl</v>
      </c>
      <c r="BW299" t="s">
        <v>584</v>
      </c>
      <c r="BX299" t="s">
        <v>585</v>
      </c>
      <c r="BY299" s="65" t="s">
        <v>1208</v>
      </c>
      <c r="BZ299" t="str">
        <f t="shared" si="195"/>
        <v>603</v>
      </c>
      <c r="CB299" t="s">
        <v>1229</v>
      </c>
      <c r="CC299" t="s">
        <v>1230</v>
      </c>
      <c r="CD299" t="s">
        <v>589</v>
      </c>
      <c r="CF299" t="s">
        <v>584</v>
      </c>
      <c r="CG299" t="s">
        <v>585</v>
      </c>
      <c r="CH299" t="s">
        <v>1208</v>
      </c>
      <c r="EA299" t="e">
        <f>MasterListe!#REF!</f>
        <v>#REF!</v>
      </c>
      <c r="EB299" t="e">
        <f>MasterListe!#REF!</f>
        <v>#REF!</v>
      </c>
      <c r="EC299">
        <f t="shared" si="216"/>
        <v>0</v>
      </c>
      <c r="ED299">
        <f t="shared" si="217"/>
        <v>0</v>
      </c>
      <c r="EE299">
        <f t="shared" si="218"/>
        <v>0</v>
      </c>
      <c r="EF299">
        <f t="shared" si="219"/>
        <v>0</v>
      </c>
      <c r="EG299">
        <f t="shared" si="220"/>
        <v>0</v>
      </c>
      <c r="EH299">
        <f t="shared" si="221"/>
        <v>0</v>
      </c>
      <c r="EI299">
        <f t="shared" si="222"/>
        <v>0</v>
      </c>
      <c r="FA299" s="63" t="str">
        <f t="shared" si="233"/>
        <v>IO.TZ020_app RM01 A1_dp1</v>
      </c>
      <c r="FB299" s="64" t="str">
        <f t="shared" si="234"/>
        <v>F</v>
      </c>
      <c r="FC299" s="64" t="str">
        <f t="shared" si="235"/>
        <v>603</v>
      </c>
      <c r="FD299" s="64" t="str">
        <f t="shared" si="236"/>
        <v>kein Tank Tankwahl</v>
      </c>
      <c r="FE299" s="64" t="s">
        <v>619</v>
      </c>
      <c r="FF299" s="65"/>
    </row>
    <row r="300" spans="1:162" ht="15" customHeight="1">
      <c r="A300">
        <f t="shared" si="223"/>
        <v>0</v>
      </c>
      <c r="G300">
        <f t="shared" si="196"/>
        <v>0</v>
      </c>
      <c r="H300">
        <f t="shared" si="197"/>
        <v>0</v>
      </c>
      <c r="I300">
        <f t="shared" si="198"/>
        <v>0</v>
      </c>
      <c r="J300">
        <f t="shared" si="192"/>
        <v>0</v>
      </c>
      <c r="K300">
        <f t="shared" si="199"/>
        <v>0</v>
      </c>
      <c r="L300">
        <f t="shared" si="200"/>
        <v>0</v>
      </c>
      <c r="M300">
        <f t="shared" si="201"/>
        <v>0</v>
      </c>
      <c r="N300">
        <f t="shared" si="193"/>
        <v>0</v>
      </c>
      <c r="O300" t="e">
        <f>MasterListe!#REF!&amp;"_"&amp;MasterListe!#REF!&amp;"_"&amp;MasterListe!#REF!</f>
        <v>#REF!</v>
      </c>
      <c r="P300" t="e">
        <f>MasterListe!#REF!&amp;" "&amp;MasterListe!#REF!</f>
        <v>#REF!</v>
      </c>
      <c r="S300">
        <f t="shared" si="224"/>
        <v>4</v>
      </c>
      <c r="T300">
        <f t="shared" si="202"/>
        <v>0</v>
      </c>
      <c r="U300">
        <f t="shared" si="225"/>
        <v>0</v>
      </c>
      <c r="V300">
        <f t="shared" si="226"/>
        <v>10</v>
      </c>
      <c r="W300">
        <f t="shared" si="203"/>
        <v>5</v>
      </c>
      <c r="X300">
        <f t="shared" si="204"/>
        <v>0</v>
      </c>
      <c r="Y300">
        <f t="shared" si="227"/>
        <v>6</v>
      </c>
      <c r="Z300">
        <f t="shared" si="205"/>
        <v>2</v>
      </c>
      <c r="AA300">
        <f t="shared" si="206"/>
        <v>0</v>
      </c>
      <c r="AB300">
        <f t="shared" si="228"/>
        <v>96</v>
      </c>
      <c r="AC300">
        <f t="shared" si="207"/>
        <v>1</v>
      </c>
      <c r="AD300">
        <f t="shared" si="208"/>
        <v>0</v>
      </c>
      <c r="AE300">
        <f t="shared" si="229"/>
        <v>0</v>
      </c>
      <c r="AF300">
        <f t="shared" si="209"/>
        <v>0</v>
      </c>
      <c r="AG300">
        <f t="shared" si="230"/>
        <v>8</v>
      </c>
      <c r="AH300" cm="1">
        <f t="array" ref="AH300">_xlfn.IFS(AND(AF300=AE300,AJ300=1),SUM(IF(EC300=1,1,0),AH299),AND(AH299=0,OR(AI300=1,AJ300=0)),0,AND(AI300=0,AJ300=0),AH299)</f>
        <v>0</v>
      </c>
      <c r="AI300">
        <f t="shared" si="210"/>
        <v>0</v>
      </c>
      <c r="AJ300">
        <f t="shared" si="211"/>
        <v>0</v>
      </c>
      <c r="AK300">
        <f t="shared" si="231"/>
        <v>0</v>
      </c>
      <c r="AL300">
        <f t="shared" si="212"/>
        <v>0</v>
      </c>
      <c r="AM300">
        <f t="shared" si="213"/>
        <v>0</v>
      </c>
      <c r="AN300">
        <f t="shared" si="232"/>
        <v>0</v>
      </c>
      <c r="AO300">
        <f t="shared" si="214"/>
        <v>0</v>
      </c>
      <c r="AP300">
        <f t="shared" si="215"/>
        <v>0</v>
      </c>
      <c r="AY300" s="72"/>
      <c r="AZ300" s="73"/>
      <c r="BB300" s="72"/>
      <c r="BQ300" s="100"/>
      <c r="BR300" s="96">
        <v>8</v>
      </c>
      <c r="BS300" s="60" t="str">
        <f t="shared" si="194"/>
        <v>DE608</v>
      </c>
      <c r="BT300" t="str">
        <f>IF(ISNA(MATCH(85,$I:$I,)),CC316,VLOOKUP(85,$I:$P,COLUMN(G270),))</f>
        <v>TZ020_app SM01 A1_dp1</v>
      </c>
      <c r="BU300" t="str">
        <f>IF(ISNA(MATCH(85,$I:$I,)),CD316,VLOOKUP(85,$I:$P,COLUMN(H270),))</f>
        <v>Störmeldung Tankwahl</v>
      </c>
      <c r="BW300" t="s">
        <v>584</v>
      </c>
      <c r="BX300" t="s">
        <v>585</v>
      </c>
      <c r="BY300" s="65" t="s">
        <v>1231</v>
      </c>
      <c r="BZ300" t="str">
        <f t="shared" si="195"/>
        <v>608</v>
      </c>
      <c r="CB300" t="s">
        <v>1232</v>
      </c>
      <c r="CC300" t="s">
        <v>1233</v>
      </c>
      <c r="CD300" t="s">
        <v>589</v>
      </c>
      <c r="CF300" t="s">
        <v>584</v>
      </c>
      <c r="CG300" t="s">
        <v>585</v>
      </c>
      <c r="CH300" t="s">
        <v>1231</v>
      </c>
      <c r="EA300" t="e">
        <f>MasterListe!#REF!</f>
        <v>#REF!</v>
      </c>
      <c r="EB300" t="e">
        <f>MasterListe!#REF!</f>
        <v>#REF!</v>
      </c>
      <c r="EC300">
        <f t="shared" si="216"/>
        <v>0</v>
      </c>
      <c r="ED300">
        <f t="shared" si="217"/>
        <v>0</v>
      </c>
      <c r="EE300">
        <f t="shared" si="218"/>
        <v>0</v>
      </c>
      <c r="EF300">
        <f t="shared" si="219"/>
        <v>0</v>
      </c>
      <c r="EG300">
        <f t="shared" si="220"/>
        <v>0</v>
      </c>
      <c r="EH300">
        <f t="shared" si="221"/>
        <v>0</v>
      </c>
      <c r="EI300">
        <f t="shared" si="222"/>
        <v>0</v>
      </c>
      <c r="FA300" s="63" t="str">
        <f t="shared" si="233"/>
        <v>IO.TZ020_app SM01 A1_dp1</v>
      </c>
      <c r="FB300" s="64" t="str">
        <f t="shared" si="234"/>
        <v>F</v>
      </c>
      <c r="FC300" s="64" t="str">
        <f t="shared" si="235"/>
        <v>608</v>
      </c>
      <c r="FD300" s="64" t="str">
        <f t="shared" si="236"/>
        <v>Störmeldung Tankwahl</v>
      </c>
      <c r="FE300" s="64" t="s">
        <v>619</v>
      </c>
      <c r="FF300" s="65"/>
    </row>
    <row r="301" spans="1:162" ht="15" customHeight="1">
      <c r="A301">
        <f t="shared" si="223"/>
        <v>0</v>
      </c>
      <c r="G301">
        <f t="shared" si="196"/>
        <v>0</v>
      </c>
      <c r="H301">
        <f t="shared" si="197"/>
        <v>0</v>
      </c>
      <c r="I301">
        <f t="shared" si="198"/>
        <v>0</v>
      </c>
      <c r="J301">
        <f t="shared" si="192"/>
        <v>0</v>
      </c>
      <c r="K301">
        <f t="shared" si="199"/>
        <v>0</v>
      </c>
      <c r="L301">
        <f t="shared" si="200"/>
        <v>0</v>
      </c>
      <c r="M301">
        <f t="shared" si="201"/>
        <v>0</v>
      </c>
      <c r="N301">
        <f t="shared" si="193"/>
        <v>0</v>
      </c>
      <c r="O301" t="e">
        <f>MasterListe!#REF!&amp;"_"&amp;MasterListe!#REF!&amp;"_"&amp;MasterListe!#REF!</f>
        <v>#REF!</v>
      </c>
      <c r="P301" t="e">
        <f>MasterListe!#REF!&amp;" "&amp;MasterListe!#REF!</f>
        <v>#REF!</v>
      </c>
      <c r="S301">
        <f t="shared" si="224"/>
        <v>4</v>
      </c>
      <c r="T301">
        <f t="shared" si="202"/>
        <v>0</v>
      </c>
      <c r="U301">
        <f t="shared" si="225"/>
        <v>0</v>
      </c>
      <c r="V301">
        <f t="shared" si="226"/>
        <v>10</v>
      </c>
      <c r="W301">
        <f t="shared" si="203"/>
        <v>5</v>
      </c>
      <c r="X301">
        <f t="shared" si="204"/>
        <v>0</v>
      </c>
      <c r="Y301">
        <f t="shared" si="227"/>
        <v>6</v>
      </c>
      <c r="Z301">
        <f t="shared" si="205"/>
        <v>2</v>
      </c>
      <c r="AA301">
        <f t="shared" si="206"/>
        <v>0</v>
      </c>
      <c r="AB301">
        <f t="shared" si="228"/>
        <v>96</v>
      </c>
      <c r="AC301">
        <f t="shared" si="207"/>
        <v>1</v>
      </c>
      <c r="AD301">
        <f t="shared" si="208"/>
        <v>0</v>
      </c>
      <c r="AE301">
        <f t="shared" si="229"/>
        <v>0</v>
      </c>
      <c r="AF301">
        <f t="shared" si="209"/>
        <v>0</v>
      </c>
      <c r="AG301">
        <f t="shared" si="230"/>
        <v>8</v>
      </c>
      <c r="AH301" cm="1">
        <f t="array" ref="AH301">_xlfn.IFS(AND(AF301=AE301,AJ301=1),SUM(IF(EC301=1,1,0),AH300),AND(AH300=0,OR(AI301=1,AJ301=0)),0,AND(AI301=0,AJ301=0),AH300)</f>
        <v>0</v>
      </c>
      <c r="AI301">
        <f t="shared" si="210"/>
        <v>0</v>
      </c>
      <c r="AJ301">
        <f t="shared" si="211"/>
        <v>0</v>
      </c>
      <c r="AK301">
        <f t="shared" si="231"/>
        <v>0</v>
      </c>
      <c r="AL301">
        <f t="shared" si="212"/>
        <v>0</v>
      </c>
      <c r="AM301">
        <f t="shared" si="213"/>
        <v>0</v>
      </c>
      <c r="AN301">
        <f t="shared" si="232"/>
        <v>0</v>
      </c>
      <c r="AO301">
        <f t="shared" si="214"/>
        <v>0</v>
      </c>
      <c r="AP301">
        <f t="shared" si="215"/>
        <v>0</v>
      </c>
      <c r="AY301" s="72"/>
      <c r="AZ301" s="73"/>
      <c r="BB301" s="72"/>
      <c r="BQ301" s="100"/>
      <c r="BR301" s="96"/>
      <c r="BS301" s="60" t="str">
        <f t="shared" si="194"/>
        <v>DE609</v>
      </c>
      <c r="BT301" t="str">
        <f>IF(ISNA(MATCH(86,$I:$I,)),CC317,VLOOKUP(86,$I:$P,COLUMN(G271),))</f>
        <v>RES_DE629</v>
      </c>
      <c r="BU301" t="str">
        <f>IF(ISNA(MATCH(86,$I:$I,)),CD317,VLOOKUP(86,$I:$P,COLUMN(H271),))</f>
        <v>Reserve</v>
      </c>
      <c r="BW301" t="s">
        <v>584</v>
      </c>
      <c r="BX301" t="s">
        <v>585</v>
      </c>
      <c r="BY301" s="65" t="s">
        <v>1231</v>
      </c>
      <c r="BZ301" t="str">
        <f t="shared" si="195"/>
        <v>609</v>
      </c>
      <c r="CB301" t="s">
        <v>1234</v>
      </c>
      <c r="CC301" t="s">
        <v>1235</v>
      </c>
      <c r="CD301" t="s">
        <v>589</v>
      </c>
      <c r="CF301" t="s">
        <v>584</v>
      </c>
      <c r="CG301" t="s">
        <v>585</v>
      </c>
      <c r="CH301" t="s">
        <v>1231</v>
      </c>
      <c r="EA301" t="e">
        <f>MasterListe!#REF!</f>
        <v>#REF!</v>
      </c>
      <c r="EB301" t="e">
        <f>MasterListe!#REF!</f>
        <v>#REF!</v>
      </c>
      <c r="EC301">
        <f t="shared" si="216"/>
        <v>0</v>
      </c>
      <c r="ED301">
        <f t="shared" si="217"/>
        <v>0</v>
      </c>
      <c r="EE301">
        <f t="shared" si="218"/>
        <v>0</v>
      </c>
      <c r="EF301">
        <f t="shared" si="219"/>
        <v>0</v>
      </c>
      <c r="EG301">
        <f t="shared" si="220"/>
        <v>0</v>
      </c>
      <c r="EH301">
        <f t="shared" si="221"/>
        <v>0</v>
      </c>
      <c r="EI301">
        <f t="shared" si="222"/>
        <v>0</v>
      </c>
      <c r="FA301" s="63" t="str">
        <f t="shared" si="233"/>
        <v>IO.RES_DE629</v>
      </c>
      <c r="FB301" s="64" t="str">
        <f t="shared" si="234"/>
        <v>F</v>
      </c>
      <c r="FC301" s="64" t="str">
        <f t="shared" si="235"/>
        <v>609</v>
      </c>
      <c r="FD301" s="64" t="str">
        <f t="shared" si="236"/>
        <v>Reserve</v>
      </c>
      <c r="FE301" s="64" t="s">
        <v>619</v>
      </c>
      <c r="FF301" s="65"/>
    </row>
    <row r="302" spans="1:162" ht="15" customHeight="1">
      <c r="A302">
        <f t="shared" si="223"/>
        <v>0</v>
      </c>
      <c r="G302">
        <f t="shared" si="196"/>
        <v>0</v>
      </c>
      <c r="H302">
        <f t="shared" si="197"/>
        <v>0</v>
      </c>
      <c r="I302">
        <f t="shared" si="198"/>
        <v>0</v>
      </c>
      <c r="J302">
        <f t="shared" si="192"/>
        <v>0</v>
      </c>
      <c r="K302">
        <f t="shared" si="199"/>
        <v>0</v>
      </c>
      <c r="L302">
        <f t="shared" si="200"/>
        <v>0</v>
      </c>
      <c r="M302">
        <f t="shared" si="201"/>
        <v>0</v>
      </c>
      <c r="N302">
        <f t="shared" si="193"/>
        <v>0</v>
      </c>
      <c r="O302" t="e">
        <f>MasterListe!#REF!&amp;"_"&amp;MasterListe!#REF!&amp;"_"&amp;MasterListe!#REF!</f>
        <v>#REF!</v>
      </c>
      <c r="P302" t="e">
        <f>MasterListe!#REF!&amp;" "&amp;MasterListe!#REF!</f>
        <v>#REF!</v>
      </c>
      <c r="S302">
        <f t="shared" si="224"/>
        <v>4</v>
      </c>
      <c r="T302">
        <f t="shared" si="202"/>
        <v>0</v>
      </c>
      <c r="U302">
        <f t="shared" si="225"/>
        <v>0</v>
      </c>
      <c r="V302">
        <f t="shared" si="226"/>
        <v>10</v>
      </c>
      <c r="W302">
        <f t="shared" si="203"/>
        <v>5</v>
      </c>
      <c r="X302">
        <f t="shared" si="204"/>
        <v>0</v>
      </c>
      <c r="Y302">
        <f t="shared" si="227"/>
        <v>6</v>
      </c>
      <c r="Z302">
        <f t="shared" si="205"/>
        <v>2</v>
      </c>
      <c r="AA302">
        <f t="shared" si="206"/>
        <v>0</v>
      </c>
      <c r="AB302">
        <f t="shared" si="228"/>
        <v>96</v>
      </c>
      <c r="AC302">
        <f t="shared" si="207"/>
        <v>1</v>
      </c>
      <c r="AD302">
        <f t="shared" si="208"/>
        <v>0</v>
      </c>
      <c r="AE302">
        <f t="shared" si="229"/>
        <v>0</v>
      </c>
      <c r="AF302">
        <f t="shared" si="209"/>
        <v>0</v>
      </c>
      <c r="AG302">
        <f t="shared" si="230"/>
        <v>8</v>
      </c>
      <c r="AH302" cm="1">
        <f t="array" ref="AH302">_xlfn.IFS(AND(AF302=AE302,AJ302=1),SUM(IF(EC302=1,1,0),AH301),AND(AH301=0,OR(AI302=1,AJ302=0)),0,AND(AI302=0,AJ302=0),AH301)</f>
        <v>0</v>
      </c>
      <c r="AI302">
        <f t="shared" si="210"/>
        <v>0</v>
      </c>
      <c r="AJ302">
        <f t="shared" si="211"/>
        <v>0</v>
      </c>
      <c r="AK302">
        <f t="shared" si="231"/>
        <v>0</v>
      </c>
      <c r="AL302">
        <f t="shared" si="212"/>
        <v>0</v>
      </c>
      <c r="AM302">
        <f t="shared" si="213"/>
        <v>0</v>
      </c>
      <c r="AN302">
        <f t="shared" si="232"/>
        <v>0</v>
      </c>
      <c r="AO302">
        <f t="shared" si="214"/>
        <v>0</v>
      </c>
      <c r="AP302">
        <f t="shared" si="215"/>
        <v>0</v>
      </c>
      <c r="AY302" s="72"/>
      <c r="AZ302" s="73"/>
      <c r="BB302" s="72"/>
      <c r="BQ302" s="100"/>
      <c r="BR302" s="96"/>
      <c r="BS302" s="60" t="str">
        <f t="shared" si="194"/>
        <v>DE610</v>
      </c>
      <c r="BT302" t="str">
        <f>IF(ISNA(MATCH(87,$I:$I,)),CC318,VLOOKUP(87,$I:$P,COLUMN(G272),))</f>
        <v>RES_DE630</v>
      </c>
      <c r="BU302" t="str">
        <f>IF(ISNA(MATCH(87,$I:$I,)),CD318,VLOOKUP(87,$I:$P,COLUMN(H272),))</f>
        <v>Reserve</v>
      </c>
      <c r="BW302" t="s">
        <v>584</v>
      </c>
      <c r="BX302" t="s">
        <v>585</v>
      </c>
      <c r="BY302" s="65" t="s">
        <v>1231</v>
      </c>
      <c r="BZ302" t="str">
        <f t="shared" si="195"/>
        <v>610</v>
      </c>
      <c r="CB302" t="s">
        <v>1236</v>
      </c>
      <c r="CC302" t="s">
        <v>1237</v>
      </c>
      <c r="CD302" t="s">
        <v>589</v>
      </c>
      <c r="CF302" t="s">
        <v>584</v>
      </c>
      <c r="CG302" t="s">
        <v>585</v>
      </c>
      <c r="CH302" t="s">
        <v>1231</v>
      </c>
      <c r="EA302" t="e">
        <f>MasterListe!#REF!</f>
        <v>#REF!</v>
      </c>
      <c r="EB302" t="e">
        <f>MasterListe!#REF!</f>
        <v>#REF!</v>
      </c>
      <c r="EC302">
        <f t="shared" si="216"/>
        <v>0</v>
      </c>
      <c r="ED302">
        <f t="shared" si="217"/>
        <v>0</v>
      </c>
      <c r="EE302">
        <f t="shared" si="218"/>
        <v>0</v>
      </c>
      <c r="EF302">
        <f t="shared" si="219"/>
        <v>0</v>
      </c>
      <c r="EG302">
        <f t="shared" si="220"/>
        <v>0</v>
      </c>
      <c r="EH302">
        <f t="shared" si="221"/>
        <v>0</v>
      </c>
      <c r="EI302">
        <f t="shared" si="222"/>
        <v>0</v>
      </c>
      <c r="FA302" s="63" t="str">
        <f t="shared" si="233"/>
        <v>IO.RES_DE630</v>
      </c>
      <c r="FB302" s="64" t="str">
        <f t="shared" si="234"/>
        <v>F</v>
      </c>
      <c r="FC302" s="64" t="str">
        <f t="shared" si="235"/>
        <v>610</v>
      </c>
      <c r="FD302" s="64" t="str">
        <f t="shared" si="236"/>
        <v>Reserve</v>
      </c>
      <c r="FE302" s="64" t="s">
        <v>619</v>
      </c>
      <c r="FF302" s="65"/>
    </row>
    <row r="303" spans="1:162" ht="15" customHeight="1">
      <c r="A303">
        <f t="shared" si="223"/>
        <v>0</v>
      </c>
      <c r="G303">
        <f t="shared" si="196"/>
        <v>0</v>
      </c>
      <c r="H303">
        <f t="shared" si="197"/>
        <v>0</v>
      </c>
      <c r="I303">
        <f t="shared" si="198"/>
        <v>0</v>
      </c>
      <c r="J303">
        <f t="shared" si="192"/>
        <v>0</v>
      </c>
      <c r="K303">
        <f t="shared" si="199"/>
        <v>0</v>
      </c>
      <c r="L303">
        <f t="shared" si="200"/>
        <v>0</v>
      </c>
      <c r="M303">
        <f t="shared" si="201"/>
        <v>0</v>
      </c>
      <c r="N303">
        <f t="shared" si="193"/>
        <v>0</v>
      </c>
      <c r="O303" t="e">
        <f>MasterListe!#REF!&amp;"_"&amp;MasterListe!#REF!&amp;"_"&amp;MasterListe!#REF!</f>
        <v>#REF!</v>
      </c>
      <c r="P303" t="e">
        <f>MasterListe!#REF!&amp;" "&amp;MasterListe!#REF!</f>
        <v>#REF!</v>
      </c>
      <c r="S303">
        <f t="shared" si="224"/>
        <v>4</v>
      </c>
      <c r="T303">
        <f t="shared" si="202"/>
        <v>0</v>
      </c>
      <c r="U303">
        <f t="shared" si="225"/>
        <v>0</v>
      </c>
      <c r="V303">
        <f t="shared" si="226"/>
        <v>10</v>
      </c>
      <c r="W303">
        <f t="shared" si="203"/>
        <v>5</v>
      </c>
      <c r="X303">
        <f t="shared" si="204"/>
        <v>0</v>
      </c>
      <c r="Y303">
        <f t="shared" si="227"/>
        <v>6</v>
      </c>
      <c r="Z303">
        <f t="shared" si="205"/>
        <v>2</v>
      </c>
      <c r="AA303">
        <f t="shared" si="206"/>
        <v>0</v>
      </c>
      <c r="AB303">
        <f t="shared" si="228"/>
        <v>96</v>
      </c>
      <c r="AC303">
        <f t="shared" si="207"/>
        <v>1</v>
      </c>
      <c r="AD303">
        <f t="shared" si="208"/>
        <v>0</v>
      </c>
      <c r="AE303">
        <f t="shared" si="229"/>
        <v>0</v>
      </c>
      <c r="AF303">
        <f t="shared" si="209"/>
        <v>0</v>
      </c>
      <c r="AG303">
        <f t="shared" si="230"/>
        <v>8</v>
      </c>
      <c r="AH303" cm="1">
        <f t="array" ref="AH303">_xlfn.IFS(AND(AF303=AE303,AJ303=1),SUM(IF(EC303=1,1,0),AH302),AND(AH302=0,OR(AI303=1,AJ303=0)),0,AND(AI303=0,AJ303=0),AH302)</f>
        <v>0</v>
      </c>
      <c r="AI303">
        <f t="shared" si="210"/>
        <v>0</v>
      </c>
      <c r="AJ303">
        <f t="shared" si="211"/>
        <v>0</v>
      </c>
      <c r="AK303">
        <f t="shared" si="231"/>
        <v>0</v>
      </c>
      <c r="AL303">
        <f t="shared" si="212"/>
        <v>0</v>
      </c>
      <c r="AM303">
        <f t="shared" si="213"/>
        <v>0</v>
      </c>
      <c r="AN303">
        <f t="shared" si="232"/>
        <v>0</v>
      </c>
      <c r="AO303">
        <f t="shared" si="214"/>
        <v>0</v>
      </c>
      <c r="AP303">
        <f t="shared" si="215"/>
        <v>0</v>
      </c>
      <c r="AY303" s="72"/>
      <c r="AZ303" s="73"/>
      <c r="BB303" s="72"/>
      <c r="BQ303" s="100"/>
      <c r="BR303" s="96"/>
      <c r="BS303" s="60" t="str">
        <f t="shared" si="194"/>
        <v>DE611</v>
      </c>
      <c r="BT303" t="str">
        <f>IF(ISNA(MATCH(88,$I:$I,)),CC319,VLOOKUP(88,$I:$P,COLUMN(G273),))</f>
        <v>RES_DE631</v>
      </c>
      <c r="BU303" t="str">
        <f>IF(ISNA(MATCH(88,$I:$I,)),CD319,VLOOKUP(88,$I:$P,COLUMN(H273),))</f>
        <v>Reserve</v>
      </c>
      <c r="BW303" t="s">
        <v>584</v>
      </c>
      <c r="BX303" t="s">
        <v>585</v>
      </c>
      <c r="BY303" s="65" t="s">
        <v>1231</v>
      </c>
      <c r="BZ303" t="str">
        <f t="shared" si="195"/>
        <v>611</v>
      </c>
      <c r="CB303" t="s">
        <v>1238</v>
      </c>
      <c r="CC303" t="s">
        <v>1239</v>
      </c>
      <c r="CD303" t="s">
        <v>589</v>
      </c>
      <c r="CF303" t="s">
        <v>584</v>
      </c>
      <c r="CG303" t="s">
        <v>585</v>
      </c>
      <c r="CH303" t="s">
        <v>1231</v>
      </c>
      <c r="EA303" t="e">
        <f>MasterListe!#REF!</f>
        <v>#REF!</v>
      </c>
      <c r="EB303" t="e">
        <f>MasterListe!#REF!</f>
        <v>#REF!</v>
      </c>
      <c r="EC303">
        <f t="shared" si="216"/>
        <v>0</v>
      </c>
      <c r="ED303">
        <f t="shared" si="217"/>
        <v>0</v>
      </c>
      <c r="EE303">
        <f t="shared" si="218"/>
        <v>0</v>
      </c>
      <c r="EF303">
        <f t="shared" si="219"/>
        <v>0</v>
      </c>
      <c r="EG303">
        <f t="shared" si="220"/>
        <v>0</v>
      </c>
      <c r="EH303">
        <f t="shared" si="221"/>
        <v>0</v>
      </c>
      <c r="EI303">
        <f t="shared" si="222"/>
        <v>0</v>
      </c>
      <c r="FA303" s="63" t="str">
        <f t="shared" si="233"/>
        <v>IO.RES_DE631</v>
      </c>
      <c r="FB303" s="64" t="str">
        <f t="shared" si="234"/>
        <v>F</v>
      </c>
      <c r="FC303" s="64" t="str">
        <f t="shared" si="235"/>
        <v>611</v>
      </c>
      <c r="FD303" s="64" t="str">
        <f t="shared" si="236"/>
        <v>Reserve</v>
      </c>
      <c r="FE303" s="64" t="s">
        <v>619</v>
      </c>
      <c r="FF303" s="65"/>
    </row>
    <row r="304" spans="1:162" ht="15" customHeight="1">
      <c r="A304">
        <f t="shared" si="223"/>
        <v>0</v>
      </c>
      <c r="G304">
        <f t="shared" si="196"/>
        <v>0</v>
      </c>
      <c r="H304">
        <f t="shared" si="197"/>
        <v>0</v>
      </c>
      <c r="I304">
        <f t="shared" si="198"/>
        <v>0</v>
      </c>
      <c r="J304">
        <f t="shared" si="192"/>
        <v>0</v>
      </c>
      <c r="K304">
        <f t="shared" si="199"/>
        <v>0</v>
      </c>
      <c r="L304">
        <f t="shared" si="200"/>
        <v>0</v>
      </c>
      <c r="M304">
        <f t="shared" si="201"/>
        <v>0</v>
      </c>
      <c r="N304">
        <f t="shared" si="193"/>
        <v>0</v>
      </c>
      <c r="O304" t="e">
        <f>MasterListe!#REF!&amp;"_"&amp;MasterListe!#REF!&amp;"_"&amp;MasterListe!#REF!</f>
        <v>#REF!</v>
      </c>
      <c r="P304" t="e">
        <f>MasterListe!#REF!&amp;" "&amp;MasterListe!#REF!</f>
        <v>#REF!</v>
      </c>
      <c r="S304">
        <f t="shared" si="224"/>
        <v>4</v>
      </c>
      <c r="T304">
        <f t="shared" si="202"/>
        <v>0</v>
      </c>
      <c r="U304">
        <f t="shared" si="225"/>
        <v>0</v>
      </c>
      <c r="V304">
        <f t="shared" si="226"/>
        <v>10</v>
      </c>
      <c r="W304">
        <f t="shared" si="203"/>
        <v>5</v>
      </c>
      <c r="X304">
        <f t="shared" si="204"/>
        <v>0</v>
      </c>
      <c r="Y304">
        <f t="shared" si="227"/>
        <v>6</v>
      </c>
      <c r="Z304">
        <f t="shared" si="205"/>
        <v>2</v>
      </c>
      <c r="AA304">
        <f t="shared" si="206"/>
        <v>0</v>
      </c>
      <c r="AB304">
        <f t="shared" si="228"/>
        <v>96</v>
      </c>
      <c r="AC304">
        <f t="shared" si="207"/>
        <v>1</v>
      </c>
      <c r="AD304">
        <f t="shared" si="208"/>
        <v>0</v>
      </c>
      <c r="AE304">
        <f t="shared" si="229"/>
        <v>0</v>
      </c>
      <c r="AF304">
        <f t="shared" si="209"/>
        <v>0</v>
      </c>
      <c r="AG304">
        <f t="shared" si="230"/>
        <v>8</v>
      </c>
      <c r="AH304" cm="1">
        <f t="array" ref="AH304">_xlfn.IFS(AND(AF304=AE304,AJ304=1),SUM(IF(EC304=1,1,0),AH303),AND(AH303=0,OR(AI304=1,AJ304=0)),0,AND(AI304=0,AJ304=0),AH303)</f>
        <v>0</v>
      </c>
      <c r="AI304">
        <f t="shared" si="210"/>
        <v>0</v>
      </c>
      <c r="AJ304">
        <f t="shared" si="211"/>
        <v>0</v>
      </c>
      <c r="AK304">
        <f t="shared" si="231"/>
        <v>0</v>
      </c>
      <c r="AL304">
        <f t="shared" si="212"/>
        <v>0</v>
      </c>
      <c r="AM304">
        <f t="shared" si="213"/>
        <v>0</v>
      </c>
      <c r="AN304">
        <f t="shared" si="232"/>
        <v>0</v>
      </c>
      <c r="AO304">
        <f t="shared" si="214"/>
        <v>0</v>
      </c>
      <c r="AP304">
        <f t="shared" si="215"/>
        <v>0</v>
      </c>
      <c r="AY304" s="72"/>
      <c r="AZ304" s="73"/>
      <c r="BB304" s="72"/>
      <c r="BQ304" s="100"/>
      <c r="BR304" s="96"/>
      <c r="BS304" s="60" t="str">
        <f t="shared" si="194"/>
        <v>DE612</v>
      </c>
      <c r="BT304" t="str">
        <f>IF(ISNA(MATCH(89,$I:$I,)),CC320,VLOOKUP(89,$I:$P,COLUMN(G274),))</f>
        <v>RES_DE632</v>
      </c>
      <c r="BU304" t="str">
        <f>IF(ISNA(MATCH(89,$I:$I,)),CD320,VLOOKUP(89,$I:$P,COLUMN(H274),))</f>
        <v>Reserve</v>
      </c>
      <c r="BW304" t="s">
        <v>584</v>
      </c>
      <c r="BX304" t="s">
        <v>585</v>
      </c>
      <c r="BY304" s="65" t="s">
        <v>1231</v>
      </c>
      <c r="BZ304" t="str">
        <f t="shared" si="195"/>
        <v>612</v>
      </c>
      <c r="CB304" t="s">
        <v>1240</v>
      </c>
      <c r="CC304" t="s">
        <v>1241</v>
      </c>
      <c r="CD304" t="s">
        <v>589</v>
      </c>
      <c r="CF304" t="s">
        <v>584</v>
      </c>
      <c r="CG304" t="s">
        <v>585</v>
      </c>
      <c r="CH304" t="s">
        <v>1231</v>
      </c>
      <c r="EA304" t="e">
        <f>MasterListe!#REF!</f>
        <v>#REF!</v>
      </c>
      <c r="EB304" t="e">
        <f>MasterListe!#REF!</f>
        <v>#REF!</v>
      </c>
      <c r="EC304">
        <f t="shared" si="216"/>
        <v>0</v>
      </c>
      <c r="ED304">
        <f t="shared" si="217"/>
        <v>0</v>
      </c>
      <c r="EE304">
        <f t="shared" si="218"/>
        <v>0</v>
      </c>
      <c r="EF304">
        <f t="shared" si="219"/>
        <v>0</v>
      </c>
      <c r="EG304">
        <f t="shared" si="220"/>
        <v>0</v>
      </c>
      <c r="EH304">
        <f t="shared" si="221"/>
        <v>0</v>
      </c>
      <c r="EI304">
        <f t="shared" si="222"/>
        <v>0</v>
      </c>
      <c r="FA304" s="63" t="str">
        <f t="shared" si="233"/>
        <v>IO.RES_DE632</v>
      </c>
      <c r="FB304" s="64" t="str">
        <f t="shared" si="234"/>
        <v>F</v>
      </c>
      <c r="FC304" s="64" t="str">
        <f t="shared" si="235"/>
        <v>612</v>
      </c>
      <c r="FD304" s="64" t="str">
        <f t="shared" si="236"/>
        <v>Reserve</v>
      </c>
      <c r="FE304" s="64" t="s">
        <v>619</v>
      </c>
      <c r="FF304" s="65"/>
    </row>
    <row r="305" spans="1:162" ht="15" customHeight="1">
      <c r="A305">
        <f t="shared" si="223"/>
        <v>0</v>
      </c>
      <c r="G305">
        <f t="shared" si="196"/>
        <v>0</v>
      </c>
      <c r="H305">
        <f t="shared" si="197"/>
        <v>0</v>
      </c>
      <c r="I305">
        <f t="shared" si="198"/>
        <v>0</v>
      </c>
      <c r="J305">
        <f t="shared" si="192"/>
        <v>0</v>
      </c>
      <c r="K305">
        <f t="shared" si="199"/>
        <v>0</v>
      </c>
      <c r="L305">
        <f t="shared" si="200"/>
        <v>0</v>
      </c>
      <c r="M305">
        <f t="shared" si="201"/>
        <v>0</v>
      </c>
      <c r="N305">
        <f t="shared" si="193"/>
        <v>0</v>
      </c>
      <c r="O305" t="e">
        <f>MasterListe!#REF!&amp;"_"&amp;MasterListe!#REF!&amp;"_"&amp;MasterListe!#REF!</f>
        <v>#REF!</v>
      </c>
      <c r="P305" t="e">
        <f>MasterListe!#REF!&amp;" "&amp;MasterListe!#REF!</f>
        <v>#REF!</v>
      </c>
      <c r="S305">
        <f t="shared" si="224"/>
        <v>4</v>
      </c>
      <c r="T305">
        <f t="shared" si="202"/>
        <v>0</v>
      </c>
      <c r="U305">
        <f t="shared" si="225"/>
        <v>0</v>
      </c>
      <c r="V305">
        <f t="shared" si="226"/>
        <v>10</v>
      </c>
      <c r="W305">
        <f t="shared" si="203"/>
        <v>5</v>
      </c>
      <c r="X305">
        <f t="shared" si="204"/>
        <v>0</v>
      </c>
      <c r="Y305">
        <f t="shared" si="227"/>
        <v>6</v>
      </c>
      <c r="Z305">
        <f t="shared" si="205"/>
        <v>2</v>
      </c>
      <c r="AA305">
        <f t="shared" si="206"/>
        <v>0</v>
      </c>
      <c r="AB305">
        <f t="shared" si="228"/>
        <v>96</v>
      </c>
      <c r="AC305">
        <f t="shared" si="207"/>
        <v>1</v>
      </c>
      <c r="AD305">
        <f t="shared" si="208"/>
        <v>0</v>
      </c>
      <c r="AE305">
        <f t="shared" si="229"/>
        <v>0</v>
      </c>
      <c r="AF305">
        <f t="shared" si="209"/>
        <v>0</v>
      </c>
      <c r="AG305">
        <f t="shared" si="230"/>
        <v>8</v>
      </c>
      <c r="AH305" cm="1">
        <f t="array" ref="AH305">_xlfn.IFS(AND(AF305=AE305,AJ305=1),SUM(IF(EC305=1,1,0),AH304),AND(AH304=0,OR(AI305=1,AJ305=0)),0,AND(AI305=0,AJ305=0),AH304)</f>
        <v>0</v>
      </c>
      <c r="AI305">
        <f t="shared" si="210"/>
        <v>0</v>
      </c>
      <c r="AJ305">
        <f t="shared" si="211"/>
        <v>0</v>
      </c>
      <c r="AK305">
        <f t="shared" si="231"/>
        <v>0</v>
      </c>
      <c r="AL305">
        <f t="shared" si="212"/>
        <v>0</v>
      </c>
      <c r="AM305">
        <f t="shared" si="213"/>
        <v>0</v>
      </c>
      <c r="AN305">
        <f t="shared" si="232"/>
        <v>0</v>
      </c>
      <c r="AO305">
        <f t="shared" si="214"/>
        <v>0</v>
      </c>
      <c r="AP305">
        <f t="shared" si="215"/>
        <v>0</v>
      </c>
      <c r="AY305" s="72"/>
      <c r="AZ305" s="73"/>
      <c r="BB305" s="72"/>
      <c r="BQ305" s="100"/>
      <c r="BR305" s="96"/>
      <c r="BS305" s="60" t="str">
        <f t="shared" si="194"/>
        <v>DE613</v>
      </c>
      <c r="BT305" t="str">
        <f>IF(ISNA(MATCH(90,$I:$I,)),CC321,VLOOKUP(90,$I:$P,COLUMN(G275),))</f>
        <v>RES_DE633</v>
      </c>
      <c r="BU305" t="str">
        <f>IF(ISNA(MATCH(90,$I:$I,)),CD321,VLOOKUP(90,$I:$P,COLUMN(H275),))</f>
        <v>Reserve</v>
      </c>
      <c r="BW305" t="s">
        <v>584</v>
      </c>
      <c r="BX305" t="s">
        <v>585</v>
      </c>
      <c r="BY305" s="65" t="s">
        <v>1231</v>
      </c>
      <c r="BZ305" t="str">
        <f t="shared" si="195"/>
        <v>613</v>
      </c>
      <c r="CB305" t="s">
        <v>1242</v>
      </c>
      <c r="CC305" t="s">
        <v>1243</v>
      </c>
      <c r="CD305" t="s">
        <v>589</v>
      </c>
      <c r="CF305" t="s">
        <v>584</v>
      </c>
      <c r="CG305" t="s">
        <v>585</v>
      </c>
      <c r="CH305" t="s">
        <v>1231</v>
      </c>
      <c r="EA305" t="e">
        <f>MasterListe!#REF!</f>
        <v>#REF!</v>
      </c>
      <c r="EB305" t="e">
        <f>MasterListe!#REF!</f>
        <v>#REF!</v>
      </c>
      <c r="EC305">
        <f t="shared" si="216"/>
        <v>0</v>
      </c>
      <c r="ED305">
        <f t="shared" si="217"/>
        <v>0</v>
      </c>
      <c r="EE305">
        <f t="shared" si="218"/>
        <v>0</v>
      </c>
      <c r="EF305">
        <f t="shared" si="219"/>
        <v>0</v>
      </c>
      <c r="EG305">
        <f t="shared" si="220"/>
        <v>0</v>
      </c>
      <c r="EH305">
        <f t="shared" si="221"/>
        <v>0</v>
      </c>
      <c r="EI305">
        <f t="shared" si="222"/>
        <v>0</v>
      </c>
      <c r="FA305" s="63" t="str">
        <f t="shared" si="233"/>
        <v>IO.RES_DE633</v>
      </c>
      <c r="FB305" s="64" t="str">
        <f t="shared" si="234"/>
        <v>F</v>
      </c>
      <c r="FC305" s="64" t="str">
        <f t="shared" si="235"/>
        <v>613</v>
      </c>
      <c r="FD305" s="64" t="str">
        <f t="shared" si="236"/>
        <v>Reserve</v>
      </c>
      <c r="FE305" s="64" t="s">
        <v>619</v>
      </c>
      <c r="FF305" s="65"/>
    </row>
    <row r="306" spans="1:162" ht="15" customHeight="1">
      <c r="A306">
        <f t="shared" si="223"/>
        <v>0</v>
      </c>
      <c r="G306">
        <f t="shared" si="196"/>
        <v>0</v>
      </c>
      <c r="H306">
        <f t="shared" si="197"/>
        <v>0</v>
      </c>
      <c r="I306">
        <f t="shared" si="198"/>
        <v>0</v>
      </c>
      <c r="J306">
        <f t="shared" si="192"/>
        <v>0</v>
      </c>
      <c r="K306">
        <f t="shared" si="199"/>
        <v>0</v>
      </c>
      <c r="L306">
        <f t="shared" si="200"/>
        <v>0</v>
      </c>
      <c r="M306">
        <f t="shared" si="201"/>
        <v>0</v>
      </c>
      <c r="N306">
        <f t="shared" si="193"/>
        <v>0</v>
      </c>
      <c r="O306" t="e">
        <f>MasterListe!#REF!&amp;"_"&amp;MasterListe!#REF!&amp;"_"&amp;MasterListe!#REF!</f>
        <v>#REF!</v>
      </c>
      <c r="P306" t="e">
        <f>MasterListe!#REF!&amp;" "&amp;MasterListe!#REF!</f>
        <v>#REF!</v>
      </c>
      <c r="S306">
        <f t="shared" si="224"/>
        <v>4</v>
      </c>
      <c r="T306">
        <f t="shared" si="202"/>
        <v>0</v>
      </c>
      <c r="U306">
        <f t="shared" si="225"/>
        <v>0</v>
      </c>
      <c r="V306">
        <f t="shared" si="226"/>
        <v>10</v>
      </c>
      <c r="W306">
        <f t="shared" si="203"/>
        <v>5</v>
      </c>
      <c r="X306">
        <f t="shared" si="204"/>
        <v>0</v>
      </c>
      <c r="Y306">
        <f t="shared" si="227"/>
        <v>6</v>
      </c>
      <c r="Z306">
        <f t="shared" si="205"/>
        <v>2</v>
      </c>
      <c r="AA306">
        <f t="shared" si="206"/>
        <v>0</v>
      </c>
      <c r="AB306">
        <f t="shared" si="228"/>
        <v>96</v>
      </c>
      <c r="AC306">
        <f t="shared" si="207"/>
        <v>1</v>
      </c>
      <c r="AD306">
        <f t="shared" si="208"/>
        <v>0</v>
      </c>
      <c r="AE306">
        <f t="shared" si="229"/>
        <v>0</v>
      </c>
      <c r="AF306">
        <f t="shared" si="209"/>
        <v>0</v>
      </c>
      <c r="AG306">
        <f t="shared" si="230"/>
        <v>8</v>
      </c>
      <c r="AH306" cm="1">
        <f t="array" ref="AH306">_xlfn.IFS(AND(AF306=AE306,AJ306=1),SUM(IF(EC306=1,1,0),AH305),AND(AH305=0,OR(AI306=1,AJ306=0)),0,AND(AI306=0,AJ306=0),AH305)</f>
        <v>0</v>
      </c>
      <c r="AI306">
        <f t="shared" si="210"/>
        <v>0</v>
      </c>
      <c r="AJ306">
        <f t="shared" si="211"/>
        <v>0</v>
      </c>
      <c r="AK306">
        <f t="shared" si="231"/>
        <v>0</v>
      </c>
      <c r="AL306">
        <f t="shared" si="212"/>
        <v>0</v>
      </c>
      <c r="AM306">
        <f t="shared" si="213"/>
        <v>0</v>
      </c>
      <c r="AN306">
        <f t="shared" si="232"/>
        <v>0</v>
      </c>
      <c r="AO306">
        <f t="shared" si="214"/>
        <v>0</v>
      </c>
      <c r="AP306">
        <f t="shared" si="215"/>
        <v>0</v>
      </c>
      <c r="AY306" s="72"/>
      <c r="AZ306" s="73"/>
      <c r="BB306" s="72"/>
      <c r="BQ306" s="100"/>
      <c r="BR306" s="96"/>
      <c r="BS306" s="60" t="str">
        <f t="shared" si="194"/>
        <v>DE614</v>
      </c>
      <c r="BT306" t="str">
        <f>IF(ISNA(MATCH(91,$I:$I,)),CC322,VLOOKUP(91,$I:$P,COLUMN(G276),))</f>
        <v>RES_DE634</v>
      </c>
      <c r="BU306" t="str">
        <f>IF(ISNA(MATCH(91,$I:$I,)),CD322,VLOOKUP(91,$I:$P,COLUMN(H276),))</f>
        <v>Reserve</v>
      </c>
      <c r="BW306" t="s">
        <v>584</v>
      </c>
      <c r="BX306" t="s">
        <v>585</v>
      </c>
      <c r="BY306" s="65" t="s">
        <v>1231</v>
      </c>
      <c r="BZ306" t="str">
        <f t="shared" si="195"/>
        <v>614</v>
      </c>
      <c r="CB306" t="s">
        <v>1244</v>
      </c>
      <c r="CC306" t="s">
        <v>1245</v>
      </c>
      <c r="CD306" t="s">
        <v>589</v>
      </c>
      <c r="CF306" t="s">
        <v>584</v>
      </c>
      <c r="CG306" t="s">
        <v>585</v>
      </c>
      <c r="CH306" t="s">
        <v>1231</v>
      </c>
      <c r="EA306" t="e">
        <f>MasterListe!#REF!</f>
        <v>#REF!</v>
      </c>
      <c r="EB306" t="e">
        <f>MasterListe!#REF!</f>
        <v>#REF!</v>
      </c>
      <c r="EC306">
        <f t="shared" si="216"/>
        <v>0</v>
      </c>
      <c r="ED306">
        <f t="shared" si="217"/>
        <v>0</v>
      </c>
      <c r="EE306">
        <f t="shared" si="218"/>
        <v>0</v>
      </c>
      <c r="EF306">
        <f t="shared" si="219"/>
        <v>0</v>
      </c>
      <c r="EG306">
        <f t="shared" si="220"/>
        <v>0</v>
      </c>
      <c r="EH306">
        <f t="shared" si="221"/>
        <v>0</v>
      </c>
      <c r="EI306">
        <f t="shared" si="222"/>
        <v>0</v>
      </c>
      <c r="FA306" s="63" t="str">
        <f t="shared" si="233"/>
        <v>IO.RES_DE634</v>
      </c>
      <c r="FB306" s="64" t="str">
        <f t="shared" si="234"/>
        <v>F</v>
      </c>
      <c r="FC306" s="64" t="str">
        <f t="shared" si="235"/>
        <v>614</v>
      </c>
      <c r="FD306" s="64" t="str">
        <f t="shared" si="236"/>
        <v>Reserve</v>
      </c>
      <c r="FE306" s="64" t="s">
        <v>619</v>
      </c>
      <c r="FF306" s="65"/>
    </row>
    <row r="307" spans="1:162" ht="15" customHeight="1">
      <c r="A307">
        <f t="shared" si="223"/>
        <v>1</v>
      </c>
      <c r="G307">
        <f t="shared" si="196"/>
        <v>0</v>
      </c>
      <c r="H307">
        <f t="shared" si="197"/>
        <v>0</v>
      </c>
      <c r="I307">
        <f t="shared" si="198"/>
        <v>2</v>
      </c>
      <c r="J307">
        <f t="shared" si="192"/>
        <v>0</v>
      </c>
      <c r="K307">
        <f t="shared" si="199"/>
        <v>0</v>
      </c>
      <c r="L307">
        <f t="shared" si="200"/>
        <v>0</v>
      </c>
      <c r="M307">
        <f t="shared" si="201"/>
        <v>0</v>
      </c>
      <c r="N307">
        <f t="shared" si="193"/>
        <v>0</v>
      </c>
      <c r="O307" t="str">
        <f>MasterListe!B3&amp;"_"&amp;MasterListe!E3&amp;"_"&amp;MasterListe!F3</f>
        <v>TZ000_app SM01 A1_dp1</v>
      </c>
      <c r="P307" t="str">
        <f>MasterListe!I3&amp;" "&amp;MasterListe!L3</f>
        <v>Störmeldung Alarmunterdrueckung 30min LoLo</v>
      </c>
      <c r="S307">
        <f t="shared" si="224"/>
        <v>4</v>
      </c>
      <c r="T307">
        <f t="shared" si="202"/>
        <v>0</v>
      </c>
      <c r="U307">
        <f t="shared" si="225"/>
        <v>0</v>
      </c>
      <c r="V307">
        <f t="shared" si="226"/>
        <v>10</v>
      </c>
      <c r="W307">
        <f t="shared" si="203"/>
        <v>5</v>
      </c>
      <c r="X307">
        <f t="shared" si="204"/>
        <v>0</v>
      </c>
      <c r="Y307">
        <f t="shared" si="227"/>
        <v>6</v>
      </c>
      <c r="Z307">
        <f t="shared" si="205"/>
        <v>2</v>
      </c>
      <c r="AA307">
        <f t="shared" si="206"/>
        <v>0</v>
      </c>
      <c r="AB307">
        <f t="shared" si="228"/>
        <v>96</v>
      </c>
      <c r="AC307">
        <f t="shared" si="207"/>
        <v>2</v>
      </c>
      <c r="AD307">
        <f t="shared" si="208"/>
        <v>1</v>
      </c>
      <c r="AE307">
        <f t="shared" si="229"/>
        <v>0</v>
      </c>
      <c r="AF307">
        <f t="shared" si="209"/>
        <v>0</v>
      </c>
      <c r="AG307">
        <f t="shared" si="230"/>
        <v>8</v>
      </c>
      <c r="AH307" cm="1">
        <f t="array" ref="AH307">_xlfn.IFS(AND(AF307=AE307,AJ307=1),SUM(IF(EC307=1,1,0),AH306),AND(AH306=0,OR(AI307=1,AJ307=0)),0,AND(AI307=0,AJ307=0),AH306)</f>
        <v>0</v>
      </c>
      <c r="AI307">
        <f t="shared" si="210"/>
        <v>0</v>
      </c>
      <c r="AJ307">
        <f t="shared" si="211"/>
        <v>0</v>
      </c>
      <c r="AK307">
        <f t="shared" si="231"/>
        <v>0</v>
      </c>
      <c r="AL307">
        <f t="shared" si="212"/>
        <v>0</v>
      </c>
      <c r="AM307">
        <f t="shared" si="213"/>
        <v>0</v>
      </c>
      <c r="AN307">
        <f t="shared" si="232"/>
        <v>0</v>
      </c>
      <c r="AO307">
        <f t="shared" si="214"/>
        <v>0</v>
      </c>
      <c r="AP307">
        <f t="shared" si="215"/>
        <v>0</v>
      </c>
      <c r="AY307" s="72"/>
      <c r="AZ307" s="73"/>
      <c r="BB307" s="72"/>
      <c r="BQ307" s="100"/>
      <c r="BR307" s="96"/>
      <c r="BS307" s="60" t="str">
        <f t="shared" si="194"/>
        <v>DE615</v>
      </c>
      <c r="BT307" t="str">
        <f>IF(ISNA(MATCH(92,$I:$I,)),CC323,VLOOKUP(92,$I:$P,COLUMN(G277),))</f>
        <v>RES_DE635</v>
      </c>
      <c r="BU307" t="str">
        <f>IF(ISNA(MATCH(92,$I:$I,)),CD323,VLOOKUP(92,$I:$P,COLUMN(H277),))</f>
        <v>Reserve</v>
      </c>
      <c r="BW307" t="s">
        <v>584</v>
      </c>
      <c r="BX307" t="s">
        <v>585</v>
      </c>
      <c r="BY307" s="65" t="s">
        <v>1231</v>
      </c>
      <c r="BZ307" t="str">
        <f t="shared" si="195"/>
        <v>615</v>
      </c>
      <c r="CB307" t="s">
        <v>1246</v>
      </c>
      <c r="CC307" t="s">
        <v>1247</v>
      </c>
      <c r="CD307" t="s">
        <v>589</v>
      </c>
      <c r="CF307" t="s">
        <v>584</v>
      </c>
      <c r="CG307" t="s">
        <v>585</v>
      </c>
      <c r="CH307" t="s">
        <v>1231</v>
      </c>
      <c r="EA307" t="str">
        <f>MasterListe!G3</f>
        <v>SM01</v>
      </c>
      <c r="EB307">
        <f>MasterListe!S3</f>
        <v>0</v>
      </c>
      <c r="EC307">
        <f t="shared" si="216"/>
        <v>0</v>
      </c>
      <c r="ED307">
        <f t="shared" si="217"/>
        <v>0</v>
      </c>
      <c r="EE307">
        <f t="shared" si="218"/>
        <v>0</v>
      </c>
      <c r="EF307">
        <f t="shared" si="219"/>
        <v>0</v>
      </c>
      <c r="EG307">
        <f t="shared" si="220"/>
        <v>0</v>
      </c>
      <c r="EH307">
        <f t="shared" si="221"/>
        <v>1</v>
      </c>
      <c r="EI307">
        <f t="shared" si="222"/>
        <v>0</v>
      </c>
      <c r="FA307" s="63" t="str">
        <f t="shared" si="233"/>
        <v>IO.RES_DE635</v>
      </c>
      <c r="FB307" s="64" t="str">
        <f t="shared" si="234"/>
        <v>F</v>
      </c>
      <c r="FC307" s="64" t="str">
        <f t="shared" si="235"/>
        <v>615</v>
      </c>
      <c r="FD307" s="64" t="str">
        <f t="shared" si="236"/>
        <v>Reserve</v>
      </c>
      <c r="FE307" s="64" t="s">
        <v>619</v>
      </c>
      <c r="FF307" s="65"/>
    </row>
    <row r="308" spans="1:162" ht="15" customHeight="1">
      <c r="A308">
        <f t="shared" si="223"/>
        <v>1</v>
      </c>
      <c r="G308">
        <f t="shared" si="196"/>
        <v>0</v>
      </c>
      <c r="H308">
        <f t="shared" si="197"/>
        <v>0</v>
      </c>
      <c r="I308">
        <f t="shared" si="198"/>
        <v>3</v>
      </c>
      <c r="J308">
        <f t="shared" si="192"/>
        <v>0</v>
      </c>
      <c r="K308">
        <f t="shared" si="199"/>
        <v>0</v>
      </c>
      <c r="L308">
        <f t="shared" si="200"/>
        <v>0</v>
      </c>
      <c r="M308">
        <f t="shared" si="201"/>
        <v>0</v>
      </c>
      <c r="N308">
        <f t="shared" si="193"/>
        <v>0</v>
      </c>
      <c r="O308" t="str">
        <f>MasterListe!B4&amp;"_"&amp;MasterListe!E4&amp;"_"&amp;MasterListe!F4</f>
        <v>TZ000_app RM01 A1_dp1</v>
      </c>
      <c r="P308" t="str">
        <f>MasterListe!I4&amp;" "&amp;MasterListe!L4</f>
        <v>Meldung Einlagerung KWG_TKW_Drehschalter</v>
      </c>
      <c r="S308">
        <f t="shared" si="224"/>
        <v>4</v>
      </c>
      <c r="T308">
        <f t="shared" si="202"/>
        <v>0</v>
      </c>
      <c r="U308">
        <f t="shared" si="225"/>
        <v>0</v>
      </c>
      <c r="V308">
        <f t="shared" si="226"/>
        <v>10</v>
      </c>
      <c r="W308">
        <f t="shared" si="203"/>
        <v>5</v>
      </c>
      <c r="X308">
        <f t="shared" si="204"/>
        <v>0</v>
      </c>
      <c r="Y308">
        <f t="shared" si="227"/>
        <v>6</v>
      </c>
      <c r="Z308">
        <f t="shared" si="205"/>
        <v>2</v>
      </c>
      <c r="AA308">
        <f t="shared" si="206"/>
        <v>0</v>
      </c>
      <c r="AB308">
        <f t="shared" si="228"/>
        <v>96</v>
      </c>
      <c r="AC308">
        <f t="shared" si="207"/>
        <v>3</v>
      </c>
      <c r="AD308">
        <f t="shared" si="208"/>
        <v>1</v>
      </c>
      <c r="AE308">
        <f t="shared" si="229"/>
        <v>0</v>
      </c>
      <c r="AF308">
        <f t="shared" si="209"/>
        <v>0</v>
      </c>
      <c r="AG308">
        <f t="shared" si="230"/>
        <v>8</v>
      </c>
      <c r="AH308" cm="1">
        <f t="array" ref="AH308">_xlfn.IFS(AND(AF308=AE308,AJ308=1),SUM(IF(EC308=1,1,0),AH307),AND(AH307=0,OR(AI308=1,AJ308=0)),0,AND(AI308=0,AJ308=0),AH307)</f>
        <v>0</v>
      </c>
      <c r="AI308">
        <f t="shared" si="210"/>
        <v>0</v>
      </c>
      <c r="AJ308">
        <f t="shared" si="211"/>
        <v>0</v>
      </c>
      <c r="AK308">
        <f t="shared" si="231"/>
        <v>0</v>
      </c>
      <c r="AL308">
        <f t="shared" si="212"/>
        <v>0</v>
      </c>
      <c r="AM308">
        <f t="shared" si="213"/>
        <v>0</v>
      </c>
      <c r="AN308">
        <f t="shared" si="232"/>
        <v>0</v>
      </c>
      <c r="AO308">
        <f t="shared" si="214"/>
        <v>0</v>
      </c>
      <c r="AP308">
        <f t="shared" si="215"/>
        <v>0</v>
      </c>
      <c r="AY308" s="72"/>
      <c r="AZ308" s="73"/>
      <c r="BB308" s="72"/>
      <c r="BQ308" s="100"/>
      <c r="BR308" s="96"/>
      <c r="BS308" s="60" t="str">
        <f t="shared" si="194"/>
        <v>DE616</v>
      </c>
      <c r="BT308" t="str">
        <f>IF(ISNA(MATCH(93,$I:$I,)),CC324,VLOOKUP(93,$I:$P,COLUMN(G278),))</f>
        <v>RES_DE640</v>
      </c>
      <c r="BU308" t="str">
        <f>IF(ISNA(MATCH(93,$I:$I,)),CD324,VLOOKUP(93,$I:$P,COLUMN(H278),))</f>
        <v>Reserve</v>
      </c>
      <c r="BW308" t="s">
        <v>584</v>
      </c>
      <c r="BX308" t="s">
        <v>585</v>
      </c>
      <c r="BY308" s="65" t="s">
        <v>1231</v>
      </c>
      <c r="BZ308" t="str">
        <f t="shared" si="195"/>
        <v>616</v>
      </c>
      <c r="CB308" t="s">
        <v>1248</v>
      </c>
      <c r="CC308" t="s">
        <v>1249</v>
      </c>
      <c r="CD308" t="s">
        <v>589</v>
      </c>
      <c r="CF308" t="s">
        <v>584</v>
      </c>
      <c r="CG308" t="s">
        <v>585</v>
      </c>
      <c r="CH308" t="s">
        <v>1231</v>
      </c>
      <c r="EA308" t="str">
        <f>MasterListe!G4</f>
        <v>RM01</v>
      </c>
      <c r="EB308">
        <f>MasterListe!S4</f>
        <v>0</v>
      </c>
      <c r="EC308">
        <f t="shared" si="216"/>
        <v>0</v>
      </c>
      <c r="ED308">
        <f t="shared" si="217"/>
        <v>0</v>
      </c>
      <c r="EE308">
        <f t="shared" si="218"/>
        <v>0</v>
      </c>
      <c r="EF308">
        <f t="shared" si="219"/>
        <v>0</v>
      </c>
      <c r="EG308">
        <f t="shared" si="220"/>
        <v>0</v>
      </c>
      <c r="EH308">
        <f t="shared" si="221"/>
        <v>1</v>
      </c>
      <c r="EI308">
        <f t="shared" si="222"/>
        <v>0</v>
      </c>
      <c r="FA308" s="63" t="str">
        <f t="shared" si="233"/>
        <v>IO.RES_DE640</v>
      </c>
      <c r="FB308" s="64" t="str">
        <f t="shared" si="234"/>
        <v>F</v>
      </c>
      <c r="FC308" s="64" t="str">
        <f t="shared" si="235"/>
        <v>616</v>
      </c>
      <c r="FD308" s="64" t="str">
        <f t="shared" si="236"/>
        <v>Reserve</v>
      </c>
      <c r="FE308" s="64" t="s">
        <v>619</v>
      </c>
      <c r="FF308" s="65"/>
    </row>
    <row r="309" spans="1:162" ht="15" customHeight="1">
      <c r="A309">
        <f t="shared" si="223"/>
        <v>1</v>
      </c>
      <c r="G309">
        <f t="shared" si="196"/>
        <v>0</v>
      </c>
      <c r="H309">
        <f t="shared" si="197"/>
        <v>0</v>
      </c>
      <c r="I309">
        <f t="shared" si="198"/>
        <v>4</v>
      </c>
      <c r="J309">
        <f t="shared" si="192"/>
        <v>0</v>
      </c>
      <c r="K309">
        <f t="shared" si="199"/>
        <v>0</v>
      </c>
      <c r="L309">
        <f t="shared" si="200"/>
        <v>0</v>
      </c>
      <c r="M309">
        <f t="shared" si="201"/>
        <v>0</v>
      </c>
      <c r="N309">
        <f t="shared" si="193"/>
        <v>0</v>
      </c>
      <c r="O309" t="str">
        <f>MasterListe!B5&amp;"_"&amp;MasterListe!E5&amp;"_"&amp;MasterListe!F5</f>
        <v>TZ000_app RM01 A1_dp1</v>
      </c>
      <c r="P309" t="str">
        <f>MasterListe!I5&amp;" "&amp;MasterListe!L5</f>
        <v>Meldung Totmannschaltung Einlagern in 2 Tanks</v>
      </c>
      <c r="S309">
        <f t="shared" si="224"/>
        <v>4</v>
      </c>
      <c r="T309">
        <f t="shared" si="202"/>
        <v>0</v>
      </c>
      <c r="U309">
        <f t="shared" si="225"/>
        <v>0</v>
      </c>
      <c r="V309">
        <f t="shared" si="226"/>
        <v>10</v>
      </c>
      <c r="W309">
        <f t="shared" si="203"/>
        <v>5</v>
      </c>
      <c r="X309">
        <f t="shared" si="204"/>
        <v>0</v>
      </c>
      <c r="Y309">
        <f t="shared" si="227"/>
        <v>6</v>
      </c>
      <c r="Z309">
        <f t="shared" si="205"/>
        <v>2</v>
      </c>
      <c r="AA309">
        <f t="shared" si="206"/>
        <v>0</v>
      </c>
      <c r="AB309">
        <f t="shared" si="228"/>
        <v>96</v>
      </c>
      <c r="AC309">
        <f t="shared" si="207"/>
        <v>4</v>
      </c>
      <c r="AD309">
        <f t="shared" si="208"/>
        <v>1</v>
      </c>
      <c r="AE309">
        <f t="shared" si="229"/>
        <v>0</v>
      </c>
      <c r="AF309">
        <f t="shared" si="209"/>
        <v>0</v>
      </c>
      <c r="AG309">
        <f t="shared" si="230"/>
        <v>8</v>
      </c>
      <c r="AH309" cm="1">
        <f t="array" ref="AH309">_xlfn.IFS(AND(AF309=AE309,AJ309=1),SUM(IF(EC309=1,1,0),AH308),AND(AH308=0,OR(AI309=1,AJ309=0)),0,AND(AI309=0,AJ309=0),AH308)</f>
        <v>0</v>
      </c>
      <c r="AI309">
        <f t="shared" si="210"/>
        <v>0</v>
      </c>
      <c r="AJ309">
        <f t="shared" si="211"/>
        <v>0</v>
      </c>
      <c r="AK309">
        <f t="shared" si="231"/>
        <v>0</v>
      </c>
      <c r="AL309">
        <f t="shared" si="212"/>
        <v>0</v>
      </c>
      <c r="AM309">
        <f t="shared" si="213"/>
        <v>0</v>
      </c>
      <c r="AN309">
        <f t="shared" si="232"/>
        <v>0</v>
      </c>
      <c r="AO309">
        <f t="shared" si="214"/>
        <v>0</v>
      </c>
      <c r="AP309">
        <f t="shared" si="215"/>
        <v>0</v>
      </c>
      <c r="AY309" s="72"/>
      <c r="AZ309" s="73"/>
      <c r="BB309" s="72"/>
      <c r="BQ309" s="100"/>
      <c r="BR309" s="96"/>
      <c r="BS309" s="60" t="str">
        <f t="shared" si="194"/>
        <v>DE617</v>
      </c>
      <c r="BT309" t="str">
        <f>IF(ISNA(MATCH(94,$I:$I,)),CC325,VLOOKUP(94,$I:$P,COLUMN(G279),))</f>
        <v>RES_DE641</v>
      </c>
      <c r="BU309" t="str">
        <f>IF(ISNA(MATCH(94,$I:$I,)),CD325,VLOOKUP(94,$I:$P,COLUMN(H279),))</f>
        <v>Reserve</v>
      </c>
      <c r="BW309" t="s">
        <v>584</v>
      </c>
      <c r="BX309" t="s">
        <v>585</v>
      </c>
      <c r="BY309" s="65" t="s">
        <v>1231</v>
      </c>
      <c r="BZ309" t="str">
        <f t="shared" si="195"/>
        <v>617</v>
      </c>
      <c r="CB309" t="s">
        <v>1250</v>
      </c>
      <c r="CC309" t="s">
        <v>1251</v>
      </c>
      <c r="CD309" t="s">
        <v>589</v>
      </c>
      <c r="CF309" t="s">
        <v>584</v>
      </c>
      <c r="CG309" t="s">
        <v>585</v>
      </c>
      <c r="CH309" t="s">
        <v>1231</v>
      </c>
      <c r="EA309" t="str">
        <f>MasterListe!G5</f>
        <v>RM01</v>
      </c>
      <c r="EB309">
        <f>MasterListe!S5</f>
        <v>0</v>
      </c>
      <c r="EC309">
        <f t="shared" si="216"/>
        <v>0</v>
      </c>
      <c r="ED309">
        <f t="shared" si="217"/>
        <v>0</v>
      </c>
      <c r="EE309">
        <f t="shared" si="218"/>
        <v>0</v>
      </c>
      <c r="EF309">
        <f t="shared" si="219"/>
        <v>0</v>
      </c>
      <c r="EG309">
        <f t="shared" si="220"/>
        <v>0</v>
      </c>
      <c r="EH309">
        <f t="shared" si="221"/>
        <v>1</v>
      </c>
      <c r="EI309">
        <f t="shared" si="222"/>
        <v>0</v>
      </c>
      <c r="FA309" s="63" t="str">
        <f t="shared" si="233"/>
        <v>IO.RES_DE641</v>
      </c>
      <c r="FB309" s="64" t="str">
        <f t="shared" si="234"/>
        <v>F</v>
      </c>
      <c r="FC309" s="64" t="str">
        <f t="shared" si="235"/>
        <v>617</v>
      </c>
      <c r="FD309" s="64" t="str">
        <f t="shared" si="236"/>
        <v>Reserve</v>
      </c>
      <c r="FE309" s="64" t="s">
        <v>619</v>
      </c>
      <c r="FF309" s="65"/>
    </row>
    <row r="310" spans="1:162" ht="15" customHeight="1">
      <c r="A310">
        <f t="shared" si="223"/>
        <v>1</v>
      </c>
      <c r="G310">
        <f t="shared" si="196"/>
        <v>0</v>
      </c>
      <c r="H310">
        <f t="shared" si="197"/>
        <v>0</v>
      </c>
      <c r="I310">
        <f t="shared" si="198"/>
        <v>5</v>
      </c>
      <c r="J310">
        <f t="shared" si="192"/>
        <v>0</v>
      </c>
      <c r="K310">
        <f t="shared" si="199"/>
        <v>0</v>
      </c>
      <c r="L310">
        <f t="shared" si="200"/>
        <v>0</v>
      </c>
      <c r="M310">
        <f t="shared" si="201"/>
        <v>0</v>
      </c>
      <c r="N310">
        <f t="shared" si="193"/>
        <v>0</v>
      </c>
      <c r="O310" t="str">
        <f>MasterListe!B6&amp;"_"&amp;MasterListe!E6&amp;"_"&amp;MasterListe!F6</f>
        <v>TZ000_app SM01 A1_dp1</v>
      </c>
      <c r="P310" t="str">
        <f>MasterListe!I6&amp;" "&amp;MasterListe!L6</f>
        <v>Störmeldung NotAus</v>
      </c>
      <c r="S310">
        <f t="shared" si="224"/>
        <v>4</v>
      </c>
      <c r="T310">
        <f t="shared" si="202"/>
        <v>0</v>
      </c>
      <c r="U310">
        <f t="shared" si="225"/>
        <v>0</v>
      </c>
      <c r="V310">
        <f t="shared" si="226"/>
        <v>10</v>
      </c>
      <c r="W310">
        <f t="shared" si="203"/>
        <v>5</v>
      </c>
      <c r="X310">
        <f t="shared" si="204"/>
        <v>0</v>
      </c>
      <c r="Y310">
        <f t="shared" si="227"/>
        <v>6</v>
      </c>
      <c r="Z310">
        <f t="shared" si="205"/>
        <v>2</v>
      </c>
      <c r="AA310">
        <f t="shared" si="206"/>
        <v>0</v>
      </c>
      <c r="AB310">
        <f t="shared" si="228"/>
        <v>96</v>
      </c>
      <c r="AC310">
        <f t="shared" si="207"/>
        <v>5</v>
      </c>
      <c r="AD310">
        <f t="shared" si="208"/>
        <v>1</v>
      </c>
      <c r="AE310">
        <f t="shared" si="229"/>
        <v>0</v>
      </c>
      <c r="AF310">
        <f t="shared" si="209"/>
        <v>0</v>
      </c>
      <c r="AG310">
        <f t="shared" si="230"/>
        <v>8</v>
      </c>
      <c r="AH310" cm="1">
        <f t="array" ref="AH310">_xlfn.IFS(AND(AF310=AE310,AJ310=1),SUM(IF(EC310=1,1,0),AH309),AND(AH309=0,OR(AI310=1,AJ310=0)),0,AND(AI310=0,AJ310=0),AH309)</f>
        <v>0</v>
      </c>
      <c r="AI310">
        <f t="shared" si="210"/>
        <v>0</v>
      </c>
      <c r="AJ310">
        <f t="shared" si="211"/>
        <v>0</v>
      </c>
      <c r="AK310">
        <f t="shared" si="231"/>
        <v>0</v>
      </c>
      <c r="AL310">
        <f t="shared" si="212"/>
        <v>0</v>
      </c>
      <c r="AM310">
        <f t="shared" si="213"/>
        <v>0</v>
      </c>
      <c r="AN310">
        <f t="shared" si="232"/>
        <v>0</v>
      </c>
      <c r="AO310">
        <f t="shared" si="214"/>
        <v>0</v>
      </c>
      <c r="AP310">
        <f t="shared" si="215"/>
        <v>0</v>
      </c>
      <c r="AY310" s="72"/>
      <c r="AZ310" s="73"/>
      <c r="BB310" s="72"/>
      <c r="BQ310" s="100"/>
      <c r="BR310" s="96"/>
      <c r="BS310" s="60" t="str">
        <f t="shared" si="194"/>
        <v>DE618</v>
      </c>
      <c r="BT310" t="str">
        <f>IF(ISNA(MATCH(95,$I:$I,)),CC326,VLOOKUP(95,$I:$P,COLUMN(G280),))</f>
        <v>RES_DE642</v>
      </c>
      <c r="BU310" t="str">
        <f>IF(ISNA(MATCH(95,$I:$I,)),CD326,VLOOKUP(95,$I:$P,COLUMN(H280),))</f>
        <v>Reserve</v>
      </c>
      <c r="BW310" t="s">
        <v>584</v>
      </c>
      <c r="BX310" t="s">
        <v>585</v>
      </c>
      <c r="BY310" s="65" t="s">
        <v>1231</v>
      </c>
      <c r="BZ310" t="str">
        <f t="shared" si="195"/>
        <v>618</v>
      </c>
      <c r="CB310" t="s">
        <v>1252</v>
      </c>
      <c r="CC310" t="s">
        <v>1253</v>
      </c>
      <c r="CD310" t="s">
        <v>589</v>
      </c>
      <c r="CF310" t="s">
        <v>584</v>
      </c>
      <c r="CG310" t="s">
        <v>585</v>
      </c>
      <c r="CH310" t="s">
        <v>1231</v>
      </c>
      <c r="EA310" t="str">
        <f>MasterListe!G6</f>
        <v>SM01</v>
      </c>
      <c r="EB310">
        <f>MasterListe!S6</f>
        <v>0</v>
      </c>
      <c r="EC310">
        <f t="shared" si="216"/>
        <v>0</v>
      </c>
      <c r="ED310">
        <f t="shared" si="217"/>
        <v>0</v>
      </c>
      <c r="EE310">
        <f t="shared" si="218"/>
        <v>0</v>
      </c>
      <c r="EF310">
        <f t="shared" si="219"/>
        <v>0</v>
      </c>
      <c r="EG310">
        <f t="shared" si="220"/>
        <v>0</v>
      </c>
      <c r="EH310">
        <f t="shared" si="221"/>
        <v>1</v>
      </c>
      <c r="EI310">
        <f t="shared" si="222"/>
        <v>0</v>
      </c>
      <c r="FA310" s="63" t="str">
        <f t="shared" si="233"/>
        <v>IO.RES_DE642</v>
      </c>
      <c r="FB310" s="64" t="str">
        <f t="shared" si="234"/>
        <v>F</v>
      </c>
      <c r="FC310" s="64" t="str">
        <f t="shared" si="235"/>
        <v>618</v>
      </c>
      <c r="FD310" s="64" t="str">
        <f t="shared" si="236"/>
        <v>Reserve</v>
      </c>
      <c r="FE310" s="64" t="s">
        <v>619</v>
      </c>
      <c r="FF310" s="65"/>
    </row>
    <row r="311" spans="1:162" ht="15" customHeight="1">
      <c r="A311">
        <f t="shared" si="223"/>
        <v>0</v>
      </c>
      <c r="G311">
        <f t="shared" si="196"/>
        <v>0</v>
      </c>
      <c r="H311">
        <f t="shared" si="197"/>
        <v>0</v>
      </c>
      <c r="I311">
        <f t="shared" si="198"/>
        <v>0</v>
      </c>
      <c r="J311">
        <f t="shared" si="192"/>
        <v>0</v>
      </c>
      <c r="K311">
        <f t="shared" si="199"/>
        <v>0</v>
      </c>
      <c r="L311">
        <f t="shared" si="200"/>
        <v>0</v>
      </c>
      <c r="M311">
        <f t="shared" si="201"/>
        <v>0</v>
      </c>
      <c r="N311">
        <f t="shared" si="193"/>
        <v>0</v>
      </c>
      <c r="O311" t="str">
        <f>MasterListe!B7&amp;"_"&amp;MasterListe!E7&amp;"_"&amp;MasterListe!F7</f>
        <v>TZ001_app PMPx C1_dp1</v>
      </c>
      <c r="P311" t="str">
        <f>MasterListe!I7&amp;" "&amp;MasterListe!L7</f>
        <v>Freigabe Pumpe 1</v>
      </c>
      <c r="S311">
        <f t="shared" si="224"/>
        <v>4</v>
      </c>
      <c r="T311">
        <f t="shared" si="202"/>
        <v>0</v>
      </c>
      <c r="U311">
        <f t="shared" si="225"/>
        <v>0</v>
      </c>
      <c r="V311">
        <f t="shared" si="226"/>
        <v>10</v>
      </c>
      <c r="W311">
        <f t="shared" si="203"/>
        <v>5</v>
      </c>
      <c r="X311">
        <f t="shared" si="204"/>
        <v>0</v>
      </c>
      <c r="Y311">
        <f t="shared" si="227"/>
        <v>6</v>
      </c>
      <c r="Z311">
        <f t="shared" si="205"/>
        <v>2</v>
      </c>
      <c r="AA311">
        <f t="shared" si="206"/>
        <v>0</v>
      </c>
      <c r="AB311">
        <f t="shared" si="228"/>
        <v>96</v>
      </c>
      <c r="AC311">
        <f t="shared" si="207"/>
        <v>5</v>
      </c>
      <c r="AD311">
        <f t="shared" si="208"/>
        <v>0</v>
      </c>
      <c r="AE311">
        <f t="shared" si="229"/>
        <v>0</v>
      </c>
      <c r="AF311">
        <f t="shared" si="209"/>
        <v>0</v>
      </c>
      <c r="AG311">
        <f t="shared" si="230"/>
        <v>8</v>
      </c>
      <c r="AH311" cm="1">
        <f t="array" ref="AH311">_xlfn.IFS(AND(AF311=AE311,AJ311=1),SUM(IF(EC311=1,1,0),AH310),AND(AH310=0,OR(AI311=1,AJ311=0)),0,AND(AI311=0,AJ311=0),AH310)</f>
        <v>0</v>
      </c>
      <c r="AI311">
        <f t="shared" si="210"/>
        <v>0</v>
      </c>
      <c r="AJ311">
        <f t="shared" si="211"/>
        <v>0</v>
      </c>
      <c r="AK311">
        <f t="shared" si="231"/>
        <v>0</v>
      </c>
      <c r="AL311">
        <f t="shared" si="212"/>
        <v>0</v>
      </c>
      <c r="AM311">
        <f t="shared" si="213"/>
        <v>0</v>
      </c>
      <c r="AN311">
        <f t="shared" si="232"/>
        <v>0</v>
      </c>
      <c r="AO311">
        <f t="shared" si="214"/>
        <v>0</v>
      </c>
      <c r="AP311">
        <f t="shared" si="215"/>
        <v>0</v>
      </c>
      <c r="AY311" s="72"/>
      <c r="AZ311" s="73"/>
      <c r="BB311" s="72"/>
      <c r="BQ311" s="100"/>
      <c r="BR311" s="96"/>
      <c r="BS311" s="60" t="str">
        <f t="shared" si="194"/>
        <v>DE619</v>
      </c>
      <c r="BT311" t="str">
        <f>IF(ISNA(MATCH(96,$I:$I,)),CC327,VLOOKUP(96,$I:$P,COLUMN(G281),))</f>
        <v>RES_DE643</v>
      </c>
      <c r="BU311" t="str">
        <f>IF(ISNA(MATCH(96,$I:$I,)),CD327,VLOOKUP(96,$I:$P,COLUMN(H281),))</f>
        <v>Reserve</v>
      </c>
      <c r="BW311" t="s">
        <v>584</v>
      </c>
      <c r="BX311" t="s">
        <v>585</v>
      </c>
      <c r="BY311" s="65" t="s">
        <v>1231</v>
      </c>
      <c r="BZ311" t="str">
        <f t="shared" si="195"/>
        <v>619</v>
      </c>
      <c r="CB311" t="s">
        <v>1254</v>
      </c>
      <c r="CC311" t="s">
        <v>1255</v>
      </c>
      <c r="CD311" t="s">
        <v>589</v>
      </c>
      <c r="CF311" t="s">
        <v>584</v>
      </c>
      <c r="CG311" t="s">
        <v>585</v>
      </c>
      <c r="CH311" t="s">
        <v>1231</v>
      </c>
      <c r="EA311" t="str">
        <f>MasterListe!G7</f>
        <v>FG01</v>
      </c>
      <c r="EB311">
        <f>MasterListe!S7</f>
        <v>0</v>
      </c>
      <c r="EC311">
        <f t="shared" si="216"/>
        <v>0</v>
      </c>
      <c r="ED311">
        <f t="shared" si="217"/>
        <v>0</v>
      </c>
      <c r="EE311">
        <f t="shared" si="218"/>
        <v>0</v>
      </c>
      <c r="EF311">
        <f t="shared" si="219"/>
        <v>0</v>
      </c>
      <c r="EG311">
        <f t="shared" si="220"/>
        <v>0</v>
      </c>
      <c r="EH311">
        <f t="shared" si="221"/>
        <v>0</v>
      </c>
      <c r="EI311">
        <f t="shared" si="222"/>
        <v>1</v>
      </c>
      <c r="FA311" s="63" t="str">
        <f t="shared" si="233"/>
        <v>IO.RES_DE643</v>
      </c>
      <c r="FB311" s="64" t="str">
        <f t="shared" si="234"/>
        <v>F</v>
      </c>
      <c r="FC311" s="64" t="str">
        <f t="shared" si="235"/>
        <v>619</v>
      </c>
      <c r="FD311" s="64" t="str">
        <f t="shared" si="236"/>
        <v>Reserve</v>
      </c>
      <c r="FE311" s="64" t="s">
        <v>619</v>
      </c>
      <c r="FF311" s="65"/>
    </row>
    <row r="312" spans="1:162" ht="15" customHeight="1">
      <c r="A312">
        <f t="shared" si="223"/>
        <v>0</v>
      </c>
      <c r="G312">
        <f t="shared" si="196"/>
        <v>0</v>
      </c>
      <c r="H312">
        <f t="shared" si="197"/>
        <v>0</v>
      </c>
      <c r="I312">
        <f t="shared" si="198"/>
        <v>0</v>
      </c>
      <c r="J312">
        <f t="shared" si="192"/>
        <v>0</v>
      </c>
      <c r="K312">
        <f t="shared" si="199"/>
        <v>0</v>
      </c>
      <c r="L312">
        <f t="shared" si="200"/>
        <v>0</v>
      </c>
      <c r="M312">
        <f t="shared" si="201"/>
        <v>0</v>
      </c>
      <c r="N312">
        <f t="shared" si="193"/>
        <v>0</v>
      </c>
      <c r="O312" t="e">
        <f>MasterListe!#REF!&amp;"_"&amp;MasterListe!#REF!&amp;"_"&amp;MasterListe!#REF!</f>
        <v>#REF!</v>
      </c>
      <c r="P312" t="e">
        <f>MasterListe!#REF!&amp;" "&amp;MasterListe!#REF!</f>
        <v>#REF!</v>
      </c>
      <c r="S312">
        <f t="shared" si="224"/>
        <v>4</v>
      </c>
      <c r="T312">
        <f t="shared" si="202"/>
        <v>0</v>
      </c>
      <c r="U312">
        <f t="shared" si="225"/>
        <v>0</v>
      </c>
      <c r="V312">
        <f t="shared" si="226"/>
        <v>10</v>
      </c>
      <c r="W312">
        <f t="shared" si="203"/>
        <v>5</v>
      </c>
      <c r="X312">
        <f t="shared" si="204"/>
        <v>0</v>
      </c>
      <c r="Y312">
        <f t="shared" si="227"/>
        <v>6</v>
      </c>
      <c r="Z312">
        <f t="shared" si="205"/>
        <v>2</v>
      </c>
      <c r="AA312">
        <f t="shared" si="206"/>
        <v>0</v>
      </c>
      <c r="AB312">
        <f t="shared" si="228"/>
        <v>96</v>
      </c>
      <c r="AC312">
        <f t="shared" si="207"/>
        <v>5</v>
      </c>
      <c r="AD312">
        <f t="shared" si="208"/>
        <v>0</v>
      </c>
      <c r="AE312">
        <f t="shared" si="229"/>
        <v>0</v>
      </c>
      <c r="AF312">
        <f t="shared" si="209"/>
        <v>0</v>
      </c>
      <c r="AG312">
        <f t="shared" si="230"/>
        <v>8</v>
      </c>
      <c r="AH312" cm="1">
        <f t="array" ref="AH312">_xlfn.IFS(AND(AF312=AE312,AJ312=1),SUM(IF(EC312=1,1,0),AH311),AND(AH311=0,OR(AI312=1,AJ312=0)),0,AND(AI312=0,AJ312=0),AH311)</f>
        <v>0</v>
      </c>
      <c r="AI312">
        <f t="shared" si="210"/>
        <v>0</v>
      </c>
      <c r="AJ312">
        <f t="shared" si="211"/>
        <v>0</v>
      </c>
      <c r="AK312">
        <f t="shared" si="231"/>
        <v>0</v>
      </c>
      <c r="AL312">
        <f t="shared" si="212"/>
        <v>0</v>
      </c>
      <c r="AM312">
        <f t="shared" si="213"/>
        <v>0</v>
      </c>
      <c r="AN312">
        <f t="shared" si="232"/>
        <v>0</v>
      </c>
      <c r="AO312">
        <f t="shared" si="214"/>
        <v>0</v>
      </c>
      <c r="AP312">
        <f t="shared" si="215"/>
        <v>0</v>
      </c>
      <c r="AY312" s="72"/>
      <c r="AZ312" s="73"/>
      <c r="BB312" s="72"/>
      <c r="BQ312" s="100"/>
      <c r="BR312" s="96">
        <v>9</v>
      </c>
      <c r="BS312" s="60" t="str">
        <f t="shared" si="194"/>
        <v>DE624</v>
      </c>
      <c r="BT312" t="str">
        <f>IF(ISNA(MATCH(97,$I:$I,)),CC328,VLOOKUP(97,$I:$P,COLUMN(G282),))</f>
        <v>RES_DE644</v>
      </c>
      <c r="BU312" t="str">
        <f>IF(ISNA(MATCH(97,$I:$I,)),CD328,VLOOKUP(97,$I:$P,COLUMN(H282),))</f>
        <v>Reserve</v>
      </c>
      <c r="BW312" t="s">
        <v>584</v>
      </c>
      <c r="BX312" t="s">
        <v>585</v>
      </c>
      <c r="BY312" s="65" t="s">
        <v>1256</v>
      </c>
      <c r="BZ312" t="str">
        <f t="shared" si="195"/>
        <v>624</v>
      </c>
      <c r="CB312" t="s">
        <v>1257</v>
      </c>
      <c r="CC312" t="s">
        <v>1258</v>
      </c>
      <c r="CD312" t="s">
        <v>589</v>
      </c>
      <c r="CF312" t="s">
        <v>584</v>
      </c>
      <c r="CG312" t="s">
        <v>585</v>
      </c>
      <c r="CH312" t="s">
        <v>1256</v>
      </c>
      <c r="EA312" t="e">
        <f>MasterListe!#REF!</f>
        <v>#REF!</v>
      </c>
      <c r="EB312" t="e">
        <f>MasterListe!#REF!</f>
        <v>#REF!</v>
      </c>
      <c r="EC312">
        <f t="shared" si="216"/>
        <v>0</v>
      </c>
      <c r="ED312">
        <f t="shared" si="217"/>
        <v>0</v>
      </c>
      <c r="EE312">
        <f t="shared" si="218"/>
        <v>0</v>
      </c>
      <c r="EF312">
        <f t="shared" si="219"/>
        <v>0</v>
      </c>
      <c r="EG312">
        <f t="shared" si="220"/>
        <v>0</v>
      </c>
      <c r="EH312">
        <f t="shared" si="221"/>
        <v>0</v>
      </c>
      <c r="EI312">
        <f t="shared" si="222"/>
        <v>0</v>
      </c>
      <c r="FA312" s="63" t="str">
        <f t="shared" si="233"/>
        <v>IO.RES_DE644</v>
      </c>
      <c r="FB312" s="64" t="str">
        <f t="shared" si="234"/>
        <v>F</v>
      </c>
      <c r="FC312" s="64" t="str">
        <f t="shared" si="235"/>
        <v>624</v>
      </c>
      <c r="FD312" s="64" t="str">
        <f t="shared" si="236"/>
        <v>Reserve</v>
      </c>
      <c r="FE312" s="64" t="s">
        <v>619</v>
      </c>
      <c r="FF312" s="65"/>
    </row>
    <row r="313" spans="1:162" ht="15" customHeight="1">
      <c r="A313">
        <f t="shared" si="223"/>
        <v>0</v>
      </c>
      <c r="G313">
        <f t="shared" si="196"/>
        <v>0</v>
      </c>
      <c r="H313">
        <f t="shared" si="197"/>
        <v>0</v>
      </c>
      <c r="I313">
        <f t="shared" si="198"/>
        <v>0</v>
      </c>
      <c r="J313">
        <f t="shared" si="192"/>
        <v>0</v>
      </c>
      <c r="K313">
        <f t="shared" si="199"/>
        <v>0</v>
      </c>
      <c r="L313">
        <f t="shared" si="200"/>
        <v>0</v>
      </c>
      <c r="M313">
        <f t="shared" si="201"/>
        <v>0</v>
      </c>
      <c r="N313">
        <f t="shared" si="193"/>
        <v>0</v>
      </c>
      <c r="O313" t="e">
        <f>MasterListe!#REF!&amp;"_"&amp;MasterListe!#REF!&amp;"_"&amp;MasterListe!#REF!</f>
        <v>#REF!</v>
      </c>
      <c r="P313" t="e">
        <f>MasterListe!#REF!&amp;" "&amp;MasterListe!#REF!</f>
        <v>#REF!</v>
      </c>
      <c r="S313">
        <f t="shared" si="224"/>
        <v>4</v>
      </c>
      <c r="T313">
        <f t="shared" si="202"/>
        <v>0</v>
      </c>
      <c r="U313">
        <f t="shared" si="225"/>
        <v>0</v>
      </c>
      <c r="V313">
        <f t="shared" si="226"/>
        <v>10</v>
      </c>
      <c r="W313">
        <f t="shared" si="203"/>
        <v>5</v>
      </c>
      <c r="X313">
        <f t="shared" si="204"/>
        <v>0</v>
      </c>
      <c r="Y313">
        <f t="shared" si="227"/>
        <v>6</v>
      </c>
      <c r="Z313">
        <f t="shared" si="205"/>
        <v>2</v>
      </c>
      <c r="AA313">
        <f t="shared" si="206"/>
        <v>0</v>
      </c>
      <c r="AB313">
        <f t="shared" si="228"/>
        <v>96</v>
      </c>
      <c r="AC313">
        <f t="shared" si="207"/>
        <v>5</v>
      </c>
      <c r="AD313">
        <f t="shared" si="208"/>
        <v>0</v>
      </c>
      <c r="AE313">
        <f t="shared" si="229"/>
        <v>0</v>
      </c>
      <c r="AF313">
        <f t="shared" si="209"/>
        <v>0</v>
      </c>
      <c r="AG313">
        <f t="shared" si="230"/>
        <v>8</v>
      </c>
      <c r="AH313" cm="1">
        <f t="array" ref="AH313">_xlfn.IFS(AND(AF313=AE313,AJ313=1),SUM(IF(EC313=1,1,0),AH312),AND(AH312=0,OR(AI313=1,AJ313=0)),0,AND(AI313=0,AJ313=0),AH312)</f>
        <v>0</v>
      </c>
      <c r="AI313">
        <f t="shared" si="210"/>
        <v>0</v>
      </c>
      <c r="AJ313">
        <f t="shared" si="211"/>
        <v>0</v>
      </c>
      <c r="AK313">
        <f t="shared" si="231"/>
        <v>0</v>
      </c>
      <c r="AL313">
        <f t="shared" si="212"/>
        <v>0</v>
      </c>
      <c r="AM313">
        <f t="shared" si="213"/>
        <v>0</v>
      </c>
      <c r="AN313">
        <f t="shared" si="232"/>
        <v>0</v>
      </c>
      <c r="AO313">
        <f t="shared" si="214"/>
        <v>0</v>
      </c>
      <c r="AP313">
        <f t="shared" si="215"/>
        <v>0</v>
      </c>
      <c r="AY313" s="72"/>
      <c r="AZ313" s="73"/>
      <c r="BB313" s="72"/>
      <c r="BQ313" s="100"/>
      <c r="BR313" s="96"/>
      <c r="BS313" s="60" t="str">
        <f t="shared" si="194"/>
        <v>DE625</v>
      </c>
      <c r="BT313" t="str">
        <f>IF(ISNA(MATCH(98,$I:$I,)),CC329,VLOOKUP(98,$I:$P,COLUMN(G283),))</f>
        <v>RES_DE645</v>
      </c>
      <c r="BU313" t="str">
        <f>IF(ISNA(MATCH(98,$I:$I,)),CD329,VLOOKUP(98,$I:$P,COLUMN(H283),))</f>
        <v>Reserve</v>
      </c>
      <c r="BW313" t="s">
        <v>584</v>
      </c>
      <c r="BX313" t="s">
        <v>585</v>
      </c>
      <c r="BY313" s="65" t="s">
        <v>1256</v>
      </c>
      <c r="BZ313" t="str">
        <f t="shared" si="195"/>
        <v>625</v>
      </c>
      <c r="CB313" t="s">
        <v>1259</v>
      </c>
      <c r="CC313" t="s">
        <v>1260</v>
      </c>
      <c r="CD313" t="s">
        <v>589</v>
      </c>
      <c r="CF313" t="s">
        <v>584</v>
      </c>
      <c r="CG313" t="s">
        <v>585</v>
      </c>
      <c r="CH313" t="s">
        <v>1256</v>
      </c>
      <c r="EA313" t="e">
        <f>MasterListe!#REF!</f>
        <v>#REF!</v>
      </c>
      <c r="EB313" t="e">
        <f>MasterListe!#REF!</f>
        <v>#REF!</v>
      </c>
      <c r="EC313">
        <f t="shared" si="216"/>
        <v>0</v>
      </c>
      <c r="ED313">
        <f t="shared" si="217"/>
        <v>0</v>
      </c>
      <c r="EE313">
        <f t="shared" si="218"/>
        <v>0</v>
      </c>
      <c r="EF313">
        <f t="shared" si="219"/>
        <v>0</v>
      </c>
      <c r="EG313">
        <f t="shared" si="220"/>
        <v>0</v>
      </c>
      <c r="EH313">
        <f t="shared" si="221"/>
        <v>0</v>
      </c>
      <c r="EI313">
        <f t="shared" si="222"/>
        <v>0</v>
      </c>
      <c r="FA313" s="63" t="str">
        <f t="shared" si="233"/>
        <v>IO.RES_DE645</v>
      </c>
      <c r="FB313" s="64" t="str">
        <f t="shared" si="234"/>
        <v>F</v>
      </c>
      <c r="FC313" s="64" t="str">
        <f t="shared" si="235"/>
        <v>625</v>
      </c>
      <c r="FD313" s="64" t="str">
        <f t="shared" si="236"/>
        <v>Reserve</v>
      </c>
      <c r="FE313" s="64" t="s">
        <v>619</v>
      </c>
      <c r="FF313" s="65"/>
    </row>
    <row r="314" spans="1:162" ht="15" customHeight="1">
      <c r="A314">
        <f t="shared" si="223"/>
        <v>0</v>
      </c>
      <c r="G314">
        <f t="shared" si="196"/>
        <v>0</v>
      </c>
      <c r="H314">
        <f t="shared" si="197"/>
        <v>0</v>
      </c>
      <c r="I314">
        <f t="shared" si="198"/>
        <v>0</v>
      </c>
      <c r="J314">
        <f t="shared" si="192"/>
        <v>0</v>
      </c>
      <c r="K314">
        <f t="shared" si="199"/>
        <v>0</v>
      </c>
      <c r="L314">
        <f t="shared" si="200"/>
        <v>0</v>
      </c>
      <c r="M314">
        <f t="shared" si="201"/>
        <v>0</v>
      </c>
      <c r="N314">
        <f t="shared" si="193"/>
        <v>0</v>
      </c>
      <c r="O314" t="e">
        <f>MasterListe!#REF!&amp;"_"&amp;MasterListe!#REF!&amp;"_"&amp;MasterListe!#REF!</f>
        <v>#REF!</v>
      </c>
      <c r="P314" t="e">
        <f>MasterListe!#REF!&amp;" "&amp;MasterListe!#REF!</f>
        <v>#REF!</v>
      </c>
      <c r="S314">
        <f t="shared" si="224"/>
        <v>4</v>
      </c>
      <c r="T314">
        <f t="shared" si="202"/>
        <v>0</v>
      </c>
      <c r="U314">
        <f t="shared" si="225"/>
        <v>0</v>
      </c>
      <c r="V314">
        <f t="shared" si="226"/>
        <v>10</v>
      </c>
      <c r="W314">
        <f t="shared" si="203"/>
        <v>5</v>
      </c>
      <c r="X314">
        <f t="shared" si="204"/>
        <v>0</v>
      </c>
      <c r="Y314">
        <f t="shared" si="227"/>
        <v>6</v>
      </c>
      <c r="Z314">
        <f t="shared" si="205"/>
        <v>2</v>
      </c>
      <c r="AA314">
        <f t="shared" si="206"/>
        <v>0</v>
      </c>
      <c r="AB314">
        <f t="shared" si="228"/>
        <v>96</v>
      </c>
      <c r="AC314">
        <f t="shared" si="207"/>
        <v>5</v>
      </c>
      <c r="AD314">
        <f t="shared" si="208"/>
        <v>0</v>
      </c>
      <c r="AE314">
        <f t="shared" si="229"/>
        <v>0</v>
      </c>
      <c r="AF314">
        <f t="shared" si="209"/>
        <v>0</v>
      </c>
      <c r="AG314">
        <f t="shared" si="230"/>
        <v>8</v>
      </c>
      <c r="AH314" cm="1">
        <f t="array" ref="AH314">_xlfn.IFS(AND(AF314=AE314,AJ314=1),SUM(IF(EC314=1,1,0),AH313),AND(AH313=0,OR(AI314=1,AJ314=0)),0,AND(AI314=0,AJ314=0),AH313)</f>
        <v>0</v>
      </c>
      <c r="AI314">
        <f t="shared" si="210"/>
        <v>0</v>
      </c>
      <c r="AJ314">
        <f t="shared" si="211"/>
        <v>0</v>
      </c>
      <c r="AK314">
        <f t="shared" si="231"/>
        <v>0</v>
      </c>
      <c r="AL314">
        <f t="shared" si="212"/>
        <v>0</v>
      </c>
      <c r="AM314">
        <f t="shared" si="213"/>
        <v>0</v>
      </c>
      <c r="AN314">
        <f t="shared" si="232"/>
        <v>0</v>
      </c>
      <c r="AO314">
        <f t="shared" si="214"/>
        <v>0</v>
      </c>
      <c r="AP314">
        <f t="shared" si="215"/>
        <v>0</v>
      </c>
      <c r="AY314" s="72"/>
      <c r="AZ314" s="73"/>
      <c r="BB314" s="72"/>
      <c r="BQ314" s="100"/>
      <c r="BR314" s="96"/>
      <c r="BS314" s="60" t="str">
        <f t="shared" si="194"/>
        <v>DE626</v>
      </c>
      <c r="BT314" t="str">
        <f>IF(ISNA(MATCH(99,$I:$I,)),CC330,VLOOKUP(99,$I:$P,COLUMN(G284),))</f>
        <v>RES_DE646</v>
      </c>
      <c r="BU314" t="str">
        <f>IF(ISNA(MATCH(99,$I:$I,)),CD330,VLOOKUP(99,$I:$P,COLUMN(H284),))</f>
        <v>Reserve</v>
      </c>
      <c r="BW314" t="s">
        <v>584</v>
      </c>
      <c r="BX314" t="s">
        <v>585</v>
      </c>
      <c r="BY314" s="65" t="s">
        <v>1256</v>
      </c>
      <c r="BZ314" t="str">
        <f t="shared" si="195"/>
        <v>626</v>
      </c>
      <c r="CB314" t="s">
        <v>1261</v>
      </c>
      <c r="CC314" t="s">
        <v>1262</v>
      </c>
      <c r="CD314" t="s">
        <v>589</v>
      </c>
      <c r="CF314" t="s">
        <v>584</v>
      </c>
      <c r="CG314" t="s">
        <v>585</v>
      </c>
      <c r="CH314" t="s">
        <v>1256</v>
      </c>
      <c r="EA314" t="e">
        <f>MasterListe!#REF!</f>
        <v>#REF!</v>
      </c>
      <c r="EB314" t="e">
        <f>MasterListe!#REF!</f>
        <v>#REF!</v>
      </c>
      <c r="EC314">
        <f t="shared" si="216"/>
        <v>0</v>
      </c>
      <c r="ED314">
        <f t="shared" si="217"/>
        <v>0</v>
      </c>
      <c r="EE314">
        <f t="shared" si="218"/>
        <v>0</v>
      </c>
      <c r="EF314">
        <f t="shared" si="219"/>
        <v>0</v>
      </c>
      <c r="EG314">
        <f t="shared" si="220"/>
        <v>0</v>
      </c>
      <c r="EH314">
        <f t="shared" si="221"/>
        <v>0</v>
      </c>
      <c r="EI314">
        <f t="shared" si="222"/>
        <v>0</v>
      </c>
      <c r="FA314" s="63" t="str">
        <f t="shared" si="233"/>
        <v>IO.RES_DE646</v>
      </c>
      <c r="FB314" s="64" t="str">
        <f t="shared" si="234"/>
        <v>F</v>
      </c>
      <c r="FC314" s="64" t="str">
        <f t="shared" si="235"/>
        <v>626</v>
      </c>
      <c r="FD314" s="64" t="str">
        <f t="shared" si="236"/>
        <v>Reserve</v>
      </c>
      <c r="FE314" s="64" t="s">
        <v>619</v>
      </c>
      <c r="FF314" s="65"/>
    </row>
    <row r="315" spans="1:162" ht="15" customHeight="1">
      <c r="A315">
        <f t="shared" si="223"/>
        <v>0</v>
      </c>
      <c r="G315">
        <f t="shared" si="196"/>
        <v>0</v>
      </c>
      <c r="H315">
        <f t="shared" si="197"/>
        <v>0</v>
      </c>
      <c r="I315">
        <f t="shared" si="198"/>
        <v>0</v>
      </c>
      <c r="J315">
        <f t="shared" si="192"/>
        <v>0</v>
      </c>
      <c r="K315">
        <f t="shared" si="199"/>
        <v>0</v>
      </c>
      <c r="L315">
        <f t="shared" si="200"/>
        <v>0</v>
      </c>
      <c r="M315">
        <f t="shared" si="201"/>
        <v>0</v>
      </c>
      <c r="N315">
        <f t="shared" si="193"/>
        <v>0</v>
      </c>
      <c r="O315" t="e">
        <f>MasterListe!#REF!&amp;"_"&amp;MasterListe!#REF!&amp;"_"&amp;MasterListe!#REF!</f>
        <v>#REF!</v>
      </c>
      <c r="P315" t="e">
        <f>MasterListe!#REF!&amp;" "&amp;MasterListe!#REF!</f>
        <v>#REF!</v>
      </c>
      <c r="S315">
        <f t="shared" si="224"/>
        <v>4</v>
      </c>
      <c r="T315">
        <f t="shared" si="202"/>
        <v>0</v>
      </c>
      <c r="U315">
        <f t="shared" si="225"/>
        <v>0</v>
      </c>
      <c r="V315">
        <f t="shared" si="226"/>
        <v>10</v>
      </c>
      <c r="W315">
        <f t="shared" si="203"/>
        <v>5</v>
      </c>
      <c r="X315">
        <f t="shared" si="204"/>
        <v>0</v>
      </c>
      <c r="Y315">
        <f t="shared" si="227"/>
        <v>6</v>
      </c>
      <c r="Z315">
        <f t="shared" si="205"/>
        <v>2</v>
      </c>
      <c r="AA315">
        <f t="shared" si="206"/>
        <v>0</v>
      </c>
      <c r="AB315">
        <f t="shared" si="228"/>
        <v>96</v>
      </c>
      <c r="AC315">
        <f t="shared" si="207"/>
        <v>5</v>
      </c>
      <c r="AD315">
        <f t="shared" si="208"/>
        <v>0</v>
      </c>
      <c r="AE315">
        <f t="shared" si="229"/>
        <v>0</v>
      </c>
      <c r="AF315">
        <f t="shared" si="209"/>
        <v>0</v>
      </c>
      <c r="AG315">
        <f t="shared" si="230"/>
        <v>8</v>
      </c>
      <c r="AH315" cm="1">
        <f t="array" ref="AH315">_xlfn.IFS(AND(AF315=AE315,AJ315=1),SUM(IF(EC315=1,1,0),AH314),AND(AH314=0,OR(AI315=1,AJ315=0)),0,AND(AI315=0,AJ315=0),AH314)</f>
        <v>0</v>
      </c>
      <c r="AI315">
        <f t="shared" si="210"/>
        <v>0</v>
      </c>
      <c r="AJ315">
        <f t="shared" si="211"/>
        <v>0</v>
      </c>
      <c r="AK315">
        <f t="shared" si="231"/>
        <v>0</v>
      </c>
      <c r="AL315">
        <f t="shared" si="212"/>
        <v>0</v>
      </c>
      <c r="AM315">
        <f t="shared" si="213"/>
        <v>0</v>
      </c>
      <c r="AN315">
        <f t="shared" si="232"/>
        <v>0</v>
      </c>
      <c r="AO315">
        <f t="shared" si="214"/>
        <v>0</v>
      </c>
      <c r="AP315">
        <f t="shared" si="215"/>
        <v>0</v>
      </c>
      <c r="AY315" s="72"/>
      <c r="AZ315" s="73"/>
      <c r="BB315" s="72"/>
      <c r="BQ315" s="100"/>
      <c r="BR315" s="96"/>
      <c r="BS315" s="60" t="str">
        <f t="shared" si="194"/>
        <v>DE627</v>
      </c>
      <c r="BT315" t="str">
        <f>IF(ISNA(MATCH(100,$I:$I,)),CC331,VLOOKUP(100,$I:$P,COLUMN(G285),))</f>
        <v>RES_DE647</v>
      </c>
      <c r="BU315" t="str">
        <f>IF(ISNA(MATCH(100,$I:$I,)),CD331,VLOOKUP(100,$I:$P,COLUMN(H285),))</f>
        <v>Reserve</v>
      </c>
      <c r="BW315" t="s">
        <v>584</v>
      </c>
      <c r="BX315" t="s">
        <v>585</v>
      </c>
      <c r="BY315" s="65" t="s">
        <v>1256</v>
      </c>
      <c r="BZ315" t="str">
        <f t="shared" si="195"/>
        <v>627</v>
      </c>
      <c r="CB315" t="s">
        <v>1263</v>
      </c>
      <c r="CC315" t="s">
        <v>1264</v>
      </c>
      <c r="CD315" t="s">
        <v>589</v>
      </c>
      <c r="CF315" t="s">
        <v>584</v>
      </c>
      <c r="CG315" t="s">
        <v>585</v>
      </c>
      <c r="CH315" t="s">
        <v>1256</v>
      </c>
      <c r="EA315" t="e">
        <f>MasterListe!#REF!</f>
        <v>#REF!</v>
      </c>
      <c r="EB315" t="e">
        <f>MasterListe!#REF!</f>
        <v>#REF!</v>
      </c>
      <c r="EC315">
        <f t="shared" si="216"/>
        <v>0</v>
      </c>
      <c r="ED315">
        <f t="shared" si="217"/>
        <v>0</v>
      </c>
      <c r="EE315">
        <f t="shared" si="218"/>
        <v>0</v>
      </c>
      <c r="EF315">
        <f t="shared" si="219"/>
        <v>0</v>
      </c>
      <c r="EG315">
        <f t="shared" si="220"/>
        <v>0</v>
      </c>
      <c r="EH315">
        <f t="shared" si="221"/>
        <v>0</v>
      </c>
      <c r="EI315">
        <f t="shared" si="222"/>
        <v>0</v>
      </c>
      <c r="FA315" s="63" t="str">
        <f t="shared" si="233"/>
        <v>IO.RES_DE647</v>
      </c>
      <c r="FB315" s="64" t="str">
        <f t="shared" si="234"/>
        <v>F</v>
      </c>
      <c r="FC315" s="64" t="str">
        <f t="shared" si="235"/>
        <v>627</v>
      </c>
      <c r="FD315" s="64" t="str">
        <f t="shared" si="236"/>
        <v>Reserve</v>
      </c>
      <c r="FE315" s="64" t="s">
        <v>619</v>
      </c>
      <c r="FF315" s="65"/>
    </row>
    <row r="316" spans="1:162" ht="15" customHeight="1">
      <c r="A316">
        <f t="shared" si="223"/>
        <v>0</v>
      </c>
      <c r="G316">
        <f t="shared" si="196"/>
        <v>0</v>
      </c>
      <c r="H316">
        <f t="shared" si="197"/>
        <v>0</v>
      </c>
      <c r="I316">
        <f t="shared" si="198"/>
        <v>0</v>
      </c>
      <c r="J316">
        <f t="shared" ref="J316:J379" si="237">X316*W316</f>
        <v>0</v>
      </c>
      <c r="K316">
        <f t="shared" si="199"/>
        <v>0</v>
      </c>
      <c r="L316">
        <f t="shared" si="200"/>
        <v>0</v>
      </c>
      <c r="M316">
        <f t="shared" si="201"/>
        <v>0</v>
      </c>
      <c r="N316">
        <f t="shared" si="193"/>
        <v>0</v>
      </c>
      <c r="O316" t="str">
        <f>MasterListe!B8&amp;"_"&amp;MasterListe!E8&amp;"_"&amp;MasterListe!F8</f>
        <v>TZ001_app PMPx C1_dp1</v>
      </c>
      <c r="P316" t="str">
        <f>MasterListe!I8&amp;" "&amp;MasterListe!L8</f>
        <v>Freigabe Pumpe 2</v>
      </c>
      <c r="S316">
        <f t="shared" si="224"/>
        <v>4</v>
      </c>
      <c r="T316">
        <f t="shared" si="202"/>
        <v>0</v>
      </c>
      <c r="U316">
        <f t="shared" si="225"/>
        <v>0</v>
      </c>
      <c r="V316">
        <f t="shared" si="226"/>
        <v>10</v>
      </c>
      <c r="W316">
        <f t="shared" si="203"/>
        <v>5</v>
      </c>
      <c r="X316">
        <f t="shared" si="204"/>
        <v>0</v>
      </c>
      <c r="Y316">
        <f t="shared" si="227"/>
        <v>6</v>
      </c>
      <c r="Z316">
        <f t="shared" si="205"/>
        <v>2</v>
      </c>
      <c r="AA316">
        <f t="shared" si="206"/>
        <v>0</v>
      </c>
      <c r="AB316">
        <f t="shared" si="228"/>
        <v>96</v>
      </c>
      <c r="AC316">
        <f t="shared" si="207"/>
        <v>5</v>
      </c>
      <c r="AD316">
        <f t="shared" si="208"/>
        <v>0</v>
      </c>
      <c r="AE316">
        <f t="shared" si="229"/>
        <v>0</v>
      </c>
      <c r="AF316">
        <f t="shared" si="209"/>
        <v>0</v>
      </c>
      <c r="AG316">
        <f t="shared" si="230"/>
        <v>8</v>
      </c>
      <c r="AH316" cm="1">
        <f t="array" ref="AH316">_xlfn.IFS(AND(AF316=AE316,AJ316=1),SUM(IF(EC316=1,1,0),AH315),AND(AH315=0,OR(AI316=1,AJ316=0)),0,AND(AI316=0,AJ316=0),AH315)</f>
        <v>0</v>
      </c>
      <c r="AI316">
        <f t="shared" si="210"/>
        <v>0</v>
      </c>
      <c r="AJ316">
        <f t="shared" si="211"/>
        <v>0</v>
      </c>
      <c r="AK316">
        <f t="shared" si="231"/>
        <v>0</v>
      </c>
      <c r="AL316">
        <f t="shared" si="212"/>
        <v>0</v>
      </c>
      <c r="AM316">
        <f t="shared" si="213"/>
        <v>0</v>
      </c>
      <c r="AN316">
        <f t="shared" si="232"/>
        <v>0</v>
      </c>
      <c r="AO316">
        <f t="shared" si="214"/>
        <v>0</v>
      </c>
      <c r="AP316">
        <f t="shared" si="215"/>
        <v>0</v>
      </c>
      <c r="AY316" s="72"/>
      <c r="AZ316" s="73"/>
      <c r="BB316" s="72"/>
      <c r="BQ316" s="100"/>
      <c r="BR316" s="96"/>
      <c r="BS316" s="60" t="str">
        <f t="shared" si="194"/>
        <v>DE628</v>
      </c>
      <c r="BT316" t="str">
        <f>IF(ISNA(MATCH(101,$I:$I,)),CC332,VLOOKUP(101,$I:$P,COLUMN(G286),))</f>
        <v>RES_DE648</v>
      </c>
      <c r="BU316" t="str">
        <f>IF(ISNA(MATCH(101,$I:$I,)),CD332,VLOOKUP(101,$I:$P,COLUMN(H286),))</f>
        <v>Reserve</v>
      </c>
      <c r="BW316" t="s">
        <v>584</v>
      </c>
      <c r="BX316" t="s">
        <v>585</v>
      </c>
      <c r="BY316" s="65" t="s">
        <v>1256</v>
      </c>
      <c r="BZ316" t="str">
        <f t="shared" si="195"/>
        <v>628</v>
      </c>
      <c r="CB316" t="s">
        <v>1265</v>
      </c>
      <c r="CC316" t="s">
        <v>1266</v>
      </c>
      <c r="CD316" t="s">
        <v>589</v>
      </c>
      <c r="CF316" t="s">
        <v>584</v>
      </c>
      <c r="CG316" t="s">
        <v>585</v>
      </c>
      <c r="CH316" t="s">
        <v>1256</v>
      </c>
      <c r="EA316" t="str">
        <f>MasterListe!G8</f>
        <v>FG01</v>
      </c>
      <c r="EB316">
        <f>MasterListe!S8</f>
        <v>0</v>
      </c>
      <c r="EC316">
        <f t="shared" si="216"/>
        <v>0</v>
      </c>
      <c r="ED316">
        <f t="shared" si="217"/>
        <v>0</v>
      </c>
      <c r="EE316">
        <f t="shared" si="218"/>
        <v>0</v>
      </c>
      <c r="EF316">
        <f t="shared" si="219"/>
        <v>0</v>
      </c>
      <c r="EG316">
        <f t="shared" si="220"/>
        <v>0</v>
      </c>
      <c r="EH316">
        <f t="shared" si="221"/>
        <v>0</v>
      </c>
      <c r="EI316">
        <f t="shared" si="222"/>
        <v>1</v>
      </c>
      <c r="FA316" s="63" t="str">
        <f t="shared" si="233"/>
        <v>IO.RES_DE648</v>
      </c>
      <c r="FB316" s="64" t="str">
        <f t="shared" si="234"/>
        <v>F</v>
      </c>
      <c r="FC316" s="64" t="str">
        <f t="shared" si="235"/>
        <v>628</v>
      </c>
      <c r="FD316" s="64" t="str">
        <f t="shared" si="236"/>
        <v>Reserve</v>
      </c>
      <c r="FE316" s="64" t="s">
        <v>619</v>
      </c>
      <c r="FF316" s="65"/>
    </row>
    <row r="317" spans="1:162" ht="15" customHeight="1">
      <c r="A317">
        <f t="shared" si="223"/>
        <v>0</v>
      </c>
      <c r="G317">
        <f t="shared" si="196"/>
        <v>0</v>
      </c>
      <c r="H317">
        <f t="shared" si="197"/>
        <v>0</v>
      </c>
      <c r="I317">
        <f t="shared" si="198"/>
        <v>0</v>
      </c>
      <c r="J317">
        <f t="shared" si="237"/>
        <v>0</v>
      </c>
      <c r="K317">
        <f t="shared" si="199"/>
        <v>0</v>
      </c>
      <c r="L317">
        <f t="shared" si="200"/>
        <v>0</v>
      </c>
      <c r="M317">
        <f t="shared" si="201"/>
        <v>0</v>
      </c>
      <c r="N317">
        <f t="shared" si="193"/>
        <v>0</v>
      </c>
      <c r="O317" t="str">
        <f>MasterListe!B9&amp;"_"&amp;MasterListe!E9&amp;"_"&amp;MasterListe!F9</f>
        <v>TZ001_app PMPx C1_dp1</v>
      </c>
      <c r="P317" t="str">
        <f>MasterListe!I9&amp;" "&amp;MasterListe!L9</f>
        <v>Freigabe Pumpe 3</v>
      </c>
      <c r="S317">
        <f t="shared" si="224"/>
        <v>4</v>
      </c>
      <c r="T317">
        <f t="shared" si="202"/>
        <v>0</v>
      </c>
      <c r="U317">
        <f t="shared" si="225"/>
        <v>0</v>
      </c>
      <c r="V317">
        <f t="shared" si="226"/>
        <v>10</v>
      </c>
      <c r="W317">
        <f t="shared" si="203"/>
        <v>5</v>
      </c>
      <c r="X317">
        <f t="shared" si="204"/>
        <v>0</v>
      </c>
      <c r="Y317">
        <f t="shared" si="227"/>
        <v>6</v>
      </c>
      <c r="Z317">
        <f t="shared" si="205"/>
        <v>2</v>
      </c>
      <c r="AA317">
        <f t="shared" si="206"/>
        <v>0</v>
      </c>
      <c r="AB317">
        <f t="shared" si="228"/>
        <v>96</v>
      </c>
      <c r="AC317">
        <f t="shared" si="207"/>
        <v>5</v>
      </c>
      <c r="AD317">
        <f t="shared" si="208"/>
        <v>0</v>
      </c>
      <c r="AE317">
        <f t="shared" si="229"/>
        <v>0</v>
      </c>
      <c r="AF317">
        <f t="shared" si="209"/>
        <v>0</v>
      </c>
      <c r="AG317">
        <f t="shared" si="230"/>
        <v>8</v>
      </c>
      <c r="AH317" cm="1">
        <f t="array" ref="AH317">_xlfn.IFS(AND(AF317=AE317,AJ317=1),SUM(IF(EC317=1,1,0),AH316),AND(AH316=0,OR(AI317=1,AJ317=0)),0,AND(AI317=0,AJ317=0),AH316)</f>
        <v>0</v>
      </c>
      <c r="AI317">
        <f t="shared" si="210"/>
        <v>0</v>
      </c>
      <c r="AJ317">
        <f t="shared" si="211"/>
        <v>0</v>
      </c>
      <c r="AK317">
        <f t="shared" si="231"/>
        <v>0</v>
      </c>
      <c r="AL317">
        <f t="shared" si="212"/>
        <v>0</v>
      </c>
      <c r="AM317">
        <f t="shared" si="213"/>
        <v>0</v>
      </c>
      <c r="AN317">
        <f t="shared" si="232"/>
        <v>0</v>
      </c>
      <c r="AO317">
        <f t="shared" si="214"/>
        <v>0</v>
      </c>
      <c r="AP317">
        <f t="shared" si="215"/>
        <v>0</v>
      </c>
      <c r="AY317" s="72"/>
      <c r="AZ317" s="73"/>
      <c r="BB317" s="72"/>
      <c r="BQ317" s="100"/>
      <c r="BR317" s="96"/>
      <c r="BS317" s="60" t="str">
        <f t="shared" si="194"/>
        <v>DE629</v>
      </c>
      <c r="BT317" t="str">
        <f>IF(ISNA(MATCH(102,$I:$I,)),CC333,VLOOKUP(102,$I:$P,COLUMN(G287),))</f>
        <v>RES_DE649</v>
      </c>
      <c r="BU317" t="str">
        <f>IF(ISNA(MATCH(102,$I:$I,)),CD333,VLOOKUP(102,$I:$P,COLUMN(H287),))</f>
        <v>Reserve</v>
      </c>
      <c r="BW317" t="s">
        <v>584</v>
      </c>
      <c r="BX317" t="s">
        <v>585</v>
      </c>
      <c r="BY317" s="65" t="s">
        <v>1256</v>
      </c>
      <c r="BZ317" t="str">
        <f t="shared" si="195"/>
        <v>629</v>
      </c>
      <c r="CB317" t="s">
        <v>1267</v>
      </c>
      <c r="CC317" t="s">
        <v>1268</v>
      </c>
      <c r="CD317" t="s">
        <v>589</v>
      </c>
      <c r="CF317" t="s">
        <v>584</v>
      </c>
      <c r="CG317" t="s">
        <v>585</v>
      </c>
      <c r="CH317" t="s">
        <v>1256</v>
      </c>
      <c r="EA317" t="str">
        <f>MasterListe!G9</f>
        <v>FG01</v>
      </c>
      <c r="EB317">
        <f>MasterListe!S9</f>
        <v>0</v>
      </c>
      <c r="EC317">
        <f t="shared" si="216"/>
        <v>0</v>
      </c>
      <c r="ED317">
        <f t="shared" si="217"/>
        <v>0</v>
      </c>
      <c r="EE317">
        <f t="shared" si="218"/>
        <v>0</v>
      </c>
      <c r="EF317">
        <f t="shared" si="219"/>
        <v>0</v>
      </c>
      <c r="EG317">
        <f t="shared" si="220"/>
        <v>0</v>
      </c>
      <c r="EH317">
        <f t="shared" si="221"/>
        <v>0</v>
      </c>
      <c r="EI317">
        <f t="shared" si="222"/>
        <v>1</v>
      </c>
      <c r="FA317" s="63" t="str">
        <f t="shared" si="233"/>
        <v>IO.RES_DE649</v>
      </c>
      <c r="FB317" s="64" t="str">
        <f t="shared" si="234"/>
        <v>F</v>
      </c>
      <c r="FC317" s="64" t="str">
        <f t="shared" si="235"/>
        <v>629</v>
      </c>
      <c r="FD317" s="64" t="str">
        <f t="shared" si="236"/>
        <v>Reserve</v>
      </c>
      <c r="FE317" s="64" t="s">
        <v>619</v>
      </c>
      <c r="FF317" s="65"/>
    </row>
    <row r="318" spans="1:162" ht="15" customHeight="1">
      <c r="A318">
        <f t="shared" si="223"/>
        <v>0</v>
      </c>
      <c r="G318">
        <f t="shared" si="196"/>
        <v>0</v>
      </c>
      <c r="H318">
        <f t="shared" si="197"/>
        <v>0</v>
      </c>
      <c r="I318">
        <f t="shared" si="198"/>
        <v>0</v>
      </c>
      <c r="J318">
        <f t="shared" si="237"/>
        <v>0</v>
      </c>
      <c r="K318">
        <f t="shared" si="199"/>
        <v>0</v>
      </c>
      <c r="L318">
        <f t="shared" si="200"/>
        <v>0</v>
      </c>
      <c r="M318">
        <f t="shared" si="201"/>
        <v>0</v>
      </c>
      <c r="N318">
        <f t="shared" si="193"/>
        <v>0</v>
      </c>
      <c r="O318" t="str">
        <f>MasterListe!B10&amp;"_"&amp;MasterListe!E10&amp;"_"&amp;MasterListe!F10</f>
        <v>TZ001_app PMPx C1_dp1</v>
      </c>
      <c r="P318" t="str">
        <f>MasterListe!I10&amp;" "&amp;MasterListe!L10</f>
        <v>Freigabe Pumpe 4</v>
      </c>
      <c r="S318">
        <f t="shared" si="224"/>
        <v>4</v>
      </c>
      <c r="T318">
        <f t="shared" si="202"/>
        <v>0</v>
      </c>
      <c r="U318">
        <f t="shared" si="225"/>
        <v>0</v>
      </c>
      <c r="V318">
        <f t="shared" si="226"/>
        <v>10</v>
      </c>
      <c r="W318">
        <f t="shared" si="203"/>
        <v>5</v>
      </c>
      <c r="X318">
        <f t="shared" si="204"/>
        <v>0</v>
      </c>
      <c r="Y318">
        <f t="shared" si="227"/>
        <v>6</v>
      </c>
      <c r="Z318">
        <f t="shared" si="205"/>
        <v>2</v>
      </c>
      <c r="AA318">
        <f t="shared" si="206"/>
        <v>0</v>
      </c>
      <c r="AB318">
        <f t="shared" si="228"/>
        <v>96</v>
      </c>
      <c r="AC318">
        <f t="shared" si="207"/>
        <v>5</v>
      </c>
      <c r="AD318">
        <f t="shared" si="208"/>
        <v>0</v>
      </c>
      <c r="AE318">
        <f t="shared" si="229"/>
        <v>0</v>
      </c>
      <c r="AF318">
        <f t="shared" si="209"/>
        <v>0</v>
      </c>
      <c r="AG318">
        <f t="shared" si="230"/>
        <v>8</v>
      </c>
      <c r="AH318" cm="1">
        <f t="array" ref="AH318">_xlfn.IFS(AND(AF318=AE318,AJ318=1),SUM(IF(EC318=1,1,0),AH317),AND(AH317=0,OR(AI318=1,AJ318=0)),0,AND(AI318=0,AJ318=0),AH317)</f>
        <v>0</v>
      </c>
      <c r="AI318">
        <f t="shared" si="210"/>
        <v>0</v>
      </c>
      <c r="AJ318">
        <f t="shared" si="211"/>
        <v>0</v>
      </c>
      <c r="AK318">
        <f t="shared" si="231"/>
        <v>0</v>
      </c>
      <c r="AL318">
        <f t="shared" si="212"/>
        <v>0</v>
      </c>
      <c r="AM318">
        <f t="shared" si="213"/>
        <v>0</v>
      </c>
      <c r="AN318">
        <f t="shared" si="232"/>
        <v>0</v>
      </c>
      <c r="AO318">
        <f t="shared" si="214"/>
        <v>0</v>
      </c>
      <c r="AP318">
        <f t="shared" si="215"/>
        <v>0</v>
      </c>
      <c r="AY318" s="72"/>
      <c r="AZ318" s="73"/>
      <c r="BB318" s="72"/>
      <c r="BQ318" s="100"/>
      <c r="BR318" s="96"/>
      <c r="BS318" s="60" t="str">
        <f t="shared" si="194"/>
        <v>DE630</v>
      </c>
      <c r="BT318" t="str">
        <f>IF(ISNA(MATCH(103,$I:$I,)),CC334,VLOOKUP(103,$I:$P,COLUMN(G288),))</f>
        <v>RES_DE650</v>
      </c>
      <c r="BU318" t="str">
        <f>IF(ISNA(MATCH(103,$I:$I,)),CD334,VLOOKUP(103,$I:$P,COLUMN(H288),))</f>
        <v>Reserve</v>
      </c>
      <c r="BW318" t="s">
        <v>584</v>
      </c>
      <c r="BX318" t="s">
        <v>585</v>
      </c>
      <c r="BY318" s="65" t="s">
        <v>1256</v>
      </c>
      <c r="BZ318" t="str">
        <f t="shared" si="195"/>
        <v>630</v>
      </c>
      <c r="CB318" t="s">
        <v>1269</v>
      </c>
      <c r="CC318" t="s">
        <v>1270</v>
      </c>
      <c r="CD318" t="s">
        <v>589</v>
      </c>
      <c r="CF318" t="s">
        <v>584</v>
      </c>
      <c r="CG318" t="s">
        <v>585</v>
      </c>
      <c r="CH318" t="s">
        <v>1256</v>
      </c>
      <c r="EA318" t="str">
        <f>MasterListe!G10</f>
        <v>FG01</v>
      </c>
      <c r="EB318">
        <f>MasterListe!S10</f>
        <v>0</v>
      </c>
      <c r="EC318">
        <f t="shared" si="216"/>
        <v>0</v>
      </c>
      <c r="ED318">
        <f t="shared" si="217"/>
        <v>0</v>
      </c>
      <c r="EE318">
        <f t="shared" si="218"/>
        <v>0</v>
      </c>
      <c r="EF318">
        <f t="shared" si="219"/>
        <v>0</v>
      </c>
      <c r="EG318">
        <f t="shared" si="220"/>
        <v>0</v>
      </c>
      <c r="EH318">
        <f t="shared" si="221"/>
        <v>0</v>
      </c>
      <c r="EI318">
        <f t="shared" si="222"/>
        <v>1</v>
      </c>
      <c r="FA318" s="63" t="str">
        <f t="shared" si="233"/>
        <v>IO.RES_DE650</v>
      </c>
      <c r="FB318" s="64" t="str">
        <f t="shared" si="234"/>
        <v>F</v>
      </c>
      <c r="FC318" s="64" t="str">
        <f t="shared" si="235"/>
        <v>630</v>
      </c>
      <c r="FD318" s="64" t="str">
        <f t="shared" si="236"/>
        <v>Reserve</v>
      </c>
      <c r="FE318" s="64" t="s">
        <v>619</v>
      </c>
      <c r="FF318" s="65"/>
    </row>
    <row r="319" spans="1:162" ht="15" customHeight="1">
      <c r="A319">
        <f t="shared" si="223"/>
        <v>1</v>
      </c>
      <c r="G319">
        <f t="shared" si="196"/>
        <v>0</v>
      </c>
      <c r="H319">
        <f t="shared" si="197"/>
        <v>0</v>
      </c>
      <c r="I319">
        <f t="shared" si="198"/>
        <v>0</v>
      </c>
      <c r="J319">
        <f t="shared" si="237"/>
        <v>0</v>
      </c>
      <c r="K319">
        <f t="shared" si="199"/>
        <v>0</v>
      </c>
      <c r="L319">
        <f t="shared" si="200"/>
        <v>0</v>
      </c>
      <c r="M319">
        <f t="shared" si="201"/>
        <v>1</v>
      </c>
      <c r="N319">
        <f t="shared" si="193"/>
        <v>0</v>
      </c>
      <c r="O319" t="str">
        <f>MasterListe!B11&amp;"_"&amp;MasterListe!E11&amp;"_"&amp;MasterListe!F11</f>
        <v>TZ001_app SENT A1_dp1</v>
      </c>
      <c r="P319" t="str">
        <f>MasterListe!I11&amp;" "&amp;MasterListe!L11</f>
        <v>Messwert Druckmessung</v>
      </c>
      <c r="S319">
        <f t="shared" si="224"/>
        <v>4</v>
      </c>
      <c r="T319">
        <f t="shared" si="202"/>
        <v>0</v>
      </c>
      <c r="U319">
        <f t="shared" si="225"/>
        <v>0</v>
      </c>
      <c r="V319">
        <f t="shared" si="226"/>
        <v>10</v>
      </c>
      <c r="W319">
        <f t="shared" si="203"/>
        <v>5</v>
      </c>
      <c r="X319">
        <f t="shared" si="204"/>
        <v>0</v>
      </c>
      <c r="Y319">
        <f t="shared" si="227"/>
        <v>6</v>
      </c>
      <c r="Z319">
        <f t="shared" si="205"/>
        <v>2</v>
      </c>
      <c r="AA319">
        <f t="shared" si="206"/>
        <v>0</v>
      </c>
      <c r="AB319">
        <f t="shared" si="228"/>
        <v>96</v>
      </c>
      <c r="AC319">
        <f t="shared" si="207"/>
        <v>5</v>
      </c>
      <c r="AD319">
        <f t="shared" si="208"/>
        <v>0</v>
      </c>
      <c r="AE319">
        <f t="shared" si="229"/>
        <v>0</v>
      </c>
      <c r="AF319">
        <f t="shared" si="209"/>
        <v>0</v>
      </c>
      <c r="AG319">
        <f t="shared" si="230"/>
        <v>8</v>
      </c>
      <c r="AH319" cm="1">
        <f t="array" ref="AH319">_xlfn.IFS(AND(AF319=AE319,AJ319=1),SUM(IF(EC319=1,1,0),AH318),AND(AH318=0,OR(AI319=1,AJ319=0)),0,AND(AI319=0,AJ319=0),AH318)</f>
        <v>1</v>
      </c>
      <c r="AI319">
        <f t="shared" si="210"/>
        <v>0</v>
      </c>
      <c r="AJ319">
        <f t="shared" si="211"/>
        <v>1</v>
      </c>
      <c r="AK319">
        <f t="shared" si="231"/>
        <v>0</v>
      </c>
      <c r="AL319">
        <f t="shared" si="212"/>
        <v>0</v>
      </c>
      <c r="AM319">
        <f t="shared" si="213"/>
        <v>0</v>
      </c>
      <c r="AN319">
        <f t="shared" si="232"/>
        <v>0</v>
      </c>
      <c r="AO319">
        <f t="shared" si="214"/>
        <v>0</v>
      </c>
      <c r="AP319">
        <f t="shared" si="215"/>
        <v>0</v>
      </c>
      <c r="AY319" s="72"/>
      <c r="AZ319" s="73"/>
      <c r="BB319" s="72"/>
      <c r="BQ319" s="100"/>
      <c r="BR319" s="96"/>
      <c r="BS319" s="60" t="str">
        <f t="shared" si="194"/>
        <v>DE631</v>
      </c>
      <c r="BT319" t="str">
        <f>IF(ISNA(MATCH(104,$I:$I,)),CC335,VLOOKUP(104,$I:$P,COLUMN(G289),))</f>
        <v>RES_DE651</v>
      </c>
      <c r="BU319" t="str">
        <f>IF(ISNA(MATCH(104,$I:$I,)),CD335,VLOOKUP(104,$I:$P,COLUMN(H289),))</f>
        <v>Reserve</v>
      </c>
      <c r="BW319" t="s">
        <v>584</v>
      </c>
      <c r="BX319" t="s">
        <v>585</v>
      </c>
      <c r="BY319" s="65" t="s">
        <v>1256</v>
      </c>
      <c r="BZ319" t="str">
        <f t="shared" si="195"/>
        <v>631</v>
      </c>
      <c r="CB319" t="s">
        <v>1271</v>
      </c>
      <c r="CC319" t="s">
        <v>1272</v>
      </c>
      <c r="CD319" t="s">
        <v>589</v>
      </c>
      <c r="CF319" t="s">
        <v>584</v>
      </c>
      <c r="CG319" t="s">
        <v>585</v>
      </c>
      <c r="CH319" t="s">
        <v>1256</v>
      </c>
      <c r="EA319" t="str">
        <f>MasterListe!G11</f>
        <v>MW01</v>
      </c>
      <c r="EB319" t="str">
        <f>MasterListe!S11</f>
        <v>mV</v>
      </c>
      <c r="EC319">
        <f t="shared" si="216"/>
        <v>1</v>
      </c>
      <c r="ED319">
        <f t="shared" si="217"/>
        <v>0</v>
      </c>
      <c r="EE319">
        <f t="shared" si="218"/>
        <v>0</v>
      </c>
      <c r="EF319">
        <f t="shared" si="219"/>
        <v>1</v>
      </c>
      <c r="EG319">
        <f t="shared" si="220"/>
        <v>0</v>
      </c>
      <c r="EH319">
        <f t="shared" si="221"/>
        <v>0</v>
      </c>
      <c r="EI319">
        <f t="shared" si="222"/>
        <v>0</v>
      </c>
      <c r="FA319" s="63" t="str">
        <f t="shared" si="233"/>
        <v>IO.RES_DE651</v>
      </c>
      <c r="FB319" s="64" t="str">
        <f t="shared" si="234"/>
        <v>F</v>
      </c>
      <c r="FC319" s="64" t="str">
        <f t="shared" si="235"/>
        <v>631</v>
      </c>
      <c r="FD319" s="64" t="str">
        <f t="shared" si="236"/>
        <v>Reserve</v>
      </c>
      <c r="FE319" s="64" t="s">
        <v>619</v>
      </c>
      <c r="FF319" s="65"/>
    </row>
    <row r="320" spans="1:162" ht="15" customHeight="1">
      <c r="A320">
        <f t="shared" si="223"/>
        <v>0</v>
      </c>
      <c r="G320">
        <f t="shared" si="196"/>
        <v>0</v>
      </c>
      <c r="H320">
        <f t="shared" si="197"/>
        <v>0</v>
      </c>
      <c r="I320">
        <f t="shared" si="198"/>
        <v>0</v>
      </c>
      <c r="J320">
        <f t="shared" si="237"/>
        <v>0</v>
      </c>
      <c r="K320">
        <f t="shared" si="199"/>
        <v>0</v>
      </c>
      <c r="L320">
        <f t="shared" si="200"/>
        <v>0</v>
      </c>
      <c r="M320">
        <f t="shared" si="201"/>
        <v>0</v>
      </c>
      <c r="N320">
        <f t="shared" si="193"/>
        <v>0</v>
      </c>
      <c r="O320" t="str">
        <f>MasterListe!B12&amp;"_"&amp;MasterListe!E12&amp;"_"&amp;MasterListe!F12</f>
        <v>TZ002_app KLPx A1_dp1</v>
      </c>
      <c r="P320" t="str">
        <f>MasterListe!I12&amp;" "&amp;MasterListe!L12</f>
        <v>Freigabe (AUF-Befehl) Klappe Einlagerung</v>
      </c>
      <c r="S320">
        <f t="shared" si="224"/>
        <v>4</v>
      </c>
      <c r="T320">
        <f t="shared" si="202"/>
        <v>0</v>
      </c>
      <c r="U320">
        <f t="shared" si="225"/>
        <v>0</v>
      </c>
      <c r="V320">
        <f t="shared" si="226"/>
        <v>10</v>
      </c>
      <c r="W320">
        <f t="shared" si="203"/>
        <v>5</v>
      </c>
      <c r="X320">
        <f t="shared" si="204"/>
        <v>0</v>
      </c>
      <c r="Y320">
        <f t="shared" si="227"/>
        <v>6</v>
      </c>
      <c r="Z320">
        <f t="shared" si="205"/>
        <v>2</v>
      </c>
      <c r="AA320">
        <f t="shared" si="206"/>
        <v>0</v>
      </c>
      <c r="AB320">
        <f t="shared" si="228"/>
        <v>96</v>
      </c>
      <c r="AC320">
        <f t="shared" si="207"/>
        <v>5</v>
      </c>
      <c r="AD320">
        <f t="shared" si="208"/>
        <v>0</v>
      </c>
      <c r="AE320">
        <f t="shared" si="229"/>
        <v>0</v>
      </c>
      <c r="AF320">
        <f t="shared" si="209"/>
        <v>0</v>
      </c>
      <c r="AG320">
        <f t="shared" si="230"/>
        <v>8</v>
      </c>
      <c r="AH320" cm="1">
        <f t="array" ref="AH320">_xlfn.IFS(AND(AF320=AE320,AJ320=1),SUM(IF(EC320=1,1,0),AH319),AND(AH319=0,OR(AI320=1,AJ320=0)),0,AND(AI320=0,AJ320=0),AH319)</f>
        <v>1</v>
      </c>
      <c r="AI320">
        <f t="shared" si="210"/>
        <v>0</v>
      </c>
      <c r="AJ320">
        <f t="shared" si="211"/>
        <v>0</v>
      </c>
      <c r="AK320">
        <f t="shared" si="231"/>
        <v>0</v>
      </c>
      <c r="AL320">
        <f t="shared" si="212"/>
        <v>0</v>
      </c>
      <c r="AM320">
        <f t="shared" si="213"/>
        <v>0</v>
      </c>
      <c r="AN320">
        <f t="shared" si="232"/>
        <v>0</v>
      </c>
      <c r="AO320">
        <f t="shared" si="214"/>
        <v>0</v>
      </c>
      <c r="AP320">
        <f t="shared" si="215"/>
        <v>0</v>
      </c>
      <c r="AY320" s="72"/>
      <c r="AZ320" s="73"/>
      <c r="BB320" s="72"/>
      <c r="BQ320" s="100"/>
      <c r="BR320" s="96"/>
      <c r="BS320" s="60" t="str">
        <f t="shared" si="194"/>
        <v>DE632</v>
      </c>
      <c r="BT320" t="str">
        <f>IF(ISNA(MATCH(105,$I:$I,)),CC336,VLOOKUP(105,$I:$P,COLUMN(G290),))</f>
        <v>RES_DA656</v>
      </c>
      <c r="BU320" t="str">
        <f>IF(ISNA(MATCH(105,$I:$I,)),CD336,VLOOKUP(105,$I:$P,COLUMN(H290),))</f>
        <v>Reserve</v>
      </c>
      <c r="BW320" t="s">
        <v>584</v>
      </c>
      <c r="BX320" t="s">
        <v>585</v>
      </c>
      <c r="BY320" s="65" t="s">
        <v>1256</v>
      </c>
      <c r="BZ320" t="str">
        <f t="shared" si="195"/>
        <v>632</v>
      </c>
      <c r="CB320" t="s">
        <v>1273</v>
      </c>
      <c r="CC320" t="s">
        <v>1274</v>
      </c>
      <c r="CD320" t="s">
        <v>589</v>
      </c>
      <c r="CF320" t="s">
        <v>584</v>
      </c>
      <c r="CG320" t="s">
        <v>585</v>
      </c>
      <c r="CH320" t="s">
        <v>1256</v>
      </c>
      <c r="EA320" t="str">
        <f>MasterListe!G12</f>
        <v>FG01</v>
      </c>
      <c r="EB320">
        <f>MasterListe!S12</f>
        <v>0</v>
      </c>
      <c r="EC320">
        <f t="shared" si="216"/>
        <v>0</v>
      </c>
      <c r="ED320">
        <f t="shared" si="217"/>
        <v>0</v>
      </c>
      <c r="EE320">
        <f t="shared" si="218"/>
        <v>0</v>
      </c>
      <c r="EF320">
        <f t="shared" si="219"/>
        <v>0</v>
      </c>
      <c r="EG320">
        <f t="shared" si="220"/>
        <v>0</v>
      </c>
      <c r="EH320">
        <f t="shared" si="221"/>
        <v>0</v>
      </c>
      <c r="EI320">
        <f t="shared" si="222"/>
        <v>1</v>
      </c>
      <c r="FA320" s="63" t="str">
        <f t="shared" si="233"/>
        <v>IO.RES_DA656</v>
      </c>
      <c r="FB320" s="64" t="str">
        <f t="shared" si="234"/>
        <v>F</v>
      </c>
      <c r="FC320" s="64" t="str">
        <f t="shared" si="235"/>
        <v>632</v>
      </c>
      <c r="FD320" s="64" t="str">
        <f t="shared" si="236"/>
        <v>Reserve</v>
      </c>
      <c r="FE320" s="64" t="s">
        <v>619</v>
      </c>
      <c r="FF320" s="65"/>
    </row>
    <row r="321" spans="1:162" ht="15" customHeight="1">
      <c r="A321">
        <f t="shared" si="223"/>
        <v>1</v>
      </c>
      <c r="G321">
        <f t="shared" si="196"/>
        <v>0</v>
      </c>
      <c r="H321">
        <f t="shared" si="197"/>
        <v>0</v>
      </c>
      <c r="I321">
        <f t="shared" si="198"/>
        <v>6</v>
      </c>
      <c r="J321">
        <f t="shared" si="237"/>
        <v>0</v>
      </c>
      <c r="K321">
        <f t="shared" si="199"/>
        <v>0</v>
      </c>
      <c r="L321">
        <f t="shared" si="200"/>
        <v>0</v>
      </c>
      <c r="M321">
        <f t="shared" si="201"/>
        <v>0</v>
      </c>
      <c r="N321">
        <f t="shared" si="193"/>
        <v>0</v>
      </c>
      <c r="O321" t="str">
        <f>MasterListe!B13&amp;"_"&amp;MasterListe!E13&amp;"_"&amp;MasterListe!F13</f>
        <v>TZ002_app KLPx A1_dp2</v>
      </c>
      <c r="P321" t="str">
        <f>MasterListe!I13&amp;" "&amp;MasterListe!L13</f>
        <v>Rückmeldung geöffnet Klappe Einlagerung</v>
      </c>
      <c r="S321">
        <f t="shared" si="224"/>
        <v>4</v>
      </c>
      <c r="T321">
        <f t="shared" si="202"/>
        <v>0</v>
      </c>
      <c r="U321">
        <f t="shared" si="225"/>
        <v>0</v>
      </c>
      <c r="V321">
        <f t="shared" si="226"/>
        <v>10</v>
      </c>
      <c r="W321">
        <f t="shared" si="203"/>
        <v>5</v>
      </c>
      <c r="X321">
        <f t="shared" si="204"/>
        <v>0</v>
      </c>
      <c r="Y321">
        <f t="shared" si="227"/>
        <v>6</v>
      </c>
      <c r="Z321">
        <f t="shared" si="205"/>
        <v>2</v>
      </c>
      <c r="AA321">
        <f t="shared" si="206"/>
        <v>0</v>
      </c>
      <c r="AB321">
        <f t="shared" si="228"/>
        <v>96</v>
      </c>
      <c r="AC321">
        <f t="shared" si="207"/>
        <v>6</v>
      </c>
      <c r="AD321">
        <f t="shared" si="208"/>
        <v>1</v>
      </c>
      <c r="AE321">
        <f t="shared" si="229"/>
        <v>0</v>
      </c>
      <c r="AF321">
        <f t="shared" si="209"/>
        <v>0</v>
      </c>
      <c r="AG321">
        <f t="shared" si="230"/>
        <v>8</v>
      </c>
      <c r="AH321" cm="1">
        <f t="array" ref="AH321">_xlfn.IFS(AND(AF321=AE321,AJ321=1),SUM(IF(EC321=1,1,0),AH320),AND(AH320=0,OR(AI321=1,AJ321=0)),0,AND(AI321=0,AJ321=0),AH320)</f>
        <v>1</v>
      </c>
      <c r="AI321">
        <f t="shared" si="210"/>
        <v>0</v>
      </c>
      <c r="AJ321">
        <f t="shared" si="211"/>
        <v>0</v>
      </c>
      <c r="AK321">
        <f t="shared" si="231"/>
        <v>0</v>
      </c>
      <c r="AL321">
        <f t="shared" si="212"/>
        <v>0</v>
      </c>
      <c r="AM321">
        <f t="shared" si="213"/>
        <v>0</v>
      </c>
      <c r="AN321">
        <f t="shared" si="232"/>
        <v>0</v>
      </c>
      <c r="AO321">
        <f t="shared" si="214"/>
        <v>0</v>
      </c>
      <c r="AP321">
        <f t="shared" si="215"/>
        <v>0</v>
      </c>
      <c r="AY321" s="72"/>
      <c r="AZ321" s="73"/>
      <c r="BB321" s="72"/>
      <c r="BQ321" s="100"/>
      <c r="BR321" s="96"/>
      <c r="BS321" s="60" t="str">
        <f t="shared" si="194"/>
        <v>DE633</v>
      </c>
      <c r="BT321" t="str">
        <f>IF(ISNA(MATCH(106,$I:$I,)),CC337,VLOOKUP(106,$I:$P,COLUMN(G291),))</f>
        <v>RES_DA657</v>
      </c>
      <c r="BU321" t="str">
        <f>IF(ISNA(MATCH(106,$I:$I,)),CD337,VLOOKUP(106,$I:$P,COLUMN(H291),))</f>
        <v>Reserve</v>
      </c>
      <c r="BW321" t="s">
        <v>584</v>
      </c>
      <c r="BX321" t="s">
        <v>585</v>
      </c>
      <c r="BY321" s="65" t="s">
        <v>1256</v>
      </c>
      <c r="BZ321" t="str">
        <f t="shared" si="195"/>
        <v>633</v>
      </c>
      <c r="CB321" t="s">
        <v>1275</v>
      </c>
      <c r="CC321" t="s">
        <v>1276</v>
      </c>
      <c r="CD321" t="s">
        <v>589</v>
      </c>
      <c r="CF321" t="s">
        <v>584</v>
      </c>
      <c r="CG321" t="s">
        <v>585</v>
      </c>
      <c r="CH321" t="s">
        <v>1256</v>
      </c>
      <c r="EA321" t="str">
        <f>MasterListe!G13</f>
        <v>RM01</v>
      </c>
      <c r="EB321">
        <f>MasterListe!S13</f>
        <v>0</v>
      </c>
      <c r="EC321">
        <f t="shared" si="216"/>
        <v>0</v>
      </c>
      <c r="ED321">
        <f t="shared" si="217"/>
        <v>0</v>
      </c>
      <c r="EE321">
        <f t="shared" si="218"/>
        <v>0</v>
      </c>
      <c r="EF321">
        <f t="shared" si="219"/>
        <v>0</v>
      </c>
      <c r="EG321">
        <f t="shared" si="220"/>
        <v>0</v>
      </c>
      <c r="EH321">
        <f t="shared" si="221"/>
        <v>1</v>
      </c>
      <c r="EI321">
        <f t="shared" si="222"/>
        <v>0</v>
      </c>
      <c r="FA321" s="63" t="str">
        <f t="shared" si="233"/>
        <v>IO.RES_DA657</v>
      </c>
      <c r="FB321" s="64" t="str">
        <f t="shared" si="234"/>
        <v>F</v>
      </c>
      <c r="FC321" s="64" t="str">
        <f t="shared" si="235"/>
        <v>633</v>
      </c>
      <c r="FD321" s="64" t="str">
        <f t="shared" si="236"/>
        <v>Reserve</v>
      </c>
      <c r="FE321" s="64" t="s">
        <v>619</v>
      </c>
      <c r="FF321" s="65"/>
    </row>
    <row r="322" spans="1:162" ht="15" customHeight="1">
      <c r="A322">
        <f t="shared" si="223"/>
        <v>1</v>
      </c>
      <c r="G322">
        <f t="shared" si="196"/>
        <v>0</v>
      </c>
      <c r="H322">
        <f t="shared" si="197"/>
        <v>0</v>
      </c>
      <c r="I322">
        <f t="shared" si="198"/>
        <v>7</v>
      </c>
      <c r="J322">
        <f t="shared" si="237"/>
        <v>0</v>
      </c>
      <c r="K322">
        <f t="shared" si="199"/>
        <v>0</v>
      </c>
      <c r="L322">
        <f t="shared" si="200"/>
        <v>0</v>
      </c>
      <c r="M322">
        <f t="shared" si="201"/>
        <v>0</v>
      </c>
      <c r="N322">
        <f t="shared" si="193"/>
        <v>0</v>
      </c>
      <c r="O322" t="str">
        <f>MasterListe!B14&amp;"_"&amp;MasterListe!E14&amp;"_"&amp;MasterListe!F14</f>
        <v>TZ002_app KLPx A1_dp3</v>
      </c>
      <c r="P322" t="str">
        <f>MasterListe!I14&amp;" "&amp;MasterListe!L14</f>
        <v>Rückmeldung geschlossen Klappe Einlagerung</v>
      </c>
      <c r="S322">
        <f t="shared" si="224"/>
        <v>4</v>
      </c>
      <c r="T322">
        <f t="shared" si="202"/>
        <v>0</v>
      </c>
      <c r="U322">
        <f t="shared" si="225"/>
        <v>0</v>
      </c>
      <c r="V322">
        <f t="shared" si="226"/>
        <v>10</v>
      </c>
      <c r="W322">
        <f t="shared" si="203"/>
        <v>5</v>
      </c>
      <c r="X322">
        <f t="shared" si="204"/>
        <v>0</v>
      </c>
      <c r="Y322">
        <f t="shared" si="227"/>
        <v>6</v>
      </c>
      <c r="Z322">
        <f t="shared" si="205"/>
        <v>2</v>
      </c>
      <c r="AA322">
        <f t="shared" si="206"/>
        <v>0</v>
      </c>
      <c r="AB322">
        <f t="shared" si="228"/>
        <v>96</v>
      </c>
      <c r="AC322">
        <f t="shared" si="207"/>
        <v>7</v>
      </c>
      <c r="AD322">
        <f t="shared" si="208"/>
        <v>1</v>
      </c>
      <c r="AE322">
        <f t="shared" si="229"/>
        <v>0</v>
      </c>
      <c r="AF322">
        <f t="shared" si="209"/>
        <v>0</v>
      </c>
      <c r="AG322">
        <f t="shared" si="230"/>
        <v>8</v>
      </c>
      <c r="AH322" cm="1">
        <f t="array" ref="AH322">_xlfn.IFS(AND(AF322=AE322,AJ322=1),SUM(IF(EC322=1,1,0),AH321),AND(AH321=0,OR(AI322=1,AJ322=0)),0,AND(AI322=0,AJ322=0),AH321)</f>
        <v>1</v>
      </c>
      <c r="AI322">
        <f t="shared" si="210"/>
        <v>0</v>
      </c>
      <c r="AJ322">
        <f t="shared" si="211"/>
        <v>0</v>
      </c>
      <c r="AK322">
        <f t="shared" si="231"/>
        <v>0</v>
      </c>
      <c r="AL322">
        <f t="shared" si="212"/>
        <v>0</v>
      </c>
      <c r="AM322">
        <f t="shared" si="213"/>
        <v>0</v>
      </c>
      <c r="AN322">
        <f t="shared" si="232"/>
        <v>0</v>
      </c>
      <c r="AO322">
        <f t="shared" si="214"/>
        <v>0</v>
      </c>
      <c r="AP322">
        <f t="shared" si="215"/>
        <v>0</v>
      </c>
      <c r="AY322" s="72"/>
      <c r="AZ322" s="73"/>
      <c r="BB322" s="72"/>
      <c r="BQ322" s="100"/>
      <c r="BR322" s="96"/>
      <c r="BS322" s="60" t="str">
        <f t="shared" si="194"/>
        <v>DE634</v>
      </c>
      <c r="BT322" t="str">
        <f>IF(ISNA(MATCH(107,$I:$I,)),CC338,VLOOKUP(107,$I:$P,COLUMN(G292),))</f>
        <v>RES_DA658</v>
      </c>
      <c r="BU322" t="str">
        <f>IF(ISNA(MATCH(107,$I:$I,)),CD338,VLOOKUP(107,$I:$P,COLUMN(H292),))</f>
        <v>Reserve</v>
      </c>
      <c r="BW322" t="s">
        <v>584</v>
      </c>
      <c r="BX322" t="s">
        <v>585</v>
      </c>
      <c r="BY322" s="65" t="s">
        <v>1256</v>
      </c>
      <c r="BZ322" t="str">
        <f t="shared" si="195"/>
        <v>634</v>
      </c>
      <c r="CB322" t="s">
        <v>1277</v>
      </c>
      <c r="CC322" t="s">
        <v>1278</v>
      </c>
      <c r="CD322" t="s">
        <v>589</v>
      </c>
      <c r="CF322" t="s">
        <v>584</v>
      </c>
      <c r="CG322" t="s">
        <v>585</v>
      </c>
      <c r="CH322" t="s">
        <v>1256</v>
      </c>
      <c r="EA322" t="str">
        <f>MasterListe!G14</f>
        <v>RM02</v>
      </c>
      <c r="EB322">
        <f>MasterListe!S14</f>
        <v>0</v>
      </c>
      <c r="EC322">
        <f t="shared" si="216"/>
        <v>0</v>
      </c>
      <c r="ED322">
        <f t="shared" si="217"/>
        <v>0</v>
      </c>
      <c r="EE322">
        <f t="shared" si="218"/>
        <v>0</v>
      </c>
      <c r="EF322">
        <f t="shared" si="219"/>
        <v>0</v>
      </c>
      <c r="EG322">
        <f t="shared" si="220"/>
        <v>0</v>
      </c>
      <c r="EH322">
        <f t="shared" si="221"/>
        <v>1</v>
      </c>
      <c r="EI322">
        <f t="shared" si="222"/>
        <v>0</v>
      </c>
      <c r="FA322" s="63" t="str">
        <f t="shared" si="233"/>
        <v>IO.RES_DA658</v>
      </c>
      <c r="FB322" s="64" t="str">
        <f t="shared" si="234"/>
        <v>F</v>
      </c>
      <c r="FC322" s="64" t="str">
        <f t="shared" si="235"/>
        <v>634</v>
      </c>
      <c r="FD322" s="64" t="str">
        <f t="shared" si="236"/>
        <v>Reserve</v>
      </c>
      <c r="FE322" s="64" t="s">
        <v>619</v>
      </c>
      <c r="FF322" s="65"/>
    </row>
    <row r="323" spans="1:162" ht="15" customHeight="1">
      <c r="A323">
        <f t="shared" si="223"/>
        <v>1</v>
      </c>
      <c r="G323">
        <f t="shared" si="196"/>
        <v>0</v>
      </c>
      <c r="H323">
        <f t="shared" si="197"/>
        <v>0</v>
      </c>
      <c r="I323">
        <f t="shared" si="198"/>
        <v>8</v>
      </c>
      <c r="J323">
        <f t="shared" si="237"/>
        <v>0</v>
      </c>
      <c r="K323">
        <f t="shared" si="199"/>
        <v>0</v>
      </c>
      <c r="L323">
        <f t="shared" si="200"/>
        <v>0</v>
      </c>
      <c r="M323">
        <f t="shared" si="201"/>
        <v>0</v>
      </c>
      <c r="N323">
        <f t="shared" si="193"/>
        <v>0</v>
      </c>
      <c r="O323" t="str">
        <f>MasterListe!B15&amp;"_"&amp;MasterListe!E15&amp;"_"&amp;MasterListe!F15</f>
        <v>TZ002_app KLPx A1_dp4</v>
      </c>
      <c r="P323" t="str">
        <f>MasterListe!I15&amp;" "&amp;MasterListe!L15</f>
        <v>Handeingriff Klappe Einlagerung</v>
      </c>
      <c r="S323">
        <f t="shared" si="224"/>
        <v>4</v>
      </c>
      <c r="T323">
        <f t="shared" si="202"/>
        <v>0</v>
      </c>
      <c r="U323">
        <f t="shared" si="225"/>
        <v>0</v>
      </c>
      <c r="V323">
        <f t="shared" si="226"/>
        <v>10</v>
      </c>
      <c r="W323">
        <f t="shared" si="203"/>
        <v>5</v>
      </c>
      <c r="X323">
        <f t="shared" si="204"/>
        <v>0</v>
      </c>
      <c r="Y323">
        <f t="shared" si="227"/>
        <v>6</v>
      </c>
      <c r="Z323">
        <f t="shared" si="205"/>
        <v>2</v>
      </c>
      <c r="AA323">
        <f t="shared" si="206"/>
        <v>0</v>
      </c>
      <c r="AB323">
        <f t="shared" si="228"/>
        <v>96</v>
      </c>
      <c r="AC323">
        <f t="shared" si="207"/>
        <v>8</v>
      </c>
      <c r="AD323">
        <f t="shared" si="208"/>
        <v>1</v>
      </c>
      <c r="AE323">
        <f t="shared" si="229"/>
        <v>0</v>
      </c>
      <c r="AF323">
        <f t="shared" si="209"/>
        <v>0</v>
      </c>
      <c r="AG323">
        <f t="shared" si="230"/>
        <v>8</v>
      </c>
      <c r="AH323" cm="1">
        <f t="array" ref="AH323">_xlfn.IFS(AND(AF323=AE323,AJ323=1),SUM(IF(EC323=1,1,0),AH322),AND(AH322=0,OR(AI323=1,AJ323=0)),0,AND(AI323=0,AJ323=0),AH322)</f>
        <v>1</v>
      </c>
      <c r="AI323">
        <f t="shared" si="210"/>
        <v>0</v>
      </c>
      <c r="AJ323">
        <f t="shared" si="211"/>
        <v>0</v>
      </c>
      <c r="AK323">
        <f t="shared" si="231"/>
        <v>0</v>
      </c>
      <c r="AL323">
        <f t="shared" si="212"/>
        <v>0</v>
      </c>
      <c r="AM323">
        <f t="shared" si="213"/>
        <v>0</v>
      </c>
      <c r="AN323">
        <f t="shared" si="232"/>
        <v>0</v>
      </c>
      <c r="AO323">
        <f t="shared" si="214"/>
        <v>0</v>
      </c>
      <c r="AP323">
        <f t="shared" si="215"/>
        <v>0</v>
      </c>
      <c r="AY323" s="72"/>
      <c r="AZ323" s="73"/>
      <c r="BB323" s="72"/>
      <c r="BQ323" s="100"/>
      <c r="BR323" s="96"/>
      <c r="BS323" s="60" t="str">
        <f t="shared" si="194"/>
        <v>DE635</v>
      </c>
      <c r="BT323" t="str">
        <f>IF(ISNA(MATCH(108,$I:$I,)),CC339,VLOOKUP(108,$I:$P,COLUMN(G293),))</f>
        <v>RES_DA659</v>
      </c>
      <c r="BU323" t="str">
        <f>IF(ISNA(MATCH(108,$I:$I,)),CD339,VLOOKUP(108,$I:$P,COLUMN(H293),))</f>
        <v>Reserve</v>
      </c>
      <c r="BW323" t="s">
        <v>584</v>
      </c>
      <c r="BX323" t="s">
        <v>585</v>
      </c>
      <c r="BY323" s="65" t="s">
        <v>1256</v>
      </c>
      <c r="BZ323" t="str">
        <f t="shared" si="195"/>
        <v>635</v>
      </c>
      <c r="CB323" t="s">
        <v>1279</v>
      </c>
      <c r="CC323" t="s">
        <v>1280</v>
      </c>
      <c r="CD323" t="s">
        <v>589</v>
      </c>
      <c r="CF323" t="s">
        <v>584</v>
      </c>
      <c r="CG323" t="s">
        <v>585</v>
      </c>
      <c r="CH323" t="s">
        <v>1256</v>
      </c>
      <c r="EA323" t="str">
        <f>MasterListe!G15</f>
        <v>SM05</v>
      </c>
      <c r="EB323">
        <f>MasterListe!S15</f>
        <v>0</v>
      </c>
      <c r="EC323">
        <f t="shared" si="216"/>
        <v>0</v>
      </c>
      <c r="ED323">
        <f t="shared" si="217"/>
        <v>0</v>
      </c>
      <c r="EE323">
        <f t="shared" si="218"/>
        <v>0</v>
      </c>
      <c r="EF323">
        <f t="shared" si="219"/>
        <v>0</v>
      </c>
      <c r="EG323">
        <f t="shared" si="220"/>
        <v>0</v>
      </c>
      <c r="EH323">
        <f t="shared" si="221"/>
        <v>1</v>
      </c>
      <c r="EI323">
        <f t="shared" si="222"/>
        <v>0</v>
      </c>
      <c r="FA323" s="63" t="str">
        <f t="shared" si="233"/>
        <v>IO.RES_DA659</v>
      </c>
      <c r="FB323" s="64" t="str">
        <f t="shared" si="234"/>
        <v>F</v>
      </c>
      <c r="FC323" s="64" t="str">
        <f t="shared" si="235"/>
        <v>635</v>
      </c>
      <c r="FD323" s="64" t="str">
        <f t="shared" si="236"/>
        <v>Reserve</v>
      </c>
      <c r="FE323" s="64" t="s">
        <v>619</v>
      </c>
      <c r="FF323" s="65"/>
    </row>
    <row r="324" spans="1:162" ht="15" customHeight="1">
      <c r="A324">
        <f t="shared" si="223"/>
        <v>1</v>
      </c>
      <c r="G324">
        <f t="shared" si="196"/>
        <v>0</v>
      </c>
      <c r="H324">
        <f t="shared" si="197"/>
        <v>0</v>
      </c>
      <c r="I324">
        <f t="shared" si="198"/>
        <v>9</v>
      </c>
      <c r="J324">
        <f t="shared" si="237"/>
        <v>0</v>
      </c>
      <c r="K324">
        <f t="shared" si="199"/>
        <v>0</v>
      </c>
      <c r="L324">
        <f t="shared" si="200"/>
        <v>0</v>
      </c>
      <c r="M324">
        <f t="shared" si="201"/>
        <v>0</v>
      </c>
      <c r="N324">
        <f t="shared" ref="N324:N387" si="238">AF324*AI324</f>
        <v>0</v>
      </c>
      <c r="O324" t="str">
        <f>MasterListe!B16&amp;"_"&amp;MasterListe!E16&amp;"_"&amp;MasterListe!F16</f>
        <v>TZ002_app SM01 A1_dp1</v>
      </c>
      <c r="P324" t="str">
        <f>MasterListe!I16&amp;" "&amp;MasterListe!L16</f>
        <v>Störmeldung Klappe Einlagerung SM</v>
      </c>
      <c r="S324">
        <f t="shared" si="224"/>
        <v>4</v>
      </c>
      <c r="T324">
        <f t="shared" si="202"/>
        <v>0</v>
      </c>
      <c r="U324">
        <f t="shared" si="225"/>
        <v>0</v>
      </c>
      <c r="V324">
        <f t="shared" si="226"/>
        <v>10</v>
      </c>
      <c r="W324">
        <f t="shared" si="203"/>
        <v>5</v>
      </c>
      <c r="X324">
        <f t="shared" si="204"/>
        <v>0</v>
      </c>
      <c r="Y324">
        <f t="shared" si="227"/>
        <v>6</v>
      </c>
      <c r="Z324">
        <f t="shared" si="205"/>
        <v>2</v>
      </c>
      <c r="AA324">
        <f t="shared" si="206"/>
        <v>0</v>
      </c>
      <c r="AB324">
        <f t="shared" si="228"/>
        <v>96</v>
      </c>
      <c r="AC324">
        <f t="shared" si="207"/>
        <v>9</v>
      </c>
      <c r="AD324">
        <f t="shared" si="208"/>
        <v>1</v>
      </c>
      <c r="AE324">
        <f t="shared" si="229"/>
        <v>0</v>
      </c>
      <c r="AF324">
        <f t="shared" si="209"/>
        <v>0</v>
      </c>
      <c r="AG324">
        <f t="shared" si="230"/>
        <v>8</v>
      </c>
      <c r="AH324" cm="1">
        <f t="array" ref="AH324">_xlfn.IFS(AND(AF324=AE324,AJ324=1),SUM(IF(EC324=1,1,0),AH323),AND(AH323=0,OR(AI324=1,AJ324=0)),0,AND(AI324=0,AJ324=0),AH323)</f>
        <v>1</v>
      </c>
      <c r="AI324">
        <f t="shared" si="210"/>
        <v>0</v>
      </c>
      <c r="AJ324">
        <f t="shared" si="211"/>
        <v>0</v>
      </c>
      <c r="AK324">
        <f t="shared" si="231"/>
        <v>0</v>
      </c>
      <c r="AL324">
        <f t="shared" si="212"/>
        <v>0</v>
      </c>
      <c r="AM324">
        <f t="shared" si="213"/>
        <v>0</v>
      </c>
      <c r="AN324">
        <f t="shared" si="232"/>
        <v>0</v>
      </c>
      <c r="AO324">
        <f t="shared" si="214"/>
        <v>0</v>
      </c>
      <c r="AP324">
        <f t="shared" si="215"/>
        <v>0</v>
      </c>
      <c r="AY324" s="72"/>
      <c r="AZ324" s="73"/>
      <c r="BB324" s="72"/>
      <c r="BQ324" s="100"/>
      <c r="BR324" s="96">
        <v>10</v>
      </c>
      <c r="BS324" s="60" t="str">
        <f t="shared" ref="BS324:BS387" si="239">CB324</f>
        <v>DE640</v>
      </c>
      <c r="BT324" t="str">
        <f>IF(ISNA(MATCH(109,$I:$I,)),CC340,VLOOKUP(109,$I:$P,COLUMN(G294),))</f>
        <v>RES_DA660</v>
      </c>
      <c r="BU324" t="str">
        <f>IF(ISNA(MATCH(109,$I:$I,)),CD340,VLOOKUP(109,$I:$P,COLUMN(H294),))</f>
        <v>Reserve</v>
      </c>
      <c r="BW324" t="s">
        <v>584</v>
      </c>
      <c r="BX324" t="s">
        <v>585</v>
      </c>
      <c r="BY324" s="65" t="s">
        <v>1281</v>
      </c>
      <c r="BZ324" t="str">
        <f t="shared" ref="BZ324:BZ387" si="240">MID(BS324,3,3)</f>
        <v>640</v>
      </c>
      <c r="CB324" t="s">
        <v>1282</v>
      </c>
      <c r="CC324" t="s">
        <v>1283</v>
      </c>
      <c r="CD324" t="s">
        <v>589</v>
      </c>
      <c r="CF324" t="s">
        <v>584</v>
      </c>
      <c r="CG324" t="s">
        <v>585</v>
      </c>
      <c r="CH324" t="s">
        <v>1281</v>
      </c>
      <c r="EA324" t="str">
        <f>MasterListe!G16</f>
        <v>SM01</v>
      </c>
      <c r="EB324">
        <f>MasterListe!S16</f>
        <v>0</v>
      </c>
      <c r="EC324">
        <f t="shared" si="216"/>
        <v>0</v>
      </c>
      <c r="ED324">
        <f t="shared" si="217"/>
        <v>0</v>
      </c>
      <c r="EE324">
        <f t="shared" si="218"/>
        <v>0</v>
      </c>
      <c r="EF324">
        <f t="shared" si="219"/>
        <v>0</v>
      </c>
      <c r="EG324">
        <f t="shared" si="220"/>
        <v>0</v>
      </c>
      <c r="EH324">
        <f t="shared" si="221"/>
        <v>1</v>
      </c>
      <c r="EI324">
        <f t="shared" si="222"/>
        <v>0</v>
      </c>
      <c r="FA324" s="63" t="str">
        <f t="shared" si="233"/>
        <v>IO.RES_DA660</v>
      </c>
      <c r="FB324" s="64" t="str">
        <f t="shared" si="234"/>
        <v>F</v>
      </c>
      <c r="FC324" s="64" t="str">
        <f t="shared" si="235"/>
        <v>640</v>
      </c>
      <c r="FD324" s="64" t="str">
        <f t="shared" si="236"/>
        <v>Reserve</v>
      </c>
      <c r="FE324" s="64" t="s">
        <v>619</v>
      </c>
      <c r="FF324" s="65"/>
    </row>
    <row r="325" spans="1:162" ht="15" customHeight="1">
      <c r="A325">
        <f t="shared" si="223"/>
        <v>1</v>
      </c>
      <c r="G325">
        <f t="shared" ref="G325:G388" si="241">AO325*AP325</f>
        <v>0</v>
      </c>
      <c r="H325">
        <f t="shared" ref="H325:H388" si="242">T325*U325</f>
        <v>0</v>
      </c>
      <c r="I325">
        <f t="shared" ref="I325:I388" si="243">AC325*AD325</f>
        <v>10</v>
      </c>
      <c r="J325">
        <f t="shared" si="237"/>
        <v>0</v>
      </c>
      <c r="K325">
        <f t="shared" ref="K325:K388" si="244">AA325*Z325</f>
        <v>0</v>
      </c>
      <c r="L325">
        <f t="shared" ref="L325:L388" si="245">AM325*AL325</f>
        <v>0</v>
      </c>
      <c r="M325">
        <f t="shared" ref="M325:M388" si="246">AH325*AJ325</f>
        <v>0</v>
      </c>
      <c r="N325">
        <f t="shared" si="238"/>
        <v>0</v>
      </c>
      <c r="O325" t="str">
        <f>MasterListe!B17&amp;"_"&amp;MasterListe!E17&amp;"_"&amp;MasterListe!F17</f>
        <v>TZ002_app SM02 A1_dp1</v>
      </c>
      <c r="P325" t="str">
        <f>MasterListe!I17&amp;" "&amp;MasterListe!L17</f>
        <v>Störmeldung HiHi Grenzschalter</v>
      </c>
      <c r="S325">
        <f t="shared" si="224"/>
        <v>4</v>
      </c>
      <c r="T325">
        <f t="shared" ref="T325:T388" si="247">IF(SUM(IF(Q325="A1000_Standard",1,0),T324)&gt;S325,T324,SUM(IF(Q325="A1000_Standard",1,0),T324))</f>
        <v>0</v>
      </c>
      <c r="U325">
        <f t="shared" si="225"/>
        <v>0</v>
      </c>
      <c r="V325">
        <f t="shared" si="226"/>
        <v>10</v>
      </c>
      <c r="W325">
        <f t="shared" ref="W325:W388" si="248">IF(SUM(IF(Q325="A1000",1,0),W324)&gt;V325,W324,SUM(IF(Q325="A1000",1,0),W324))</f>
        <v>5</v>
      </c>
      <c r="X325">
        <f t="shared" ref="X325:X388" si="249">IF(Q325="A1000",1,0)</f>
        <v>0</v>
      </c>
      <c r="Y325">
        <f t="shared" si="227"/>
        <v>6</v>
      </c>
      <c r="Z325">
        <f t="shared" ref="Z325:Z388" si="250">IF(SUM(IF(Q325="A2000",1,0),Z324)&gt;Y325,Z324,SUM(IF(Q325="A2000",1,0),Z324))</f>
        <v>2</v>
      </c>
      <c r="AA325">
        <f t="shared" ref="AA325:AA388" si="251">IF(Q325="A2000",1,0)</f>
        <v>0</v>
      </c>
      <c r="AB325">
        <f t="shared" si="228"/>
        <v>96</v>
      </c>
      <c r="AC325">
        <f t="shared" ref="AC325:AC388" si="252">IF(SUM(IF(EH325=1,1,0),AC324)&gt;AB325,AC324,SUM(IF(EH325=1,1,0),AC324))</f>
        <v>10</v>
      </c>
      <c r="AD325">
        <f t="shared" ref="AD325:AD388" si="253">EH325</f>
        <v>1</v>
      </c>
      <c r="AE325">
        <f t="shared" si="229"/>
        <v>0</v>
      </c>
      <c r="AF325">
        <f t="shared" ref="AF325:AF388" si="254">IF(SUM(IF(EC325=1,1,0),AF324)&gt;AE325,AF324,SUM(IF(EC325=1,1,0),AF324))</f>
        <v>0</v>
      </c>
      <c r="AG325">
        <f t="shared" si="230"/>
        <v>8</v>
      </c>
      <c r="AH325" cm="1">
        <f t="array" ref="AH325">_xlfn.IFS(AND(AF325=AE325,AJ325=1),SUM(IF(EC325=1,1,0),AH324),AND(AH324=0,OR(AI325=1,AJ325=0)),0,AND(AI325=0,AJ325=0),AH324)</f>
        <v>1</v>
      </c>
      <c r="AI325">
        <f t="shared" ref="AI325:AI388" si="255">IF(AND(EC325=1,AF324&lt;AE325),1,0)</f>
        <v>0</v>
      </c>
      <c r="AJ325">
        <f t="shared" ref="AJ325:AJ388" si="256">IF(AND(EC325=1,AI325=0),1,0)</f>
        <v>0</v>
      </c>
      <c r="AK325">
        <f t="shared" si="231"/>
        <v>0</v>
      </c>
      <c r="AL325">
        <f t="shared" ref="AL325:AL388" si="257">IF(SUM(IF(EG325=1,1,0),AL324)&gt;AK325,AF324,SUM(IF(EG325=1,1,0),AL324))</f>
        <v>0</v>
      </c>
      <c r="AM325">
        <f t="shared" ref="AM325:AM388" si="258">IF(AND(EG325=1,AL324&lt;AK325),1,0)</f>
        <v>0</v>
      </c>
      <c r="AN325">
        <f t="shared" si="232"/>
        <v>0</v>
      </c>
      <c r="AO325">
        <f t="shared" ref="AO325:AO388" si="259">IF(SUM(AP325,AO324)&gt;AN325,AO324,SUM(AP325,AO324))</f>
        <v>0</v>
      </c>
      <c r="AP325">
        <f t="shared" ref="AP325:AP388" si="260">ED325</f>
        <v>0</v>
      </c>
      <c r="AY325" s="72"/>
      <c r="AZ325" s="73"/>
      <c r="BB325" s="72"/>
      <c r="BQ325" s="100"/>
      <c r="BR325" s="96"/>
      <c r="BS325" s="60" t="str">
        <f t="shared" si="239"/>
        <v>DE641</v>
      </c>
      <c r="BT325" t="str">
        <f>IF(ISNA(MATCH(110,$I:$I,)),CC341,VLOOKUP(110,$I:$P,COLUMN(G295),))</f>
        <v>RES_DA661</v>
      </c>
      <c r="BU325" t="str">
        <f>IF(ISNA(MATCH(110,$I:$I,)),CD341,VLOOKUP(110,$I:$P,COLUMN(H295),))</f>
        <v>Reserve</v>
      </c>
      <c r="BW325" t="s">
        <v>584</v>
      </c>
      <c r="BX325" t="s">
        <v>585</v>
      </c>
      <c r="BY325" s="65" t="s">
        <v>1281</v>
      </c>
      <c r="BZ325" t="str">
        <f t="shared" si="240"/>
        <v>641</v>
      </c>
      <c r="CB325" t="s">
        <v>1284</v>
      </c>
      <c r="CC325" t="s">
        <v>1285</v>
      </c>
      <c r="CD325" t="s">
        <v>589</v>
      </c>
      <c r="CF325" t="s">
        <v>584</v>
      </c>
      <c r="CG325" t="s">
        <v>585</v>
      </c>
      <c r="CH325" t="s">
        <v>1281</v>
      </c>
      <c r="EA325" t="str">
        <f>MasterListe!G17</f>
        <v>SM01</v>
      </c>
      <c r="EB325">
        <f>MasterListe!S17</f>
        <v>0</v>
      </c>
      <c r="EC325">
        <f t="shared" ref="EC325:EC388" si="261">_xlfn.BITAND(EF325,NOT(EE325))</f>
        <v>0</v>
      </c>
      <c r="ED325">
        <f t="shared" ref="ED325:ED388" si="262">_xlfn.BITAND(EE325,EF325)</f>
        <v>0</v>
      </c>
      <c r="EE325">
        <f t="shared" ref="EE325:EE388" si="263">IF(ISERROR(FIND("mA",EB325)),0,1)</f>
        <v>0</v>
      </c>
      <c r="EF325">
        <f t="shared" ref="EF325:EF388" si="264">IF(ISERROR(FIND("MW",EA325)),0,1)</f>
        <v>0</v>
      </c>
      <c r="EG325">
        <f t="shared" ref="EG325:EG388" si="265">IF(ISERROR(FIND("SG",EA325)),0,1)</f>
        <v>0</v>
      </c>
      <c r="EH325">
        <f t="shared" ref="EH325:EH388" si="266">IF(OR(IF(ISERROR(FIND("SM",EA325)),0,1),IF(ISERROR(FIND("BM",EA325)),0,1),(IF(ISERROR(FIND("RM",EA325)),0,1))),1,0)</f>
        <v>1</v>
      </c>
      <c r="EI325">
        <f t="shared" ref="EI325:EI388" si="267">IF(ISERROR(FIND("FG",EA325)),0,1)</f>
        <v>0</v>
      </c>
      <c r="FA325" s="63" t="str">
        <f t="shared" si="233"/>
        <v>IO.RES_DA661</v>
      </c>
      <c r="FB325" s="64" t="str">
        <f t="shared" si="234"/>
        <v>F</v>
      </c>
      <c r="FC325" s="64" t="str">
        <f t="shared" si="235"/>
        <v>641</v>
      </c>
      <c r="FD325" s="64" t="str">
        <f t="shared" si="236"/>
        <v>Reserve</v>
      </c>
      <c r="FE325" s="64" t="s">
        <v>619</v>
      </c>
      <c r="FF325" s="65"/>
    </row>
    <row r="326" spans="1:162" ht="15" customHeight="1">
      <c r="A326">
        <f t="shared" ref="A326:A389" si="268">SUM(X326,AA326,AD326,AI326,AJ326,AM326,U326,AP326)</f>
        <v>1</v>
      </c>
      <c r="G326">
        <f t="shared" si="241"/>
        <v>0</v>
      </c>
      <c r="H326">
        <f t="shared" si="242"/>
        <v>0</v>
      </c>
      <c r="I326">
        <f t="shared" si="243"/>
        <v>11</v>
      </c>
      <c r="J326">
        <f t="shared" si="237"/>
        <v>0</v>
      </c>
      <c r="K326">
        <f t="shared" si="244"/>
        <v>0</v>
      </c>
      <c r="L326">
        <f t="shared" si="245"/>
        <v>0</v>
      </c>
      <c r="M326">
        <f t="shared" si="246"/>
        <v>0</v>
      </c>
      <c r="N326">
        <f t="shared" si="238"/>
        <v>0</v>
      </c>
      <c r="O326" t="str">
        <f>MasterListe!B18&amp;"_"&amp;MasterListe!E18&amp;"_"&amp;MasterListe!F18</f>
        <v>TZ002_app SM02 A1_dp2</v>
      </c>
      <c r="P326" t="str">
        <f>MasterListe!I18&amp;" "&amp;MasterListe!L18</f>
        <v>Niveaumeldung HiHi Grenzschalter</v>
      </c>
      <c r="S326">
        <f t="shared" ref="S326:S389" si="269">S325</f>
        <v>4</v>
      </c>
      <c r="T326">
        <f t="shared" si="247"/>
        <v>0</v>
      </c>
      <c r="U326">
        <f t="shared" ref="U326:U389" si="270">IF(Q326="A1000_Standard",1,0)</f>
        <v>0</v>
      </c>
      <c r="V326">
        <f t="shared" ref="V326:V389" si="271">V325</f>
        <v>10</v>
      </c>
      <c r="W326">
        <f t="shared" si="248"/>
        <v>5</v>
      </c>
      <c r="X326">
        <f t="shared" si="249"/>
        <v>0</v>
      </c>
      <c r="Y326">
        <f t="shared" ref="Y326:Y389" si="272">Y325</f>
        <v>6</v>
      </c>
      <c r="Z326">
        <f t="shared" si="250"/>
        <v>2</v>
      </c>
      <c r="AA326">
        <f t="shared" si="251"/>
        <v>0</v>
      </c>
      <c r="AB326">
        <f t="shared" ref="AB326:AB389" si="273">AB325</f>
        <v>96</v>
      </c>
      <c r="AC326">
        <f t="shared" si="252"/>
        <v>11</v>
      </c>
      <c r="AD326">
        <f t="shared" si="253"/>
        <v>1</v>
      </c>
      <c r="AE326">
        <f t="shared" ref="AE326:AE389" si="274">AE325</f>
        <v>0</v>
      </c>
      <c r="AF326">
        <f t="shared" si="254"/>
        <v>0</v>
      </c>
      <c r="AG326">
        <f t="shared" ref="AG326:AG389" si="275">AG325</f>
        <v>8</v>
      </c>
      <c r="AH326" cm="1">
        <f t="array" ref="AH326">_xlfn.IFS(AND(AF326=AE326,AJ326=1),SUM(IF(EC326=1,1,0),AH325),AND(AH325=0,OR(AI326=1,AJ326=0)),0,AND(AI326=0,AJ326=0),AH325)</f>
        <v>1</v>
      </c>
      <c r="AI326">
        <f t="shared" si="255"/>
        <v>0</v>
      </c>
      <c r="AJ326">
        <f t="shared" si="256"/>
        <v>0</v>
      </c>
      <c r="AK326">
        <f t="shared" ref="AK326:AK389" si="276">AK325</f>
        <v>0</v>
      </c>
      <c r="AL326">
        <f t="shared" si="257"/>
        <v>0</v>
      </c>
      <c r="AM326">
        <f t="shared" si="258"/>
        <v>0</v>
      </c>
      <c r="AN326">
        <f t="shared" ref="AN326:AN389" si="277">AN325</f>
        <v>0</v>
      </c>
      <c r="AO326">
        <f t="shared" si="259"/>
        <v>0</v>
      </c>
      <c r="AP326">
        <f t="shared" si="260"/>
        <v>0</v>
      </c>
      <c r="AY326" s="72"/>
      <c r="AZ326" s="73"/>
      <c r="BB326" s="72"/>
      <c r="BQ326" s="100"/>
      <c r="BR326" s="96"/>
      <c r="BS326" s="60" t="str">
        <f t="shared" si="239"/>
        <v>DE642</v>
      </c>
      <c r="BT326" t="str">
        <f>IF(ISNA(MATCH(111,$I:$I,)),CC342,VLOOKUP(111,$I:$P,COLUMN(G296),))</f>
        <v>RES_DA662</v>
      </c>
      <c r="BU326" t="str">
        <f>IF(ISNA(MATCH(111,$I:$I,)),CD342,VLOOKUP(111,$I:$P,COLUMN(H296),))</f>
        <v>Reserve</v>
      </c>
      <c r="BW326" t="s">
        <v>584</v>
      </c>
      <c r="BX326" t="s">
        <v>585</v>
      </c>
      <c r="BY326" s="65" t="s">
        <v>1281</v>
      </c>
      <c r="BZ326" t="str">
        <f t="shared" si="240"/>
        <v>642</v>
      </c>
      <c r="CB326" t="s">
        <v>1286</v>
      </c>
      <c r="CC326" t="s">
        <v>1287</v>
      </c>
      <c r="CD326" t="s">
        <v>589</v>
      </c>
      <c r="CF326" t="s">
        <v>584</v>
      </c>
      <c r="CG326" t="s">
        <v>585</v>
      </c>
      <c r="CH326" t="s">
        <v>1281</v>
      </c>
      <c r="EA326" t="str">
        <f>MasterListe!G18</f>
        <v>SM02</v>
      </c>
      <c r="EB326">
        <f>MasterListe!S18</f>
        <v>0</v>
      </c>
      <c r="EC326">
        <f t="shared" si="261"/>
        <v>0</v>
      </c>
      <c r="ED326">
        <f t="shared" si="262"/>
        <v>0</v>
      </c>
      <c r="EE326">
        <f t="shared" si="263"/>
        <v>0</v>
      </c>
      <c r="EF326">
        <f t="shared" si="264"/>
        <v>0</v>
      </c>
      <c r="EG326">
        <f t="shared" si="265"/>
        <v>0</v>
      </c>
      <c r="EH326">
        <f t="shared" si="266"/>
        <v>1</v>
      </c>
      <c r="EI326">
        <f t="shared" si="267"/>
        <v>0</v>
      </c>
      <c r="FA326" s="63" t="str">
        <f t="shared" si="233"/>
        <v>IO.RES_DA662</v>
      </c>
      <c r="FB326" s="64" t="str">
        <f t="shared" si="234"/>
        <v>F</v>
      </c>
      <c r="FC326" s="64" t="str">
        <f t="shared" si="235"/>
        <v>642</v>
      </c>
      <c r="FD326" s="64" t="str">
        <f t="shared" si="236"/>
        <v>Reserve</v>
      </c>
      <c r="FE326" s="64" t="s">
        <v>619</v>
      </c>
      <c r="FF326" s="65"/>
    </row>
    <row r="327" spans="1:162" ht="15" customHeight="1">
      <c r="A327">
        <f t="shared" si="268"/>
        <v>1</v>
      </c>
      <c r="G327">
        <f t="shared" si="241"/>
        <v>0</v>
      </c>
      <c r="H327">
        <f t="shared" si="242"/>
        <v>0</v>
      </c>
      <c r="I327">
        <f t="shared" si="243"/>
        <v>0</v>
      </c>
      <c r="J327">
        <f t="shared" si="237"/>
        <v>0</v>
      </c>
      <c r="K327">
        <f t="shared" si="244"/>
        <v>0</v>
      </c>
      <c r="L327">
        <f t="shared" si="245"/>
        <v>0</v>
      </c>
      <c r="M327">
        <f t="shared" si="246"/>
        <v>2</v>
      </c>
      <c r="N327">
        <f t="shared" si="238"/>
        <v>0</v>
      </c>
      <c r="O327" t="str">
        <f>MasterListe!B19&amp;"_"&amp;MasterListe!E19&amp;"_"&amp;MasterListe!F19</f>
        <v>TZ002_app SENT A1_dp1</v>
      </c>
      <c r="P327" t="str">
        <f>MasterListe!I19&amp;" "&amp;MasterListe!L19</f>
        <v>Messwert Fuellstand</v>
      </c>
      <c r="S327">
        <f t="shared" si="269"/>
        <v>4</v>
      </c>
      <c r="T327">
        <f t="shared" si="247"/>
        <v>0</v>
      </c>
      <c r="U327">
        <f t="shared" si="270"/>
        <v>0</v>
      </c>
      <c r="V327">
        <f t="shared" si="271"/>
        <v>10</v>
      </c>
      <c r="W327">
        <f t="shared" si="248"/>
        <v>5</v>
      </c>
      <c r="X327">
        <f t="shared" si="249"/>
        <v>0</v>
      </c>
      <c r="Y327">
        <f t="shared" si="272"/>
        <v>6</v>
      </c>
      <c r="Z327">
        <f t="shared" si="250"/>
        <v>2</v>
      </c>
      <c r="AA327">
        <f t="shared" si="251"/>
        <v>0</v>
      </c>
      <c r="AB327">
        <f t="shared" si="273"/>
        <v>96</v>
      </c>
      <c r="AC327">
        <f t="shared" si="252"/>
        <v>11</v>
      </c>
      <c r="AD327">
        <f t="shared" si="253"/>
        <v>0</v>
      </c>
      <c r="AE327">
        <f t="shared" si="274"/>
        <v>0</v>
      </c>
      <c r="AF327">
        <f t="shared" si="254"/>
        <v>0</v>
      </c>
      <c r="AG327">
        <f t="shared" si="275"/>
        <v>8</v>
      </c>
      <c r="AH327" cm="1">
        <f t="array" ref="AH327">_xlfn.IFS(AND(AF327=AE327,AJ327=1),SUM(IF(EC327=1,1,0),AH326),AND(AH326=0,OR(AI327=1,AJ327=0)),0,AND(AI327=0,AJ327=0),AH326)</f>
        <v>2</v>
      </c>
      <c r="AI327">
        <f t="shared" si="255"/>
        <v>0</v>
      </c>
      <c r="AJ327">
        <f t="shared" si="256"/>
        <v>1</v>
      </c>
      <c r="AK327">
        <f t="shared" si="276"/>
        <v>0</v>
      </c>
      <c r="AL327">
        <f t="shared" si="257"/>
        <v>0</v>
      </c>
      <c r="AM327">
        <f t="shared" si="258"/>
        <v>0</v>
      </c>
      <c r="AN327">
        <f t="shared" si="277"/>
        <v>0</v>
      </c>
      <c r="AO327">
        <f t="shared" si="259"/>
        <v>0</v>
      </c>
      <c r="AP327">
        <f t="shared" si="260"/>
        <v>0</v>
      </c>
      <c r="AY327" s="72"/>
      <c r="AZ327" s="73"/>
      <c r="BB327" s="72"/>
      <c r="BQ327" s="100"/>
      <c r="BR327" s="96"/>
      <c r="BS327" s="60" t="str">
        <f t="shared" si="239"/>
        <v>DE643</v>
      </c>
      <c r="BT327" t="str">
        <f>IF(ISNA(MATCH(112,$I:$I,)),CC343,VLOOKUP(112,$I:$P,COLUMN(G297),))</f>
        <v>RES_DA663</v>
      </c>
      <c r="BU327" t="str">
        <f>IF(ISNA(MATCH(112,$I:$I,)),CD343,VLOOKUP(112,$I:$P,COLUMN(H297),))</f>
        <v>Reserve</v>
      </c>
      <c r="BW327" t="s">
        <v>584</v>
      </c>
      <c r="BX327" t="s">
        <v>585</v>
      </c>
      <c r="BY327" s="65" t="s">
        <v>1281</v>
      </c>
      <c r="BZ327" t="str">
        <f t="shared" si="240"/>
        <v>643</v>
      </c>
      <c r="CB327" t="s">
        <v>1288</v>
      </c>
      <c r="CC327" t="s">
        <v>1289</v>
      </c>
      <c r="CD327" t="s">
        <v>589</v>
      </c>
      <c r="CF327" t="s">
        <v>584</v>
      </c>
      <c r="CG327" t="s">
        <v>585</v>
      </c>
      <c r="CH327" t="s">
        <v>1281</v>
      </c>
      <c r="EA327" t="str">
        <f>MasterListe!G19</f>
        <v>MW01</v>
      </c>
      <c r="EB327" t="str">
        <f>MasterListe!S19</f>
        <v>mV</v>
      </c>
      <c r="EC327">
        <f t="shared" si="261"/>
        <v>1</v>
      </c>
      <c r="ED327">
        <f t="shared" si="262"/>
        <v>0</v>
      </c>
      <c r="EE327">
        <f t="shared" si="263"/>
        <v>0</v>
      </c>
      <c r="EF327">
        <f t="shared" si="264"/>
        <v>1</v>
      </c>
      <c r="EG327">
        <f t="shared" si="265"/>
        <v>0</v>
      </c>
      <c r="EH327">
        <f t="shared" si="266"/>
        <v>0</v>
      </c>
      <c r="EI327">
        <f t="shared" si="267"/>
        <v>0</v>
      </c>
      <c r="FA327" s="63" t="str">
        <f t="shared" si="233"/>
        <v>IO.RES_DA663</v>
      </c>
      <c r="FB327" s="64" t="str">
        <f t="shared" si="234"/>
        <v>F</v>
      </c>
      <c r="FC327" s="64" t="str">
        <f t="shared" si="235"/>
        <v>643</v>
      </c>
      <c r="FD327" s="64" t="str">
        <f t="shared" si="236"/>
        <v>Reserve</v>
      </c>
      <c r="FE327" s="64" t="s">
        <v>619</v>
      </c>
      <c r="FF327" s="65"/>
    </row>
    <row r="328" spans="1:162" ht="15" customHeight="1">
      <c r="A328">
        <f t="shared" si="268"/>
        <v>0</v>
      </c>
      <c r="G328">
        <f t="shared" si="241"/>
        <v>0</v>
      </c>
      <c r="H328">
        <f t="shared" si="242"/>
        <v>0</v>
      </c>
      <c r="I328">
        <f t="shared" si="243"/>
        <v>0</v>
      </c>
      <c r="J328">
        <f t="shared" si="237"/>
        <v>0</v>
      </c>
      <c r="K328">
        <f t="shared" si="244"/>
        <v>0</v>
      </c>
      <c r="L328">
        <f t="shared" si="245"/>
        <v>0</v>
      </c>
      <c r="M328">
        <f t="shared" si="246"/>
        <v>0</v>
      </c>
      <c r="N328">
        <f t="shared" si="238"/>
        <v>0</v>
      </c>
      <c r="O328" t="e">
        <f>MasterListe!#REF!&amp;"_"&amp;MasterListe!#REF!&amp;"_"&amp;MasterListe!#REF!</f>
        <v>#REF!</v>
      </c>
      <c r="P328" t="e">
        <f>MasterListe!#REF!&amp;" "&amp;MasterListe!#REF!</f>
        <v>#REF!</v>
      </c>
      <c r="S328">
        <f t="shared" si="269"/>
        <v>4</v>
      </c>
      <c r="T328">
        <f t="shared" si="247"/>
        <v>0</v>
      </c>
      <c r="U328">
        <f t="shared" si="270"/>
        <v>0</v>
      </c>
      <c r="V328">
        <f t="shared" si="271"/>
        <v>10</v>
      </c>
      <c r="W328">
        <f t="shared" si="248"/>
        <v>5</v>
      </c>
      <c r="X328">
        <f t="shared" si="249"/>
        <v>0</v>
      </c>
      <c r="Y328">
        <f t="shared" si="272"/>
        <v>6</v>
      </c>
      <c r="Z328">
        <f t="shared" si="250"/>
        <v>2</v>
      </c>
      <c r="AA328">
        <f t="shared" si="251"/>
        <v>0</v>
      </c>
      <c r="AB328">
        <f t="shared" si="273"/>
        <v>96</v>
      </c>
      <c r="AC328">
        <f t="shared" si="252"/>
        <v>11</v>
      </c>
      <c r="AD328">
        <f t="shared" si="253"/>
        <v>0</v>
      </c>
      <c r="AE328">
        <f t="shared" si="274"/>
        <v>0</v>
      </c>
      <c r="AF328">
        <f t="shared" si="254"/>
        <v>0</v>
      </c>
      <c r="AG328">
        <f t="shared" si="275"/>
        <v>8</v>
      </c>
      <c r="AH328" cm="1">
        <f t="array" ref="AH328">_xlfn.IFS(AND(AF328=AE328,AJ328=1),SUM(IF(EC328=1,1,0),AH327),AND(AH327=0,OR(AI328=1,AJ328=0)),0,AND(AI328=0,AJ328=0),AH327)</f>
        <v>2</v>
      </c>
      <c r="AI328">
        <f t="shared" si="255"/>
        <v>0</v>
      </c>
      <c r="AJ328">
        <f t="shared" si="256"/>
        <v>0</v>
      </c>
      <c r="AK328">
        <f t="shared" si="276"/>
        <v>0</v>
      </c>
      <c r="AL328">
        <f t="shared" si="257"/>
        <v>0</v>
      </c>
      <c r="AM328">
        <f t="shared" si="258"/>
        <v>0</v>
      </c>
      <c r="AN328">
        <f t="shared" si="277"/>
        <v>0</v>
      </c>
      <c r="AO328">
        <f t="shared" si="259"/>
        <v>0</v>
      </c>
      <c r="AP328">
        <f t="shared" si="260"/>
        <v>0</v>
      </c>
      <c r="AY328" s="72"/>
      <c r="AZ328" s="73"/>
      <c r="BB328" s="72"/>
      <c r="BQ328" s="100"/>
      <c r="BR328" s="96"/>
      <c r="BS328" s="60" t="str">
        <f t="shared" si="239"/>
        <v>DE644</v>
      </c>
      <c r="BT328" t="str">
        <f>IF(ISNA(MATCH(113,$I:$I,)),CC344,VLOOKUP(113,$I:$P,COLUMN(G298),))</f>
        <v>RES_DA664</v>
      </c>
      <c r="BU328" t="str">
        <f>IF(ISNA(MATCH(113,$I:$I,)),CD344,VLOOKUP(113,$I:$P,COLUMN(H298),))</f>
        <v>Reserve</v>
      </c>
      <c r="BW328" t="s">
        <v>584</v>
      </c>
      <c r="BX328" t="s">
        <v>585</v>
      </c>
      <c r="BY328" s="65" t="s">
        <v>1281</v>
      </c>
      <c r="BZ328" t="str">
        <f t="shared" si="240"/>
        <v>644</v>
      </c>
      <c r="CB328" t="s">
        <v>1290</v>
      </c>
      <c r="CC328" t="s">
        <v>1291</v>
      </c>
      <c r="CD328" t="s">
        <v>589</v>
      </c>
      <c r="CF328" t="s">
        <v>584</v>
      </c>
      <c r="CG328" t="s">
        <v>585</v>
      </c>
      <c r="CH328" t="s">
        <v>1281</v>
      </c>
      <c r="EA328" t="e">
        <f>MasterListe!#REF!</f>
        <v>#REF!</v>
      </c>
      <c r="EB328" t="e">
        <f>MasterListe!#REF!</f>
        <v>#REF!</v>
      </c>
      <c r="EC328">
        <f t="shared" si="261"/>
        <v>0</v>
      </c>
      <c r="ED328">
        <f t="shared" si="262"/>
        <v>0</v>
      </c>
      <c r="EE328">
        <f t="shared" si="263"/>
        <v>0</v>
      </c>
      <c r="EF328">
        <f t="shared" si="264"/>
        <v>0</v>
      </c>
      <c r="EG328">
        <f t="shared" si="265"/>
        <v>0</v>
      </c>
      <c r="EH328">
        <f t="shared" si="266"/>
        <v>0</v>
      </c>
      <c r="EI328">
        <f t="shared" si="267"/>
        <v>0</v>
      </c>
      <c r="FA328" s="63" t="str">
        <f t="shared" si="233"/>
        <v>IO.RES_DA664</v>
      </c>
      <c r="FB328" s="64" t="str">
        <f t="shared" si="234"/>
        <v>F</v>
      </c>
      <c r="FC328" s="64" t="str">
        <f t="shared" si="235"/>
        <v>644</v>
      </c>
      <c r="FD328" s="64" t="str">
        <f t="shared" si="236"/>
        <v>Reserve</v>
      </c>
      <c r="FE328" s="64" t="s">
        <v>619</v>
      </c>
      <c r="FF328" s="65"/>
    </row>
    <row r="329" spans="1:162" ht="15" customHeight="1">
      <c r="A329">
        <f t="shared" si="268"/>
        <v>0</v>
      </c>
      <c r="G329">
        <f t="shared" si="241"/>
        <v>0</v>
      </c>
      <c r="H329">
        <f t="shared" si="242"/>
        <v>0</v>
      </c>
      <c r="I329">
        <f t="shared" si="243"/>
        <v>0</v>
      </c>
      <c r="J329">
        <f t="shared" si="237"/>
        <v>0</v>
      </c>
      <c r="K329">
        <f t="shared" si="244"/>
        <v>0</v>
      </c>
      <c r="L329">
        <f t="shared" si="245"/>
        <v>0</v>
      </c>
      <c r="M329">
        <f t="shared" si="246"/>
        <v>0</v>
      </c>
      <c r="N329">
        <f t="shared" si="238"/>
        <v>0</v>
      </c>
      <c r="O329" t="e">
        <f>MasterListe!#REF!&amp;"_"&amp;MasterListe!#REF!&amp;"_"&amp;MasterListe!#REF!</f>
        <v>#REF!</v>
      </c>
      <c r="P329" t="e">
        <f>MasterListe!#REF!&amp;" "&amp;MasterListe!#REF!</f>
        <v>#REF!</v>
      </c>
      <c r="S329">
        <f t="shared" si="269"/>
        <v>4</v>
      </c>
      <c r="T329">
        <f t="shared" si="247"/>
        <v>0</v>
      </c>
      <c r="U329">
        <f t="shared" si="270"/>
        <v>0</v>
      </c>
      <c r="V329">
        <f t="shared" si="271"/>
        <v>10</v>
      </c>
      <c r="W329">
        <f t="shared" si="248"/>
        <v>5</v>
      </c>
      <c r="X329">
        <f t="shared" si="249"/>
        <v>0</v>
      </c>
      <c r="Y329">
        <f t="shared" si="272"/>
        <v>6</v>
      </c>
      <c r="Z329">
        <f t="shared" si="250"/>
        <v>2</v>
      </c>
      <c r="AA329">
        <f t="shared" si="251"/>
        <v>0</v>
      </c>
      <c r="AB329">
        <f t="shared" si="273"/>
        <v>96</v>
      </c>
      <c r="AC329">
        <f t="shared" si="252"/>
        <v>11</v>
      </c>
      <c r="AD329">
        <f t="shared" si="253"/>
        <v>0</v>
      </c>
      <c r="AE329">
        <f t="shared" si="274"/>
        <v>0</v>
      </c>
      <c r="AF329">
        <f t="shared" si="254"/>
        <v>0</v>
      </c>
      <c r="AG329">
        <f t="shared" si="275"/>
        <v>8</v>
      </c>
      <c r="AH329" cm="1">
        <f t="array" ref="AH329">_xlfn.IFS(AND(AF329=AE329,AJ329=1),SUM(IF(EC329=1,1,0),AH328),AND(AH328=0,OR(AI329=1,AJ329=0)),0,AND(AI329=0,AJ329=0),AH328)</f>
        <v>2</v>
      </c>
      <c r="AI329">
        <f t="shared" si="255"/>
        <v>0</v>
      </c>
      <c r="AJ329">
        <f t="shared" si="256"/>
        <v>0</v>
      </c>
      <c r="AK329">
        <f t="shared" si="276"/>
        <v>0</v>
      </c>
      <c r="AL329">
        <f t="shared" si="257"/>
        <v>0</v>
      </c>
      <c r="AM329">
        <f t="shared" si="258"/>
        <v>0</v>
      </c>
      <c r="AN329">
        <f t="shared" si="277"/>
        <v>0</v>
      </c>
      <c r="AO329">
        <f t="shared" si="259"/>
        <v>0</v>
      </c>
      <c r="AP329">
        <f t="shared" si="260"/>
        <v>0</v>
      </c>
      <c r="AY329" s="72"/>
      <c r="AZ329" s="73"/>
      <c r="BB329" s="72"/>
      <c r="BQ329" s="100"/>
      <c r="BR329" s="96"/>
      <c r="BS329" s="60" t="str">
        <f t="shared" si="239"/>
        <v>DE645</v>
      </c>
      <c r="BT329" t="str">
        <f>IF(ISNA(MATCH(114,$I:$I,)),CC345,VLOOKUP(114,$I:$P,COLUMN(G299),))</f>
        <v>RES_DA665</v>
      </c>
      <c r="BU329" t="str">
        <f>IF(ISNA(MATCH(114,$I:$I,)),CD345,VLOOKUP(114,$I:$P,COLUMN(H299),))</f>
        <v>Reserve</v>
      </c>
      <c r="BW329" t="s">
        <v>584</v>
      </c>
      <c r="BX329" t="s">
        <v>585</v>
      </c>
      <c r="BY329" s="65" t="s">
        <v>1281</v>
      </c>
      <c r="BZ329" t="str">
        <f t="shared" si="240"/>
        <v>645</v>
      </c>
      <c r="CB329" t="s">
        <v>1292</v>
      </c>
      <c r="CC329" t="s">
        <v>1293</v>
      </c>
      <c r="CD329" t="s">
        <v>589</v>
      </c>
      <c r="CF329" t="s">
        <v>584</v>
      </c>
      <c r="CG329" t="s">
        <v>585</v>
      </c>
      <c r="CH329" t="s">
        <v>1281</v>
      </c>
      <c r="EA329" t="e">
        <f>MasterListe!#REF!</f>
        <v>#REF!</v>
      </c>
      <c r="EB329" t="e">
        <f>MasterListe!#REF!</f>
        <v>#REF!</v>
      </c>
      <c r="EC329">
        <f t="shared" si="261"/>
        <v>0</v>
      </c>
      <c r="ED329">
        <f t="shared" si="262"/>
        <v>0</v>
      </c>
      <c r="EE329">
        <f t="shared" si="263"/>
        <v>0</v>
      </c>
      <c r="EF329">
        <f t="shared" si="264"/>
        <v>0</v>
      </c>
      <c r="EG329">
        <f t="shared" si="265"/>
        <v>0</v>
      </c>
      <c r="EH329">
        <f t="shared" si="266"/>
        <v>0</v>
      </c>
      <c r="EI329">
        <f t="shared" si="267"/>
        <v>0</v>
      </c>
      <c r="FA329" s="63" t="str">
        <f t="shared" si="233"/>
        <v>IO.RES_DA665</v>
      </c>
      <c r="FB329" s="64" t="str">
        <f t="shared" si="234"/>
        <v>F</v>
      </c>
      <c r="FC329" s="64" t="str">
        <f t="shared" si="235"/>
        <v>645</v>
      </c>
      <c r="FD329" s="64" t="str">
        <f t="shared" si="236"/>
        <v>Reserve</v>
      </c>
      <c r="FE329" s="64" t="s">
        <v>619</v>
      </c>
      <c r="FF329" s="65"/>
    </row>
    <row r="330" spans="1:162" ht="15" customHeight="1">
      <c r="A330">
        <f t="shared" si="268"/>
        <v>1</v>
      </c>
      <c r="G330">
        <f t="shared" si="241"/>
        <v>0</v>
      </c>
      <c r="H330">
        <f t="shared" si="242"/>
        <v>0</v>
      </c>
      <c r="I330">
        <f t="shared" si="243"/>
        <v>12</v>
      </c>
      <c r="J330">
        <f t="shared" si="237"/>
        <v>0</v>
      </c>
      <c r="K330">
        <f t="shared" si="244"/>
        <v>0</v>
      </c>
      <c r="L330">
        <f t="shared" si="245"/>
        <v>0</v>
      </c>
      <c r="M330">
        <f t="shared" si="246"/>
        <v>0</v>
      </c>
      <c r="N330">
        <f t="shared" si="238"/>
        <v>0</v>
      </c>
      <c r="O330" t="str">
        <f>MasterListe!B20&amp;"_"&amp;MasterListe!E20&amp;"_"&amp;MasterListe!F20</f>
        <v>TZ002_app SM03 A1_dp1</v>
      </c>
      <c r="P330" t="str">
        <f>MasterListe!I20&amp;" "&amp;MasterListe!L20</f>
        <v>Störmeldung Hi Grenzschalter</v>
      </c>
      <c r="S330">
        <f t="shared" si="269"/>
        <v>4</v>
      </c>
      <c r="T330">
        <f t="shared" si="247"/>
        <v>0</v>
      </c>
      <c r="U330">
        <f t="shared" si="270"/>
        <v>0</v>
      </c>
      <c r="V330">
        <f t="shared" si="271"/>
        <v>10</v>
      </c>
      <c r="W330">
        <f t="shared" si="248"/>
        <v>5</v>
      </c>
      <c r="X330">
        <f t="shared" si="249"/>
        <v>0</v>
      </c>
      <c r="Y330">
        <f t="shared" si="272"/>
        <v>6</v>
      </c>
      <c r="Z330">
        <f t="shared" si="250"/>
        <v>2</v>
      </c>
      <c r="AA330">
        <f t="shared" si="251"/>
        <v>0</v>
      </c>
      <c r="AB330">
        <f t="shared" si="273"/>
        <v>96</v>
      </c>
      <c r="AC330">
        <f t="shared" si="252"/>
        <v>12</v>
      </c>
      <c r="AD330">
        <f t="shared" si="253"/>
        <v>1</v>
      </c>
      <c r="AE330">
        <f t="shared" si="274"/>
        <v>0</v>
      </c>
      <c r="AF330">
        <f t="shared" si="254"/>
        <v>0</v>
      </c>
      <c r="AG330">
        <f t="shared" si="275"/>
        <v>8</v>
      </c>
      <c r="AH330" cm="1">
        <f t="array" ref="AH330">_xlfn.IFS(AND(AF330=AE330,AJ330=1),SUM(IF(EC330=1,1,0),AH329),AND(AH329=0,OR(AI330=1,AJ330=0)),0,AND(AI330=0,AJ330=0),AH329)</f>
        <v>2</v>
      </c>
      <c r="AI330">
        <f t="shared" si="255"/>
        <v>0</v>
      </c>
      <c r="AJ330">
        <f t="shared" si="256"/>
        <v>0</v>
      </c>
      <c r="AK330">
        <f t="shared" si="276"/>
        <v>0</v>
      </c>
      <c r="AL330">
        <f t="shared" si="257"/>
        <v>0</v>
      </c>
      <c r="AM330">
        <f t="shared" si="258"/>
        <v>0</v>
      </c>
      <c r="AN330">
        <f t="shared" si="277"/>
        <v>0</v>
      </c>
      <c r="AO330">
        <f t="shared" si="259"/>
        <v>0</v>
      </c>
      <c r="AP330">
        <f t="shared" si="260"/>
        <v>0</v>
      </c>
      <c r="AY330" s="72"/>
      <c r="AZ330" s="73"/>
      <c r="BB330" s="72"/>
      <c r="BQ330" s="100"/>
      <c r="BR330" s="96"/>
      <c r="BS330" s="60" t="str">
        <f t="shared" si="239"/>
        <v>DE646</v>
      </c>
      <c r="BT330" t="str">
        <f>IF(ISNA(MATCH(115,$I:$I,)),CC346,VLOOKUP(115,$I:$P,COLUMN(G300),))</f>
        <v>RES_DA672</v>
      </c>
      <c r="BU330" t="str">
        <f>IF(ISNA(MATCH(115,$I:$I,)),CD346,VLOOKUP(115,$I:$P,COLUMN(H300),))</f>
        <v>Reserve</v>
      </c>
      <c r="BW330" t="s">
        <v>584</v>
      </c>
      <c r="BX330" t="s">
        <v>585</v>
      </c>
      <c r="BY330" s="65" t="s">
        <v>1281</v>
      </c>
      <c r="BZ330" t="str">
        <f t="shared" si="240"/>
        <v>646</v>
      </c>
      <c r="CB330" t="s">
        <v>1294</v>
      </c>
      <c r="CC330" t="s">
        <v>1295</v>
      </c>
      <c r="CD330" t="s">
        <v>589</v>
      </c>
      <c r="CF330" t="s">
        <v>584</v>
      </c>
      <c r="CG330" t="s">
        <v>585</v>
      </c>
      <c r="CH330" t="s">
        <v>1281</v>
      </c>
      <c r="EA330" t="str">
        <f>MasterListe!G20</f>
        <v>SM01</v>
      </c>
      <c r="EB330">
        <f>MasterListe!S20</f>
        <v>0</v>
      </c>
      <c r="EC330">
        <f t="shared" si="261"/>
        <v>0</v>
      </c>
      <c r="ED330">
        <f t="shared" si="262"/>
        <v>0</v>
      </c>
      <c r="EE330">
        <f t="shared" si="263"/>
        <v>0</v>
      </c>
      <c r="EF330">
        <f t="shared" si="264"/>
        <v>0</v>
      </c>
      <c r="EG330">
        <f t="shared" si="265"/>
        <v>0</v>
      </c>
      <c r="EH330">
        <f t="shared" si="266"/>
        <v>1</v>
      </c>
      <c r="EI330">
        <f t="shared" si="267"/>
        <v>0</v>
      </c>
      <c r="FA330" s="63" t="str">
        <f t="shared" si="233"/>
        <v>IO.RES_DA672</v>
      </c>
      <c r="FB330" s="64" t="str">
        <f t="shared" si="234"/>
        <v>F</v>
      </c>
      <c r="FC330" s="64" t="str">
        <f t="shared" si="235"/>
        <v>646</v>
      </c>
      <c r="FD330" s="64" t="str">
        <f t="shared" si="236"/>
        <v>Reserve</v>
      </c>
      <c r="FE330" s="64" t="s">
        <v>619</v>
      </c>
      <c r="FF330" s="65"/>
    </row>
    <row r="331" spans="1:162" ht="15" customHeight="1">
      <c r="A331">
        <f t="shared" si="268"/>
        <v>1</v>
      </c>
      <c r="G331">
        <f t="shared" si="241"/>
        <v>0</v>
      </c>
      <c r="H331">
        <f t="shared" si="242"/>
        <v>0</v>
      </c>
      <c r="I331">
        <f t="shared" si="243"/>
        <v>13</v>
      </c>
      <c r="J331">
        <f t="shared" si="237"/>
        <v>0</v>
      </c>
      <c r="K331">
        <f t="shared" si="244"/>
        <v>0</v>
      </c>
      <c r="L331">
        <f t="shared" si="245"/>
        <v>0</v>
      </c>
      <c r="M331">
        <f t="shared" si="246"/>
        <v>0</v>
      </c>
      <c r="N331">
        <f t="shared" si="238"/>
        <v>0</v>
      </c>
      <c r="O331" t="str">
        <f>MasterListe!B21&amp;"_"&amp;MasterListe!E21&amp;"_"&amp;MasterListe!F21</f>
        <v>TZ002_app SM03 A1_dp2</v>
      </c>
      <c r="P331" t="str">
        <f>MasterListe!I21&amp;" "&amp;MasterListe!L21</f>
        <v>Störmeldung LoLo Grenzschalter</v>
      </c>
      <c r="S331">
        <f t="shared" si="269"/>
        <v>4</v>
      </c>
      <c r="T331">
        <f t="shared" si="247"/>
        <v>0</v>
      </c>
      <c r="U331">
        <f t="shared" si="270"/>
        <v>0</v>
      </c>
      <c r="V331">
        <f t="shared" si="271"/>
        <v>10</v>
      </c>
      <c r="W331">
        <f t="shared" si="248"/>
        <v>5</v>
      </c>
      <c r="X331">
        <f t="shared" si="249"/>
        <v>0</v>
      </c>
      <c r="Y331">
        <f t="shared" si="272"/>
        <v>6</v>
      </c>
      <c r="Z331">
        <f t="shared" si="250"/>
        <v>2</v>
      </c>
      <c r="AA331">
        <f t="shared" si="251"/>
        <v>0</v>
      </c>
      <c r="AB331">
        <f t="shared" si="273"/>
        <v>96</v>
      </c>
      <c r="AC331">
        <f t="shared" si="252"/>
        <v>13</v>
      </c>
      <c r="AD331">
        <f t="shared" si="253"/>
        <v>1</v>
      </c>
      <c r="AE331">
        <f t="shared" si="274"/>
        <v>0</v>
      </c>
      <c r="AF331">
        <f t="shared" si="254"/>
        <v>0</v>
      </c>
      <c r="AG331">
        <f t="shared" si="275"/>
        <v>8</v>
      </c>
      <c r="AH331" cm="1">
        <f t="array" ref="AH331">_xlfn.IFS(AND(AF331=AE331,AJ331=1),SUM(IF(EC331=1,1,0),AH330),AND(AH330=0,OR(AI331=1,AJ331=0)),0,AND(AI331=0,AJ331=0),AH330)</f>
        <v>2</v>
      </c>
      <c r="AI331">
        <f t="shared" si="255"/>
        <v>0</v>
      </c>
      <c r="AJ331">
        <f t="shared" si="256"/>
        <v>0</v>
      </c>
      <c r="AK331">
        <f t="shared" si="276"/>
        <v>0</v>
      </c>
      <c r="AL331">
        <f t="shared" si="257"/>
        <v>0</v>
      </c>
      <c r="AM331">
        <f t="shared" si="258"/>
        <v>0</v>
      </c>
      <c r="AN331">
        <f t="shared" si="277"/>
        <v>0</v>
      </c>
      <c r="AO331">
        <f t="shared" si="259"/>
        <v>0</v>
      </c>
      <c r="AP331">
        <f t="shared" si="260"/>
        <v>0</v>
      </c>
      <c r="AY331" s="72"/>
      <c r="AZ331" s="73"/>
      <c r="BB331" s="72"/>
      <c r="BQ331" s="100"/>
      <c r="BR331" s="96"/>
      <c r="BS331" s="60" t="str">
        <f t="shared" si="239"/>
        <v>DE647</v>
      </c>
      <c r="BT331" t="str">
        <f>IF(ISNA(MATCH(116,$I:$I,)),CC347,VLOOKUP(116,$I:$P,COLUMN(G301),))</f>
        <v>RES_DA673</v>
      </c>
      <c r="BU331" t="str">
        <f>IF(ISNA(MATCH(116,$I:$I,)),CD347,VLOOKUP(116,$I:$P,COLUMN(H301),))</f>
        <v>Reserve</v>
      </c>
      <c r="BW331" t="s">
        <v>584</v>
      </c>
      <c r="BX331" t="s">
        <v>585</v>
      </c>
      <c r="BY331" s="65" t="s">
        <v>1281</v>
      </c>
      <c r="BZ331" t="str">
        <f t="shared" si="240"/>
        <v>647</v>
      </c>
      <c r="CB331" t="s">
        <v>1296</v>
      </c>
      <c r="CC331" t="s">
        <v>1297</v>
      </c>
      <c r="CD331" t="s">
        <v>589</v>
      </c>
      <c r="CF331" t="s">
        <v>584</v>
      </c>
      <c r="CG331" t="s">
        <v>585</v>
      </c>
      <c r="CH331" t="s">
        <v>1281</v>
      </c>
      <c r="EA331" t="str">
        <f>MasterListe!G21</f>
        <v>SM02</v>
      </c>
      <c r="EB331">
        <f>MasterListe!S21</f>
        <v>0</v>
      </c>
      <c r="EC331">
        <f t="shared" si="261"/>
        <v>0</v>
      </c>
      <c r="ED331">
        <f t="shared" si="262"/>
        <v>0</v>
      </c>
      <c r="EE331">
        <f t="shared" si="263"/>
        <v>0</v>
      </c>
      <c r="EF331">
        <f t="shared" si="264"/>
        <v>0</v>
      </c>
      <c r="EG331">
        <f t="shared" si="265"/>
        <v>0</v>
      </c>
      <c r="EH331">
        <f t="shared" si="266"/>
        <v>1</v>
      </c>
      <c r="EI331">
        <f t="shared" si="267"/>
        <v>0</v>
      </c>
      <c r="FA331" s="63" t="str">
        <f t="shared" si="233"/>
        <v>IO.RES_DA673</v>
      </c>
      <c r="FB331" s="64" t="str">
        <f t="shared" si="234"/>
        <v>F</v>
      </c>
      <c r="FC331" s="64" t="str">
        <f t="shared" si="235"/>
        <v>647</v>
      </c>
      <c r="FD331" s="64" t="str">
        <f t="shared" si="236"/>
        <v>Reserve</v>
      </c>
      <c r="FE331" s="64" t="s">
        <v>619</v>
      </c>
      <c r="FF331" s="65"/>
    </row>
    <row r="332" spans="1:162" ht="15" customHeight="1">
      <c r="A332">
        <f t="shared" si="268"/>
        <v>1</v>
      </c>
      <c r="G332">
        <f t="shared" si="241"/>
        <v>0</v>
      </c>
      <c r="H332">
        <f t="shared" si="242"/>
        <v>0</v>
      </c>
      <c r="I332">
        <f t="shared" si="243"/>
        <v>14</v>
      </c>
      <c r="J332">
        <f t="shared" si="237"/>
        <v>0</v>
      </c>
      <c r="K332">
        <f t="shared" si="244"/>
        <v>0</v>
      </c>
      <c r="L332">
        <f t="shared" si="245"/>
        <v>0</v>
      </c>
      <c r="M332">
        <f t="shared" si="246"/>
        <v>0</v>
      </c>
      <c r="N332">
        <f t="shared" si="238"/>
        <v>0</v>
      </c>
      <c r="O332" t="str">
        <f>MasterListe!B22&amp;"_"&amp;MasterListe!E22&amp;"_"&amp;MasterListe!F22</f>
        <v>TZ002_app SM03 A1_dp3</v>
      </c>
      <c r="P332" t="str">
        <f>MasterListe!I22&amp;" "&amp;MasterListe!L22</f>
        <v>Störmeldung 3 Grenzschalter</v>
      </c>
      <c r="S332">
        <f t="shared" si="269"/>
        <v>4</v>
      </c>
      <c r="T332">
        <f t="shared" si="247"/>
        <v>0</v>
      </c>
      <c r="U332">
        <f t="shared" si="270"/>
        <v>0</v>
      </c>
      <c r="V332">
        <f t="shared" si="271"/>
        <v>10</v>
      </c>
      <c r="W332">
        <f t="shared" si="248"/>
        <v>5</v>
      </c>
      <c r="X332">
        <f t="shared" si="249"/>
        <v>0</v>
      </c>
      <c r="Y332">
        <f t="shared" si="272"/>
        <v>6</v>
      </c>
      <c r="Z332">
        <f t="shared" si="250"/>
        <v>2</v>
      </c>
      <c r="AA332">
        <f t="shared" si="251"/>
        <v>0</v>
      </c>
      <c r="AB332">
        <f t="shared" si="273"/>
        <v>96</v>
      </c>
      <c r="AC332">
        <f t="shared" si="252"/>
        <v>14</v>
      </c>
      <c r="AD332">
        <f t="shared" si="253"/>
        <v>1</v>
      </c>
      <c r="AE332">
        <f t="shared" si="274"/>
        <v>0</v>
      </c>
      <c r="AF332">
        <f t="shared" si="254"/>
        <v>0</v>
      </c>
      <c r="AG332">
        <f t="shared" si="275"/>
        <v>8</v>
      </c>
      <c r="AH332" cm="1">
        <f t="array" ref="AH332">_xlfn.IFS(AND(AF332=AE332,AJ332=1),SUM(IF(EC332=1,1,0),AH331),AND(AH331=0,OR(AI332=1,AJ332=0)),0,AND(AI332=0,AJ332=0),AH331)</f>
        <v>2</v>
      </c>
      <c r="AI332">
        <f t="shared" si="255"/>
        <v>0</v>
      </c>
      <c r="AJ332">
        <f t="shared" si="256"/>
        <v>0</v>
      </c>
      <c r="AK332">
        <f t="shared" si="276"/>
        <v>0</v>
      </c>
      <c r="AL332">
        <f t="shared" si="257"/>
        <v>0</v>
      </c>
      <c r="AM332">
        <f t="shared" si="258"/>
        <v>0</v>
      </c>
      <c r="AN332">
        <f t="shared" si="277"/>
        <v>0</v>
      </c>
      <c r="AO332">
        <f t="shared" si="259"/>
        <v>0</v>
      </c>
      <c r="AP332">
        <f t="shared" si="260"/>
        <v>0</v>
      </c>
      <c r="AY332" s="72"/>
      <c r="AZ332" s="73"/>
      <c r="BB332" s="72"/>
      <c r="BQ332" s="100"/>
      <c r="BR332" s="96"/>
      <c r="BS332" s="60" t="str">
        <f t="shared" si="239"/>
        <v>DE648</v>
      </c>
      <c r="BT332" t="str">
        <f>IF(ISNA(MATCH(117,$I:$I,)),CC348,VLOOKUP(117,$I:$P,COLUMN(G302),))</f>
        <v>RES_DA674</v>
      </c>
      <c r="BU332" t="str">
        <f>IF(ISNA(MATCH(117,$I:$I,)),CD348,VLOOKUP(117,$I:$P,COLUMN(H302),))</f>
        <v>Reserve</v>
      </c>
      <c r="BW332" t="s">
        <v>584</v>
      </c>
      <c r="BX332" t="s">
        <v>585</v>
      </c>
      <c r="BY332" s="65" t="s">
        <v>1281</v>
      </c>
      <c r="BZ332" t="str">
        <f t="shared" si="240"/>
        <v>648</v>
      </c>
      <c r="CB332" t="s">
        <v>1298</v>
      </c>
      <c r="CC332" t="s">
        <v>1299</v>
      </c>
      <c r="CD332" t="s">
        <v>589</v>
      </c>
      <c r="CF332" t="s">
        <v>584</v>
      </c>
      <c r="CG332" t="s">
        <v>585</v>
      </c>
      <c r="CH332" t="s">
        <v>1281</v>
      </c>
      <c r="EA332" t="str">
        <f>MasterListe!G22</f>
        <v>SM03</v>
      </c>
      <c r="EB332">
        <f>MasterListe!S22</f>
        <v>0</v>
      </c>
      <c r="EC332">
        <f t="shared" si="261"/>
        <v>0</v>
      </c>
      <c r="ED332">
        <f t="shared" si="262"/>
        <v>0</v>
      </c>
      <c r="EE332">
        <f t="shared" si="263"/>
        <v>0</v>
      </c>
      <c r="EF332">
        <f t="shared" si="264"/>
        <v>0</v>
      </c>
      <c r="EG332">
        <f t="shared" si="265"/>
        <v>0</v>
      </c>
      <c r="EH332">
        <f t="shared" si="266"/>
        <v>1</v>
      </c>
      <c r="EI332">
        <f t="shared" si="267"/>
        <v>0</v>
      </c>
      <c r="FA332" s="63" t="str">
        <f t="shared" si="233"/>
        <v>IO.RES_DA674</v>
      </c>
      <c r="FB332" s="64" t="str">
        <f t="shared" si="234"/>
        <v>F</v>
      </c>
      <c r="FC332" s="64" t="str">
        <f t="shared" si="235"/>
        <v>648</v>
      </c>
      <c r="FD332" s="64" t="str">
        <f t="shared" si="236"/>
        <v>Reserve</v>
      </c>
      <c r="FE332" s="64" t="s">
        <v>619</v>
      </c>
      <c r="FF332" s="65"/>
    </row>
    <row r="333" spans="1:162" ht="15" customHeight="1">
      <c r="A333">
        <f t="shared" si="268"/>
        <v>0</v>
      </c>
      <c r="G333">
        <f t="shared" si="241"/>
        <v>0</v>
      </c>
      <c r="H333">
        <f t="shared" si="242"/>
        <v>0</v>
      </c>
      <c r="I333">
        <f t="shared" si="243"/>
        <v>0</v>
      </c>
      <c r="J333">
        <f t="shared" si="237"/>
        <v>0</v>
      </c>
      <c r="K333">
        <f t="shared" si="244"/>
        <v>0</v>
      </c>
      <c r="L333">
        <f t="shared" si="245"/>
        <v>0</v>
      </c>
      <c r="M333">
        <f t="shared" si="246"/>
        <v>0</v>
      </c>
      <c r="N333">
        <f t="shared" si="238"/>
        <v>0</v>
      </c>
      <c r="O333" t="str">
        <f>MasterListe!B23&amp;"_"&amp;MasterListe!E23&amp;"_"&amp;MasterListe!F23</f>
        <v>TZ003_app KLPx A1_dp1</v>
      </c>
      <c r="P333" t="str">
        <f>MasterListe!I23&amp;" "&amp;MasterListe!L23</f>
        <v>Freigabe (AUF-Befehl) Klappe Einlagerung</v>
      </c>
      <c r="S333">
        <f t="shared" si="269"/>
        <v>4</v>
      </c>
      <c r="T333">
        <f t="shared" si="247"/>
        <v>0</v>
      </c>
      <c r="U333">
        <f t="shared" si="270"/>
        <v>0</v>
      </c>
      <c r="V333">
        <f t="shared" si="271"/>
        <v>10</v>
      </c>
      <c r="W333">
        <f t="shared" si="248"/>
        <v>5</v>
      </c>
      <c r="X333">
        <f t="shared" si="249"/>
        <v>0</v>
      </c>
      <c r="Y333">
        <f t="shared" si="272"/>
        <v>6</v>
      </c>
      <c r="Z333">
        <f t="shared" si="250"/>
        <v>2</v>
      </c>
      <c r="AA333">
        <f t="shared" si="251"/>
        <v>0</v>
      </c>
      <c r="AB333">
        <f t="shared" si="273"/>
        <v>96</v>
      </c>
      <c r="AC333">
        <f t="shared" si="252"/>
        <v>14</v>
      </c>
      <c r="AD333">
        <f t="shared" si="253"/>
        <v>0</v>
      </c>
      <c r="AE333">
        <f t="shared" si="274"/>
        <v>0</v>
      </c>
      <c r="AF333">
        <f t="shared" si="254"/>
        <v>0</v>
      </c>
      <c r="AG333">
        <f t="shared" si="275"/>
        <v>8</v>
      </c>
      <c r="AH333" cm="1">
        <f t="array" ref="AH333">_xlfn.IFS(AND(AF333=AE333,AJ333=1),SUM(IF(EC333=1,1,0),AH332),AND(AH332=0,OR(AI333=1,AJ333=0)),0,AND(AI333=0,AJ333=0),AH332)</f>
        <v>2</v>
      </c>
      <c r="AI333">
        <f t="shared" si="255"/>
        <v>0</v>
      </c>
      <c r="AJ333">
        <f t="shared" si="256"/>
        <v>0</v>
      </c>
      <c r="AK333">
        <f t="shared" si="276"/>
        <v>0</v>
      </c>
      <c r="AL333">
        <f t="shared" si="257"/>
        <v>0</v>
      </c>
      <c r="AM333">
        <f t="shared" si="258"/>
        <v>0</v>
      </c>
      <c r="AN333">
        <f t="shared" si="277"/>
        <v>0</v>
      </c>
      <c r="AO333">
        <f t="shared" si="259"/>
        <v>0</v>
      </c>
      <c r="AP333">
        <f t="shared" si="260"/>
        <v>0</v>
      </c>
      <c r="AY333" s="72"/>
      <c r="AZ333" s="73"/>
      <c r="BB333" s="72"/>
      <c r="BQ333" s="100"/>
      <c r="BR333" s="96"/>
      <c r="BS333" s="60" t="str">
        <f t="shared" si="239"/>
        <v>DE649</v>
      </c>
      <c r="BT333" t="str">
        <f>IF(ISNA(MATCH(118,$I:$I,)),CC349,VLOOKUP(118,$I:$P,COLUMN(G303),))</f>
        <v>RES_DA675</v>
      </c>
      <c r="BU333" t="str">
        <f>IF(ISNA(MATCH(118,$I:$I,)),CD349,VLOOKUP(118,$I:$P,COLUMN(H303),))</f>
        <v>Reserve</v>
      </c>
      <c r="BW333" t="s">
        <v>584</v>
      </c>
      <c r="BX333" t="s">
        <v>585</v>
      </c>
      <c r="BY333" s="65" t="s">
        <v>1281</v>
      </c>
      <c r="BZ333" t="str">
        <f t="shared" si="240"/>
        <v>649</v>
      </c>
      <c r="CB333" t="s">
        <v>1300</v>
      </c>
      <c r="CC333" t="s">
        <v>1301</v>
      </c>
      <c r="CD333" t="s">
        <v>589</v>
      </c>
      <c r="CF333" t="s">
        <v>584</v>
      </c>
      <c r="CG333" t="s">
        <v>585</v>
      </c>
      <c r="CH333" t="s">
        <v>1281</v>
      </c>
      <c r="EA333" t="str">
        <f>MasterListe!G23</f>
        <v>FG01</v>
      </c>
      <c r="EB333">
        <f>MasterListe!S23</f>
        <v>0</v>
      </c>
      <c r="EC333">
        <f t="shared" si="261"/>
        <v>0</v>
      </c>
      <c r="ED333">
        <f t="shared" si="262"/>
        <v>0</v>
      </c>
      <c r="EE333">
        <f t="shared" si="263"/>
        <v>0</v>
      </c>
      <c r="EF333">
        <f t="shared" si="264"/>
        <v>0</v>
      </c>
      <c r="EG333">
        <f t="shared" si="265"/>
        <v>0</v>
      </c>
      <c r="EH333">
        <f t="shared" si="266"/>
        <v>0</v>
      </c>
      <c r="EI333">
        <f t="shared" si="267"/>
        <v>1</v>
      </c>
      <c r="FA333" s="63" t="str">
        <f t="shared" si="233"/>
        <v>IO.RES_DA675</v>
      </c>
      <c r="FB333" s="64" t="str">
        <f t="shared" si="234"/>
        <v>F</v>
      </c>
      <c r="FC333" s="64" t="str">
        <f t="shared" si="235"/>
        <v>649</v>
      </c>
      <c r="FD333" s="64" t="str">
        <f t="shared" si="236"/>
        <v>Reserve</v>
      </c>
      <c r="FE333" s="64" t="s">
        <v>619</v>
      </c>
      <c r="FF333" s="65"/>
    </row>
    <row r="334" spans="1:162" ht="15" customHeight="1">
      <c r="A334">
        <f t="shared" si="268"/>
        <v>1</v>
      </c>
      <c r="G334">
        <f t="shared" si="241"/>
        <v>0</v>
      </c>
      <c r="H334">
        <f t="shared" si="242"/>
        <v>0</v>
      </c>
      <c r="I334">
        <f t="shared" si="243"/>
        <v>15</v>
      </c>
      <c r="J334">
        <f t="shared" si="237"/>
        <v>0</v>
      </c>
      <c r="K334">
        <f t="shared" si="244"/>
        <v>0</v>
      </c>
      <c r="L334">
        <f t="shared" si="245"/>
        <v>0</v>
      </c>
      <c r="M334">
        <f t="shared" si="246"/>
        <v>0</v>
      </c>
      <c r="N334">
        <f t="shared" si="238"/>
        <v>0</v>
      </c>
      <c r="O334" t="str">
        <f>MasterListe!B24&amp;"_"&amp;MasterListe!E24&amp;"_"&amp;MasterListe!F24</f>
        <v>TZ003_app KLPx A1_dp2</v>
      </c>
      <c r="P334" t="str">
        <f>MasterListe!I24&amp;" "&amp;MasterListe!L24</f>
        <v>Rückmeldung geöffnet Klappe Einlagerung</v>
      </c>
      <c r="S334">
        <f t="shared" si="269"/>
        <v>4</v>
      </c>
      <c r="T334">
        <f t="shared" si="247"/>
        <v>0</v>
      </c>
      <c r="U334">
        <f t="shared" si="270"/>
        <v>0</v>
      </c>
      <c r="V334">
        <f t="shared" si="271"/>
        <v>10</v>
      </c>
      <c r="W334">
        <f t="shared" si="248"/>
        <v>5</v>
      </c>
      <c r="X334">
        <f t="shared" si="249"/>
        <v>0</v>
      </c>
      <c r="Y334">
        <f t="shared" si="272"/>
        <v>6</v>
      </c>
      <c r="Z334">
        <f t="shared" si="250"/>
        <v>2</v>
      </c>
      <c r="AA334">
        <f t="shared" si="251"/>
        <v>0</v>
      </c>
      <c r="AB334">
        <f t="shared" si="273"/>
        <v>96</v>
      </c>
      <c r="AC334">
        <f t="shared" si="252"/>
        <v>15</v>
      </c>
      <c r="AD334">
        <f t="shared" si="253"/>
        <v>1</v>
      </c>
      <c r="AE334">
        <f t="shared" si="274"/>
        <v>0</v>
      </c>
      <c r="AF334">
        <f t="shared" si="254"/>
        <v>0</v>
      </c>
      <c r="AG334">
        <f t="shared" si="275"/>
        <v>8</v>
      </c>
      <c r="AH334" cm="1">
        <f t="array" ref="AH334">_xlfn.IFS(AND(AF334=AE334,AJ334=1),SUM(IF(EC334=1,1,0),AH333),AND(AH333=0,OR(AI334=1,AJ334=0)),0,AND(AI334=0,AJ334=0),AH333)</f>
        <v>2</v>
      </c>
      <c r="AI334">
        <f t="shared" si="255"/>
        <v>0</v>
      </c>
      <c r="AJ334">
        <f t="shared" si="256"/>
        <v>0</v>
      </c>
      <c r="AK334">
        <f t="shared" si="276"/>
        <v>0</v>
      </c>
      <c r="AL334">
        <f t="shared" si="257"/>
        <v>0</v>
      </c>
      <c r="AM334">
        <f t="shared" si="258"/>
        <v>0</v>
      </c>
      <c r="AN334">
        <f t="shared" si="277"/>
        <v>0</v>
      </c>
      <c r="AO334">
        <f t="shared" si="259"/>
        <v>0</v>
      </c>
      <c r="AP334">
        <f t="shared" si="260"/>
        <v>0</v>
      </c>
      <c r="AY334" s="72"/>
      <c r="AZ334" s="73"/>
      <c r="BB334" s="72"/>
      <c r="BQ334" s="100"/>
      <c r="BR334" s="96"/>
      <c r="BS334" s="60" t="str">
        <f t="shared" si="239"/>
        <v>DE650</v>
      </c>
      <c r="BT334" t="str">
        <f>IF(ISNA(MATCH(119,$I:$I,)),CC350,VLOOKUP(119,$I:$P,COLUMN(G304),))</f>
        <v>RES_DA676</v>
      </c>
      <c r="BU334" t="str">
        <f>IF(ISNA(MATCH(119,$I:$I,)),CD350,VLOOKUP(119,$I:$P,COLUMN(H304),))</f>
        <v>Reserve</v>
      </c>
      <c r="BW334" t="s">
        <v>584</v>
      </c>
      <c r="BX334" t="s">
        <v>585</v>
      </c>
      <c r="BY334" s="65" t="s">
        <v>1281</v>
      </c>
      <c r="BZ334" t="str">
        <f t="shared" si="240"/>
        <v>650</v>
      </c>
      <c r="CB334" t="s">
        <v>1302</v>
      </c>
      <c r="CC334" t="s">
        <v>1303</v>
      </c>
      <c r="CD334" t="s">
        <v>589</v>
      </c>
      <c r="CF334" t="s">
        <v>584</v>
      </c>
      <c r="CG334" t="s">
        <v>585</v>
      </c>
      <c r="CH334" t="s">
        <v>1281</v>
      </c>
      <c r="EA334" t="str">
        <f>MasterListe!G24</f>
        <v>RM01</v>
      </c>
      <c r="EB334">
        <f>MasterListe!S24</f>
        <v>0</v>
      </c>
      <c r="EC334">
        <f t="shared" si="261"/>
        <v>0</v>
      </c>
      <c r="ED334">
        <f t="shared" si="262"/>
        <v>0</v>
      </c>
      <c r="EE334">
        <f t="shared" si="263"/>
        <v>0</v>
      </c>
      <c r="EF334">
        <f t="shared" si="264"/>
        <v>0</v>
      </c>
      <c r="EG334">
        <f t="shared" si="265"/>
        <v>0</v>
      </c>
      <c r="EH334">
        <f t="shared" si="266"/>
        <v>1</v>
      </c>
      <c r="EI334">
        <f t="shared" si="267"/>
        <v>0</v>
      </c>
      <c r="FA334" s="63" t="str">
        <f t="shared" si="233"/>
        <v>IO.RES_DA676</v>
      </c>
      <c r="FB334" s="64" t="str">
        <f t="shared" si="234"/>
        <v>F</v>
      </c>
      <c r="FC334" s="64" t="str">
        <f t="shared" si="235"/>
        <v>650</v>
      </c>
      <c r="FD334" s="64" t="str">
        <f t="shared" si="236"/>
        <v>Reserve</v>
      </c>
      <c r="FE334" s="64" t="s">
        <v>619</v>
      </c>
      <c r="FF334" s="65"/>
    </row>
    <row r="335" spans="1:162" ht="15" customHeight="1">
      <c r="A335">
        <f t="shared" si="268"/>
        <v>1</v>
      </c>
      <c r="G335">
        <f t="shared" si="241"/>
        <v>0</v>
      </c>
      <c r="H335">
        <f t="shared" si="242"/>
        <v>0</v>
      </c>
      <c r="I335">
        <f t="shared" si="243"/>
        <v>16</v>
      </c>
      <c r="J335">
        <f t="shared" si="237"/>
        <v>0</v>
      </c>
      <c r="K335">
        <f t="shared" si="244"/>
        <v>0</v>
      </c>
      <c r="L335">
        <f t="shared" si="245"/>
        <v>0</v>
      </c>
      <c r="M335">
        <f t="shared" si="246"/>
        <v>0</v>
      </c>
      <c r="N335">
        <f t="shared" si="238"/>
        <v>0</v>
      </c>
      <c r="O335" t="str">
        <f>MasterListe!B25&amp;"_"&amp;MasterListe!E25&amp;"_"&amp;MasterListe!F25</f>
        <v>TZ003_app KLPx A1_dp3</v>
      </c>
      <c r="P335" t="str">
        <f>MasterListe!I25&amp;" "&amp;MasterListe!L25</f>
        <v>Rückmeldung geschlossen Klappe Einlagerung</v>
      </c>
      <c r="S335">
        <f t="shared" si="269"/>
        <v>4</v>
      </c>
      <c r="T335">
        <f t="shared" si="247"/>
        <v>0</v>
      </c>
      <c r="U335">
        <f t="shared" si="270"/>
        <v>0</v>
      </c>
      <c r="V335">
        <f t="shared" si="271"/>
        <v>10</v>
      </c>
      <c r="W335">
        <f t="shared" si="248"/>
        <v>5</v>
      </c>
      <c r="X335">
        <f t="shared" si="249"/>
        <v>0</v>
      </c>
      <c r="Y335">
        <f t="shared" si="272"/>
        <v>6</v>
      </c>
      <c r="Z335">
        <f t="shared" si="250"/>
        <v>2</v>
      </c>
      <c r="AA335">
        <f t="shared" si="251"/>
        <v>0</v>
      </c>
      <c r="AB335">
        <f t="shared" si="273"/>
        <v>96</v>
      </c>
      <c r="AC335">
        <f t="shared" si="252"/>
        <v>16</v>
      </c>
      <c r="AD335">
        <f t="shared" si="253"/>
        <v>1</v>
      </c>
      <c r="AE335">
        <f t="shared" si="274"/>
        <v>0</v>
      </c>
      <c r="AF335">
        <f t="shared" si="254"/>
        <v>0</v>
      </c>
      <c r="AG335">
        <f t="shared" si="275"/>
        <v>8</v>
      </c>
      <c r="AH335" cm="1">
        <f t="array" ref="AH335">_xlfn.IFS(AND(AF335=AE335,AJ335=1),SUM(IF(EC335=1,1,0),AH334),AND(AH334=0,OR(AI335=1,AJ335=0)),0,AND(AI335=0,AJ335=0),AH334)</f>
        <v>2</v>
      </c>
      <c r="AI335">
        <f t="shared" si="255"/>
        <v>0</v>
      </c>
      <c r="AJ335">
        <f t="shared" si="256"/>
        <v>0</v>
      </c>
      <c r="AK335">
        <f t="shared" si="276"/>
        <v>0</v>
      </c>
      <c r="AL335">
        <f t="shared" si="257"/>
        <v>0</v>
      </c>
      <c r="AM335">
        <f t="shared" si="258"/>
        <v>0</v>
      </c>
      <c r="AN335">
        <f t="shared" si="277"/>
        <v>0</v>
      </c>
      <c r="AO335">
        <f t="shared" si="259"/>
        <v>0</v>
      </c>
      <c r="AP335">
        <f t="shared" si="260"/>
        <v>0</v>
      </c>
      <c r="AY335" s="72"/>
      <c r="AZ335" s="73"/>
      <c r="BB335" s="72"/>
      <c r="BQ335" s="100"/>
      <c r="BR335" s="96"/>
      <c r="BS335" s="60" t="str">
        <f t="shared" si="239"/>
        <v>DE651</v>
      </c>
      <c r="BT335" t="str">
        <f>IF(ISNA(MATCH(120,$I:$I,)),CC351,VLOOKUP(120,$I:$P,COLUMN(G305),))</f>
        <v>RES_DA677</v>
      </c>
      <c r="BU335" t="str">
        <f>IF(ISNA(MATCH(120,$I:$I,)),CD351,VLOOKUP(120,$I:$P,COLUMN(H305),))</f>
        <v>Reserve</v>
      </c>
      <c r="BW335" t="s">
        <v>584</v>
      </c>
      <c r="BX335" t="s">
        <v>585</v>
      </c>
      <c r="BY335" s="65" t="s">
        <v>1281</v>
      </c>
      <c r="BZ335" t="str">
        <f t="shared" si="240"/>
        <v>651</v>
      </c>
      <c r="CB335" t="s">
        <v>1304</v>
      </c>
      <c r="CC335" t="s">
        <v>1305</v>
      </c>
      <c r="CD335" t="s">
        <v>589</v>
      </c>
      <c r="CF335" t="s">
        <v>584</v>
      </c>
      <c r="CG335" t="s">
        <v>585</v>
      </c>
      <c r="CH335" t="s">
        <v>1281</v>
      </c>
      <c r="EA335" t="str">
        <f>MasterListe!G25</f>
        <v>RM02</v>
      </c>
      <c r="EB335">
        <f>MasterListe!S25</f>
        <v>0</v>
      </c>
      <c r="EC335">
        <f t="shared" si="261"/>
        <v>0</v>
      </c>
      <c r="ED335">
        <f t="shared" si="262"/>
        <v>0</v>
      </c>
      <c r="EE335">
        <f t="shared" si="263"/>
        <v>0</v>
      </c>
      <c r="EF335">
        <f t="shared" si="264"/>
        <v>0</v>
      </c>
      <c r="EG335">
        <f t="shared" si="265"/>
        <v>0</v>
      </c>
      <c r="EH335">
        <f t="shared" si="266"/>
        <v>1</v>
      </c>
      <c r="EI335">
        <f t="shared" si="267"/>
        <v>0</v>
      </c>
      <c r="FA335" s="63" t="str">
        <f t="shared" si="233"/>
        <v>IO.RES_DA677</v>
      </c>
      <c r="FB335" s="64" t="str">
        <f t="shared" si="234"/>
        <v>F</v>
      </c>
      <c r="FC335" s="64" t="str">
        <f t="shared" si="235"/>
        <v>651</v>
      </c>
      <c r="FD335" s="64" t="str">
        <f t="shared" si="236"/>
        <v>Reserve</v>
      </c>
      <c r="FE335" s="64" t="s">
        <v>619</v>
      </c>
      <c r="FF335" s="65"/>
    </row>
    <row r="336" spans="1:162" ht="15" customHeight="1">
      <c r="A336">
        <f t="shared" si="268"/>
        <v>1</v>
      </c>
      <c r="G336">
        <f t="shared" si="241"/>
        <v>0</v>
      </c>
      <c r="H336">
        <f t="shared" si="242"/>
        <v>0</v>
      </c>
      <c r="I336">
        <f t="shared" si="243"/>
        <v>17</v>
      </c>
      <c r="J336">
        <f t="shared" si="237"/>
        <v>0</v>
      </c>
      <c r="K336">
        <f t="shared" si="244"/>
        <v>0</v>
      </c>
      <c r="L336">
        <f t="shared" si="245"/>
        <v>0</v>
      </c>
      <c r="M336">
        <f t="shared" si="246"/>
        <v>0</v>
      </c>
      <c r="N336">
        <f t="shared" si="238"/>
        <v>0</v>
      </c>
      <c r="O336" t="str">
        <f>MasterListe!B26&amp;"_"&amp;MasterListe!E26&amp;"_"&amp;MasterListe!F26</f>
        <v>TZ003_app KLPx A1_dp4</v>
      </c>
      <c r="P336" t="str">
        <f>MasterListe!I26&amp;" "&amp;MasterListe!L26</f>
        <v>Handeingriff Klappe Einlagerung</v>
      </c>
      <c r="S336">
        <f t="shared" si="269"/>
        <v>4</v>
      </c>
      <c r="T336">
        <f t="shared" si="247"/>
        <v>0</v>
      </c>
      <c r="U336">
        <f t="shared" si="270"/>
        <v>0</v>
      </c>
      <c r="V336">
        <f t="shared" si="271"/>
        <v>10</v>
      </c>
      <c r="W336">
        <f t="shared" si="248"/>
        <v>5</v>
      </c>
      <c r="X336">
        <f t="shared" si="249"/>
        <v>0</v>
      </c>
      <c r="Y336">
        <f t="shared" si="272"/>
        <v>6</v>
      </c>
      <c r="Z336">
        <f t="shared" si="250"/>
        <v>2</v>
      </c>
      <c r="AA336">
        <f t="shared" si="251"/>
        <v>0</v>
      </c>
      <c r="AB336">
        <f t="shared" si="273"/>
        <v>96</v>
      </c>
      <c r="AC336">
        <f t="shared" si="252"/>
        <v>17</v>
      </c>
      <c r="AD336">
        <f t="shared" si="253"/>
        <v>1</v>
      </c>
      <c r="AE336">
        <f t="shared" si="274"/>
        <v>0</v>
      </c>
      <c r="AF336">
        <f t="shared" si="254"/>
        <v>0</v>
      </c>
      <c r="AG336">
        <f t="shared" si="275"/>
        <v>8</v>
      </c>
      <c r="AH336" cm="1">
        <f t="array" ref="AH336">_xlfn.IFS(AND(AF336=AE336,AJ336=1),SUM(IF(EC336=1,1,0),AH335),AND(AH335=0,OR(AI336=1,AJ336=0)),0,AND(AI336=0,AJ336=0),AH335)</f>
        <v>2</v>
      </c>
      <c r="AI336">
        <f t="shared" si="255"/>
        <v>0</v>
      </c>
      <c r="AJ336">
        <f t="shared" si="256"/>
        <v>0</v>
      </c>
      <c r="AK336">
        <f t="shared" si="276"/>
        <v>0</v>
      </c>
      <c r="AL336">
        <f t="shared" si="257"/>
        <v>0</v>
      </c>
      <c r="AM336">
        <f t="shared" si="258"/>
        <v>0</v>
      </c>
      <c r="AN336">
        <f t="shared" si="277"/>
        <v>0</v>
      </c>
      <c r="AO336">
        <f t="shared" si="259"/>
        <v>0</v>
      </c>
      <c r="AP336">
        <f t="shared" si="260"/>
        <v>0</v>
      </c>
      <c r="AY336" s="72"/>
      <c r="AZ336" s="73"/>
      <c r="BB336" s="72"/>
      <c r="BQ336" s="100" t="s">
        <v>1306</v>
      </c>
      <c r="BR336" s="96">
        <v>1</v>
      </c>
      <c r="BS336" s="60" t="str">
        <f t="shared" si="239"/>
        <v>DA656</v>
      </c>
      <c r="BT336" t="e">
        <f>IF(ISNA(MATCH(1,$J:$J,)),CC352,VLOOKUP(1,$J:$P,COLUMN(F186),))</f>
        <v>#REF!</v>
      </c>
      <c r="BU336" t="e">
        <f>IF(ISNA(MATCH(1,$J:$J,)),CD352,VLOOKUP(1,$J:$P,COLUMN(G186),))</f>
        <v>#REF!</v>
      </c>
      <c r="BW336" t="s">
        <v>584</v>
      </c>
      <c r="BX336" t="s">
        <v>585</v>
      </c>
      <c r="BY336" s="65" t="s">
        <v>1307</v>
      </c>
      <c r="BZ336" t="str">
        <f t="shared" si="240"/>
        <v>656</v>
      </c>
      <c r="CB336" t="s">
        <v>1308</v>
      </c>
      <c r="CC336" t="s">
        <v>1309</v>
      </c>
      <c r="CD336" t="s">
        <v>589</v>
      </c>
      <c r="CF336" t="s">
        <v>584</v>
      </c>
      <c r="CG336" t="s">
        <v>585</v>
      </c>
      <c r="CH336" t="s">
        <v>1307</v>
      </c>
      <c r="EA336" t="str">
        <f>MasterListe!G26</f>
        <v>SM05</v>
      </c>
      <c r="EB336">
        <f>MasterListe!S26</f>
        <v>0</v>
      </c>
      <c r="EC336">
        <f t="shared" si="261"/>
        <v>0</v>
      </c>
      <c r="ED336">
        <f t="shared" si="262"/>
        <v>0</v>
      </c>
      <c r="EE336">
        <f t="shared" si="263"/>
        <v>0</v>
      </c>
      <c r="EF336">
        <f t="shared" si="264"/>
        <v>0</v>
      </c>
      <c r="EG336">
        <f t="shared" si="265"/>
        <v>0</v>
      </c>
      <c r="EH336">
        <f t="shared" si="266"/>
        <v>1</v>
      </c>
      <c r="EI336">
        <f t="shared" si="267"/>
        <v>0</v>
      </c>
      <c r="FA336" s="63" t="e">
        <f t="shared" si="233"/>
        <v>#REF!</v>
      </c>
      <c r="FB336" s="64" t="str">
        <f t="shared" si="234"/>
        <v>F</v>
      </c>
      <c r="FC336" s="64" t="str">
        <f t="shared" si="235"/>
        <v>656</v>
      </c>
      <c r="FD336" s="64" t="e">
        <f t="shared" si="236"/>
        <v>#REF!</v>
      </c>
      <c r="FE336" s="64" t="s">
        <v>619</v>
      </c>
      <c r="FF336" s="65"/>
    </row>
    <row r="337" spans="1:162" ht="15" customHeight="1">
      <c r="A337">
        <f t="shared" si="268"/>
        <v>1</v>
      </c>
      <c r="G337">
        <f t="shared" si="241"/>
        <v>0</v>
      </c>
      <c r="H337">
        <f t="shared" si="242"/>
        <v>0</v>
      </c>
      <c r="I337">
        <f t="shared" si="243"/>
        <v>18</v>
      </c>
      <c r="J337">
        <f t="shared" si="237"/>
        <v>0</v>
      </c>
      <c r="K337">
        <f t="shared" si="244"/>
        <v>0</v>
      </c>
      <c r="L337">
        <f t="shared" si="245"/>
        <v>0</v>
      </c>
      <c r="M337">
        <f t="shared" si="246"/>
        <v>0</v>
      </c>
      <c r="N337">
        <f t="shared" si="238"/>
        <v>0</v>
      </c>
      <c r="O337" t="str">
        <f>MasterListe!B27&amp;"_"&amp;MasterListe!E27&amp;"_"&amp;MasterListe!F27</f>
        <v>TZ003_app SM01 A1_dp1</v>
      </c>
      <c r="P337" t="str">
        <f>MasterListe!I27&amp;" "&amp;MasterListe!L27</f>
        <v>Störmeldung Klappe Einlagerung SM</v>
      </c>
      <c r="S337">
        <f t="shared" si="269"/>
        <v>4</v>
      </c>
      <c r="T337">
        <f t="shared" si="247"/>
        <v>0</v>
      </c>
      <c r="U337">
        <f t="shared" si="270"/>
        <v>0</v>
      </c>
      <c r="V337">
        <f t="shared" si="271"/>
        <v>10</v>
      </c>
      <c r="W337">
        <f t="shared" si="248"/>
        <v>5</v>
      </c>
      <c r="X337">
        <f t="shared" si="249"/>
        <v>0</v>
      </c>
      <c r="Y337">
        <f t="shared" si="272"/>
        <v>6</v>
      </c>
      <c r="Z337">
        <f t="shared" si="250"/>
        <v>2</v>
      </c>
      <c r="AA337">
        <f t="shared" si="251"/>
        <v>0</v>
      </c>
      <c r="AB337">
        <f t="shared" si="273"/>
        <v>96</v>
      </c>
      <c r="AC337">
        <f t="shared" si="252"/>
        <v>18</v>
      </c>
      <c r="AD337">
        <f t="shared" si="253"/>
        <v>1</v>
      </c>
      <c r="AE337">
        <f t="shared" si="274"/>
        <v>0</v>
      </c>
      <c r="AF337">
        <f t="shared" si="254"/>
        <v>0</v>
      </c>
      <c r="AG337">
        <f t="shared" si="275"/>
        <v>8</v>
      </c>
      <c r="AH337" cm="1">
        <f t="array" ref="AH337">_xlfn.IFS(AND(AF337=AE337,AJ337=1),SUM(IF(EC337=1,1,0),AH336),AND(AH336=0,OR(AI337=1,AJ337=0)),0,AND(AI337=0,AJ337=0),AH336)</f>
        <v>2</v>
      </c>
      <c r="AI337">
        <f t="shared" si="255"/>
        <v>0</v>
      </c>
      <c r="AJ337">
        <f t="shared" si="256"/>
        <v>0</v>
      </c>
      <c r="AK337">
        <f t="shared" si="276"/>
        <v>0</v>
      </c>
      <c r="AL337">
        <f t="shared" si="257"/>
        <v>0</v>
      </c>
      <c r="AM337">
        <f t="shared" si="258"/>
        <v>0</v>
      </c>
      <c r="AN337">
        <f t="shared" si="277"/>
        <v>0</v>
      </c>
      <c r="AO337">
        <f t="shared" si="259"/>
        <v>0</v>
      </c>
      <c r="AP337">
        <f t="shared" si="260"/>
        <v>0</v>
      </c>
      <c r="AY337" s="72"/>
      <c r="AZ337" s="73"/>
      <c r="BB337" s="72"/>
      <c r="BQ337" s="100"/>
      <c r="BR337" s="96"/>
      <c r="BS337" s="60" t="str">
        <f t="shared" si="239"/>
        <v>DA657</v>
      </c>
      <c r="BT337" t="e">
        <f>IF(ISNA(MATCH(2,$J:$J,)),CC353,VLOOKUP(2,$J:$P,COLUMN(F187),))</f>
        <v>#REF!</v>
      </c>
      <c r="BU337" t="e">
        <f>IF(ISNA(MATCH(2,$J:$J,)),CD353,VLOOKUP(2,$J:$P,COLUMN(G187),))</f>
        <v>#REF!</v>
      </c>
      <c r="BW337" t="s">
        <v>584</v>
      </c>
      <c r="BX337" t="s">
        <v>585</v>
      </c>
      <c r="BY337" s="65" t="s">
        <v>1307</v>
      </c>
      <c r="BZ337" t="str">
        <f t="shared" si="240"/>
        <v>657</v>
      </c>
      <c r="CB337" t="s">
        <v>1310</v>
      </c>
      <c r="CC337" t="s">
        <v>1311</v>
      </c>
      <c r="CD337" t="s">
        <v>589</v>
      </c>
      <c r="CF337" t="s">
        <v>584</v>
      </c>
      <c r="CG337" t="s">
        <v>585</v>
      </c>
      <c r="CH337" t="s">
        <v>1307</v>
      </c>
      <c r="EA337" t="str">
        <f>MasterListe!G27</f>
        <v>SM01</v>
      </c>
      <c r="EB337">
        <f>MasterListe!S27</f>
        <v>0</v>
      </c>
      <c r="EC337">
        <f t="shared" si="261"/>
        <v>0</v>
      </c>
      <c r="ED337">
        <f t="shared" si="262"/>
        <v>0</v>
      </c>
      <c r="EE337">
        <f t="shared" si="263"/>
        <v>0</v>
      </c>
      <c r="EF337">
        <f t="shared" si="264"/>
        <v>0</v>
      </c>
      <c r="EG337">
        <f t="shared" si="265"/>
        <v>0</v>
      </c>
      <c r="EH337">
        <f t="shared" si="266"/>
        <v>1</v>
      </c>
      <c r="EI337">
        <f t="shared" si="267"/>
        <v>0</v>
      </c>
      <c r="FA337" s="63" t="e">
        <f t="shared" si="233"/>
        <v>#REF!</v>
      </c>
      <c r="FB337" s="64" t="str">
        <f t="shared" si="234"/>
        <v>F</v>
      </c>
      <c r="FC337" s="64" t="str">
        <f t="shared" si="235"/>
        <v>657</v>
      </c>
      <c r="FD337" s="64" t="e">
        <f t="shared" si="236"/>
        <v>#REF!</v>
      </c>
      <c r="FE337" s="64" t="s">
        <v>619</v>
      </c>
      <c r="FF337" s="65"/>
    </row>
    <row r="338" spans="1:162" ht="15" customHeight="1">
      <c r="A338">
        <f t="shared" si="268"/>
        <v>1</v>
      </c>
      <c r="G338">
        <f t="shared" si="241"/>
        <v>0</v>
      </c>
      <c r="H338">
        <f t="shared" si="242"/>
        <v>0</v>
      </c>
      <c r="I338">
        <f t="shared" si="243"/>
        <v>19</v>
      </c>
      <c r="J338">
        <f t="shared" si="237"/>
        <v>0</v>
      </c>
      <c r="K338">
        <f t="shared" si="244"/>
        <v>0</v>
      </c>
      <c r="L338">
        <f t="shared" si="245"/>
        <v>0</v>
      </c>
      <c r="M338">
        <f t="shared" si="246"/>
        <v>0</v>
      </c>
      <c r="N338">
        <f t="shared" si="238"/>
        <v>0</v>
      </c>
      <c r="O338" t="str">
        <f>MasterListe!B28&amp;"_"&amp;MasterListe!E28&amp;"_"&amp;MasterListe!F28</f>
        <v>TZ003_app SM02 A1_dp1</v>
      </c>
      <c r="P338" t="str">
        <f>MasterListe!I28&amp;" "&amp;MasterListe!L28</f>
        <v>Störmeldung HiHi Grenzschalter</v>
      </c>
      <c r="S338">
        <f t="shared" si="269"/>
        <v>4</v>
      </c>
      <c r="T338">
        <f t="shared" si="247"/>
        <v>0</v>
      </c>
      <c r="U338">
        <f t="shared" si="270"/>
        <v>0</v>
      </c>
      <c r="V338">
        <f t="shared" si="271"/>
        <v>10</v>
      </c>
      <c r="W338">
        <f t="shared" si="248"/>
        <v>5</v>
      </c>
      <c r="X338">
        <f t="shared" si="249"/>
        <v>0</v>
      </c>
      <c r="Y338">
        <f t="shared" si="272"/>
        <v>6</v>
      </c>
      <c r="Z338">
        <f t="shared" si="250"/>
        <v>2</v>
      </c>
      <c r="AA338">
        <f t="shared" si="251"/>
        <v>0</v>
      </c>
      <c r="AB338">
        <f t="shared" si="273"/>
        <v>96</v>
      </c>
      <c r="AC338">
        <f t="shared" si="252"/>
        <v>19</v>
      </c>
      <c r="AD338">
        <f t="shared" si="253"/>
        <v>1</v>
      </c>
      <c r="AE338">
        <f t="shared" si="274"/>
        <v>0</v>
      </c>
      <c r="AF338">
        <f t="shared" si="254"/>
        <v>0</v>
      </c>
      <c r="AG338">
        <f t="shared" si="275"/>
        <v>8</v>
      </c>
      <c r="AH338" cm="1">
        <f t="array" ref="AH338">_xlfn.IFS(AND(AF338=AE338,AJ338=1),SUM(IF(EC338=1,1,0),AH337),AND(AH337=0,OR(AI338=1,AJ338=0)),0,AND(AI338=0,AJ338=0),AH337)</f>
        <v>2</v>
      </c>
      <c r="AI338">
        <f t="shared" si="255"/>
        <v>0</v>
      </c>
      <c r="AJ338">
        <f t="shared" si="256"/>
        <v>0</v>
      </c>
      <c r="AK338">
        <f t="shared" si="276"/>
        <v>0</v>
      </c>
      <c r="AL338">
        <f t="shared" si="257"/>
        <v>0</v>
      </c>
      <c r="AM338">
        <f t="shared" si="258"/>
        <v>0</v>
      </c>
      <c r="AN338">
        <f t="shared" si="277"/>
        <v>0</v>
      </c>
      <c r="AO338">
        <f t="shared" si="259"/>
        <v>0</v>
      </c>
      <c r="AP338">
        <f t="shared" si="260"/>
        <v>0</v>
      </c>
      <c r="AY338" s="72"/>
      <c r="AZ338" s="73"/>
      <c r="BB338" s="72"/>
      <c r="BQ338" s="100"/>
      <c r="BR338" s="96"/>
      <c r="BS338" s="60" t="str">
        <f t="shared" si="239"/>
        <v>DA658</v>
      </c>
      <c r="BT338" t="e">
        <f>IF(ISNA(MATCH(3,$J:$J,)),CC354,VLOOKUP(3,$J:$P,COLUMN(F188),))</f>
        <v>#REF!</v>
      </c>
      <c r="BU338" t="e">
        <f>IF(ISNA(MATCH(3,$J:$J,)),CD354,VLOOKUP(3,$J:$P,COLUMN(G188),))</f>
        <v>#REF!</v>
      </c>
      <c r="BW338" t="s">
        <v>584</v>
      </c>
      <c r="BX338" t="s">
        <v>585</v>
      </c>
      <c r="BY338" s="65" t="s">
        <v>1307</v>
      </c>
      <c r="BZ338" t="str">
        <f t="shared" si="240"/>
        <v>658</v>
      </c>
      <c r="CB338" t="s">
        <v>1312</v>
      </c>
      <c r="CC338" t="s">
        <v>1313</v>
      </c>
      <c r="CD338" t="s">
        <v>589</v>
      </c>
      <c r="CF338" t="s">
        <v>584</v>
      </c>
      <c r="CG338" t="s">
        <v>585</v>
      </c>
      <c r="CH338" t="s">
        <v>1307</v>
      </c>
      <c r="EA338" t="str">
        <f>MasterListe!G28</f>
        <v>SM01</v>
      </c>
      <c r="EB338">
        <f>MasterListe!S28</f>
        <v>0</v>
      </c>
      <c r="EC338">
        <f t="shared" si="261"/>
        <v>0</v>
      </c>
      <c r="ED338">
        <f t="shared" si="262"/>
        <v>0</v>
      </c>
      <c r="EE338">
        <f t="shared" si="263"/>
        <v>0</v>
      </c>
      <c r="EF338">
        <f t="shared" si="264"/>
        <v>0</v>
      </c>
      <c r="EG338">
        <f t="shared" si="265"/>
        <v>0</v>
      </c>
      <c r="EH338">
        <f t="shared" si="266"/>
        <v>1</v>
      </c>
      <c r="EI338">
        <f t="shared" si="267"/>
        <v>0</v>
      </c>
      <c r="FA338" s="63" t="e">
        <f t="shared" si="233"/>
        <v>#REF!</v>
      </c>
      <c r="FB338" s="64" t="str">
        <f t="shared" si="234"/>
        <v>F</v>
      </c>
      <c r="FC338" s="64" t="str">
        <f t="shared" si="235"/>
        <v>658</v>
      </c>
      <c r="FD338" s="64" t="e">
        <f t="shared" si="236"/>
        <v>#REF!</v>
      </c>
      <c r="FE338" s="64" t="s">
        <v>619</v>
      </c>
      <c r="FF338" s="65"/>
    </row>
    <row r="339" spans="1:162" ht="15" customHeight="1">
      <c r="A339">
        <f t="shared" si="268"/>
        <v>1</v>
      </c>
      <c r="G339">
        <f t="shared" si="241"/>
        <v>0</v>
      </c>
      <c r="H339">
        <f t="shared" si="242"/>
        <v>0</v>
      </c>
      <c r="I339">
        <f t="shared" si="243"/>
        <v>20</v>
      </c>
      <c r="J339">
        <f t="shared" si="237"/>
        <v>0</v>
      </c>
      <c r="K339">
        <f t="shared" si="244"/>
        <v>0</v>
      </c>
      <c r="L339">
        <f t="shared" si="245"/>
        <v>0</v>
      </c>
      <c r="M339">
        <f t="shared" si="246"/>
        <v>0</v>
      </c>
      <c r="N339">
        <f t="shared" si="238"/>
        <v>0</v>
      </c>
      <c r="O339" t="str">
        <f>MasterListe!B29&amp;"_"&amp;MasterListe!E29&amp;"_"&amp;MasterListe!F29</f>
        <v>TZ003_app SM02 A1_dp2</v>
      </c>
      <c r="P339" t="str">
        <f>MasterListe!I29&amp;" "&amp;MasterListe!L29</f>
        <v>Niveaumeldung HiHi Grenzschalter</v>
      </c>
      <c r="S339">
        <f t="shared" si="269"/>
        <v>4</v>
      </c>
      <c r="T339">
        <f t="shared" si="247"/>
        <v>0</v>
      </c>
      <c r="U339">
        <f t="shared" si="270"/>
        <v>0</v>
      </c>
      <c r="V339">
        <f t="shared" si="271"/>
        <v>10</v>
      </c>
      <c r="W339">
        <f t="shared" si="248"/>
        <v>5</v>
      </c>
      <c r="X339">
        <f t="shared" si="249"/>
        <v>0</v>
      </c>
      <c r="Y339">
        <f t="shared" si="272"/>
        <v>6</v>
      </c>
      <c r="Z339">
        <f t="shared" si="250"/>
        <v>2</v>
      </c>
      <c r="AA339">
        <f t="shared" si="251"/>
        <v>0</v>
      </c>
      <c r="AB339">
        <f t="shared" si="273"/>
        <v>96</v>
      </c>
      <c r="AC339">
        <f t="shared" si="252"/>
        <v>20</v>
      </c>
      <c r="AD339">
        <f t="shared" si="253"/>
        <v>1</v>
      </c>
      <c r="AE339">
        <f t="shared" si="274"/>
        <v>0</v>
      </c>
      <c r="AF339">
        <f t="shared" si="254"/>
        <v>0</v>
      </c>
      <c r="AG339">
        <f t="shared" si="275"/>
        <v>8</v>
      </c>
      <c r="AH339" cm="1">
        <f t="array" ref="AH339">_xlfn.IFS(AND(AF339=AE339,AJ339=1),SUM(IF(EC339=1,1,0),AH338),AND(AH338=0,OR(AI339=1,AJ339=0)),0,AND(AI339=0,AJ339=0),AH338)</f>
        <v>2</v>
      </c>
      <c r="AI339">
        <f t="shared" si="255"/>
        <v>0</v>
      </c>
      <c r="AJ339">
        <f t="shared" si="256"/>
        <v>0</v>
      </c>
      <c r="AK339">
        <f t="shared" si="276"/>
        <v>0</v>
      </c>
      <c r="AL339">
        <f t="shared" si="257"/>
        <v>0</v>
      </c>
      <c r="AM339">
        <f t="shared" si="258"/>
        <v>0</v>
      </c>
      <c r="AN339">
        <f t="shared" si="277"/>
        <v>0</v>
      </c>
      <c r="AO339">
        <f t="shared" si="259"/>
        <v>0</v>
      </c>
      <c r="AP339">
        <f t="shared" si="260"/>
        <v>0</v>
      </c>
      <c r="AY339" s="72"/>
      <c r="AZ339" s="73"/>
      <c r="BB339" s="72"/>
      <c r="BQ339" s="100"/>
      <c r="BR339" s="96"/>
      <c r="BS339" s="60" t="str">
        <f t="shared" si="239"/>
        <v>DA659</v>
      </c>
      <c r="BT339" t="e">
        <f>IF(ISNA(MATCH(4,$J:$J,)),CC355,VLOOKUP(4,$J:$P,COLUMN(F189),))</f>
        <v>#REF!</v>
      </c>
      <c r="BU339" t="e">
        <f>IF(ISNA(MATCH(4,$J:$J,)),CD355,VLOOKUP(4,$J:$P,COLUMN(G189),))</f>
        <v>#REF!</v>
      </c>
      <c r="BW339" t="s">
        <v>584</v>
      </c>
      <c r="BX339" t="s">
        <v>585</v>
      </c>
      <c r="BY339" s="65" t="s">
        <v>1307</v>
      </c>
      <c r="BZ339" t="str">
        <f t="shared" si="240"/>
        <v>659</v>
      </c>
      <c r="CB339" t="s">
        <v>1314</v>
      </c>
      <c r="CC339" t="s">
        <v>1315</v>
      </c>
      <c r="CD339" t="s">
        <v>589</v>
      </c>
      <c r="CF339" t="s">
        <v>584</v>
      </c>
      <c r="CG339" t="s">
        <v>585</v>
      </c>
      <c r="CH339" t="s">
        <v>1307</v>
      </c>
      <c r="EA339" t="str">
        <f>MasterListe!G29</f>
        <v>SM02</v>
      </c>
      <c r="EB339">
        <f>MasterListe!S29</f>
        <v>0</v>
      </c>
      <c r="EC339">
        <f t="shared" si="261"/>
        <v>0</v>
      </c>
      <c r="ED339">
        <f t="shared" si="262"/>
        <v>0</v>
      </c>
      <c r="EE339">
        <f t="shared" si="263"/>
        <v>0</v>
      </c>
      <c r="EF339">
        <f t="shared" si="264"/>
        <v>0</v>
      </c>
      <c r="EG339">
        <f t="shared" si="265"/>
        <v>0</v>
      </c>
      <c r="EH339">
        <f t="shared" si="266"/>
        <v>1</v>
      </c>
      <c r="EI339">
        <f t="shared" si="267"/>
        <v>0</v>
      </c>
      <c r="FA339" s="63" t="e">
        <f t="shared" si="233"/>
        <v>#REF!</v>
      </c>
      <c r="FB339" s="64" t="str">
        <f t="shared" si="234"/>
        <v>F</v>
      </c>
      <c r="FC339" s="64" t="str">
        <f t="shared" si="235"/>
        <v>659</v>
      </c>
      <c r="FD339" s="64" t="e">
        <f t="shared" si="236"/>
        <v>#REF!</v>
      </c>
      <c r="FE339" s="64" t="s">
        <v>619</v>
      </c>
      <c r="FF339" s="65"/>
    </row>
    <row r="340" spans="1:162" ht="15" customHeight="1">
      <c r="A340">
        <f t="shared" si="268"/>
        <v>1</v>
      </c>
      <c r="G340">
        <f t="shared" si="241"/>
        <v>0</v>
      </c>
      <c r="H340">
        <f t="shared" si="242"/>
        <v>0</v>
      </c>
      <c r="I340">
        <f t="shared" si="243"/>
        <v>0</v>
      </c>
      <c r="J340">
        <f t="shared" si="237"/>
        <v>0</v>
      </c>
      <c r="K340">
        <f t="shared" si="244"/>
        <v>0</v>
      </c>
      <c r="L340">
        <f t="shared" si="245"/>
        <v>0</v>
      </c>
      <c r="M340">
        <f t="shared" si="246"/>
        <v>3</v>
      </c>
      <c r="N340">
        <f t="shared" si="238"/>
        <v>0</v>
      </c>
      <c r="O340" t="str">
        <f>MasterListe!B30&amp;"_"&amp;MasterListe!E30&amp;"_"&amp;MasterListe!F30</f>
        <v>TZ003_app SENT A1_dp1</v>
      </c>
      <c r="P340" t="str">
        <f>MasterListe!I30&amp;" "&amp;MasterListe!L30</f>
        <v>Messwert Fuellstand</v>
      </c>
      <c r="S340">
        <f t="shared" si="269"/>
        <v>4</v>
      </c>
      <c r="T340">
        <f t="shared" si="247"/>
        <v>0</v>
      </c>
      <c r="U340">
        <f t="shared" si="270"/>
        <v>0</v>
      </c>
      <c r="V340">
        <f t="shared" si="271"/>
        <v>10</v>
      </c>
      <c r="W340">
        <f t="shared" si="248"/>
        <v>5</v>
      </c>
      <c r="X340">
        <f t="shared" si="249"/>
        <v>0</v>
      </c>
      <c r="Y340">
        <f t="shared" si="272"/>
        <v>6</v>
      </c>
      <c r="Z340">
        <f t="shared" si="250"/>
        <v>2</v>
      </c>
      <c r="AA340">
        <f t="shared" si="251"/>
        <v>0</v>
      </c>
      <c r="AB340">
        <f t="shared" si="273"/>
        <v>96</v>
      </c>
      <c r="AC340">
        <f t="shared" si="252"/>
        <v>20</v>
      </c>
      <c r="AD340">
        <f t="shared" si="253"/>
        <v>0</v>
      </c>
      <c r="AE340">
        <f t="shared" si="274"/>
        <v>0</v>
      </c>
      <c r="AF340">
        <f t="shared" si="254"/>
        <v>0</v>
      </c>
      <c r="AG340">
        <f t="shared" si="275"/>
        <v>8</v>
      </c>
      <c r="AH340" cm="1">
        <f t="array" ref="AH340">_xlfn.IFS(AND(AF340=AE340,AJ340=1),SUM(IF(EC340=1,1,0),AH339),AND(AH339=0,OR(AI340=1,AJ340=0)),0,AND(AI340=0,AJ340=0),AH339)</f>
        <v>3</v>
      </c>
      <c r="AI340">
        <f t="shared" si="255"/>
        <v>0</v>
      </c>
      <c r="AJ340">
        <f t="shared" si="256"/>
        <v>1</v>
      </c>
      <c r="AK340">
        <f t="shared" si="276"/>
        <v>0</v>
      </c>
      <c r="AL340">
        <f t="shared" si="257"/>
        <v>0</v>
      </c>
      <c r="AM340">
        <f t="shared" si="258"/>
        <v>0</v>
      </c>
      <c r="AN340">
        <f t="shared" si="277"/>
        <v>0</v>
      </c>
      <c r="AO340">
        <f t="shared" si="259"/>
        <v>0</v>
      </c>
      <c r="AP340">
        <f t="shared" si="260"/>
        <v>0</v>
      </c>
      <c r="AY340" s="72"/>
      <c r="AZ340" s="73"/>
      <c r="BB340" s="72"/>
      <c r="BQ340" s="100"/>
      <c r="BR340" s="96"/>
      <c r="BS340" s="60" t="str">
        <f t="shared" si="239"/>
        <v>DA660</v>
      </c>
      <c r="BT340" t="e">
        <f>IF(ISNA(MATCH(5,$J:$J,)),CC356,VLOOKUP(5,$J:$P,COLUMN(F190),))</f>
        <v>#REF!</v>
      </c>
      <c r="BU340" t="e">
        <f>IF(ISNA(MATCH(5,$J:$J,)),CD356,VLOOKUP(5,$J:$P,COLUMN(G190),))</f>
        <v>#REF!</v>
      </c>
      <c r="BW340" t="s">
        <v>584</v>
      </c>
      <c r="BX340" t="s">
        <v>585</v>
      </c>
      <c r="BY340" s="65" t="s">
        <v>1307</v>
      </c>
      <c r="BZ340" t="str">
        <f t="shared" si="240"/>
        <v>660</v>
      </c>
      <c r="CB340" t="s">
        <v>1316</v>
      </c>
      <c r="CC340" t="s">
        <v>1317</v>
      </c>
      <c r="CD340" t="s">
        <v>589</v>
      </c>
      <c r="CF340" t="s">
        <v>584</v>
      </c>
      <c r="CG340" t="s">
        <v>585</v>
      </c>
      <c r="CH340" t="s">
        <v>1307</v>
      </c>
      <c r="EA340" t="str">
        <f>MasterListe!G30</f>
        <v>MW01</v>
      </c>
      <c r="EB340" t="str">
        <f>MasterListe!S30</f>
        <v>mV</v>
      </c>
      <c r="EC340">
        <f t="shared" si="261"/>
        <v>1</v>
      </c>
      <c r="ED340">
        <f t="shared" si="262"/>
        <v>0</v>
      </c>
      <c r="EE340">
        <f t="shared" si="263"/>
        <v>0</v>
      </c>
      <c r="EF340">
        <f t="shared" si="264"/>
        <v>1</v>
      </c>
      <c r="EG340">
        <f t="shared" si="265"/>
        <v>0</v>
      </c>
      <c r="EH340">
        <f t="shared" si="266"/>
        <v>0</v>
      </c>
      <c r="EI340">
        <f t="shared" si="267"/>
        <v>0</v>
      </c>
      <c r="FA340" s="63" t="e">
        <f t="shared" si="233"/>
        <v>#REF!</v>
      </c>
      <c r="FB340" s="64" t="str">
        <f t="shared" si="234"/>
        <v>F</v>
      </c>
      <c r="FC340" s="64" t="str">
        <f t="shared" si="235"/>
        <v>660</v>
      </c>
      <c r="FD340" s="64" t="e">
        <f t="shared" si="236"/>
        <v>#REF!</v>
      </c>
      <c r="FE340" s="64" t="s">
        <v>619</v>
      </c>
      <c r="FF340" s="65"/>
    </row>
    <row r="341" spans="1:162" ht="15" customHeight="1">
      <c r="A341">
        <f t="shared" si="268"/>
        <v>1</v>
      </c>
      <c r="G341">
        <f t="shared" si="241"/>
        <v>0</v>
      </c>
      <c r="H341">
        <f t="shared" si="242"/>
        <v>0</v>
      </c>
      <c r="I341">
        <f t="shared" si="243"/>
        <v>21</v>
      </c>
      <c r="J341">
        <f t="shared" si="237"/>
        <v>0</v>
      </c>
      <c r="K341">
        <f t="shared" si="244"/>
        <v>0</v>
      </c>
      <c r="L341">
        <f t="shared" si="245"/>
        <v>0</v>
      </c>
      <c r="M341">
        <f t="shared" si="246"/>
        <v>0</v>
      </c>
      <c r="N341">
        <f t="shared" si="238"/>
        <v>0</v>
      </c>
      <c r="O341" t="str">
        <f>MasterListe!B31&amp;"_"&amp;MasterListe!E31&amp;"_"&amp;MasterListe!F31</f>
        <v>TZ003_app SM03 A1_dp1</v>
      </c>
      <c r="P341" t="str">
        <f>MasterListe!I31&amp;" "&amp;MasterListe!L31</f>
        <v>Störmeldung Hi Grenzschalter</v>
      </c>
      <c r="S341">
        <f t="shared" si="269"/>
        <v>4</v>
      </c>
      <c r="T341">
        <f t="shared" si="247"/>
        <v>0</v>
      </c>
      <c r="U341">
        <f t="shared" si="270"/>
        <v>0</v>
      </c>
      <c r="V341">
        <f t="shared" si="271"/>
        <v>10</v>
      </c>
      <c r="W341">
        <f t="shared" si="248"/>
        <v>5</v>
      </c>
      <c r="X341">
        <f t="shared" si="249"/>
        <v>0</v>
      </c>
      <c r="Y341">
        <f t="shared" si="272"/>
        <v>6</v>
      </c>
      <c r="Z341">
        <f t="shared" si="250"/>
        <v>2</v>
      </c>
      <c r="AA341">
        <f t="shared" si="251"/>
        <v>0</v>
      </c>
      <c r="AB341">
        <f t="shared" si="273"/>
        <v>96</v>
      </c>
      <c r="AC341">
        <f t="shared" si="252"/>
        <v>21</v>
      </c>
      <c r="AD341">
        <f t="shared" si="253"/>
        <v>1</v>
      </c>
      <c r="AE341">
        <f t="shared" si="274"/>
        <v>0</v>
      </c>
      <c r="AF341">
        <f t="shared" si="254"/>
        <v>0</v>
      </c>
      <c r="AG341">
        <f t="shared" si="275"/>
        <v>8</v>
      </c>
      <c r="AH341" cm="1">
        <f t="array" ref="AH341">_xlfn.IFS(AND(AF341=AE341,AJ341=1),SUM(IF(EC341=1,1,0),AH340),AND(AH340=0,OR(AI341=1,AJ341=0)),0,AND(AI341=0,AJ341=0),AH340)</f>
        <v>3</v>
      </c>
      <c r="AI341">
        <f t="shared" si="255"/>
        <v>0</v>
      </c>
      <c r="AJ341">
        <f t="shared" si="256"/>
        <v>0</v>
      </c>
      <c r="AK341">
        <f t="shared" si="276"/>
        <v>0</v>
      </c>
      <c r="AL341">
        <f t="shared" si="257"/>
        <v>0</v>
      </c>
      <c r="AM341">
        <f t="shared" si="258"/>
        <v>0</v>
      </c>
      <c r="AN341">
        <f t="shared" si="277"/>
        <v>0</v>
      </c>
      <c r="AO341">
        <f t="shared" si="259"/>
        <v>0</v>
      </c>
      <c r="AP341">
        <f t="shared" si="260"/>
        <v>0</v>
      </c>
      <c r="AY341" s="72"/>
      <c r="AZ341" s="73"/>
      <c r="BB341" s="72"/>
      <c r="BQ341" s="100"/>
      <c r="BR341" s="96"/>
      <c r="BS341" s="60" t="str">
        <f t="shared" si="239"/>
        <v>DA661</v>
      </c>
      <c r="BT341" t="str">
        <f>IF(ISNA(MATCH(6,$J:$J,)),CC357,VLOOKUP(6,$J:$P,COLUMN(F191),))</f>
        <v>RES_DA689</v>
      </c>
      <c r="BU341" t="str">
        <f>IF(ISNA(MATCH(6,$J:$J,)),CD357,VLOOKUP(6,$J:$P,COLUMN(G191),))</f>
        <v>Reserve</v>
      </c>
      <c r="BW341" t="s">
        <v>584</v>
      </c>
      <c r="BX341" t="s">
        <v>585</v>
      </c>
      <c r="BY341" s="65" t="s">
        <v>1307</v>
      </c>
      <c r="BZ341" t="str">
        <f t="shared" si="240"/>
        <v>661</v>
      </c>
      <c r="CB341" t="s">
        <v>1318</v>
      </c>
      <c r="CC341" t="s">
        <v>1319</v>
      </c>
      <c r="CD341" t="s">
        <v>589</v>
      </c>
      <c r="CF341" t="s">
        <v>584</v>
      </c>
      <c r="CG341" t="s">
        <v>585</v>
      </c>
      <c r="CH341" t="s">
        <v>1307</v>
      </c>
      <c r="EA341" t="str">
        <f>MasterListe!G31</f>
        <v>SM01</v>
      </c>
      <c r="EB341">
        <f>MasterListe!S31</f>
        <v>0</v>
      </c>
      <c r="EC341">
        <f t="shared" si="261"/>
        <v>0</v>
      </c>
      <c r="ED341">
        <f t="shared" si="262"/>
        <v>0</v>
      </c>
      <c r="EE341">
        <f t="shared" si="263"/>
        <v>0</v>
      </c>
      <c r="EF341">
        <f t="shared" si="264"/>
        <v>0</v>
      </c>
      <c r="EG341">
        <f t="shared" si="265"/>
        <v>0</v>
      </c>
      <c r="EH341">
        <f t="shared" si="266"/>
        <v>1</v>
      </c>
      <c r="EI341">
        <f t="shared" si="267"/>
        <v>0</v>
      </c>
      <c r="FA341" s="63" t="str">
        <f t="shared" si="233"/>
        <v>IO.RES_DA689</v>
      </c>
      <c r="FB341" s="64" t="str">
        <f t="shared" si="234"/>
        <v>F</v>
      </c>
      <c r="FC341" s="64" t="str">
        <f t="shared" si="235"/>
        <v>661</v>
      </c>
      <c r="FD341" s="64" t="str">
        <f t="shared" si="236"/>
        <v>Reserve</v>
      </c>
      <c r="FE341" s="64" t="s">
        <v>619</v>
      </c>
      <c r="FF341" s="65"/>
    </row>
    <row r="342" spans="1:162" ht="15" customHeight="1">
      <c r="A342">
        <f t="shared" si="268"/>
        <v>1</v>
      </c>
      <c r="G342">
        <f t="shared" si="241"/>
        <v>0</v>
      </c>
      <c r="H342">
        <f t="shared" si="242"/>
        <v>0</v>
      </c>
      <c r="I342">
        <f t="shared" si="243"/>
        <v>22</v>
      </c>
      <c r="J342">
        <f t="shared" si="237"/>
        <v>0</v>
      </c>
      <c r="K342">
        <f t="shared" si="244"/>
        <v>0</v>
      </c>
      <c r="L342">
        <f t="shared" si="245"/>
        <v>0</v>
      </c>
      <c r="M342">
        <f t="shared" si="246"/>
        <v>0</v>
      </c>
      <c r="N342">
        <f t="shared" si="238"/>
        <v>0</v>
      </c>
      <c r="O342" t="str">
        <f>MasterListe!B32&amp;"_"&amp;MasterListe!E32&amp;"_"&amp;MasterListe!F32</f>
        <v>TZ003_app SM03 A1_dp2</v>
      </c>
      <c r="P342" t="str">
        <f>MasterListe!I32&amp;" "&amp;MasterListe!L32</f>
        <v>Störmeldung LoLo Grenzschalter</v>
      </c>
      <c r="S342">
        <f t="shared" si="269"/>
        <v>4</v>
      </c>
      <c r="T342">
        <f t="shared" si="247"/>
        <v>0</v>
      </c>
      <c r="U342">
        <f t="shared" si="270"/>
        <v>0</v>
      </c>
      <c r="V342">
        <f t="shared" si="271"/>
        <v>10</v>
      </c>
      <c r="W342">
        <f t="shared" si="248"/>
        <v>5</v>
      </c>
      <c r="X342">
        <f t="shared" si="249"/>
        <v>0</v>
      </c>
      <c r="Y342">
        <f t="shared" si="272"/>
        <v>6</v>
      </c>
      <c r="Z342">
        <f t="shared" si="250"/>
        <v>2</v>
      </c>
      <c r="AA342">
        <f t="shared" si="251"/>
        <v>0</v>
      </c>
      <c r="AB342">
        <f t="shared" si="273"/>
        <v>96</v>
      </c>
      <c r="AC342">
        <f t="shared" si="252"/>
        <v>22</v>
      </c>
      <c r="AD342">
        <f t="shared" si="253"/>
        <v>1</v>
      </c>
      <c r="AE342">
        <f t="shared" si="274"/>
        <v>0</v>
      </c>
      <c r="AF342">
        <f t="shared" si="254"/>
        <v>0</v>
      </c>
      <c r="AG342">
        <f t="shared" si="275"/>
        <v>8</v>
      </c>
      <c r="AH342" cm="1">
        <f t="array" ref="AH342">_xlfn.IFS(AND(AF342=AE342,AJ342=1),SUM(IF(EC342=1,1,0),AH341),AND(AH341=0,OR(AI342=1,AJ342=0)),0,AND(AI342=0,AJ342=0),AH341)</f>
        <v>3</v>
      </c>
      <c r="AI342">
        <f t="shared" si="255"/>
        <v>0</v>
      </c>
      <c r="AJ342">
        <f t="shared" si="256"/>
        <v>0</v>
      </c>
      <c r="AK342">
        <f t="shared" si="276"/>
        <v>0</v>
      </c>
      <c r="AL342">
        <f t="shared" si="257"/>
        <v>0</v>
      </c>
      <c r="AM342">
        <f t="shared" si="258"/>
        <v>0</v>
      </c>
      <c r="AN342">
        <f t="shared" si="277"/>
        <v>0</v>
      </c>
      <c r="AO342">
        <f t="shared" si="259"/>
        <v>0</v>
      </c>
      <c r="AP342">
        <f t="shared" si="260"/>
        <v>0</v>
      </c>
      <c r="AY342" s="72"/>
      <c r="AZ342" s="73"/>
      <c r="BB342" s="72"/>
      <c r="BQ342" s="100"/>
      <c r="BR342" s="96"/>
      <c r="BS342" s="60" t="str">
        <f t="shared" si="239"/>
        <v>DA662</v>
      </c>
      <c r="BT342" t="str">
        <f>IF(ISNA(MATCH(7,$J:$J,)),CC358,VLOOKUP(7,$J:$P,COLUMN(F192),))</f>
        <v>RES_DA690</v>
      </c>
      <c r="BU342" t="str">
        <f>IF(ISNA(MATCH(7,$J:$J,)),CD358,VLOOKUP(7,$J:$P,COLUMN(G192),))</f>
        <v>Reserve</v>
      </c>
      <c r="BW342" t="s">
        <v>584</v>
      </c>
      <c r="BX342" t="s">
        <v>585</v>
      </c>
      <c r="BY342" s="65" t="s">
        <v>1307</v>
      </c>
      <c r="BZ342" t="str">
        <f t="shared" si="240"/>
        <v>662</v>
      </c>
      <c r="CB342" t="s">
        <v>1320</v>
      </c>
      <c r="CC342" t="s">
        <v>1321</v>
      </c>
      <c r="CD342" t="s">
        <v>589</v>
      </c>
      <c r="CF342" t="s">
        <v>584</v>
      </c>
      <c r="CG342" t="s">
        <v>585</v>
      </c>
      <c r="CH342" t="s">
        <v>1307</v>
      </c>
      <c r="EA342" t="str">
        <f>MasterListe!G32</f>
        <v>SM02</v>
      </c>
      <c r="EB342">
        <f>MasterListe!S32</f>
        <v>0</v>
      </c>
      <c r="EC342">
        <f t="shared" si="261"/>
        <v>0</v>
      </c>
      <c r="ED342">
        <f t="shared" si="262"/>
        <v>0</v>
      </c>
      <c r="EE342">
        <f t="shared" si="263"/>
        <v>0</v>
      </c>
      <c r="EF342">
        <f t="shared" si="264"/>
        <v>0</v>
      </c>
      <c r="EG342">
        <f t="shared" si="265"/>
        <v>0</v>
      </c>
      <c r="EH342">
        <f t="shared" si="266"/>
        <v>1</v>
      </c>
      <c r="EI342">
        <f t="shared" si="267"/>
        <v>0</v>
      </c>
      <c r="FA342" s="63" t="str">
        <f t="shared" si="233"/>
        <v>IO.RES_DA690</v>
      </c>
      <c r="FB342" s="64" t="str">
        <f t="shared" si="234"/>
        <v>F</v>
      </c>
      <c r="FC342" s="64" t="str">
        <f t="shared" si="235"/>
        <v>662</v>
      </c>
      <c r="FD342" s="64" t="str">
        <f t="shared" si="236"/>
        <v>Reserve</v>
      </c>
      <c r="FE342" s="64" t="s">
        <v>619</v>
      </c>
      <c r="FF342" s="65"/>
    </row>
    <row r="343" spans="1:162" ht="15" customHeight="1">
      <c r="A343">
        <f t="shared" si="268"/>
        <v>1</v>
      </c>
      <c r="G343">
        <f t="shared" si="241"/>
        <v>0</v>
      </c>
      <c r="H343">
        <f t="shared" si="242"/>
        <v>0</v>
      </c>
      <c r="I343">
        <f t="shared" si="243"/>
        <v>23</v>
      </c>
      <c r="J343">
        <f t="shared" si="237"/>
        <v>0</v>
      </c>
      <c r="K343">
        <f t="shared" si="244"/>
        <v>0</v>
      </c>
      <c r="L343">
        <f t="shared" si="245"/>
        <v>0</v>
      </c>
      <c r="M343">
        <f t="shared" si="246"/>
        <v>0</v>
      </c>
      <c r="N343">
        <f t="shared" si="238"/>
        <v>0</v>
      </c>
      <c r="O343" t="str">
        <f>MasterListe!B33&amp;"_"&amp;MasterListe!E33&amp;"_"&amp;MasterListe!F33</f>
        <v>TZ003_app SM03 A1_dp3</v>
      </c>
      <c r="P343" t="str">
        <f>MasterListe!I33&amp;" "&amp;MasterListe!L33</f>
        <v>Störmeldung 3 Grenzschalter</v>
      </c>
      <c r="S343">
        <f t="shared" si="269"/>
        <v>4</v>
      </c>
      <c r="T343">
        <f t="shared" si="247"/>
        <v>0</v>
      </c>
      <c r="U343">
        <f t="shared" si="270"/>
        <v>0</v>
      </c>
      <c r="V343">
        <f t="shared" si="271"/>
        <v>10</v>
      </c>
      <c r="W343">
        <f t="shared" si="248"/>
        <v>5</v>
      </c>
      <c r="X343">
        <f t="shared" si="249"/>
        <v>0</v>
      </c>
      <c r="Y343">
        <f t="shared" si="272"/>
        <v>6</v>
      </c>
      <c r="Z343">
        <f t="shared" si="250"/>
        <v>2</v>
      </c>
      <c r="AA343">
        <f t="shared" si="251"/>
        <v>0</v>
      </c>
      <c r="AB343">
        <f t="shared" si="273"/>
        <v>96</v>
      </c>
      <c r="AC343">
        <f t="shared" si="252"/>
        <v>23</v>
      </c>
      <c r="AD343">
        <f t="shared" si="253"/>
        <v>1</v>
      </c>
      <c r="AE343">
        <f t="shared" si="274"/>
        <v>0</v>
      </c>
      <c r="AF343">
        <f t="shared" si="254"/>
        <v>0</v>
      </c>
      <c r="AG343">
        <f t="shared" si="275"/>
        <v>8</v>
      </c>
      <c r="AH343" cm="1">
        <f t="array" ref="AH343">_xlfn.IFS(AND(AF343=AE343,AJ343=1),SUM(IF(EC343=1,1,0),AH342),AND(AH342=0,OR(AI343=1,AJ343=0)),0,AND(AI343=0,AJ343=0),AH342)</f>
        <v>3</v>
      </c>
      <c r="AI343">
        <f t="shared" si="255"/>
        <v>0</v>
      </c>
      <c r="AJ343">
        <f t="shared" si="256"/>
        <v>0</v>
      </c>
      <c r="AK343">
        <f t="shared" si="276"/>
        <v>0</v>
      </c>
      <c r="AL343">
        <f t="shared" si="257"/>
        <v>0</v>
      </c>
      <c r="AM343">
        <f t="shared" si="258"/>
        <v>0</v>
      </c>
      <c r="AN343">
        <f t="shared" si="277"/>
        <v>0</v>
      </c>
      <c r="AO343">
        <f t="shared" si="259"/>
        <v>0</v>
      </c>
      <c r="AP343">
        <f t="shared" si="260"/>
        <v>0</v>
      </c>
      <c r="AY343" s="72"/>
      <c r="AZ343" s="73"/>
      <c r="BB343" s="72"/>
      <c r="BQ343" s="100"/>
      <c r="BR343" s="96"/>
      <c r="BS343" s="60" t="str">
        <f t="shared" si="239"/>
        <v>DA663</v>
      </c>
      <c r="BT343" t="str">
        <f>IF(ISNA(MATCH(8,$J:$J,)),CC359,VLOOKUP(8,$J:$P,COLUMN(F193),))</f>
        <v>RES_DA691</v>
      </c>
      <c r="BU343" t="str">
        <f>IF(ISNA(MATCH(8,$J:$J,)),CD359,VLOOKUP(8,$J:$P,COLUMN(G193),))</f>
        <v>Reserve</v>
      </c>
      <c r="BW343" t="s">
        <v>584</v>
      </c>
      <c r="BX343" t="s">
        <v>585</v>
      </c>
      <c r="BY343" s="65" t="s">
        <v>1307</v>
      </c>
      <c r="BZ343" t="str">
        <f t="shared" si="240"/>
        <v>663</v>
      </c>
      <c r="CB343" t="s">
        <v>1322</v>
      </c>
      <c r="CC343" t="s">
        <v>1323</v>
      </c>
      <c r="CD343" t="s">
        <v>589</v>
      </c>
      <c r="CF343" t="s">
        <v>584</v>
      </c>
      <c r="CG343" t="s">
        <v>585</v>
      </c>
      <c r="CH343" t="s">
        <v>1307</v>
      </c>
      <c r="EA343" t="str">
        <f>MasterListe!G33</f>
        <v>SM03</v>
      </c>
      <c r="EB343">
        <f>MasterListe!S33</f>
        <v>0</v>
      </c>
      <c r="EC343">
        <f t="shared" si="261"/>
        <v>0</v>
      </c>
      <c r="ED343">
        <f t="shared" si="262"/>
        <v>0</v>
      </c>
      <c r="EE343">
        <f t="shared" si="263"/>
        <v>0</v>
      </c>
      <c r="EF343">
        <f t="shared" si="264"/>
        <v>0</v>
      </c>
      <c r="EG343">
        <f t="shared" si="265"/>
        <v>0</v>
      </c>
      <c r="EH343">
        <f t="shared" si="266"/>
        <v>1</v>
      </c>
      <c r="EI343">
        <f t="shared" si="267"/>
        <v>0</v>
      </c>
      <c r="FA343" s="63" t="str">
        <f t="shared" si="233"/>
        <v>IO.RES_DA691</v>
      </c>
      <c r="FB343" s="64" t="str">
        <f t="shared" si="234"/>
        <v>F</v>
      </c>
      <c r="FC343" s="64" t="str">
        <f t="shared" si="235"/>
        <v>663</v>
      </c>
      <c r="FD343" s="64" t="str">
        <f t="shared" si="236"/>
        <v>Reserve</v>
      </c>
      <c r="FE343" s="64" t="s">
        <v>619</v>
      </c>
      <c r="FF343" s="65"/>
    </row>
    <row r="344" spans="1:162" ht="15" customHeight="1">
      <c r="A344">
        <f t="shared" si="268"/>
        <v>0</v>
      </c>
      <c r="G344">
        <f t="shared" si="241"/>
        <v>0</v>
      </c>
      <c r="H344">
        <f t="shared" si="242"/>
        <v>0</v>
      </c>
      <c r="I344">
        <f t="shared" si="243"/>
        <v>0</v>
      </c>
      <c r="J344">
        <f t="shared" si="237"/>
        <v>0</v>
      </c>
      <c r="K344">
        <f t="shared" si="244"/>
        <v>0</v>
      </c>
      <c r="L344">
        <f t="shared" si="245"/>
        <v>0</v>
      </c>
      <c r="M344">
        <f t="shared" si="246"/>
        <v>0</v>
      </c>
      <c r="N344">
        <f t="shared" si="238"/>
        <v>0</v>
      </c>
      <c r="O344" t="str">
        <f>MasterListe!B34&amp;"_"&amp;MasterListe!E34&amp;"_"&amp;MasterListe!F34</f>
        <v>TZ010_app KLPx A1_dp1</v>
      </c>
      <c r="P344" t="str">
        <f>MasterListe!I34&amp;" "&amp;MasterListe!L34</f>
        <v>Freigabe (AUF-Befehl) Klappe Einlagerung</v>
      </c>
      <c r="S344">
        <f t="shared" si="269"/>
        <v>4</v>
      </c>
      <c r="T344">
        <f t="shared" si="247"/>
        <v>0</v>
      </c>
      <c r="U344">
        <f t="shared" si="270"/>
        <v>0</v>
      </c>
      <c r="V344">
        <f t="shared" si="271"/>
        <v>10</v>
      </c>
      <c r="W344">
        <f t="shared" si="248"/>
        <v>5</v>
      </c>
      <c r="X344">
        <f t="shared" si="249"/>
        <v>0</v>
      </c>
      <c r="Y344">
        <f t="shared" si="272"/>
        <v>6</v>
      </c>
      <c r="Z344">
        <f t="shared" si="250"/>
        <v>2</v>
      </c>
      <c r="AA344">
        <f t="shared" si="251"/>
        <v>0</v>
      </c>
      <c r="AB344">
        <f t="shared" si="273"/>
        <v>96</v>
      </c>
      <c r="AC344">
        <f t="shared" si="252"/>
        <v>23</v>
      </c>
      <c r="AD344">
        <f t="shared" si="253"/>
        <v>0</v>
      </c>
      <c r="AE344">
        <f t="shared" si="274"/>
        <v>0</v>
      </c>
      <c r="AF344">
        <f t="shared" si="254"/>
        <v>0</v>
      </c>
      <c r="AG344">
        <f t="shared" si="275"/>
        <v>8</v>
      </c>
      <c r="AH344" cm="1">
        <f t="array" ref="AH344">_xlfn.IFS(AND(AF344=AE344,AJ344=1),SUM(IF(EC344=1,1,0),AH343),AND(AH343=0,OR(AI344=1,AJ344=0)),0,AND(AI344=0,AJ344=0),AH343)</f>
        <v>3</v>
      </c>
      <c r="AI344">
        <f t="shared" si="255"/>
        <v>0</v>
      </c>
      <c r="AJ344">
        <f t="shared" si="256"/>
        <v>0</v>
      </c>
      <c r="AK344">
        <f t="shared" si="276"/>
        <v>0</v>
      </c>
      <c r="AL344">
        <f t="shared" si="257"/>
        <v>0</v>
      </c>
      <c r="AM344">
        <f t="shared" si="258"/>
        <v>0</v>
      </c>
      <c r="AN344">
        <f t="shared" si="277"/>
        <v>0</v>
      </c>
      <c r="AO344">
        <f t="shared" si="259"/>
        <v>0</v>
      </c>
      <c r="AP344">
        <f t="shared" si="260"/>
        <v>0</v>
      </c>
      <c r="AY344" s="72"/>
      <c r="AZ344" s="73"/>
      <c r="BB344" s="72"/>
      <c r="BQ344" s="100"/>
      <c r="BR344" s="96"/>
      <c r="BS344" s="60" t="str">
        <f t="shared" si="239"/>
        <v>DA664</v>
      </c>
      <c r="BT344" t="str">
        <f>IF(ISNA(MATCH(9,$J:$J,)),CC360,VLOOKUP(9,$J:$P,COLUMN(F194),))</f>
        <v>RES_DA692</v>
      </c>
      <c r="BU344" t="str">
        <f>IF(ISNA(MATCH(9,$J:$J,)),CD360,VLOOKUP(9,$J:$P,COLUMN(G194),))</f>
        <v>Reserve</v>
      </c>
      <c r="BW344" t="s">
        <v>584</v>
      </c>
      <c r="BX344" t="s">
        <v>585</v>
      </c>
      <c r="BY344" s="65" t="s">
        <v>1307</v>
      </c>
      <c r="BZ344" t="str">
        <f t="shared" si="240"/>
        <v>664</v>
      </c>
      <c r="CB344" t="s">
        <v>1324</v>
      </c>
      <c r="CC344" t="s">
        <v>1325</v>
      </c>
      <c r="CD344" t="s">
        <v>589</v>
      </c>
      <c r="CF344" t="s">
        <v>584</v>
      </c>
      <c r="CG344" t="s">
        <v>585</v>
      </c>
      <c r="CH344" t="s">
        <v>1307</v>
      </c>
      <c r="EA344" t="str">
        <f>MasterListe!G34</f>
        <v>FG01</v>
      </c>
      <c r="EB344">
        <f>MasterListe!S34</f>
        <v>0</v>
      </c>
      <c r="EC344">
        <f t="shared" si="261"/>
        <v>0</v>
      </c>
      <c r="ED344">
        <f t="shared" si="262"/>
        <v>0</v>
      </c>
      <c r="EE344">
        <f t="shared" si="263"/>
        <v>0</v>
      </c>
      <c r="EF344">
        <f t="shared" si="264"/>
        <v>0</v>
      </c>
      <c r="EG344">
        <f t="shared" si="265"/>
        <v>0</v>
      </c>
      <c r="EH344">
        <f t="shared" si="266"/>
        <v>0</v>
      </c>
      <c r="EI344">
        <f t="shared" si="267"/>
        <v>1</v>
      </c>
      <c r="FA344" s="63" t="str">
        <f t="shared" si="233"/>
        <v>IO.RES_DA692</v>
      </c>
      <c r="FB344" s="64" t="str">
        <f t="shared" si="234"/>
        <v>F</v>
      </c>
      <c r="FC344" s="64" t="str">
        <f t="shared" si="235"/>
        <v>664</v>
      </c>
      <c r="FD344" s="64" t="str">
        <f t="shared" si="236"/>
        <v>Reserve</v>
      </c>
      <c r="FE344" s="64" t="s">
        <v>619</v>
      </c>
      <c r="FF344" s="65"/>
    </row>
    <row r="345" spans="1:162" ht="15" customHeight="1">
      <c r="A345">
        <f t="shared" si="268"/>
        <v>1</v>
      </c>
      <c r="G345">
        <f t="shared" si="241"/>
        <v>0</v>
      </c>
      <c r="H345">
        <f t="shared" si="242"/>
        <v>0</v>
      </c>
      <c r="I345">
        <f t="shared" si="243"/>
        <v>24</v>
      </c>
      <c r="J345">
        <f t="shared" si="237"/>
        <v>0</v>
      </c>
      <c r="K345">
        <f t="shared" si="244"/>
        <v>0</v>
      </c>
      <c r="L345">
        <f t="shared" si="245"/>
        <v>0</v>
      </c>
      <c r="M345">
        <f t="shared" si="246"/>
        <v>0</v>
      </c>
      <c r="N345">
        <f t="shared" si="238"/>
        <v>0</v>
      </c>
      <c r="O345" t="str">
        <f>MasterListe!B35&amp;"_"&amp;MasterListe!E35&amp;"_"&amp;MasterListe!F35</f>
        <v>TZ010_app KLPx A1_dp2</v>
      </c>
      <c r="P345" t="str">
        <f>MasterListe!I35&amp;" "&amp;MasterListe!L35</f>
        <v>Rückmeldung geöffnet Klappe Einlagerung</v>
      </c>
      <c r="S345">
        <f t="shared" si="269"/>
        <v>4</v>
      </c>
      <c r="T345">
        <f t="shared" si="247"/>
        <v>0</v>
      </c>
      <c r="U345">
        <f t="shared" si="270"/>
        <v>0</v>
      </c>
      <c r="V345">
        <f t="shared" si="271"/>
        <v>10</v>
      </c>
      <c r="W345">
        <f t="shared" si="248"/>
        <v>5</v>
      </c>
      <c r="X345">
        <f t="shared" si="249"/>
        <v>0</v>
      </c>
      <c r="Y345">
        <f t="shared" si="272"/>
        <v>6</v>
      </c>
      <c r="Z345">
        <f t="shared" si="250"/>
        <v>2</v>
      </c>
      <c r="AA345">
        <f t="shared" si="251"/>
        <v>0</v>
      </c>
      <c r="AB345">
        <f t="shared" si="273"/>
        <v>96</v>
      </c>
      <c r="AC345">
        <f t="shared" si="252"/>
        <v>24</v>
      </c>
      <c r="AD345">
        <f t="shared" si="253"/>
        <v>1</v>
      </c>
      <c r="AE345">
        <f t="shared" si="274"/>
        <v>0</v>
      </c>
      <c r="AF345">
        <f t="shared" si="254"/>
        <v>0</v>
      </c>
      <c r="AG345">
        <f t="shared" si="275"/>
        <v>8</v>
      </c>
      <c r="AH345" cm="1">
        <f t="array" ref="AH345">_xlfn.IFS(AND(AF345=AE345,AJ345=1),SUM(IF(EC345=1,1,0),AH344),AND(AH344=0,OR(AI345=1,AJ345=0)),0,AND(AI345=0,AJ345=0),AH344)</f>
        <v>3</v>
      </c>
      <c r="AI345">
        <f t="shared" si="255"/>
        <v>0</v>
      </c>
      <c r="AJ345">
        <f t="shared" si="256"/>
        <v>0</v>
      </c>
      <c r="AK345">
        <f t="shared" si="276"/>
        <v>0</v>
      </c>
      <c r="AL345">
        <f t="shared" si="257"/>
        <v>0</v>
      </c>
      <c r="AM345">
        <f t="shared" si="258"/>
        <v>0</v>
      </c>
      <c r="AN345">
        <f t="shared" si="277"/>
        <v>0</v>
      </c>
      <c r="AO345">
        <f t="shared" si="259"/>
        <v>0</v>
      </c>
      <c r="AP345">
        <f t="shared" si="260"/>
        <v>0</v>
      </c>
      <c r="AY345" s="72"/>
      <c r="AZ345" s="73"/>
      <c r="BB345" s="72"/>
      <c r="BQ345" s="100"/>
      <c r="BR345" s="96"/>
      <c r="BS345" s="60" t="str">
        <f t="shared" si="239"/>
        <v>DA665</v>
      </c>
      <c r="BT345" t="str">
        <f>IF(ISNA(MATCH(10,$J:$J,)),CC361,VLOOKUP(10,$J:$P,COLUMN(F195),))</f>
        <v>RES_DA693</v>
      </c>
      <c r="BU345" t="str">
        <f>IF(ISNA(MATCH(10,$J:$J,)),CD361,VLOOKUP(10,$J:$P,COLUMN(G195),))</f>
        <v>Reserve</v>
      </c>
      <c r="BW345" t="s">
        <v>584</v>
      </c>
      <c r="BX345" t="s">
        <v>585</v>
      </c>
      <c r="BY345" s="65" t="s">
        <v>1307</v>
      </c>
      <c r="BZ345" t="str">
        <f t="shared" si="240"/>
        <v>665</v>
      </c>
      <c r="CB345" t="s">
        <v>1326</v>
      </c>
      <c r="CC345" t="s">
        <v>1327</v>
      </c>
      <c r="CD345" t="s">
        <v>589</v>
      </c>
      <c r="CF345" t="s">
        <v>584</v>
      </c>
      <c r="CG345" t="s">
        <v>585</v>
      </c>
      <c r="CH345" t="s">
        <v>1307</v>
      </c>
      <c r="EA345" t="str">
        <f>MasterListe!G35</f>
        <v>RM01</v>
      </c>
      <c r="EB345">
        <f>MasterListe!S35</f>
        <v>0</v>
      </c>
      <c r="EC345">
        <f t="shared" si="261"/>
        <v>0</v>
      </c>
      <c r="ED345">
        <f t="shared" si="262"/>
        <v>0</v>
      </c>
      <c r="EE345">
        <f t="shared" si="263"/>
        <v>0</v>
      </c>
      <c r="EF345">
        <f t="shared" si="264"/>
        <v>0</v>
      </c>
      <c r="EG345">
        <f t="shared" si="265"/>
        <v>0</v>
      </c>
      <c r="EH345">
        <f t="shared" si="266"/>
        <v>1</v>
      </c>
      <c r="EI345">
        <f t="shared" si="267"/>
        <v>0</v>
      </c>
      <c r="FA345" s="63" t="str">
        <f t="shared" si="233"/>
        <v>IO.RES_DA693</v>
      </c>
      <c r="FB345" s="64" t="str">
        <f t="shared" si="234"/>
        <v>F</v>
      </c>
      <c r="FC345" s="64" t="str">
        <f t="shared" si="235"/>
        <v>665</v>
      </c>
      <c r="FD345" s="64" t="str">
        <f t="shared" si="236"/>
        <v>Reserve</v>
      </c>
      <c r="FE345" s="64" t="s">
        <v>619</v>
      </c>
      <c r="FF345" s="65"/>
    </row>
    <row r="346" spans="1:162" ht="15" customHeight="1">
      <c r="A346">
        <f t="shared" si="268"/>
        <v>1</v>
      </c>
      <c r="G346">
        <f t="shared" si="241"/>
        <v>0</v>
      </c>
      <c r="H346">
        <f t="shared" si="242"/>
        <v>0</v>
      </c>
      <c r="I346">
        <f t="shared" si="243"/>
        <v>25</v>
      </c>
      <c r="J346">
        <f t="shared" si="237"/>
        <v>0</v>
      </c>
      <c r="K346">
        <f t="shared" si="244"/>
        <v>0</v>
      </c>
      <c r="L346">
        <f t="shared" si="245"/>
        <v>0</v>
      </c>
      <c r="M346">
        <f t="shared" si="246"/>
        <v>0</v>
      </c>
      <c r="N346">
        <f t="shared" si="238"/>
        <v>0</v>
      </c>
      <c r="O346" t="str">
        <f>MasterListe!B36&amp;"_"&amp;MasterListe!E36&amp;"_"&amp;MasterListe!F36</f>
        <v>TZ010_app KLPx A1_dp3</v>
      </c>
      <c r="P346" t="str">
        <f>MasterListe!I36&amp;" "&amp;MasterListe!L36</f>
        <v>Rückmeldung geschlossen Klappe Einlagerung</v>
      </c>
      <c r="S346">
        <f t="shared" si="269"/>
        <v>4</v>
      </c>
      <c r="T346">
        <f t="shared" si="247"/>
        <v>0</v>
      </c>
      <c r="U346">
        <f t="shared" si="270"/>
        <v>0</v>
      </c>
      <c r="V346">
        <f t="shared" si="271"/>
        <v>10</v>
      </c>
      <c r="W346">
        <f t="shared" si="248"/>
        <v>5</v>
      </c>
      <c r="X346">
        <f t="shared" si="249"/>
        <v>0</v>
      </c>
      <c r="Y346">
        <f t="shared" si="272"/>
        <v>6</v>
      </c>
      <c r="Z346">
        <f t="shared" si="250"/>
        <v>2</v>
      </c>
      <c r="AA346">
        <f t="shared" si="251"/>
        <v>0</v>
      </c>
      <c r="AB346">
        <f t="shared" si="273"/>
        <v>96</v>
      </c>
      <c r="AC346">
        <f t="shared" si="252"/>
        <v>25</v>
      </c>
      <c r="AD346">
        <f t="shared" si="253"/>
        <v>1</v>
      </c>
      <c r="AE346">
        <f t="shared" si="274"/>
        <v>0</v>
      </c>
      <c r="AF346">
        <f t="shared" si="254"/>
        <v>0</v>
      </c>
      <c r="AG346">
        <f t="shared" si="275"/>
        <v>8</v>
      </c>
      <c r="AH346" cm="1">
        <f t="array" ref="AH346">_xlfn.IFS(AND(AF346=AE346,AJ346=1),SUM(IF(EC346=1,1,0),AH345),AND(AH345=0,OR(AI346=1,AJ346=0)),0,AND(AI346=0,AJ346=0),AH345)</f>
        <v>3</v>
      </c>
      <c r="AI346">
        <f t="shared" si="255"/>
        <v>0</v>
      </c>
      <c r="AJ346">
        <f t="shared" si="256"/>
        <v>0</v>
      </c>
      <c r="AK346">
        <f t="shared" si="276"/>
        <v>0</v>
      </c>
      <c r="AL346">
        <f t="shared" si="257"/>
        <v>0</v>
      </c>
      <c r="AM346">
        <f t="shared" si="258"/>
        <v>0</v>
      </c>
      <c r="AN346">
        <f t="shared" si="277"/>
        <v>0</v>
      </c>
      <c r="AO346">
        <f t="shared" si="259"/>
        <v>0</v>
      </c>
      <c r="AP346">
        <f t="shared" si="260"/>
        <v>0</v>
      </c>
      <c r="AY346" s="72"/>
      <c r="AZ346" s="73"/>
      <c r="BB346" s="72"/>
      <c r="BQ346" s="100"/>
      <c r="BR346" s="96">
        <v>2</v>
      </c>
      <c r="BS346" s="60" t="str">
        <f t="shared" si="239"/>
        <v>DA672</v>
      </c>
      <c r="BT346" t="str">
        <f>IF(ISNA(MATCH(11,$J:$J,)),CC362,VLOOKUP(11,$J:$P,COLUMN(F196),))</f>
        <v>RES_DA704</v>
      </c>
      <c r="BU346" t="str">
        <f>IF(ISNA(MATCH(11,$J:$J,)),CD362,VLOOKUP(11,$J:$P,COLUMN(G196),))</f>
        <v>Reserve</v>
      </c>
      <c r="BW346" t="s">
        <v>584</v>
      </c>
      <c r="BX346" t="s">
        <v>585</v>
      </c>
      <c r="BY346" s="65" t="s">
        <v>1328</v>
      </c>
      <c r="BZ346" t="str">
        <f t="shared" si="240"/>
        <v>672</v>
      </c>
      <c r="CB346" t="s">
        <v>1329</v>
      </c>
      <c r="CC346" t="s">
        <v>1330</v>
      </c>
      <c r="CD346" t="s">
        <v>589</v>
      </c>
      <c r="CF346" t="s">
        <v>584</v>
      </c>
      <c r="CG346" t="s">
        <v>585</v>
      </c>
      <c r="CH346" t="s">
        <v>1328</v>
      </c>
      <c r="EA346" t="str">
        <f>MasterListe!G36</f>
        <v>RM02</v>
      </c>
      <c r="EB346">
        <f>MasterListe!S36</f>
        <v>0</v>
      </c>
      <c r="EC346">
        <f t="shared" si="261"/>
        <v>0</v>
      </c>
      <c r="ED346">
        <f t="shared" si="262"/>
        <v>0</v>
      </c>
      <c r="EE346">
        <f t="shared" si="263"/>
        <v>0</v>
      </c>
      <c r="EF346">
        <f t="shared" si="264"/>
        <v>0</v>
      </c>
      <c r="EG346">
        <f t="shared" si="265"/>
        <v>0</v>
      </c>
      <c r="EH346">
        <f t="shared" si="266"/>
        <v>1</v>
      </c>
      <c r="EI346">
        <f t="shared" si="267"/>
        <v>0</v>
      </c>
      <c r="FA346" s="63" t="str">
        <f t="shared" si="233"/>
        <v>IO.RES_DA704</v>
      </c>
      <c r="FB346" s="64" t="str">
        <f t="shared" si="234"/>
        <v>F</v>
      </c>
      <c r="FC346" s="64" t="str">
        <f t="shared" si="235"/>
        <v>672</v>
      </c>
      <c r="FD346" s="64" t="str">
        <f t="shared" si="236"/>
        <v>Reserve</v>
      </c>
      <c r="FE346" s="64" t="s">
        <v>619</v>
      </c>
      <c r="FF346" s="65"/>
    </row>
    <row r="347" spans="1:162" ht="15" customHeight="1">
      <c r="A347">
        <f t="shared" si="268"/>
        <v>1</v>
      </c>
      <c r="G347">
        <f t="shared" si="241"/>
        <v>0</v>
      </c>
      <c r="H347">
        <f t="shared" si="242"/>
        <v>0</v>
      </c>
      <c r="I347">
        <f t="shared" si="243"/>
        <v>26</v>
      </c>
      <c r="J347">
        <f t="shared" si="237"/>
        <v>0</v>
      </c>
      <c r="K347">
        <f t="shared" si="244"/>
        <v>0</v>
      </c>
      <c r="L347">
        <f t="shared" si="245"/>
        <v>0</v>
      </c>
      <c r="M347">
        <f t="shared" si="246"/>
        <v>0</v>
      </c>
      <c r="N347">
        <f t="shared" si="238"/>
        <v>0</v>
      </c>
      <c r="O347" t="str">
        <f>MasterListe!B37&amp;"_"&amp;MasterListe!E37&amp;"_"&amp;MasterListe!F37</f>
        <v>TZ010_app KLPx A1_dp4</v>
      </c>
      <c r="P347" t="str">
        <f>MasterListe!I37&amp;" "&amp;MasterListe!L37</f>
        <v>Handeingriff Klappe Einlagerung</v>
      </c>
      <c r="S347">
        <f t="shared" si="269"/>
        <v>4</v>
      </c>
      <c r="T347">
        <f t="shared" si="247"/>
        <v>0</v>
      </c>
      <c r="U347">
        <f t="shared" si="270"/>
        <v>0</v>
      </c>
      <c r="V347">
        <f t="shared" si="271"/>
        <v>10</v>
      </c>
      <c r="W347">
        <f t="shared" si="248"/>
        <v>5</v>
      </c>
      <c r="X347">
        <f t="shared" si="249"/>
        <v>0</v>
      </c>
      <c r="Y347">
        <f t="shared" si="272"/>
        <v>6</v>
      </c>
      <c r="Z347">
        <f t="shared" si="250"/>
        <v>2</v>
      </c>
      <c r="AA347">
        <f t="shared" si="251"/>
        <v>0</v>
      </c>
      <c r="AB347">
        <f t="shared" si="273"/>
        <v>96</v>
      </c>
      <c r="AC347">
        <f t="shared" si="252"/>
        <v>26</v>
      </c>
      <c r="AD347">
        <f t="shared" si="253"/>
        <v>1</v>
      </c>
      <c r="AE347">
        <f t="shared" si="274"/>
        <v>0</v>
      </c>
      <c r="AF347">
        <f t="shared" si="254"/>
        <v>0</v>
      </c>
      <c r="AG347">
        <f t="shared" si="275"/>
        <v>8</v>
      </c>
      <c r="AH347" cm="1">
        <f t="array" ref="AH347">_xlfn.IFS(AND(AF347=AE347,AJ347=1),SUM(IF(EC347=1,1,0),AH346),AND(AH346=0,OR(AI347=1,AJ347=0)),0,AND(AI347=0,AJ347=0),AH346)</f>
        <v>3</v>
      </c>
      <c r="AI347">
        <f t="shared" si="255"/>
        <v>0</v>
      </c>
      <c r="AJ347">
        <f t="shared" si="256"/>
        <v>0</v>
      </c>
      <c r="AK347">
        <f t="shared" si="276"/>
        <v>0</v>
      </c>
      <c r="AL347">
        <f t="shared" si="257"/>
        <v>0</v>
      </c>
      <c r="AM347">
        <f t="shared" si="258"/>
        <v>0</v>
      </c>
      <c r="AN347">
        <f t="shared" si="277"/>
        <v>0</v>
      </c>
      <c r="AO347">
        <f t="shared" si="259"/>
        <v>0</v>
      </c>
      <c r="AP347">
        <f t="shared" si="260"/>
        <v>0</v>
      </c>
      <c r="AY347" s="72"/>
      <c r="AZ347" s="73"/>
      <c r="BB347" s="72"/>
      <c r="BQ347" s="100"/>
      <c r="BR347" s="96"/>
      <c r="BS347" s="60" t="str">
        <f t="shared" si="239"/>
        <v>DA673</v>
      </c>
      <c r="BT347" t="str">
        <f>IF(ISNA(MATCH(12,$J:$J,)),CC363,VLOOKUP(12,$J:$P,COLUMN(F197),))</f>
        <v>RES_DA705</v>
      </c>
      <c r="BU347" t="str">
        <f>IF(ISNA(MATCH(12,$J:$J,)),CD363,VLOOKUP(12,$J:$P,COLUMN(G197),))</f>
        <v>Reserve</v>
      </c>
      <c r="BW347" t="s">
        <v>584</v>
      </c>
      <c r="BX347" t="s">
        <v>585</v>
      </c>
      <c r="BY347" s="65" t="s">
        <v>1328</v>
      </c>
      <c r="BZ347" t="str">
        <f t="shared" si="240"/>
        <v>673</v>
      </c>
      <c r="CB347" t="s">
        <v>1331</v>
      </c>
      <c r="CC347" t="s">
        <v>1332</v>
      </c>
      <c r="CD347" t="s">
        <v>589</v>
      </c>
      <c r="CF347" t="s">
        <v>584</v>
      </c>
      <c r="CG347" t="s">
        <v>585</v>
      </c>
      <c r="CH347" t="s">
        <v>1328</v>
      </c>
      <c r="EA347" t="str">
        <f>MasterListe!G37</f>
        <v>SM05</v>
      </c>
      <c r="EB347">
        <f>MasterListe!S37</f>
        <v>0</v>
      </c>
      <c r="EC347">
        <f t="shared" si="261"/>
        <v>0</v>
      </c>
      <c r="ED347">
        <f t="shared" si="262"/>
        <v>0</v>
      </c>
      <c r="EE347">
        <f t="shared" si="263"/>
        <v>0</v>
      </c>
      <c r="EF347">
        <f t="shared" si="264"/>
        <v>0</v>
      </c>
      <c r="EG347">
        <f t="shared" si="265"/>
        <v>0</v>
      </c>
      <c r="EH347">
        <f t="shared" si="266"/>
        <v>1</v>
      </c>
      <c r="EI347">
        <f t="shared" si="267"/>
        <v>0</v>
      </c>
      <c r="FA347" s="63" t="str">
        <f t="shared" si="233"/>
        <v>IO.RES_DA705</v>
      </c>
      <c r="FB347" s="64" t="str">
        <f t="shared" si="234"/>
        <v>F</v>
      </c>
      <c r="FC347" s="64" t="str">
        <f t="shared" si="235"/>
        <v>673</v>
      </c>
      <c r="FD347" s="64" t="str">
        <f t="shared" si="236"/>
        <v>Reserve</v>
      </c>
      <c r="FE347" s="64" t="s">
        <v>619</v>
      </c>
      <c r="FF347" s="65"/>
    </row>
    <row r="348" spans="1:162" ht="15" customHeight="1">
      <c r="A348">
        <f t="shared" si="268"/>
        <v>1</v>
      </c>
      <c r="G348">
        <f t="shared" si="241"/>
        <v>0</v>
      </c>
      <c r="H348">
        <f t="shared" si="242"/>
        <v>0</v>
      </c>
      <c r="I348">
        <f t="shared" si="243"/>
        <v>27</v>
      </c>
      <c r="J348">
        <f t="shared" si="237"/>
        <v>0</v>
      </c>
      <c r="K348">
        <f t="shared" si="244"/>
        <v>0</v>
      </c>
      <c r="L348">
        <f t="shared" si="245"/>
        <v>0</v>
      </c>
      <c r="M348">
        <f t="shared" si="246"/>
        <v>0</v>
      </c>
      <c r="N348">
        <f t="shared" si="238"/>
        <v>0</v>
      </c>
      <c r="O348" t="str">
        <f>MasterListe!B38&amp;"_"&amp;MasterListe!E38&amp;"_"&amp;MasterListe!F38</f>
        <v>TZ010_app SM01 A1_dp1</v>
      </c>
      <c r="P348" t="str">
        <f>MasterListe!I38&amp;" "&amp;MasterListe!L38</f>
        <v>Störmeldung Klappe Einlagerung SM</v>
      </c>
      <c r="S348">
        <f t="shared" si="269"/>
        <v>4</v>
      </c>
      <c r="T348">
        <f t="shared" si="247"/>
        <v>0</v>
      </c>
      <c r="U348">
        <f t="shared" si="270"/>
        <v>0</v>
      </c>
      <c r="V348">
        <f t="shared" si="271"/>
        <v>10</v>
      </c>
      <c r="W348">
        <f t="shared" si="248"/>
        <v>5</v>
      </c>
      <c r="X348">
        <f t="shared" si="249"/>
        <v>0</v>
      </c>
      <c r="Y348">
        <f t="shared" si="272"/>
        <v>6</v>
      </c>
      <c r="Z348">
        <f t="shared" si="250"/>
        <v>2</v>
      </c>
      <c r="AA348">
        <f t="shared" si="251"/>
        <v>0</v>
      </c>
      <c r="AB348">
        <f t="shared" si="273"/>
        <v>96</v>
      </c>
      <c r="AC348">
        <f t="shared" si="252"/>
        <v>27</v>
      </c>
      <c r="AD348">
        <f t="shared" si="253"/>
        <v>1</v>
      </c>
      <c r="AE348">
        <f t="shared" si="274"/>
        <v>0</v>
      </c>
      <c r="AF348">
        <f t="shared" si="254"/>
        <v>0</v>
      </c>
      <c r="AG348">
        <f t="shared" si="275"/>
        <v>8</v>
      </c>
      <c r="AH348" cm="1">
        <f t="array" ref="AH348">_xlfn.IFS(AND(AF348=AE348,AJ348=1),SUM(IF(EC348=1,1,0),AH347),AND(AH347=0,OR(AI348=1,AJ348=0)),0,AND(AI348=0,AJ348=0),AH347)</f>
        <v>3</v>
      </c>
      <c r="AI348">
        <f t="shared" si="255"/>
        <v>0</v>
      </c>
      <c r="AJ348">
        <f t="shared" si="256"/>
        <v>0</v>
      </c>
      <c r="AK348">
        <f t="shared" si="276"/>
        <v>0</v>
      </c>
      <c r="AL348">
        <f t="shared" si="257"/>
        <v>0</v>
      </c>
      <c r="AM348">
        <f t="shared" si="258"/>
        <v>0</v>
      </c>
      <c r="AN348">
        <f t="shared" si="277"/>
        <v>0</v>
      </c>
      <c r="AO348">
        <f t="shared" si="259"/>
        <v>0</v>
      </c>
      <c r="AP348">
        <f t="shared" si="260"/>
        <v>0</v>
      </c>
      <c r="AY348" s="72"/>
      <c r="AZ348" s="73"/>
      <c r="BB348" s="72"/>
      <c r="BQ348" s="100"/>
      <c r="BR348" s="96"/>
      <c r="BS348" s="60" t="str">
        <f t="shared" si="239"/>
        <v>DA674</v>
      </c>
      <c r="BT348" t="str">
        <f>IF(ISNA(MATCH(13,$J:$J,)),CC364,VLOOKUP(13,$J:$P,COLUMN(F198),))</f>
        <v>RES_DA706</v>
      </c>
      <c r="BU348" t="str">
        <f>IF(ISNA(MATCH(13,$J:$J,)),CD364,VLOOKUP(13,$J:$P,COLUMN(G198),))</f>
        <v>Reserve</v>
      </c>
      <c r="BW348" t="s">
        <v>584</v>
      </c>
      <c r="BX348" t="s">
        <v>585</v>
      </c>
      <c r="BY348" s="65" t="s">
        <v>1328</v>
      </c>
      <c r="BZ348" t="str">
        <f t="shared" si="240"/>
        <v>674</v>
      </c>
      <c r="CB348" t="s">
        <v>1333</v>
      </c>
      <c r="CC348" t="s">
        <v>1334</v>
      </c>
      <c r="CD348" t="s">
        <v>589</v>
      </c>
      <c r="CF348" t="s">
        <v>584</v>
      </c>
      <c r="CG348" t="s">
        <v>585</v>
      </c>
      <c r="CH348" t="s">
        <v>1328</v>
      </c>
      <c r="EA348" t="str">
        <f>MasterListe!G38</f>
        <v>SM01</v>
      </c>
      <c r="EB348">
        <f>MasterListe!S38</f>
        <v>0</v>
      </c>
      <c r="EC348">
        <f t="shared" si="261"/>
        <v>0</v>
      </c>
      <c r="ED348">
        <f t="shared" si="262"/>
        <v>0</v>
      </c>
      <c r="EE348">
        <f t="shared" si="263"/>
        <v>0</v>
      </c>
      <c r="EF348">
        <f t="shared" si="264"/>
        <v>0</v>
      </c>
      <c r="EG348">
        <f t="shared" si="265"/>
        <v>0</v>
      </c>
      <c r="EH348">
        <f t="shared" si="266"/>
        <v>1</v>
      </c>
      <c r="EI348">
        <f t="shared" si="267"/>
        <v>0</v>
      </c>
      <c r="FA348" s="63" t="str">
        <f t="shared" ref="FA348:FA411" si="278">"IO."&amp;BT348</f>
        <v>IO.RES_DA706</v>
      </c>
      <c r="FB348" s="64" t="str">
        <f t="shared" ref="FB348:FB411" si="279">IF(LEFT($BS:$BS,1)="A","R","F")</f>
        <v>F</v>
      </c>
      <c r="FC348" s="64" t="str">
        <f t="shared" ref="FC348:FC411" si="280">MID($BS:$BS,3,5 )</f>
        <v>674</v>
      </c>
      <c r="FD348" s="64" t="str">
        <f t="shared" ref="FD348:FD411" si="281">BU348</f>
        <v>Reserve</v>
      </c>
      <c r="FE348" s="64" t="s">
        <v>619</v>
      </c>
      <c r="FF348" s="65"/>
    </row>
    <row r="349" spans="1:162" ht="15" customHeight="1">
      <c r="A349">
        <f t="shared" si="268"/>
        <v>0</v>
      </c>
      <c r="G349">
        <f t="shared" si="241"/>
        <v>0</v>
      </c>
      <c r="H349">
        <f t="shared" si="242"/>
        <v>0</v>
      </c>
      <c r="I349">
        <f t="shared" si="243"/>
        <v>0</v>
      </c>
      <c r="J349">
        <f t="shared" si="237"/>
        <v>0</v>
      </c>
      <c r="K349">
        <f t="shared" si="244"/>
        <v>0</v>
      </c>
      <c r="L349">
        <f t="shared" si="245"/>
        <v>0</v>
      </c>
      <c r="M349">
        <f t="shared" si="246"/>
        <v>0</v>
      </c>
      <c r="N349">
        <f t="shared" si="238"/>
        <v>0</v>
      </c>
      <c r="O349" t="str">
        <f>MasterListe!B39&amp;"_"&amp;MasterListe!E39&amp;"_"&amp;MasterListe!F39</f>
        <v>TZ010_app KLPx A1_dp1</v>
      </c>
      <c r="P349" t="str">
        <f>MasterListe!I39&amp;" "&amp;MasterListe!L39</f>
        <v>Freigabe (AUF-Befehl) Klappe Auslagerung</v>
      </c>
      <c r="S349">
        <f t="shared" si="269"/>
        <v>4</v>
      </c>
      <c r="T349">
        <f t="shared" si="247"/>
        <v>0</v>
      </c>
      <c r="U349">
        <f t="shared" si="270"/>
        <v>0</v>
      </c>
      <c r="V349">
        <f t="shared" si="271"/>
        <v>10</v>
      </c>
      <c r="W349">
        <f t="shared" si="248"/>
        <v>5</v>
      </c>
      <c r="X349">
        <f t="shared" si="249"/>
        <v>0</v>
      </c>
      <c r="Y349">
        <f t="shared" si="272"/>
        <v>6</v>
      </c>
      <c r="Z349">
        <f t="shared" si="250"/>
        <v>2</v>
      </c>
      <c r="AA349">
        <f t="shared" si="251"/>
        <v>0</v>
      </c>
      <c r="AB349">
        <f t="shared" si="273"/>
        <v>96</v>
      </c>
      <c r="AC349">
        <f t="shared" si="252"/>
        <v>27</v>
      </c>
      <c r="AD349">
        <f t="shared" si="253"/>
        <v>0</v>
      </c>
      <c r="AE349">
        <f t="shared" si="274"/>
        <v>0</v>
      </c>
      <c r="AF349">
        <f t="shared" si="254"/>
        <v>0</v>
      </c>
      <c r="AG349">
        <f t="shared" si="275"/>
        <v>8</v>
      </c>
      <c r="AH349" cm="1">
        <f t="array" ref="AH349">_xlfn.IFS(AND(AF349=AE349,AJ349=1),SUM(IF(EC349=1,1,0),AH348),AND(AH348=0,OR(AI349=1,AJ349=0)),0,AND(AI349=0,AJ349=0),AH348)</f>
        <v>3</v>
      </c>
      <c r="AI349">
        <f t="shared" si="255"/>
        <v>0</v>
      </c>
      <c r="AJ349">
        <f t="shared" si="256"/>
        <v>0</v>
      </c>
      <c r="AK349">
        <f t="shared" si="276"/>
        <v>0</v>
      </c>
      <c r="AL349">
        <f t="shared" si="257"/>
        <v>0</v>
      </c>
      <c r="AM349">
        <f t="shared" si="258"/>
        <v>0</v>
      </c>
      <c r="AN349">
        <f t="shared" si="277"/>
        <v>0</v>
      </c>
      <c r="AO349">
        <f t="shared" si="259"/>
        <v>0</v>
      </c>
      <c r="AP349">
        <f t="shared" si="260"/>
        <v>0</v>
      </c>
      <c r="AY349" s="72"/>
      <c r="AZ349" s="73"/>
      <c r="BB349" s="72"/>
      <c r="BQ349" s="100"/>
      <c r="BR349" s="96"/>
      <c r="BS349" s="60" t="str">
        <f t="shared" si="239"/>
        <v>DA675</v>
      </c>
      <c r="BT349" t="str">
        <f>IF(ISNA(MATCH(14,$J:$J,)),CC365,VLOOKUP(14,$J:$P,COLUMN(F199),))</f>
        <v>RES_DA707</v>
      </c>
      <c r="BU349" t="str">
        <f>IF(ISNA(MATCH(14,$J:$J,)),CD365,VLOOKUP(14,$J:$P,COLUMN(G199),))</f>
        <v>Reserve</v>
      </c>
      <c r="BW349" t="s">
        <v>584</v>
      </c>
      <c r="BX349" t="s">
        <v>585</v>
      </c>
      <c r="BY349" s="65" t="s">
        <v>1328</v>
      </c>
      <c r="BZ349" t="str">
        <f t="shared" si="240"/>
        <v>675</v>
      </c>
      <c r="CB349" t="s">
        <v>1335</v>
      </c>
      <c r="CC349" t="s">
        <v>1336</v>
      </c>
      <c r="CD349" t="s">
        <v>589</v>
      </c>
      <c r="CF349" t="s">
        <v>584</v>
      </c>
      <c r="CG349" t="s">
        <v>585</v>
      </c>
      <c r="CH349" t="s">
        <v>1328</v>
      </c>
      <c r="EA349" t="str">
        <f>MasterListe!G39</f>
        <v>FG01</v>
      </c>
      <c r="EB349">
        <f>MasterListe!S39</f>
        <v>0</v>
      </c>
      <c r="EC349">
        <f t="shared" si="261"/>
        <v>0</v>
      </c>
      <c r="ED349">
        <f t="shared" si="262"/>
        <v>0</v>
      </c>
      <c r="EE349">
        <f t="shared" si="263"/>
        <v>0</v>
      </c>
      <c r="EF349">
        <f t="shared" si="264"/>
        <v>0</v>
      </c>
      <c r="EG349">
        <f t="shared" si="265"/>
        <v>0</v>
      </c>
      <c r="EH349">
        <f t="shared" si="266"/>
        <v>0</v>
      </c>
      <c r="EI349">
        <f t="shared" si="267"/>
        <v>1</v>
      </c>
      <c r="FA349" s="63" t="str">
        <f t="shared" si="278"/>
        <v>IO.RES_DA707</v>
      </c>
      <c r="FB349" s="64" t="str">
        <f t="shared" si="279"/>
        <v>F</v>
      </c>
      <c r="FC349" s="64" t="str">
        <f t="shared" si="280"/>
        <v>675</v>
      </c>
      <c r="FD349" s="64" t="str">
        <f t="shared" si="281"/>
        <v>Reserve</v>
      </c>
      <c r="FE349" s="64" t="s">
        <v>619</v>
      </c>
      <c r="FF349" s="65"/>
    </row>
    <row r="350" spans="1:162" ht="15" customHeight="1">
      <c r="A350">
        <f t="shared" si="268"/>
        <v>1</v>
      </c>
      <c r="G350">
        <f t="shared" si="241"/>
        <v>0</v>
      </c>
      <c r="H350">
        <f t="shared" si="242"/>
        <v>0</v>
      </c>
      <c r="I350">
        <f t="shared" si="243"/>
        <v>28</v>
      </c>
      <c r="J350">
        <f t="shared" si="237"/>
        <v>0</v>
      </c>
      <c r="K350">
        <f t="shared" si="244"/>
        <v>0</v>
      </c>
      <c r="L350">
        <f t="shared" si="245"/>
        <v>0</v>
      </c>
      <c r="M350">
        <f t="shared" si="246"/>
        <v>0</v>
      </c>
      <c r="N350">
        <f t="shared" si="238"/>
        <v>0</v>
      </c>
      <c r="O350" t="str">
        <f>MasterListe!B40&amp;"_"&amp;MasterListe!E40&amp;"_"&amp;MasterListe!F40</f>
        <v>TZ010_app KLPx A1_dp2</v>
      </c>
      <c r="P350" t="str">
        <f>MasterListe!I40&amp;" "&amp;MasterListe!L40</f>
        <v>Rückmeldung geöffnet Klappe Auslagerung</v>
      </c>
      <c r="S350">
        <f t="shared" si="269"/>
        <v>4</v>
      </c>
      <c r="T350">
        <f t="shared" si="247"/>
        <v>0</v>
      </c>
      <c r="U350">
        <f t="shared" si="270"/>
        <v>0</v>
      </c>
      <c r="V350">
        <f t="shared" si="271"/>
        <v>10</v>
      </c>
      <c r="W350">
        <f t="shared" si="248"/>
        <v>5</v>
      </c>
      <c r="X350">
        <f t="shared" si="249"/>
        <v>0</v>
      </c>
      <c r="Y350">
        <f t="shared" si="272"/>
        <v>6</v>
      </c>
      <c r="Z350">
        <f t="shared" si="250"/>
        <v>2</v>
      </c>
      <c r="AA350">
        <f t="shared" si="251"/>
        <v>0</v>
      </c>
      <c r="AB350">
        <f t="shared" si="273"/>
        <v>96</v>
      </c>
      <c r="AC350">
        <f t="shared" si="252"/>
        <v>28</v>
      </c>
      <c r="AD350">
        <f t="shared" si="253"/>
        <v>1</v>
      </c>
      <c r="AE350">
        <f t="shared" si="274"/>
        <v>0</v>
      </c>
      <c r="AF350">
        <f t="shared" si="254"/>
        <v>0</v>
      </c>
      <c r="AG350">
        <f t="shared" si="275"/>
        <v>8</v>
      </c>
      <c r="AH350" cm="1">
        <f t="array" ref="AH350">_xlfn.IFS(AND(AF350=AE350,AJ350=1),SUM(IF(EC350=1,1,0),AH349),AND(AH349=0,OR(AI350=1,AJ350=0)),0,AND(AI350=0,AJ350=0),AH349)</f>
        <v>3</v>
      </c>
      <c r="AI350">
        <f t="shared" si="255"/>
        <v>0</v>
      </c>
      <c r="AJ350">
        <f t="shared" si="256"/>
        <v>0</v>
      </c>
      <c r="AK350">
        <f t="shared" si="276"/>
        <v>0</v>
      </c>
      <c r="AL350">
        <f t="shared" si="257"/>
        <v>0</v>
      </c>
      <c r="AM350">
        <f t="shared" si="258"/>
        <v>0</v>
      </c>
      <c r="AN350">
        <f t="shared" si="277"/>
        <v>0</v>
      </c>
      <c r="AO350">
        <f t="shared" si="259"/>
        <v>0</v>
      </c>
      <c r="AP350">
        <f t="shared" si="260"/>
        <v>0</v>
      </c>
      <c r="AY350" s="72"/>
      <c r="AZ350" s="73"/>
      <c r="BB350" s="72"/>
      <c r="BQ350" s="100"/>
      <c r="BR350" s="96"/>
      <c r="BS350" s="60" t="str">
        <f t="shared" si="239"/>
        <v>DA676</v>
      </c>
      <c r="BT350" t="str">
        <f>IF(ISNA(MATCH(15,$J:$J,)),CC366,VLOOKUP(15,$J:$P,COLUMN(F200),))</f>
        <v>RES_DA708</v>
      </c>
      <c r="BU350" t="str">
        <f>IF(ISNA(MATCH(15,$J:$J,)),CD366,VLOOKUP(15,$J:$P,COLUMN(G200),))</f>
        <v>Reserve</v>
      </c>
      <c r="BW350" t="s">
        <v>584</v>
      </c>
      <c r="BX350" t="s">
        <v>585</v>
      </c>
      <c r="BY350" s="65" t="s">
        <v>1328</v>
      </c>
      <c r="BZ350" t="str">
        <f t="shared" si="240"/>
        <v>676</v>
      </c>
      <c r="CB350" t="s">
        <v>1337</v>
      </c>
      <c r="CC350" t="s">
        <v>1338</v>
      </c>
      <c r="CD350" t="s">
        <v>589</v>
      </c>
      <c r="CF350" t="s">
        <v>584</v>
      </c>
      <c r="CG350" t="s">
        <v>585</v>
      </c>
      <c r="CH350" t="s">
        <v>1328</v>
      </c>
      <c r="EA350" t="str">
        <f>MasterListe!G40</f>
        <v>RM01</v>
      </c>
      <c r="EB350">
        <f>MasterListe!S40</f>
        <v>0</v>
      </c>
      <c r="EC350">
        <f t="shared" si="261"/>
        <v>0</v>
      </c>
      <c r="ED350">
        <f t="shared" si="262"/>
        <v>0</v>
      </c>
      <c r="EE350">
        <f t="shared" si="263"/>
        <v>0</v>
      </c>
      <c r="EF350">
        <f t="shared" si="264"/>
        <v>0</v>
      </c>
      <c r="EG350">
        <f t="shared" si="265"/>
        <v>0</v>
      </c>
      <c r="EH350">
        <f t="shared" si="266"/>
        <v>1</v>
      </c>
      <c r="EI350">
        <f t="shared" si="267"/>
        <v>0</v>
      </c>
      <c r="FA350" s="63" t="str">
        <f t="shared" si="278"/>
        <v>IO.RES_DA708</v>
      </c>
      <c r="FB350" s="64" t="str">
        <f t="shared" si="279"/>
        <v>F</v>
      </c>
      <c r="FC350" s="64" t="str">
        <f t="shared" si="280"/>
        <v>676</v>
      </c>
      <c r="FD350" s="64" t="str">
        <f t="shared" si="281"/>
        <v>Reserve</v>
      </c>
      <c r="FE350" s="64" t="s">
        <v>619</v>
      </c>
      <c r="FF350" s="65"/>
    </row>
    <row r="351" spans="1:162" ht="15" customHeight="1">
      <c r="A351">
        <f t="shared" si="268"/>
        <v>1</v>
      </c>
      <c r="G351">
        <f t="shared" si="241"/>
        <v>0</v>
      </c>
      <c r="H351">
        <f t="shared" si="242"/>
        <v>0</v>
      </c>
      <c r="I351">
        <f t="shared" si="243"/>
        <v>29</v>
      </c>
      <c r="J351">
        <f t="shared" si="237"/>
        <v>0</v>
      </c>
      <c r="K351">
        <f t="shared" si="244"/>
        <v>0</v>
      </c>
      <c r="L351">
        <f t="shared" si="245"/>
        <v>0</v>
      </c>
      <c r="M351">
        <f t="shared" si="246"/>
        <v>0</v>
      </c>
      <c r="N351">
        <f t="shared" si="238"/>
        <v>0</v>
      </c>
      <c r="O351" t="str">
        <f>MasterListe!B41&amp;"_"&amp;MasterListe!E41&amp;"_"&amp;MasterListe!F41</f>
        <v>TZ010_app KLPx A1_dp3</v>
      </c>
      <c r="P351" t="str">
        <f>MasterListe!I41&amp;" "&amp;MasterListe!L41</f>
        <v>Rückmeldung geschlossen Klappe Auslagerung</v>
      </c>
      <c r="S351">
        <f t="shared" si="269"/>
        <v>4</v>
      </c>
      <c r="T351">
        <f t="shared" si="247"/>
        <v>0</v>
      </c>
      <c r="U351">
        <f t="shared" si="270"/>
        <v>0</v>
      </c>
      <c r="V351">
        <f t="shared" si="271"/>
        <v>10</v>
      </c>
      <c r="W351">
        <f t="shared" si="248"/>
        <v>5</v>
      </c>
      <c r="X351">
        <f t="shared" si="249"/>
        <v>0</v>
      </c>
      <c r="Y351">
        <f t="shared" si="272"/>
        <v>6</v>
      </c>
      <c r="Z351">
        <f t="shared" si="250"/>
        <v>2</v>
      </c>
      <c r="AA351">
        <f t="shared" si="251"/>
        <v>0</v>
      </c>
      <c r="AB351">
        <f t="shared" si="273"/>
        <v>96</v>
      </c>
      <c r="AC351">
        <f t="shared" si="252"/>
        <v>29</v>
      </c>
      <c r="AD351">
        <f t="shared" si="253"/>
        <v>1</v>
      </c>
      <c r="AE351">
        <f t="shared" si="274"/>
        <v>0</v>
      </c>
      <c r="AF351">
        <f t="shared" si="254"/>
        <v>0</v>
      </c>
      <c r="AG351">
        <f t="shared" si="275"/>
        <v>8</v>
      </c>
      <c r="AH351" cm="1">
        <f t="array" ref="AH351">_xlfn.IFS(AND(AF351=AE351,AJ351=1),SUM(IF(EC351=1,1,0),AH350),AND(AH350=0,OR(AI351=1,AJ351=0)),0,AND(AI351=0,AJ351=0),AH350)</f>
        <v>3</v>
      </c>
      <c r="AI351">
        <f t="shared" si="255"/>
        <v>0</v>
      </c>
      <c r="AJ351">
        <f t="shared" si="256"/>
        <v>0</v>
      </c>
      <c r="AK351">
        <f t="shared" si="276"/>
        <v>0</v>
      </c>
      <c r="AL351">
        <f t="shared" si="257"/>
        <v>0</v>
      </c>
      <c r="AM351">
        <f t="shared" si="258"/>
        <v>0</v>
      </c>
      <c r="AN351">
        <f t="shared" si="277"/>
        <v>0</v>
      </c>
      <c r="AO351">
        <f t="shared" si="259"/>
        <v>0</v>
      </c>
      <c r="AP351">
        <f t="shared" si="260"/>
        <v>0</v>
      </c>
      <c r="AY351" s="72"/>
      <c r="AZ351" s="73"/>
      <c r="BB351" s="72"/>
      <c r="BQ351" s="100"/>
      <c r="BR351" s="96"/>
      <c r="BS351" s="60" t="str">
        <f t="shared" si="239"/>
        <v>DA677</v>
      </c>
      <c r="BT351" t="str">
        <f>IF(ISNA(MATCH(16,$J:$J,)),CC367,VLOOKUP(16,$J:$P,COLUMN(F201),))</f>
        <v>RES_DA709</v>
      </c>
      <c r="BU351" t="str">
        <f>IF(ISNA(MATCH(16,$J:$J,)),CD367,VLOOKUP(16,$J:$P,COLUMN(G201),))</f>
        <v>Reserve</v>
      </c>
      <c r="BW351" t="s">
        <v>584</v>
      </c>
      <c r="BX351" t="s">
        <v>585</v>
      </c>
      <c r="BY351" s="65" t="s">
        <v>1328</v>
      </c>
      <c r="BZ351" t="str">
        <f t="shared" si="240"/>
        <v>677</v>
      </c>
      <c r="CB351" t="s">
        <v>1339</v>
      </c>
      <c r="CC351" t="s">
        <v>1340</v>
      </c>
      <c r="CD351" t="s">
        <v>589</v>
      </c>
      <c r="CF351" t="s">
        <v>584</v>
      </c>
      <c r="CG351" t="s">
        <v>585</v>
      </c>
      <c r="CH351" t="s">
        <v>1328</v>
      </c>
      <c r="EA351" t="str">
        <f>MasterListe!G41</f>
        <v>RM02</v>
      </c>
      <c r="EB351">
        <f>MasterListe!S41</f>
        <v>0</v>
      </c>
      <c r="EC351">
        <f t="shared" si="261"/>
        <v>0</v>
      </c>
      <c r="ED351">
        <f t="shared" si="262"/>
        <v>0</v>
      </c>
      <c r="EE351">
        <f t="shared" si="263"/>
        <v>0</v>
      </c>
      <c r="EF351">
        <f t="shared" si="264"/>
        <v>0</v>
      </c>
      <c r="EG351">
        <f t="shared" si="265"/>
        <v>0</v>
      </c>
      <c r="EH351">
        <f t="shared" si="266"/>
        <v>1</v>
      </c>
      <c r="EI351">
        <f t="shared" si="267"/>
        <v>0</v>
      </c>
      <c r="FA351" s="63" t="str">
        <f t="shared" si="278"/>
        <v>IO.RES_DA709</v>
      </c>
      <c r="FB351" s="64" t="str">
        <f t="shared" si="279"/>
        <v>F</v>
      </c>
      <c r="FC351" s="64" t="str">
        <f t="shared" si="280"/>
        <v>677</v>
      </c>
      <c r="FD351" s="64" t="str">
        <f t="shared" si="281"/>
        <v>Reserve</v>
      </c>
      <c r="FE351" s="64" t="s">
        <v>619</v>
      </c>
      <c r="FF351" s="65"/>
    </row>
    <row r="352" spans="1:162" ht="15" customHeight="1">
      <c r="A352">
        <f t="shared" si="268"/>
        <v>1</v>
      </c>
      <c r="G352">
        <f t="shared" si="241"/>
        <v>0</v>
      </c>
      <c r="H352">
        <f t="shared" si="242"/>
        <v>0</v>
      </c>
      <c r="I352">
        <f t="shared" si="243"/>
        <v>30</v>
      </c>
      <c r="J352">
        <f t="shared" si="237"/>
        <v>0</v>
      </c>
      <c r="K352">
        <f t="shared" si="244"/>
        <v>0</v>
      </c>
      <c r="L352">
        <f t="shared" si="245"/>
        <v>0</v>
      </c>
      <c r="M352">
        <f t="shared" si="246"/>
        <v>0</v>
      </c>
      <c r="N352">
        <f t="shared" si="238"/>
        <v>0</v>
      </c>
      <c r="O352" t="str">
        <f>MasterListe!B42&amp;"_"&amp;MasterListe!E42&amp;"_"&amp;MasterListe!F42</f>
        <v>TZ010_app KLPx A1_dp4</v>
      </c>
      <c r="P352" t="str">
        <f>MasterListe!I42&amp;" "&amp;MasterListe!L42</f>
        <v>Handeingriff Klappe Auslagerung</v>
      </c>
      <c r="S352">
        <f t="shared" si="269"/>
        <v>4</v>
      </c>
      <c r="T352">
        <f t="shared" si="247"/>
        <v>0</v>
      </c>
      <c r="U352">
        <f t="shared" si="270"/>
        <v>0</v>
      </c>
      <c r="V352">
        <f t="shared" si="271"/>
        <v>10</v>
      </c>
      <c r="W352">
        <f t="shared" si="248"/>
        <v>5</v>
      </c>
      <c r="X352">
        <f t="shared" si="249"/>
        <v>0</v>
      </c>
      <c r="Y352">
        <f t="shared" si="272"/>
        <v>6</v>
      </c>
      <c r="Z352">
        <f t="shared" si="250"/>
        <v>2</v>
      </c>
      <c r="AA352">
        <f t="shared" si="251"/>
        <v>0</v>
      </c>
      <c r="AB352">
        <f t="shared" si="273"/>
        <v>96</v>
      </c>
      <c r="AC352">
        <f t="shared" si="252"/>
        <v>30</v>
      </c>
      <c r="AD352">
        <f t="shared" si="253"/>
        <v>1</v>
      </c>
      <c r="AE352">
        <f t="shared" si="274"/>
        <v>0</v>
      </c>
      <c r="AF352">
        <f t="shared" si="254"/>
        <v>0</v>
      </c>
      <c r="AG352">
        <f t="shared" si="275"/>
        <v>8</v>
      </c>
      <c r="AH352" cm="1">
        <f t="array" ref="AH352">_xlfn.IFS(AND(AF352=AE352,AJ352=1),SUM(IF(EC352=1,1,0),AH351),AND(AH351=0,OR(AI352=1,AJ352=0)),0,AND(AI352=0,AJ352=0),AH351)</f>
        <v>3</v>
      </c>
      <c r="AI352">
        <f t="shared" si="255"/>
        <v>0</v>
      </c>
      <c r="AJ352">
        <f t="shared" si="256"/>
        <v>0</v>
      </c>
      <c r="AK352">
        <f t="shared" si="276"/>
        <v>0</v>
      </c>
      <c r="AL352">
        <f t="shared" si="257"/>
        <v>0</v>
      </c>
      <c r="AM352">
        <f t="shared" si="258"/>
        <v>0</v>
      </c>
      <c r="AN352">
        <f t="shared" si="277"/>
        <v>0</v>
      </c>
      <c r="AO352">
        <f t="shared" si="259"/>
        <v>0</v>
      </c>
      <c r="AP352">
        <f t="shared" si="260"/>
        <v>0</v>
      </c>
      <c r="AY352" s="72"/>
      <c r="AZ352" s="73"/>
      <c r="BB352" s="72"/>
      <c r="BQ352" s="100"/>
      <c r="BR352" s="96"/>
      <c r="BS352" s="60" t="str">
        <f t="shared" si="239"/>
        <v>DA678</v>
      </c>
      <c r="BT352" t="str">
        <f>IF(ISNA(MATCH(17,$J:$J,)),CC368,VLOOKUP(17,$J:$P,COLUMN(F202),))</f>
        <v>RES_DA720</v>
      </c>
      <c r="BU352" t="str">
        <f>IF(ISNA(MATCH(17,$J:$J,)),CD368,VLOOKUP(17,$J:$P,COLUMN(G202),))</f>
        <v>Reserve</v>
      </c>
      <c r="BW352" t="s">
        <v>584</v>
      </c>
      <c r="BX352" t="s">
        <v>585</v>
      </c>
      <c r="BY352" s="65" t="s">
        <v>1328</v>
      </c>
      <c r="BZ352" t="str">
        <f t="shared" si="240"/>
        <v>678</v>
      </c>
      <c r="CB352" t="s">
        <v>1341</v>
      </c>
      <c r="CC352" t="s">
        <v>1342</v>
      </c>
      <c r="CD352" t="s">
        <v>589</v>
      </c>
      <c r="CF352" t="s">
        <v>584</v>
      </c>
      <c r="CG352" t="s">
        <v>585</v>
      </c>
      <c r="CH352" t="s">
        <v>1328</v>
      </c>
      <c r="EA352" t="str">
        <f>MasterListe!G42</f>
        <v>SM05</v>
      </c>
      <c r="EB352">
        <f>MasterListe!S42</f>
        <v>0</v>
      </c>
      <c r="EC352">
        <f t="shared" si="261"/>
        <v>0</v>
      </c>
      <c r="ED352">
        <f t="shared" si="262"/>
        <v>0</v>
      </c>
      <c r="EE352">
        <f t="shared" si="263"/>
        <v>0</v>
      </c>
      <c r="EF352">
        <f t="shared" si="264"/>
        <v>0</v>
      </c>
      <c r="EG352">
        <f t="shared" si="265"/>
        <v>0</v>
      </c>
      <c r="EH352">
        <f t="shared" si="266"/>
        <v>1</v>
      </c>
      <c r="EI352">
        <f t="shared" si="267"/>
        <v>0</v>
      </c>
      <c r="FA352" s="63" t="str">
        <f t="shared" si="278"/>
        <v>IO.RES_DA720</v>
      </c>
      <c r="FB352" s="64" t="str">
        <f t="shared" si="279"/>
        <v>F</v>
      </c>
      <c r="FC352" s="64" t="str">
        <f t="shared" si="280"/>
        <v>678</v>
      </c>
      <c r="FD352" s="64" t="str">
        <f t="shared" si="281"/>
        <v>Reserve</v>
      </c>
      <c r="FE352" s="64" t="s">
        <v>619</v>
      </c>
      <c r="FF352" s="65"/>
    </row>
    <row r="353" spans="1:162" ht="15" customHeight="1">
      <c r="A353">
        <f t="shared" si="268"/>
        <v>1</v>
      </c>
      <c r="G353">
        <f t="shared" si="241"/>
        <v>0</v>
      </c>
      <c r="H353">
        <f t="shared" si="242"/>
        <v>0</v>
      </c>
      <c r="I353">
        <f t="shared" si="243"/>
        <v>31</v>
      </c>
      <c r="J353">
        <f t="shared" si="237"/>
        <v>0</v>
      </c>
      <c r="K353">
        <f t="shared" si="244"/>
        <v>0</v>
      </c>
      <c r="L353">
        <f t="shared" si="245"/>
        <v>0</v>
      </c>
      <c r="M353">
        <f t="shared" si="246"/>
        <v>0</v>
      </c>
      <c r="N353">
        <f t="shared" si="238"/>
        <v>0</v>
      </c>
      <c r="O353" t="str">
        <f>MasterListe!B43&amp;"_"&amp;MasterListe!E43&amp;"_"&amp;MasterListe!F43</f>
        <v>TZ010_app SM01 A1_dp1</v>
      </c>
      <c r="P353" t="str">
        <f>MasterListe!I43&amp;" "&amp;MasterListe!L43</f>
        <v>Störmeldung Klappe Auslagerung SM</v>
      </c>
      <c r="S353">
        <f t="shared" si="269"/>
        <v>4</v>
      </c>
      <c r="T353">
        <f t="shared" si="247"/>
        <v>0</v>
      </c>
      <c r="U353">
        <f t="shared" si="270"/>
        <v>0</v>
      </c>
      <c r="V353">
        <f t="shared" si="271"/>
        <v>10</v>
      </c>
      <c r="W353">
        <f t="shared" si="248"/>
        <v>5</v>
      </c>
      <c r="X353">
        <f t="shared" si="249"/>
        <v>0</v>
      </c>
      <c r="Y353">
        <f t="shared" si="272"/>
        <v>6</v>
      </c>
      <c r="Z353">
        <f t="shared" si="250"/>
        <v>2</v>
      </c>
      <c r="AA353">
        <f t="shared" si="251"/>
        <v>0</v>
      </c>
      <c r="AB353">
        <f t="shared" si="273"/>
        <v>96</v>
      </c>
      <c r="AC353">
        <f t="shared" si="252"/>
        <v>31</v>
      </c>
      <c r="AD353">
        <f t="shared" si="253"/>
        <v>1</v>
      </c>
      <c r="AE353">
        <f t="shared" si="274"/>
        <v>0</v>
      </c>
      <c r="AF353">
        <f t="shared" si="254"/>
        <v>0</v>
      </c>
      <c r="AG353">
        <f t="shared" si="275"/>
        <v>8</v>
      </c>
      <c r="AH353" cm="1">
        <f t="array" ref="AH353">_xlfn.IFS(AND(AF353=AE353,AJ353=1),SUM(IF(EC353=1,1,0),AH352),AND(AH352=0,OR(AI353=1,AJ353=0)),0,AND(AI353=0,AJ353=0),AH352)</f>
        <v>3</v>
      </c>
      <c r="AI353">
        <f t="shared" si="255"/>
        <v>0</v>
      </c>
      <c r="AJ353">
        <f t="shared" si="256"/>
        <v>0</v>
      </c>
      <c r="AK353">
        <f t="shared" si="276"/>
        <v>0</v>
      </c>
      <c r="AL353">
        <f t="shared" si="257"/>
        <v>0</v>
      </c>
      <c r="AM353">
        <f t="shared" si="258"/>
        <v>0</v>
      </c>
      <c r="AN353">
        <f t="shared" si="277"/>
        <v>0</v>
      </c>
      <c r="AO353">
        <f t="shared" si="259"/>
        <v>0</v>
      </c>
      <c r="AP353">
        <f t="shared" si="260"/>
        <v>0</v>
      </c>
      <c r="AY353" s="72"/>
      <c r="AZ353" s="73"/>
      <c r="BB353" s="72"/>
      <c r="BQ353" s="100"/>
      <c r="BR353" s="96"/>
      <c r="BS353" s="60" t="str">
        <f t="shared" si="239"/>
        <v>DA679</v>
      </c>
      <c r="BT353" t="str">
        <f>IF(ISNA(MATCH(18,$J:$J,)),CC369,VLOOKUP(18,$J:$P,COLUMN(F203),))</f>
        <v>RES_DA721</v>
      </c>
      <c r="BU353" t="str">
        <f>IF(ISNA(MATCH(18,$J:$J,)),CD369,VLOOKUP(18,$J:$P,COLUMN(G203),))</f>
        <v>Reserve</v>
      </c>
      <c r="BW353" t="s">
        <v>584</v>
      </c>
      <c r="BX353" t="s">
        <v>585</v>
      </c>
      <c r="BY353" s="65" t="s">
        <v>1328</v>
      </c>
      <c r="BZ353" t="str">
        <f t="shared" si="240"/>
        <v>679</v>
      </c>
      <c r="CB353" t="s">
        <v>1343</v>
      </c>
      <c r="CC353" t="s">
        <v>1344</v>
      </c>
      <c r="CD353" t="s">
        <v>589</v>
      </c>
      <c r="CF353" t="s">
        <v>584</v>
      </c>
      <c r="CG353" t="s">
        <v>585</v>
      </c>
      <c r="CH353" t="s">
        <v>1328</v>
      </c>
      <c r="EA353" t="str">
        <f>MasterListe!G43</f>
        <v>SM01</v>
      </c>
      <c r="EB353">
        <f>MasterListe!S43</f>
        <v>0</v>
      </c>
      <c r="EC353">
        <f t="shared" si="261"/>
        <v>0</v>
      </c>
      <c r="ED353">
        <f t="shared" si="262"/>
        <v>0</v>
      </c>
      <c r="EE353">
        <f t="shared" si="263"/>
        <v>0</v>
      </c>
      <c r="EF353">
        <f t="shared" si="264"/>
        <v>0</v>
      </c>
      <c r="EG353">
        <f t="shared" si="265"/>
        <v>0</v>
      </c>
      <c r="EH353">
        <f t="shared" si="266"/>
        <v>1</v>
      </c>
      <c r="EI353">
        <f t="shared" si="267"/>
        <v>0</v>
      </c>
      <c r="FA353" s="63" t="str">
        <f t="shared" si="278"/>
        <v>IO.RES_DA721</v>
      </c>
      <c r="FB353" s="64" t="str">
        <f t="shared" si="279"/>
        <v>F</v>
      </c>
      <c r="FC353" s="64" t="str">
        <f t="shared" si="280"/>
        <v>679</v>
      </c>
      <c r="FD353" s="64" t="str">
        <f t="shared" si="281"/>
        <v>Reserve</v>
      </c>
      <c r="FE353" s="64" t="s">
        <v>619</v>
      </c>
      <c r="FF353" s="65"/>
    </row>
    <row r="354" spans="1:162" ht="15" customHeight="1">
      <c r="A354">
        <f t="shared" si="268"/>
        <v>0</v>
      </c>
      <c r="G354">
        <f t="shared" si="241"/>
        <v>0</v>
      </c>
      <c r="H354">
        <f t="shared" si="242"/>
        <v>0</v>
      </c>
      <c r="I354">
        <f t="shared" si="243"/>
        <v>0</v>
      </c>
      <c r="J354">
        <f t="shared" si="237"/>
        <v>0</v>
      </c>
      <c r="K354">
        <f t="shared" si="244"/>
        <v>0</v>
      </c>
      <c r="L354">
        <f t="shared" si="245"/>
        <v>0</v>
      </c>
      <c r="M354">
        <f t="shared" si="246"/>
        <v>0</v>
      </c>
      <c r="N354">
        <f t="shared" si="238"/>
        <v>0</v>
      </c>
      <c r="O354" t="str">
        <f>MasterListe!B44&amp;"_"&amp;MasterListe!E44&amp;"_"&amp;MasterListe!F44</f>
        <v>TZ010_app KLPx A1_dp1</v>
      </c>
      <c r="P354" t="str">
        <f>MasterListe!I44&amp;" "&amp;MasterListe!L44</f>
        <v>Freigabe (AUF-Befehl) Klappe Umlagerung</v>
      </c>
      <c r="S354">
        <f t="shared" si="269"/>
        <v>4</v>
      </c>
      <c r="T354">
        <f t="shared" si="247"/>
        <v>0</v>
      </c>
      <c r="U354">
        <f t="shared" si="270"/>
        <v>0</v>
      </c>
      <c r="V354">
        <f t="shared" si="271"/>
        <v>10</v>
      </c>
      <c r="W354">
        <f t="shared" si="248"/>
        <v>5</v>
      </c>
      <c r="X354">
        <f t="shared" si="249"/>
        <v>0</v>
      </c>
      <c r="Y354">
        <f t="shared" si="272"/>
        <v>6</v>
      </c>
      <c r="Z354">
        <f t="shared" si="250"/>
        <v>2</v>
      </c>
      <c r="AA354">
        <f t="shared" si="251"/>
        <v>0</v>
      </c>
      <c r="AB354">
        <f t="shared" si="273"/>
        <v>96</v>
      </c>
      <c r="AC354">
        <f t="shared" si="252"/>
        <v>31</v>
      </c>
      <c r="AD354">
        <f t="shared" si="253"/>
        <v>0</v>
      </c>
      <c r="AE354">
        <f t="shared" si="274"/>
        <v>0</v>
      </c>
      <c r="AF354">
        <f t="shared" si="254"/>
        <v>0</v>
      </c>
      <c r="AG354">
        <f t="shared" si="275"/>
        <v>8</v>
      </c>
      <c r="AH354" cm="1">
        <f t="array" ref="AH354">_xlfn.IFS(AND(AF354=AE354,AJ354=1),SUM(IF(EC354=1,1,0),AH353),AND(AH353=0,OR(AI354=1,AJ354=0)),0,AND(AI354=0,AJ354=0),AH353)</f>
        <v>3</v>
      </c>
      <c r="AI354">
        <f t="shared" si="255"/>
        <v>0</v>
      </c>
      <c r="AJ354">
        <f t="shared" si="256"/>
        <v>0</v>
      </c>
      <c r="AK354">
        <f t="shared" si="276"/>
        <v>0</v>
      </c>
      <c r="AL354">
        <f t="shared" si="257"/>
        <v>0</v>
      </c>
      <c r="AM354">
        <f t="shared" si="258"/>
        <v>0</v>
      </c>
      <c r="AN354">
        <f t="shared" si="277"/>
        <v>0</v>
      </c>
      <c r="AO354">
        <f t="shared" si="259"/>
        <v>0</v>
      </c>
      <c r="AP354">
        <f t="shared" si="260"/>
        <v>0</v>
      </c>
      <c r="AY354" s="72"/>
      <c r="AZ354" s="73"/>
      <c r="BB354" s="72"/>
      <c r="BQ354" s="100"/>
      <c r="BR354" s="96"/>
      <c r="BS354" s="60" t="str">
        <f t="shared" si="239"/>
        <v>DA680</v>
      </c>
      <c r="BT354" t="str">
        <f>IF(ISNA(MATCH(19,$J:$J,)),CC370,VLOOKUP(19,$J:$P,COLUMN(F204),))</f>
        <v>RES_DA722</v>
      </c>
      <c r="BU354" t="str">
        <f>IF(ISNA(MATCH(19,$J:$J,)),CD370,VLOOKUP(19,$J:$P,COLUMN(G204),))</f>
        <v>Reserve</v>
      </c>
      <c r="BW354" t="s">
        <v>584</v>
      </c>
      <c r="BX354" t="s">
        <v>585</v>
      </c>
      <c r="BY354" s="65" t="s">
        <v>1328</v>
      </c>
      <c r="BZ354" t="str">
        <f t="shared" si="240"/>
        <v>680</v>
      </c>
      <c r="CB354" t="s">
        <v>1345</v>
      </c>
      <c r="CC354" t="s">
        <v>1346</v>
      </c>
      <c r="CD354" t="s">
        <v>589</v>
      </c>
      <c r="CF354" t="s">
        <v>584</v>
      </c>
      <c r="CG354" t="s">
        <v>585</v>
      </c>
      <c r="CH354" t="s">
        <v>1328</v>
      </c>
      <c r="EA354" t="str">
        <f>MasterListe!G44</f>
        <v>FG01</v>
      </c>
      <c r="EB354">
        <f>MasterListe!S44</f>
        <v>0</v>
      </c>
      <c r="EC354">
        <f t="shared" si="261"/>
        <v>0</v>
      </c>
      <c r="ED354">
        <f t="shared" si="262"/>
        <v>0</v>
      </c>
      <c r="EE354">
        <f t="shared" si="263"/>
        <v>0</v>
      </c>
      <c r="EF354">
        <f t="shared" si="264"/>
        <v>0</v>
      </c>
      <c r="EG354">
        <f t="shared" si="265"/>
        <v>0</v>
      </c>
      <c r="EH354">
        <f t="shared" si="266"/>
        <v>0</v>
      </c>
      <c r="EI354">
        <f t="shared" si="267"/>
        <v>1</v>
      </c>
      <c r="FA354" s="63" t="str">
        <f t="shared" si="278"/>
        <v>IO.RES_DA722</v>
      </c>
      <c r="FB354" s="64" t="str">
        <f t="shared" si="279"/>
        <v>F</v>
      </c>
      <c r="FC354" s="64" t="str">
        <f t="shared" si="280"/>
        <v>680</v>
      </c>
      <c r="FD354" s="64" t="str">
        <f t="shared" si="281"/>
        <v>Reserve</v>
      </c>
      <c r="FE354" s="64" t="s">
        <v>619</v>
      </c>
      <c r="FF354" s="65"/>
    </row>
    <row r="355" spans="1:162" ht="15" customHeight="1">
      <c r="A355">
        <f t="shared" si="268"/>
        <v>1</v>
      </c>
      <c r="G355">
        <f t="shared" si="241"/>
        <v>0</v>
      </c>
      <c r="H355">
        <f t="shared" si="242"/>
        <v>0</v>
      </c>
      <c r="I355">
        <f t="shared" si="243"/>
        <v>32</v>
      </c>
      <c r="J355">
        <f t="shared" si="237"/>
        <v>0</v>
      </c>
      <c r="K355">
        <f t="shared" si="244"/>
        <v>0</v>
      </c>
      <c r="L355">
        <f t="shared" si="245"/>
        <v>0</v>
      </c>
      <c r="M355">
        <f t="shared" si="246"/>
        <v>0</v>
      </c>
      <c r="N355">
        <f t="shared" si="238"/>
        <v>0</v>
      </c>
      <c r="O355" t="str">
        <f>MasterListe!B45&amp;"_"&amp;MasterListe!E45&amp;"_"&amp;MasterListe!F45</f>
        <v>TZ010_app KLPx A1_dp2</v>
      </c>
      <c r="P355" t="str">
        <f>MasterListe!I45&amp;" "&amp;MasterListe!L45</f>
        <v>Rückmeldung geöffnet Klappe Umlagerung</v>
      </c>
      <c r="S355">
        <f t="shared" si="269"/>
        <v>4</v>
      </c>
      <c r="T355">
        <f t="shared" si="247"/>
        <v>0</v>
      </c>
      <c r="U355">
        <f t="shared" si="270"/>
        <v>0</v>
      </c>
      <c r="V355">
        <f t="shared" si="271"/>
        <v>10</v>
      </c>
      <c r="W355">
        <f t="shared" si="248"/>
        <v>5</v>
      </c>
      <c r="X355">
        <f t="shared" si="249"/>
        <v>0</v>
      </c>
      <c r="Y355">
        <f t="shared" si="272"/>
        <v>6</v>
      </c>
      <c r="Z355">
        <f t="shared" si="250"/>
        <v>2</v>
      </c>
      <c r="AA355">
        <f t="shared" si="251"/>
        <v>0</v>
      </c>
      <c r="AB355">
        <f t="shared" si="273"/>
        <v>96</v>
      </c>
      <c r="AC355">
        <f t="shared" si="252"/>
        <v>32</v>
      </c>
      <c r="AD355">
        <f t="shared" si="253"/>
        <v>1</v>
      </c>
      <c r="AE355">
        <f t="shared" si="274"/>
        <v>0</v>
      </c>
      <c r="AF355">
        <f t="shared" si="254"/>
        <v>0</v>
      </c>
      <c r="AG355">
        <f t="shared" si="275"/>
        <v>8</v>
      </c>
      <c r="AH355" cm="1">
        <f t="array" ref="AH355">_xlfn.IFS(AND(AF355=AE355,AJ355=1),SUM(IF(EC355=1,1,0),AH354),AND(AH354=0,OR(AI355=1,AJ355=0)),0,AND(AI355=0,AJ355=0),AH354)</f>
        <v>3</v>
      </c>
      <c r="AI355">
        <f t="shared" si="255"/>
        <v>0</v>
      </c>
      <c r="AJ355">
        <f t="shared" si="256"/>
        <v>0</v>
      </c>
      <c r="AK355">
        <f t="shared" si="276"/>
        <v>0</v>
      </c>
      <c r="AL355">
        <f t="shared" si="257"/>
        <v>0</v>
      </c>
      <c r="AM355">
        <f t="shared" si="258"/>
        <v>0</v>
      </c>
      <c r="AN355">
        <f t="shared" si="277"/>
        <v>0</v>
      </c>
      <c r="AO355">
        <f t="shared" si="259"/>
        <v>0</v>
      </c>
      <c r="AP355">
        <f t="shared" si="260"/>
        <v>0</v>
      </c>
      <c r="AY355" s="72"/>
      <c r="AZ355" s="73"/>
      <c r="BB355" s="72"/>
      <c r="BQ355" s="100"/>
      <c r="BR355" s="96"/>
      <c r="BS355" s="60" t="str">
        <f t="shared" si="239"/>
        <v>DA681</v>
      </c>
      <c r="BT355" t="str">
        <f>IF(ISNA(MATCH(20,$J:$J,)),CC371,VLOOKUP(20,$J:$P,COLUMN(F205),))</f>
        <v>RES_DA723</v>
      </c>
      <c r="BU355" t="str">
        <f>IF(ISNA(MATCH(20,$J:$J,)),CD371,VLOOKUP(20,$J:$P,COLUMN(G205),))</f>
        <v>Reserve</v>
      </c>
      <c r="BW355" t="s">
        <v>584</v>
      </c>
      <c r="BX355" t="s">
        <v>585</v>
      </c>
      <c r="BY355" s="65" t="s">
        <v>1328</v>
      </c>
      <c r="BZ355" t="str">
        <f t="shared" si="240"/>
        <v>681</v>
      </c>
      <c r="CB355" t="s">
        <v>1347</v>
      </c>
      <c r="CC355" t="s">
        <v>1348</v>
      </c>
      <c r="CD355" t="s">
        <v>589</v>
      </c>
      <c r="CF355" t="s">
        <v>584</v>
      </c>
      <c r="CG355" t="s">
        <v>585</v>
      </c>
      <c r="CH355" t="s">
        <v>1328</v>
      </c>
      <c r="EA355" t="str">
        <f>MasterListe!G45</f>
        <v>RM01</v>
      </c>
      <c r="EB355">
        <f>MasterListe!S45</f>
        <v>0</v>
      </c>
      <c r="EC355">
        <f t="shared" si="261"/>
        <v>0</v>
      </c>
      <c r="ED355">
        <f t="shared" si="262"/>
        <v>0</v>
      </c>
      <c r="EE355">
        <f t="shared" si="263"/>
        <v>0</v>
      </c>
      <c r="EF355">
        <f t="shared" si="264"/>
        <v>0</v>
      </c>
      <c r="EG355">
        <f t="shared" si="265"/>
        <v>0</v>
      </c>
      <c r="EH355">
        <f t="shared" si="266"/>
        <v>1</v>
      </c>
      <c r="EI355">
        <f t="shared" si="267"/>
        <v>0</v>
      </c>
      <c r="FA355" s="63" t="str">
        <f t="shared" si="278"/>
        <v>IO.RES_DA723</v>
      </c>
      <c r="FB355" s="64" t="str">
        <f t="shared" si="279"/>
        <v>F</v>
      </c>
      <c r="FC355" s="64" t="str">
        <f t="shared" si="280"/>
        <v>681</v>
      </c>
      <c r="FD355" s="64" t="str">
        <f t="shared" si="281"/>
        <v>Reserve</v>
      </c>
      <c r="FE355" s="64" t="s">
        <v>619</v>
      </c>
      <c r="FF355" s="65"/>
    </row>
    <row r="356" spans="1:162" ht="15" customHeight="1">
      <c r="A356">
        <f t="shared" si="268"/>
        <v>1</v>
      </c>
      <c r="G356">
        <f t="shared" si="241"/>
        <v>0</v>
      </c>
      <c r="H356">
        <f t="shared" si="242"/>
        <v>0</v>
      </c>
      <c r="I356">
        <f t="shared" si="243"/>
        <v>33</v>
      </c>
      <c r="J356">
        <f t="shared" si="237"/>
        <v>0</v>
      </c>
      <c r="K356">
        <f t="shared" si="244"/>
        <v>0</v>
      </c>
      <c r="L356">
        <f t="shared" si="245"/>
        <v>0</v>
      </c>
      <c r="M356">
        <f t="shared" si="246"/>
        <v>0</v>
      </c>
      <c r="N356">
        <f t="shared" si="238"/>
        <v>0</v>
      </c>
      <c r="O356" t="str">
        <f>MasterListe!B46&amp;"_"&amp;MasterListe!E46&amp;"_"&amp;MasterListe!F46</f>
        <v>TZ010_app KLPx A1_dp3</v>
      </c>
      <c r="P356" t="str">
        <f>MasterListe!I46&amp;" "&amp;MasterListe!L46</f>
        <v>Rückmeldung geschlossen Klappe Umlagerung</v>
      </c>
      <c r="S356">
        <f t="shared" si="269"/>
        <v>4</v>
      </c>
      <c r="T356">
        <f t="shared" si="247"/>
        <v>0</v>
      </c>
      <c r="U356">
        <f t="shared" si="270"/>
        <v>0</v>
      </c>
      <c r="V356">
        <f t="shared" si="271"/>
        <v>10</v>
      </c>
      <c r="W356">
        <f t="shared" si="248"/>
        <v>5</v>
      </c>
      <c r="X356">
        <f t="shared" si="249"/>
        <v>0</v>
      </c>
      <c r="Y356">
        <f t="shared" si="272"/>
        <v>6</v>
      </c>
      <c r="Z356">
        <f t="shared" si="250"/>
        <v>2</v>
      </c>
      <c r="AA356">
        <f t="shared" si="251"/>
        <v>0</v>
      </c>
      <c r="AB356">
        <f t="shared" si="273"/>
        <v>96</v>
      </c>
      <c r="AC356">
        <f t="shared" si="252"/>
        <v>33</v>
      </c>
      <c r="AD356">
        <f t="shared" si="253"/>
        <v>1</v>
      </c>
      <c r="AE356">
        <f t="shared" si="274"/>
        <v>0</v>
      </c>
      <c r="AF356">
        <f t="shared" si="254"/>
        <v>0</v>
      </c>
      <c r="AG356">
        <f t="shared" si="275"/>
        <v>8</v>
      </c>
      <c r="AH356" cm="1">
        <f t="array" ref="AH356">_xlfn.IFS(AND(AF356=AE356,AJ356=1),SUM(IF(EC356=1,1,0),AH355),AND(AH355=0,OR(AI356=1,AJ356=0)),0,AND(AI356=0,AJ356=0),AH355)</f>
        <v>3</v>
      </c>
      <c r="AI356">
        <f t="shared" si="255"/>
        <v>0</v>
      </c>
      <c r="AJ356">
        <f t="shared" si="256"/>
        <v>0</v>
      </c>
      <c r="AK356">
        <f t="shared" si="276"/>
        <v>0</v>
      </c>
      <c r="AL356">
        <f t="shared" si="257"/>
        <v>0</v>
      </c>
      <c r="AM356">
        <f t="shared" si="258"/>
        <v>0</v>
      </c>
      <c r="AN356">
        <f t="shared" si="277"/>
        <v>0</v>
      </c>
      <c r="AO356">
        <f t="shared" si="259"/>
        <v>0</v>
      </c>
      <c r="AP356">
        <f t="shared" si="260"/>
        <v>0</v>
      </c>
      <c r="AY356" s="72"/>
      <c r="AZ356" s="73"/>
      <c r="BB356" s="72"/>
      <c r="BQ356" s="100" t="s">
        <v>1349</v>
      </c>
      <c r="BR356" s="96">
        <v>1</v>
      </c>
      <c r="BS356" s="60" t="str">
        <f t="shared" si="239"/>
        <v>DA688</v>
      </c>
      <c r="BT356" t="e">
        <f>IF(ISNA(MATCH(1,$K:$K,)),CC356,VLOOKUP(1,$K:$P,COLUMN(E186),))</f>
        <v>#REF!</v>
      </c>
      <c r="BU356" t="e">
        <f>IF(ISNA(MATCH(1,$K:$K,)),CD356,VLOOKUP(1,$K:$P,COLUMN(F186),))</f>
        <v>#REF!</v>
      </c>
      <c r="BW356" t="s">
        <v>584</v>
      </c>
      <c r="BX356" t="s">
        <v>585</v>
      </c>
      <c r="BY356" s="65" t="s">
        <v>1350</v>
      </c>
      <c r="BZ356" t="str">
        <f t="shared" si="240"/>
        <v>688</v>
      </c>
      <c r="CB356" t="s">
        <v>1351</v>
      </c>
      <c r="CC356" t="s">
        <v>1352</v>
      </c>
      <c r="CD356" t="s">
        <v>589</v>
      </c>
      <c r="CF356" t="s">
        <v>584</v>
      </c>
      <c r="CG356" t="s">
        <v>585</v>
      </c>
      <c r="CH356" t="s">
        <v>1350</v>
      </c>
      <c r="EA356" t="str">
        <f>MasterListe!G46</f>
        <v>RM02</v>
      </c>
      <c r="EB356">
        <f>MasterListe!S46</f>
        <v>0</v>
      </c>
      <c r="EC356">
        <f t="shared" si="261"/>
        <v>0</v>
      </c>
      <c r="ED356">
        <f t="shared" si="262"/>
        <v>0</v>
      </c>
      <c r="EE356">
        <f t="shared" si="263"/>
        <v>0</v>
      </c>
      <c r="EF356">
        <f t="shared" si="264"/>
        <v>0</v>
      </c>
      <c r="EG356">
        <f t="shared" si="265"/>
        <v>0</v>
      </c>
      <c r="EH356">
        <f t="shared" si="266"/>
        <v>1</v>
      </c>
      <c r="EI356">
        <f t="shared" si="267"/>
        <v>0</v>
      </c>
      <c r="FA356" s="63" t="e">
        <f t="shared" si="278"/>
        <v>#REF!</v>
      </c>
      <c r="FB356" s="64" t="str">
        <f t="shared" si="279"/>
        <v>F</v>
      </c>
      <c r="FC356" s="64" t="str">
        <f t="shared" si="280"/>
        <v>688</v>
      </c>
      <c r="FD356" s="64" t="e">
        <f t="shared" si="281"/>
        <v>#REF!</v>
      </c>
      <c r="FE356" s="64" t="s">
        <v>619</v>
      </c>
      <c r="FF356" s="65"/>
    </row>
    <row r="357" spans="1:162" ht="15" customHeight="1">
      <c r="A357">
        <f t="shared" si="268"/>
        <v>1</v>
      </c>
      <c r="G357">
        <f t="shared" si="241"/>
        <v>0</v>
      </c>
      <c r="H357">
        <f t="shared" si="242"/>
        <v>0</v>
      </c>
      <c r="I357">
        <f t="shared" si="243"/>
        <v>34</v>
      </c>
      <c r="J357">
        <f t="shared" si="237"/>
        <v>0</v>
      </c>
      <c r="K357">
        <f t="shared" si="244"/>
        <v>0</v>
      </c>
      <c r="L357">
        <f t="shared" si="245"/>
        <v>0</v>
      </c>
      <c r="M357">
        <f t="shared" si="246"/>
        <v>0</v>
      </c>
      <c r="N357">
        <f t="shared" si="238"/>
        <v>0</v>
      </c>
      <c r="O357" t="str">
        <f>MasterListe!B47&amp;"_"&amp;MasterListe!E47&amp;"_"&amp;MasterListe!F47</f>
        <v>TZ010_app KLPx A1_dp4</v>
      </c>
      <c r="P357" t="str">
        <f>MasterListe!I47&amp;" "&amp;MasterListe!L47</f>
        <v>Handeingriff Klappe Umlagerung</v>
      </c>
      <c r="S357">
        <f t="shared" si="269"/>
        <v>4</v>
      </c>
      <c r="T357">
        <f t="shared" si="247"/>
        <v>0</v>
      </c>
      <c r="U357">
        <f t="shared" si="270"/>
        <v>0</v>
      </c>
      <c r="V357">
        <f t="shared" si="271"/>
        <v>10</v>
      </c>
      <c r="W357">
        <f t="shared" si="248"/>
        <v>5</v>
      </c>
      <c r="X357">
        <f t="shared" si="249"/>
        <v>0</v>
      </c>
      <c r="Y357">
        <f t="shared" si="272"/>
        <v>6</v>
      </c>
      <c r="Z357">
        <f t="shared" si="250"/>
        <v>2</v>
      </c>
      <c r="AA357">
        <f t="shared" si="251"/>
        <v>0</v>
      </c>
      <c r="AB357">
        <f t="shared" si="273"/>
        <v>96</v>
      </c>
      <c r="AC357">
        <f t="shared" si="252"/>
        <v>34</v>
      </c>
      <c r="AD357">
        <f t="shared" si="253"/>
        <v>1</v>
      </c>
      <c r="AE357">
        <f t="shared" si="274"/>
        <v>0</v>
      </c>
      <c r="AF357">
        <f t="shared" si="254"/>
        <v>0</v>
      </c>
      <c r="AG357">
        <f t="shared" si="275"/>
        <v>8</v>
      </c>
      <c r="AH357" cm="1">
        <f t="array" ref="AH357">_xlfn.IFS(AND(AF357=AE357,AJ357=1),SUM(IF(EC357=1,1,0),AH356),AND(AH356=0,OR(AI357=1,AJ357=0)),0,AND(AI357=0,AJ357=0),AH356)</f>
        <v>3</v>
      </c>
      <c r="AI357">
        <f t="shared" si="255"/>
        <v>0</v>
      </c>
      <c r="AJ357">
        <f t="shared" si="256"/>
        <v>0</v>
      </c>
      <c r="AK357">
        <f t="shared" si="276"/>
        <v>0</v>
      </c>
      <c r="AL357">
        <f t="shared" si="257"/>
        <v>0</v>
      </c>
      <c r="AM357">
        <f t="shared" si="258"/>
        <v>0</v>
      </c>
      <c r="AN357">
        <f t="shared" si="277"/>
        <v>0</v>
      </c>
      <c r="AO357">
        <f t="shared" si="259"/>
        <v>0</v>
      </c>
      <c r="AP357">
        <f t="shared" si="260"/>
        <v>0</v>
      </c>
      <c r="AY357" s="72"/>
      <c r="AZ357" s="73"/>
      <c r="BB357" s="72"/>
      <c r="BQ357" s="100"/>
      <c r="BR357" s="96"/>
      <c r="BS357" s="60" t="str">
        <f t="shared" si="239"/>
        <v>DA689</v>
      </c>
      <c r="BT357" t="e">
        <f>IF(ISNA(MATCH(2,$K:$K,)),CC357,VLOOKUP(2,$K:$P,COLUMN(E187),))</f>
        <v>#REF!</v>
      </c>
      <c r="BU357" t="e">
        <f>IF(ISNA(MATCH(2,$K:$K,)),CD357,VLOOKUP(2,$K:$P,COLUMN(F187),))</f>
        <v>#REF!</v>
      </c>
      <c r="BW357" t="s">
        <v>584</v>
      </c>
      <c r="BX357" t="s">
        <v>585</v>
      </c>
      <c r="BY357" s="65" t="s">
        <v>1350</v>
      </c>
      <c r="BZ357" t="str">
        <f t="shared" si="240"/>
        <v>689</v>
      </c>
      <c r="CB357" t="s">
        <v>1353</v>
      </c>
      <c r="CC357" t="s">
        <v>1354</v>
      </c>
      <c r="CD357" t="s">
        <v>589</v>
      </c>
      <c r="CF357" t="s">
        <v>584</v>
      </c>
      <c r="CG357" t="s">
        <v>585</v>
      </c>
      <c r="CH357" t="s">
        <v>1350</v>
      </c>
      <c r="EA357" t="str">
        <f>MasterListe!G47</f>
        <v>SM05</v>
      </c>
      <c r="EB357">
        <f>MasterListe!S47</f>
        <v>0</v>
      </c>
      <c r="EC357">
        <f t="shared" si="261"/>
        <v>0</v>
      </c>
      <c r="ED357">
        <f t="shared" si="262"/>
        <v>0</v>
      </c>
      <c r="EE357">
        <f t="shared" si="263"/>
        <v>0</v>
      </c>
      <c r="EF357">
        <f t="shared" si="264"/>
        <v>0</v>
      </c>
      <c r="EG357">
        <f t="shared" si="265"/>
        <v>0</v>
      </c>
      <c r="EH357">
        <f t="shared" si="266"/>
        <v>1</v>
      </c>
      <c r="EI357">
        <f t="shared" si="267"/>
        <v>0</v>
      </c>
      <c r="FA357" s="63" t="e">
        <f t="shared" si="278"/>
        <v>#REF!</v>
      </c>
      <c r="FB357" s="64" t="str">
        <f t="shared" si="279"/>
        <v>F</v>
      </c>
      <c r="FC357" s="64" t="str">
        <f t="shared" si="280"/>
        <v>689</v>
      </c>
      <c r="FD357" s="64" t="e">
        <f t="shared" si="281"/>
        <v>#REF!</v>
      </c>
      <c r="FE357" s="64" t="s">
        <v>619</v>
      </c>
      <c r="FF357" s="65"/>
    </row>
    <row r="358" spans="1:162" ht="15" customHeight="1">
      <c r="A358">
        <f t="shared" si="268"/>
        <v>1</v>
      </c>
      <c r="G358">
        <f t="shared" si="241"/>
        <v>0</v>
      </c>
      <c r="H358">
        <f t="shared" si="242"/>
        <v>0</v>
      </c>
      <c r="I358">
        <f t="shared" si="243"/>
        <v>35</v>
      </c>
      <c r="J358">
        <f t="shared" si="237"/>
        <v>0</v>
      </c>
      <c r="K358">
        <f t="shared" si="244"/>
        <v>0</v>
      </c>
      <c r="L358">
        <f t="shared" si="245"/>
        <v>0</v>
      </c>
      <c r="M358">
        <f t="shared" si="246"/>
        <v>0</v>
      </c>
      <c r="N358">
        <f t="shared" si="238"/>
        <v>0</v>
      </c>
      <c r="O358" t="str">
        <f>MasterListe!B48&amp;"_"&amp;MasterListe!E48&amp;"_"&amp;MasterListe!F48</f>
        <v>TZ010_app SM01 A1_dp1</v>
      </c>
      <c r="P358" t="str">
        <f>MasterListe!I48&amp;" "&amp;MasterListe!L48</f>
        <v>Störmeldung Klappe Umlagerung SM</v>
      </c>
      <c r="S358">
        <f t="shared" si="269"/>
        <v>4</v>
      </c>
      <c r="T358">
        <f t="shared" si="247"/>
        <v>0</v>
      </c>
      <c r="U358">
        <f t="shared" si="270"/>
        <v>0</v>
      </c>
      <c r="V358">
        <f t="shared" si="271"/>
        <v>10</v>
      </c>
      <c r="W358">
        <f t="shared" si="248"/>
        <v>5</v>
      </c>
      <c r="X358">
        <f t="shared" si="249"/>
        <v>0</v>
      </c>
      <c r="Y358">
        <f t="shared" si="272"/>
        <v>6</v>
      </c>
      <c r="Z358">
        <f t="shared" si="250"/>
        <v>2</v>
      </c>
      <c r="AA358">
        <f t="shared" si="251"/>
        <v>0</v>
      </c>
      <c r="AB358">
        <f t="shared" si="273"/>
        <v>96</v>
      </c>
      <c r="AC358">
        <f t="shared" si="252"/>
        <v>35</v>
      </c>
      <c r="AD358">
        <f t="shared" si="253"/>
        <v>1</v>
      </c>
      <c r="AE358">
        <f t="shared" si="274"/>
        <v>0</v>
      </c>
      <c r="AF358">
        <f t="shared" si="254"/>
        <v>0</v>
      </c>
      <c r="AG358">
        <f t="shared" si="275"/>
        <v>8</v>
      </c>
      <c r="AH358" cm="1">
        <f t="array" ref="AH358">_xlfn.IFS(AND(AF358=AE358,AJ358=1),SUM(IF(EC358=1,1,0),AH357),AND(AH357=0,OR(AI358=1,AJ358=0)),0,AND(AI358=0,AJ358=0),AH357)</f>
        <v>3</v>
      </c>
      <c r="AI358">
        <f t="shared" si="255"/>
        <v>0</v>
      </c>
      <c r="AJ358">
        <f t="shared" si="256"/>
        <v>0</v>
      </c>
      <c r="AK358">
        <f t="shared" si="276"/>
        <v>0</v>
      </c>
      <c r="AL358">
        <f t="shared" si="257"/>
        <v>0</v>
      </c>
      <c r="AM358">
        <f t="shared" si="258"/>
        <v>0</v>
      </c>
      <c r="AN358">
        <f t="shared" si="277"/>
        <v>0</v>
      </c>
      <c r="AO358">
        <f t="shared" si="259"/>
        <v>0</v>
      </c>
      <c r="AP358">
        <f t="shared" si="260"/>
        <v>0</v>
      </c>
      <c r="AY358" s="72"/>
      <c r="AZ358" s="73"/>
      <c r="BB358" s="72"/>
      <c r="BQ358" s="100"/>
      <c r="BR358" s="96"/>
      <c r="BS358" s="60" t="str">
        <f t="shared" si="239"/>
        <v>DA690</v>
      </c>
      <c r="BT358" t="str">
        <f>IF(ISNA(MATCH(3,$K:$K,)),CC358,VLOOKUP(3,$K:$P,COLUMN(E188),))</f>
        <v>RES_DA690</v>
      </c>
      <c r="BU358" t="str">
        <f>IF(ISNA(MATCH(3,$K:$K,)),CD358,VLOOKUP(3,$K:$P,COLUMN(F188),))</f>
        <v>Reserve</v>
      </c>
      <c r="BW358" t="s">
        <v>584</v>
      </c>
      <c r="BX358" t="s">
        <v>585</v>
      </c>
      <c r="BY358" s="65" t="s">
        <v>1350</v>
      </c>
      <c r="BZ358" t="str">
        <f t="shared" si="240"/>
        <v>690</v>
      </c>
      <c r="CB358" t="s">
        <v>1355</v>
      </c>
      <c r="CC358" t="s">
        <v>1356</v>
      </c>
      <c r="CD358" t="s">
        <v>589</v>
      </c>
      <c r="CF358" t="s">
        <v>584</v>
      </c>
      <c r="CG358" t="s">
        <v>585</v>
      </c>
      <c r="CH358" t="s">
        <v>1350</v>
      </c>
      <c r="EA358" t="str">
        <f>MasterListe!G48</f>
        <v>SM01</v>
      </c>
      <c r="EB358">
        <f>MasterListe!S48</f>
        <v>0</v>
      </c>
      <c r="EC358">
        <f t="shared" si="261"/>
        <v>0</v>
      </c>
      <c r="ED358">
        <f t="shared" si="262"/>
        <v>0</v>
      </c>
      <c r="EE358">
        <f t="shared" si="263"/>
        <v>0</v>
      </c>
      <c r="EF358">
        <f t="shared" si="264"/>
        <v>0</v>
      </c>
      <c r="EG358">
        <f t="shared" si="265"/>
        <v>0</v>
      </c>
      <c r="EH358">
        <f t="shared" si="266"/>
        <v>1</v>
      </c>
      <c r="EI358">
        <f t="shared" si="267"/>
        <v>0</v>
      </c>
      <c r="FA358" s="63" t="str">
        <f t="shared" si="278"/>
        <v>IO.RES_DA690</v>
      </c>
      <c r="FB358" s="64" t="str">
        <f t="shared" si="279"/>
        <v>F</v>
      </c>
      <c r="FC358" s="64" t="str">
        <f t="shared" si="280"/>
        <v>690</v>
      </c>
      <c r="FD358" s="64" t="str">
        <f t="shared" si="281"/>
        <v>Reserve</v>
      </c>
      <c r="FE358" s="64" t="s">
        <v>619</v>
      </c>
      <c r="FF358" s="65"/>
    </row>
    <row r="359" spans="1:162" ht="15" customHeight="1">
      <c r="A359">
        <f t="shared" si="268"/>
        <v>1</v>
      </c>
      <c r="G359">
        <f t="shared" si="241"/>
        <v>0</v>
      </c>
      <c r="H359">
        <f t="shared" si="242"/>
        <v>0</v>
      </c>
      <c r="I359">
        <f t="shared" si="243"/>
        <v>36</v>
      </c>
      <c r="J359">
        <f t="shared" si="237"/>
        <v>0</v>
      </c>
      <c r="K359">
        <f t="shared" si="244"/>
        <v>0</v>
      </c>
      <c r="L359">
        <f t="shared" si="245"/>
        <v>0</v>
      </c>
      <c r="M359">
        <f t="shared" si="246"/>
        <v>0</v>
      </c>
      <c r="N359">
        <f t="shared" si="238"/>
        <v>0</v>
      </c>
      <c r="O359" t="str">
        <f>MasterListe!B49&amp;"_"&amp;MasterListe!E49&amp;"_"&amp;MasterListe!F49</f>
        <v>TZ010_app SM02 A1_dp1</v>
      </c>
      <c r="P359" t="str">
        <f>MasterListe!I49&amp;" "&amp;MasterListe!L49</f>
        <v>Störmeldung HiHi Grenzschalter</v>
      </c>
      <c r="S359">
        <f t="shared" si="269"/>
        <v>4</v>
      </c>
      <c r="T359">
        <f t="shared" si="247"/>
        <v>0</v>
      </c>
      <c r="U359">
        <f t="shared" si="270"/>
        <v>0</v>
      </c>
      <c r="V359">
        <f t="shared" si="271"/>
        <v>10</v>
      </c>
      <c r="W359">
        <f t="shared" si="248"/>
        <v>5</v>
      </c>
      <c r="X359">
        <f t="shared" si="249"/>
        <v>0</v>
      </c>
      <c r="Y359">
        <f t="shared" si="272"/>
        <v>6</v>
      </c>
      <c r="Z359">
        <f t="shared" si="250"/>
        <v>2</v>
      </c>
      <c r="AA359">
        <f t="shared" si="251"/>
        <v>0</v>
      </c>
      <c r="AB359">
        <f t="shared" si="273"/>
        <v>96</v>
      </c>
      <c r="AC359">
        <f t="shared" si="252"/>
        <v>36</v>
      </c>
      <c r="AD359">
        <f t="shared" si="253"/>
        <v>1</v>
      </c>
      <c r="AE359">
        <f t="shared" si="274"/>
        <v>0</v>
      </c>
      <c r="AF359">
        <f t="shared" si="254"/>
        <v>0</v>
      </c>
      <c r="AG359">
        <f t="shared" si="275"/>
        <v>8</v>
      </c>
      <c r="AH359" cm="1">
        <f t="array" ref="AH359">_xlfn.IFS(AND(AF359=AE359,AJ359=1),SUM(IF(EC359=1,1,0),AH358),AND(AH358=0,OR(AI359=1,AJ359=0)),0,AND(AI359=0,AJ359=0),AH358)</f>
        <v>3</v>
      </c>
      <c r="AI359">
        <f t="shared" si="255"/>
        <v>0</v>
      </c>
      <c r="AJ359">
        <f t="shared" si="256"/>
        <v>0</v>
      </c>
      <c r="AK359">
        <f t="shared" si="276"/>
        <v>0</v>
      </c>
      <c r="AL359">
        <f t="shared" si="257"/>
        <v>0</v>
      </c>
      <c r="AM359">
        <f t="shared" si="258"/>
        <v>0</v>
      </c>
      <c r="AN359">
        <f t="shared" si="277"/>
        <v>0</v>
      </c>
      <c r="AO359">
        <f t="shared" si="259"/>
        <v>0</v>
      </c>
      <c r="AP359">
        <f t="shared" si="260"/>
        <v>0</v>
      </c>
      <c r="AY359" s="72"/>
      <c r="AZ359" s="73"/>
      <c r="BB359" s="72"/>
      <c r="BQ359" s="100"/>
      <c r="BR359" s="96"/>
      <c r="BS359" s="60" t="str">
        <f t="shared" si="239"/>
        <v>DA691</v>
      </c>
      <c r="BT359" t="str">
        <f>IF(ISNA(MATCH(4,$K:$K,)),CC359,VLOOKUP(4,$K:$P,COLUMN(E189),))</f>
        <v>RES_DA691</v>
      </c>
      <c r="BU359" t="str">
        <f>IF(ISNA(MATCH(4,$K:$K,)),CD359,VLOOKUP(4,$K:$P,COLUMN(F189),))</f>
        <v>Reserve</v>
      </c>
      <c r="BW359" t="s">
        <v>584</v>
      </c>
      <c r="BX359" t="s">
        <v>585</v>
      </c>
      <c r="BY359" s="65" t="s">
        <v>1350</v>
      </c>
      <c r="BZ359" t="str">
        <f t="shared" si="240"/>
        <v>691</v>
      </c>
      <c r="CB359" t="s">
        <v>1357</v>
      </c>
      <c r="CC359" t="s">
        <v>1358</v>
      </c>
      <c r="CD359" t="s">
        <v>589</v>
      </c>
      <c r="CF359" t="s">
        <v>584</v>
      </c>
      <c r="CG359" t="s">
        <v>585</v>
      </c>
      <c r="CH359" t="s">
        <v>1350</v>
      </c>
      <c r="EA359" t="str">
        <f>MasterListe!G49</f>
        <v>SM01</v>
      </c>
      <c r="EB359">
        <f>MasterListe!S49</f>
        <v>0</v>
      </c>
      <c r="EC359">
        <f t="shared" si="261"/>
        <v>0</v>
      </c>
      <c r="ED359">
        <f t="shared" si="262"/>
        <v>0</v>
      </c>
      <c r="EE359">
        <f t="shared" si="263"/>
        <v>0</v>
      </c>
      <c r="EF359">
        <f t="shared" si="264"/>
        <v>0</v>
      </c>
      <c r="EG359">
        <f t="shared" si="265"/>
        <v>0</v>
      </c>
      <c r="EH359">
        <f t="shared" si="266"/>
        <v>1</v>
      </c>
      <c r="EI359">
        <f t="shared" si="267"/>
        <v>0</v>
      </c>
      <c r="FA359" s="63" t="str">
        <f t="shared" si="278"/>
        <v>IO.RES_DA691</v>
      </c>
      <c r="FB359" s="64" t="str">
        <f t="shared" si="279"/>
        <v>F</v>
      </c>
      <c r="FC359" s="64" t="str">
        <f t="shared" si="280"/>
        <v>691</v>
      </c>
      <c r="FD359" s="64" t="str">
        <f t="shared" si="281"/>
        <v>Reserve</v>
      </c>
      <c r="FE359" s="64" t="s">
        <v>619</v>
      </c>
      <c r="FF359" s="65"/>
    </row>
    <row r="360" spans="1:162" ht="15" customHeight="1">
      <c r="A360">
        <f t="shared" si="268"/>
        <v>1</v>
      </c>
      <c r="G360">
        <f t="shared" si="241"/>
        <v>0</v>
      </c>
      <c r="H360">
        <f t="shared" si="242"/>
        <v>0</v>
      </c>
      <c r="I360">
        <f t="shared" si="243"/>
        <v>37</v>
      </c>
      <c r="J360">
        <f t="shared" si="237"/>
        <v>0</v>
      </c>
      <c r="K360">
        <f t="shared" si="244"/>
        <v>0</v>
      </c>
      <c r="L360">
        <f t="shared" si="245"/>
        <v>0</v>
      </c>
      <c r="M360">
        <f t="shared" si="246"/>
        <v>0</v>
      </c>
      <c r="N360">
        <f t="shared" si="238"/>
        <v>0</v>
      </c>
      <c r="O360" t="str">
        <f>MasterListe!B50&amp;"_"&amp;MasterListe!E50&amp;"_"&amp;MasterListe!F50</f>
        <v>TZ010_app SM02 A1_dp2</v>
      </c>
      <c r="P360" t="str">
        <f>MasterListe!I50&amp;" "&amp;MasterListe!L50</f>
        <v>Niveaumeldung HiHi Grenzschalter</v>
      </c>
      <c r="S360">
        <f t="shared" si="269"/>
        <v>4</v>
      </c>
      <c r="T360">
        <f t="shared" si="247"/>
        <v>0</v>
      </c>
      <c r="U360">
        <f t="shared" si="270"/>
        <v>0</v>
      </c>
      <c r="V360">
        <f t="shared" si="271"/>
        <v>10</v>
      </c>
      <c r="W360">
        <f t="shared" si="248"/>
        <v>5</v>
      </c>
      <c r="X360">
        <f t="shared" si="249"/>
        <v>0</v>
      </c>
      <c r="Y360">
        <f t="shared" si="272"/>
        <v>6</v>
      </c>
      <c r="Z360">
        <f t="shared" si="250"/>
        <v>2</v>
      </c>
      <c r="AA360">
        <f t="shared" si="251"/>
        <v>0</v>
      </c>
      <c r="AB360">
        <f t="shared" si="273"/>
        <v>96</v>
      </c>
      <c r="AC360">
        <f t="shared" si="252"/>
        <v>37</v>
      </c>
      <c r="AD360">
        <f t="shared" si="253"/>
        <v>1</v>
      </c>
      <c r="AE360">
        <f t="shared" si="274"/>
        <v>0</v>
      </c>
      <c r="AF360">
        <f t="shared" si="254"/>
        <v>0</v>
      </c>
      <c r="AG360">
        <f t="shared" si="275"/>
        <v>8</v>
      </c>
      <c r="AH360" cm="1">
        <f t="array" ref="AH360">_xlfn.IFS(AND(AF360=AE360,AJ360=1),SUM(IF(EC360=1,1,0),AH359),AND(AH359=0,OR(AI360=1,AJ360=0)),0,AND(AI360=0,AJ360=0),AH359)</f>
        <v>3</v>
      </c>
      <c r="AI360">
        <f t="shared" si="255"/>
        <v>0</v>
      </c>
      <c r="AJ360">
        <f t="shared" si="256"/>
        <v>0</v>
      </c>
      <c r="AK360">
        <f t="shared" si="276"/>
        <v>0</v>
      </c>
      <c r="AL360">
        <f t="shared" si="257"/>
        <v>0</v>
      </c>
      <c r="AM360">
        <f t="shared" si="258"/>
        <v>0</v>
      </c>
      <c r="AN360">
        <f t="shared" si="277"/>
        <v>0</v>
      </c>
      <c r="AO360">
        <f t="shared" si="259"/>
        <v>0</v>
      </c>
      <c r="AP360">
        <f t="shared" si="260"/>
        <v>0</v>
      </c>
      <c r="AY360" s="72"/>
      <c r="AZ360" s="73"/>
      <c r="BB360" s="72"/>
      <c r="BQ360" s="100"/>
      <c r="BR360" s="96"/>
      <c r="BS360" s="60" t="str">
        <f t="shared" si="239"/>
        <v>DA692</v>
      </c>
      <c r="BT360" t="str">
        <f>IF(ISNA(MATCH(5,$K:$K,)),CC360,VLOOKUP(5,$K:$P,COLUMN(E190),))</f>
        <v>RES_DA692</v>
      </c>
      <c r="BU360" t="str">
        <f>IF(ISNA(MATCH(5,$K:$K,)),CD360,VLOOKUP(5,$K:$P,COLUMN(F190),))</f>
        <v>Reserve</v>
      </c>
      <c r="BW360" t="s">
        <v>584</v>
      </c>
      <c r="BX360" t="s">
        <v>585</v>
      </c>
      <c r="BY360" s="65" t="s">
        <v>1350</v>
      </c>
      <c r="BZ360" t="str">
        <f t="shared" si="240"/>
        <v>692</v>
      </c>
      <c r="CB360" t="s">
        <v>1359</v>
      </c>
      <c r="CC360" t="s">
        <v>1360</v>
      </c>
      <c r="CD360" t="s">
        <v>589</v>
      </c>
      <c r="CF360" t="s">
        <v>584</v>
      </c>
      <c r="CG360" t="s">
        <v>585</v>
      </c>
      <c r="CH360" t="s">
        <v>1350</v>
      </c>
      <c r="EA360" t="str">
        <f>MasterListe!G50</f>
        <v>SM02</v>
      </c>
      <c r="EB360">
        <f>MasterListe!S50</f>
        <v>0</v>
      </c>
      <c r="EC360">
        <f t="shared" si="261"/>
        <v>0</v>
      </c>
      <c r="ED360">
        <f t="shared" si="262"/>
        <v>0</v>
      </c>
      <c r="EE360">
        <f t="shared" si="263"/>
        <v>0</v>
      </c>
      <c r="EF360">
        <f t="shared" si="264"/>
        <v>0</v>
      </c>
      <c r="EG360">
        <f t="shared" si="265"/>
        <v>0</v>
      </c>
      <c r="EH360">
        <f t="shared" si="266"/>
        <v>1</v>
      </c>
      <c r="EI360">
        <f t="shared" si="267"/>
        <v>0</v>
      </c>
      <c r="FA360" s="63" t="str">
        <f t="shared" si="278"/>
        <v>IO.RES_DA692</v>
      </c>
      <c r="FB360" s="64" t="str">
        <f t="shared" si="279"/>
        <v>F</v>
      </c>
      <c r="FC360" s="64" t="str">
        <f t="shared" si="280"/>
        <v>692</v>
      </c>
      <c r="FD360" s="64" t="str">
        <f t="shared" si="281"/>
        <v>Reserve</v>
      </c>
      <c r="FE360" s="64" t="s">
        <v>619</v>
      </c>
      <c r="FF360" s="65"/>
    </row>
    <row r="361" spans="1:162" ht="15" customHeight="1">
      <c r="A361">
        <f t="shared" si="268"/>
        <v>1</v>
      </c>
      <c r="G361">
        <f t="shared" si="241"/>
        <v>0</v>
      </c>
      <c r="H361">
        <f t="shared" si="242"/>
        <v>0</v>
      </c>
      <c r="I361">
        <f t="shared" si="243"/>
        <v>38</v>
      </c>
      <c r="J361">
        <f t="shared" si="237"/>
        <v>0</v>
      </c>
      <c r="K361">
        <f t="shared" si="244"/>
        <v>0</v>
      </c>
      <c r="L361">
        <f t="shared" si="245"/>
        <v>0</v>
      </c>
      <c r="M361">
        <f t="shared" si="246"/>
        <v>0</v>
      </c>
      <c r="N361">
        <f t="shared" si="238"/>
        <v>0</v>
      </c>
      <c r="O361" t="str">
        <f>MasterListe!B51&amp;"_"&amp;MasterListe!E51&amp;"_"&amp;MasterListe!F51</f>
        <v>TZ010_app SM02 A1_dp1</v>
      </c>
      <c r="P361" t="str">
        <f>MasterListe!I51&amp;" "&amp;MasterListe!L51</f>
        <v>Störmeldung Hi Grenzschalter</v>
      </c>
      <c r="S361">
        <f t="shared" si="269"/>
        <v>4</v>
      </c>
      <c r="T361">
        <f t="shared" si="247"/>
        <v>0</v>
      </c>
      <c r="U361">
        <f t="shared" si="270"/>
        <v>0</v>
      </c>
      <c r="V361">
        <f t="shared" si="271"/>
        <v>10</v>
      </c>
      <c r="W361">
        <f t="shared" si="248"/>
        <v>5</v>
      </c>
      <c r="X361">
        <f t="shared" si="249"/>
        <v>0</v>
      </c>
      <c r="Y361">
        <f t="shared" si="272"/>
        <v>6</v>
      </c>
      <c r="Z361">
        <f t="shared" si="250"/>
        <v>2</v>
      </c>
      <c r="AA361">
        <f t="shared" si="251"/>
        <v>0</v>
      </c>
      <c r="AB361">
        <f t="shared" si="273"/>
        <v>96</v>
      </c>
      <c r="AC361">
        <f t="shared" si="252"/>
        <v>38</v>
      </c>
      <c r="AD361">
        <f t="shared" si="253"/>
        <v>1</v>
      </c>
      <c r="AE361">
        <f t="shared" si="274"/>
        <v>0</v>
      </c>
      <c r="AF361">
        <f t="shared" si="254"/>
        <v>0</v>
      </c>
      <c r="AG361">
        <f t="shared" si="275"/>
        <v>8</v>
      </c>
      <c r="AH361" cm="1">
        <f t="array" ref="AH361">_xlfn.IFS(AND(AF361=AE361,AJ361=1),SUM(IF(EC361=1,1,0),AH360),AND(AH360=0,OR(AI361=1,AJ361=0)),0,AND(AI361=0,AJ361=0),AH360)</f>
        <v>3</v>
      </c>
      <c r="AI361">
        <f t="shared" si="255"/>
        <v>0</v>
      </c>
      <c r="AJ361">
        <f t="shared" si="256"/>
        <v>0</v>
      </c>
      <c r="AK361">
        <f t="shared" si="276"/>
        <v>0</v>
      </c>
      <c r="AL361">
        <f t="shared" si="257"/>
        <v>0</v>
      </c>
      <c r="AM361">
        <f t="shared" si="258"/>
        <v>0</v>
      </c>
      <c r="AN361">
        <f t="shared" si="277"/>
        <v>0</v>
      </c>
      <c r="AO361">
        <f t="shared" si="259"/>
        <v>0</v>
      </c>
      <c r="AP361">
        <f t="shared" si="260"/>
        <v>0</v>
      </c>
      <c r="AY361" s="72"/>
      <c r="AZ361" s="73"/>
      <c r="BB361" s="72"/>
      <c r="BQ361" s="100"/>
      <c r="BR361" s="96"/>
      <c r="BS361" s="60" t="str">
        <f t="shared" si="239"/>
        <v>DA693</v>
      </c>
      <c r="BT361" t="str">
        <f>IF(ISNA(MATCH(6,$K:$K,)),CC366,VLOOKUP(6,$K:$P,COLUMN(E191),))</f>
        <v>RES_DA708</v>
      </c>
      <c r="BU361" t="str">
        <f>IF(ISNA(MATCH(6,$K:$K,)),CD366,VLOOKUP(6,$K:$P,COLUMN(F191),))</f>
        <v>Reserve</v>
      </c>
      <c r="BW361" t="s">
        <v>584</v>
      </c>
      <c r="BX361" t="s">
        <v>585</v>
      </c>
      <c r="BY361" s="65" t="s">
        <v>1350</v>
      </c>
      <c r="BZ361" t="str">
        <f t="shared" si="240"/>
        <v>693</v>
      </c>
      <c r="CB361" t="s">
        <v>1361</v>
      </c>
      <c r="CC361" t="s">
        <v>1362</v>
      </c>
      <c r="CD361" t="s">
        <v>589</v>
      </c>
      <c r="CF361" t="s">
        <v>584</v>
      </c>
      <c r="CG361" t="s">
        <v>585</v>
      </c>
      <c r="CH361" t="s">
        <v>1350</v>
      </c>
      <c r="EA361" t="str">
        <f>MasterListe!G51</f>
        <v>SM01</v>
      </c>
      <c r="EB361">
        <f>MasterListe!S51</f>
        <v>0</v>
      </c>
      <c r="EC361">
        <f t="shared" si="261"/>
        <v>0</v>
      </c>
      <c r="ED361">
        <f t="shared" si="262"/>
        <v>0</v>
      </c>
      <c r="EE361">
        <f t="shared" si="263"/>
        <v>0</v>
      </c>
      <c r="EF361">
        <f t="shared" si="264"/>
        <v>0</v>
      </c>
      <c r="EG361">
        <f t="shared" si="265"/>
        <v>0</v>
      </c>
      <c r="EH361">
        <f t="shared" si="266"/>
        <v>1</v>
      </c>
      <c r="EI361">
        <f t="shared" si="267"/>
        <v>0</v>
      </c>
      <c r="FA361" s="63" t="str">
        <f t="shared" si="278"/>
        <v>IO.RES_DA708</v>
      </c>
      <c r="FB361" s="64" t="str">
        <f t="shared" si="279"/>
        <v>F</v>
      </c>
      <c r="FC361" s="64" t="str">
        <f t="shared" si="280"/>
        <v>693</v>
      </c>
      <c r="FD361" s="64" t="str">
        <f t="shared" si="281"/>
        <v>Reserve</v>
      </c>
      <c r="FE361" s="64" t="s">
        <v>619</v>
      </c>
      <c r="FF361" s="65"/>
    </row>
    <row r="362" spans="1:162" ht="15" customHeight="1">
      <c r="A362">
        <f t="shared" si="268"/>
        <v>1</v>
      </c>
      <c r="G362">
        <f t="shared" si="241"/>
        <v>0</v>
      </c>
      <c r="H362">
        <f t="shared" si="242"/>
        <v>0</v>
      </c>
      <c r="I362">
        <f t="shared" si="243"/>
        <v>39</v>
      </c>
      <c r="J362">
        <f t="shared" si="237"/>
        <v>0</v>
      </c>
      <c r="K362">
        <f t="shared" si="244"/>
        <v>0</v>
      </c>
      <c r="L362">
        <f t="shared" si="245"/>
        <v>0</v>
      </c>
      <c r="M362">
        <f t="shared" si="246"/>
        <v>0</v>
      </c>
      <c r="N362">
        <f t="shared" si="238"/>
        <v>0</v>
      </c>
      <c r="O362" t="str">
        <f>MasterListe!B52&amp;"_"&amp;MasterListe!E52&amp;"_"&amp;MasterListe!F52</f>
        <v>TZ010_app SM02 A1_dp2</v>
      </c>
      <c r="P362" t="str">
        <f>MasterListe!I52&amp;" "&amp;MasterListe!L52</f>
        <v>Niveaumeldung Hi Grenzschalter</v>
      </c>
      <c r="S362">
        <f t="shared" si="269"/>
        <v>4</v>
      </c>
      <c r="T362">
        <f t="shared" si="247"/>
        <v>0</v>
      </c>
      <c r="U362">
        <f t="shared" si="270"/>
        <v>0</v>
      </c>
      <c r="V362">
        <f t="shared" si="271"/>
        <v>10</v>
      </c>
      <c r="W362">
        <f t="shared" si="248"/>
        <v>5</v>
      </c>
      <c r="X362">
        <f t="shared" si="249"/>
        <v>0</v>
      </c>
      <c r="Y362">
        <f t="shared" si="272"/>
        <v>6</v>
      </c>
      <c r="Z362">
        <f t="shared" si="250"/>
        <v>2</v>
      </c>
      <c r="AA362">
        <f t="shared" si="251"/>
        <v>0</v>
      </c>
      <c r="AB362">
        <f t="shared" si="273"/>
        <v>96</v>
      </c>
      <c r="AC362">
        <f t="shared" si="252"/>
        <v>39</v>
      </c>
      <c r="AD362">
        <f t="shared" si="253"/>
        <v>1</v>
      </c>
      <c r="AE362">
        <f t="shared" si="274"/>
        <v>0</v>
      </c>
      <c r="AF362">
        <f t="shared" si="254"/>
        <v>0</v>
      </c>
      <c r="AG362">
        <f t="shared" si="275"/>
        <v>8</v>
      </c>
      <c r="AH362" cm="1">
        <f t="array" ref="AH362">_xlfn.IFS(AND(AF362=AE362,AJ362=1),SUM(IF(EC362=1,1,0),AH361),AND(AH361=0,OR(AI362=1,AJ362=0)),0,AND(AI362=0,AJ362=0),AH361)</f>
        <v>3</v>
      </c>
      <c r="AI362">
        <f t="shared" si="255"/>
        <v>0</v>
      </c>
      <c r="AJ362">
        <f t="shared" si="256"/>
        <v>0</v>
      </c>
      <c r="AK362">
        <f t="shared" si="276"/>
        <v>0</v>
      </c>
      <c r="AL362">
        <f t="shared" si="257"/>
        <v>0</v>
      </c>
      <c r="AM362">
        <f t="shared" si="258"/>
        <v>0</v>
      </c>
      <c r="AN362">
        <f t="shared" si="277"/>
        <v>0</v>
      </c>
      <c r="AO362">
        <f t="shared" si="259"/>
        <v>0</v>
      </c>
      <c r="AP362">
        <f t="shared" si="260"/>
        <v>0</v>
      </c>
      <c r="AY362" s="72"/>
      <c r="AZ362" s="73"/>
      <c r="BB362" s="72"/>
      <c r="BQ362" s="100"/>
      <c r="BR362" s="96">
        <v>2</v>
      </c>
      <c r="BS362" s="60" t="str">
        <f t="shared" si="239"/>
        <v>DA704</v>
      </c>
      <c r="BT362" t="str">
        <f>IF(ISNA(MATCH(7,$K:$K,)),CC362,VLOOKUP(7,$K:$P,COLUMN(E192),))</f>
        <v>RES_DA704</v>
      </c>
      <c r="BU362" t="str">
        <f>IF(ISNA(MATCH(7,$K:$K,)),CD362,VLOOKUP(7,$K:$P,COLUMN(F192),))</f>
        <v>Reserve</v>
      </c>
      <c r="BW362" t="s">
        <v>584</v>
      </c>
      <c r="BX362" t="s">
        <v>585</v>
      </c>
      <c r="BY362" s="65" t="s">
        <v>1363</v>
      </c>
      <c r="BZ362" t="str">
        <f t="shared" si="240"/>
        <v>704</v>
      </c>
      <c r="CB362" t="s">
        <v>1364</v>
      </c>
      <c r="CC362" t="s">
        <v>1365</v>
      </c>
      <c r="CD362" t="s">
        <v>589</v>
      </c>
      <c r="CF362" t="s">
        <v>584</v>
      </c>
      <c r="CG362" t="s">
        <v>585</v>
      </c>
      <c r="CH362" t="s">
        <v>1363</v>
      </c>
      <c r="EA362" t="str">
        <f>MasterListe!G52</f>
        <v>SM02</v>
      </c>
      <c r="EB362">
        <f>MasterListe!S52</f>
        <v>0</v>
      </c>
      <c r="EC362">
        <f t="shared" si="261"/>
        <v>0</v>
      </c>
      <c r="ED362">
        <f t="shared" si="262"/>
        <v>0</v>
      </c>
      <c r="EE362">
        <f t="shared" si="263"/>
        <v>0</v>
      </c>
      <c r="EF362">
        <f t="shared" si="264"/>
        <v>0</v>
      </c>
      <c r="EG362">
        <f t="shared" si="265"/>
        <v>0</v>
      </c>
      <c r="EH362">
        <f t="shared" si="266"/>
        <v>1</v>
      </c>
      <c r="EI362">
        <f t="shared" si="267"/>
        <v>0</v>
      </c>
      <c r="FA362" s="63" t="str">
        <f t="shared" si="278"/>
        <v>IO.RES_DA704</v>
      </c>
      <c r="FB362" s="64" t="str">
        <f t="shared" si="279"/>
        <v>F</v>
      </c>
      <c r="FC362" s="64" t="str">
        <f t="shared" si="280"/>
        <v>704</v>
      </c>
      <c r="FD362" s="64" t="str">
        <f t="shared" si="281"/>
        <v>Reserve</v>
      </c>
      <c r="FE362" s="64" t="s">
        <v>619</v>
      </c>
      <c r="FF362" s="65"/>
    </row>
    <row r="363" spans="1:162" ht="15" customHeight="1">
      <c r="A363">
        <f t="shared" si="268"/>
        <v>1</v>
      </c>
      <c r="G363">
        <f t="shared" si="241"/>
        <v>0</v>
      </c>
      <c r="H363">
        <f t="shared" si="242"/>
        <v>0</v>
      </c>
      <c r="I363">
        <f t="shared" si="243"/>
        <v>40</v>
      </c>
      <c r="J363">
        <f t="shared" si="237"/>
        <v>0</v>
      </c>
      <c r="K363">
        <f t="shared" si="244"/>
        <v>0</v>
      </c>
      <c r="L363">
        <f t="shared" si="245"/>
        <v>0</v>
      </c>
      <c r="M363">
        <f t="shared" si="246"/>
        <v>0</v>
      </c>
      <c r="N363">
        <f t="shared" si="238"/>
        <v>0</v>
      </c>
      <c r="O363" t="str">
        <f>MasterListe!B53&amp;"_"&amp;MasterListe!E53&amp;"_"&amp;MasterListe!F53</f>
        <v>TZ010_app SM02 A1_dp1</v>
      </c>
      <c r="P363" t="str">
        <f>MasterListe!I53&amp;" "&amp;MasterListe!L53</f>
        <v>Störmeldung LoLo Grenzschalter</v>
      </c>
      <c r="S363">
        <f t="shared" si="269"/>
        <v>4</v>
      </c>
      <c r="T363">
        <f t="shared" si="247"/>
        <v>0</v>
      </c>
      <c r="U363">
        <f t="shared" si="270"/>
        <v>0</v>
      </c>
      <c r="V363">
        <f t="shared" si="271"/>
        <v>10</v>
      </c>
      <c r="W363">
        <f t="shared" si="248"/>
        <v>5</v>
      </c>
      <c r="X363">
        <f t="shared" si="249"/>
        <v>0</v>
      </c>
      <c r="Y363">
        <f t="shared" si="272"/>
        <v>6</v>
      </c>
      <c r="Z363">
        <f t="shared" si="250"/>
        <v>2</v>
      </c>
      <c r="AA363">
        <f t="shared" si="251"/>
        <v>0</v>
      </c>
      <c r="AB363">
        <f t="shared" si="273"/>
        <v>96</v>
      </c>
      <c r="AC363">
        <f t="shared" si="252"/>
        <v>40</v>
      </c>
      <c r="AD363">
        <f t="shared" si="253"/>
        <v>1</v>
      </c>
      <c r="AE363">
        <f t="shared" si="274"/>
        <v>0</v>
      </c>
      <c r="AF363">
        <f t="shared" si="254"/>
        <v>0</v>
      </c>
      <c r="AG363">
        <f t="shared" si="275"/>
        <v>8</v>
      </c>
      <c r="AH363" cm="1">
        <f t="array" ref="AH363">_xlfn.IFS(AND(AF363=AE363,AJ363=1),SUM(IF(EC363=1,1,0),AH362),AND(AH362=0,OR(AI363=1,AJ363=0)),0,AND(AI363=0,AJ363=0),AH362)</f>
        <v>3</v>
      </c>
      <c r="AI363">
        <f t="shared" si="255"/>
        <v>0</v>
      </c>
      <c r="AJ363">
        <f t="shared" si="256"/>
        <v>0</v>
      </c>
      <c r="AK363">
        <f t="shared" si="276"/>
        <v>0</v>
      </c>
      <c r="AL363">
        <f t="shared" si="257"/>
        <v>0</v>
      </c>
      <c r="AM363">
        <f t="shared" si="258"/>
        <v>0</v>
      </c>
      <c r="AN363">
        <f t="shared" si="277"/>
        <v>0</v>
      </c>
      <c r="AO363">
        <f t="shared" si="259"/>
        <v>0</v>
      </c>
      <c r="AP363">
        <f t="shared" si="260"/>
        <v>0</v>
      </c>
      <c r="AY363" s="72"/>
      <c r="AZ363" s="73"/>
      <c r="BB363" s="72"/>
      <c r="BQ363" s="100"/>
      <c r="BR363" s="96"/>
      <c r="BS363" s="60" t="str">
        <f t="shared" si="239"/>
        <v>DA705</v>
      </c>
      <c r="BT363" t="str">
        <f>IF(ISNA(MATCH(8,$K:$K,)),CC363,VLOOKUP(8,$K:$P,COLUMN(E193),))</f>
        <v>RES_DA705</v>
      </c>
      <c r="BU363" t="str">
        <f>IF(ISNA(MATCH(8,$K:$K,)),CD363,VLOOKUP(8,$K:$P,COLUMN(F193),))</f>
        <v>Reserve</v>
      </c>
      <c r="BW363" t="s">
        <v>584</v>
      </c>
      <c r="BX363" t="s">
        <v>585</v>
      </c>
      <c r="BY363" s="65" t="s">
        <v>1363</v>
      </c>
      <c r="BZ363" t="str">
        <f t="shared" si="240"/>
        <v>705</v>
      </c>
      <c r="CB363" t="s">
        <v>1366</v>
      </c>
      <c r="CC363" t="s">
        <v>1367</v>
      </c>
      <c r="CD363" t="s">
        <v>589</v>
      </c>
      <c r="CF363" t="s">
        <v>584</v>
      </c>
      <c r="CG363" t="s">
        <v>585</v>
      </c>
      <c r="CH363" t="s">
        <v>1363</v>
      </c>
      <c r="EA363" t="str">
        <f>MasterListe!G53</f>
        <v>SM01</v>
      </c>
      <c r="EB363">
        <f>MasterListe!S53</f>
        <v>0</v>
      </c>
      <c r="EC363">
        <f t="shared" si="261"/>
        <v>0</v>
      </c>
      <c r="ED363">
        <f t="shared" si="262"/>
        <v>0</v>
      </c>
      <c r="EE363">
        <f t="shared" si="263"/>
        <v>0</v>
      </c>
      <c r="EF363">
        <f t="shared" si="264"/>
        <v>0</v>
      </c>
      <c r="EG363">
        <f t="shared" si="265"/>
        <v>0</v>
      </c>
      <c r="EH363">
        <f t="shared" si="266"/>
        <v>1</v>
      </c>
      <c r="EI363">
        <f t="shared" si="267"/>
        <v>0</v>
      </c>
      <c r="FA363" s="63" t="str">
        <f t="shared" si="278"/>
        <v>IO.RES_DA705</v>
      </c>
      <c r="FB363" s="64" t="str">
        <f t="shared" si="279"/>
        <v>F</v>
      </c>
      <c r="FC363" s="64" t="str">
        <f t="shared" si="280"/>
        <v>705</v>
      </c>
      <c r="FD363" s="64" t="str">
        <f t="shared" si="281"/>
        <v>Reserve</v>
      </c>
      <c r="FE363" s="64" t="s">
        <v>619</v>
      </c>
      <c r="FF363" s="65"/>
    </row>
    <row r="364" spans="1:162" ht="15" customHeight="1">
      <c r="A364">
        <f t="shared" si="268"/>
        <v>1</v>
      </c>
      <c r="G364">
        <f t="shared" si="241"/>
        <v>0</v>
      </c>
      <c r="H364">
        <f t="shared" si="242"/>
        <v>0</v>
      </c>
      <c r="I364">
        <f t="shared" si="243"/>
        <v>41</v>
      </c>
      <c r="J364">
        <f t="shared" si="237"/>
        <v>0</v>
      </c>
      <c r="K364">
        <f t="shared" si="244"/>
        <v>0</v>
      </c>
      <c r="L364">
        <f t="shared" si="245"/>
        <v>0</v>
      </c>
      <c r="M364">
        <f t="shared" si="246"/>
        <v>0</v>
      </c>
      <c r="N364">
        <f t="shared" si="238"/>
        <v>0</v>
      </c>
      <c r="O364" t="str">
        <f>MasterListe!B54&amp;"_"&amp;MasterListe!E54&amp;"_"&amp;MasterListe!F54</f>
        <v>TZ010_app SM02 A1_dp2</v>
      </c>
      <c r="P364" t="str">
        <f>MasterListe!I54&amp;" "&amp;MasterListe!L54</f>
        <v>Niveaumeldung LoLo Grenzschalter</v>
      </c>
      <c r="S364">
        <f t="shared" si="269"/>
        <v>4</v>
      </c>
      <c r="T364">
        <f t="shared" si="247"/>
        <v>0</v>
      </c>
      <c r="U364">
        <f t="shared" si="270"/>
        <v>0</v>
      </c>
      <c r="V364">
        <f t="shared" si="271"/>
        <v>10</v>
      </c>
      <c r="W364">
        <f t="shared" si="248"/>
        <v>5</v>
      </c>
      <c r="X364">
        <f t="shared" si="249"/>
        <v>0</v>
      </c>
      <c r="Y364">
        <f t="shared" si="272"/>
        <v>6</v>
      </c>
      <c r="Z364">
        <f t="shared" si="250"/>
        <v>2</v>
      </c>
      <c r="AA364">
        <f t="shared" si="251"/>
        <v>0</v>
      </c>
      <c r="AB364">
        <f t="shared" si="273"/>
        <v>96</v>
      </c>
      <c r="AC364">
        <f t="shared" si="252"/>
        <v>41</v>
      </c>
      <c r="AD364">
        <f t="shared" si="253"/>
        <v>1</v>
      </c>
      <c r="AE364">
        <f t="shared" si="274"/>
        <v>0</v>
      </c>
      <c r="AF364">
        <f t="shared" si="254"/>
        <v>0</v>
      </c>
      <c r="AG364">
        <f t="shared" si="275"/>
        <v>8</v>
      </c>
      <c r="AH364" cm="1">
        <f t="array" ref="AH364">_xlfn.IFS(AND(AF364=AE364,AJ364=1),SUM(IF(EC364=1,1,0),AH363),AND(AH363=0,OR(AI364=1,AJ364=0)),0,AND(AI364=0,AJ364=0),AH363)</f>
        <v>3</v>
      </c>
      <c r="AI364">
        <f t="shared" si="255"/>
        <v>0</v>
      </c>
      <c r="AJ364">
        <f t="shared" si="256"/>
        <v>0</v>
      </c>
      <c r="AK364">
        <f t="shared" si="276"/>
        <v>0</v>
      </c>
      <c r="AL364">
        <f t="shared" si="257"/>
        <v>0</v>
      </c>
      <c r="AM364">
        <f t="shared" si="258"/>
        <v>0</v>
      </c>
      <c r="AN364">
        <f t="shared" si="277"/>
        <v>0</v>
      </c>
      <c r="AO364">
        <f t="shared" si="259"/>
        <v>0</v>
      </c>
      <c r="AP364">
        <f t="shared" si="260"/>
        <v>0</v>
      </c>
      <c r="AY364" s="72"/>
      <c r="AZ364" s="73"/>
      <c r="BB364" s="72"/>
      <c r="BQ364" s="100"/>
      <c r="BR364" s="96"/>
      <c r="BS364" s="60" t="str">
        <f t="shared" si="239"/>
        <v>DA706</v>
      </c>
      <c r="BT364" t="str">
        <f>IF(ISNA(MATCH(9,$K:$K,)),CC364,VLOOKUP(9,$K:$P,COLUMN(E194),))</f>
        <v>RES_DA706</v>
      </c>
      <c r="BU364" t="str">
        <f>IF(ISNA(MATCH(9,$K:$K,)),CD364,VLOOKUP(9,$K:$P,COLUMN(F194),))</f>
        <v>Reserve</v>
      </c>
      <c r="BW364" t="s">
        <v>584</v>
      </c>
      <c r="BX364" t="s">
        <v>585</v>
      </c>
      <c r="BY364" s="65" t="s">
        <v>1363</v>
      </c>
      <c r="BZ364" t="str">
        <f t="shared" si="240"/>
        <v>706</v>
      </c>
      <c r="CB364" t="s">
        <v>1368</v>
      </c>
      <c r="CC364" t="s">
        <v>1369</v>
      </c>
      <c r="CD364" t="s">
        <v>589</v>
      </c>
      <c r="CF364" t="s">
        <v>584</v>
      </c>
      <c r="CG364" t="s">
        <v>585</v>
      </c>
      <c r="CH364" t="s">
        <v>1363</v>
      </c>
      <c r="EA364" t="str">
        <f>MasterListe!G54</f>
        <v>SM02</v>
      </c>
      <c r="EB364">
        <f>MasterListe!S54</f>
        <v>0</v>
      </c>
      <c r="EC364">
        <f t="shared" si="261"/>
        <v>0</v>
      </c>
      <c r="ED364">
        <f t="shared" si="262"/>
        <v>0</v>
      </c>
      <c r="EE364">
        <f t="shared" si="263"/>
        <v>0</v>
      </c>
      <c r="EF364">
        <f t="shared" si="264"/>
        <v>0</v>
      </c>
      <c r="EG364">
        <f t="shared" si="265"/>
        <v>0</v>
      </c>
      <c r="EH364">
        <f t="shared" si="266"/>
        <v>1</v>
      </c>
      <c r="EI364">
        <f t="shared" si="267"/>
        <v>0</v>
      </c>
      <c r="FA364" s="63" t="str">
        <f t="shared" si="278"/>
        <v>IO.RES_DA706</v>
      </c>
      <c r="FB364" s="64" t="str">
        <f t="shared" si="279"/>
        <v>F</v>
      </c>
      <c r="FC364" s="64" t="str">
        <f t="shared" si="280"/>
        <v>706</v>
      </c>
      <c r="FD364" s="64" t="str">
        <f t="shared" si="281"/>
        <v>Reserve</v>
      </c>
      <c r="FE364" s="64" t="s">
        <v>619</v>
      </c>
      <c r="FF364" s="65"/>
    </row>
    <row r="365" spans="1:162" ht="15" customHeight="1">
      <c r="A365">
        <f t="shared" si="268"/>
        <v>1</v>
      </c>
      <c r="G365">
        <f t="shared" si="241"/>
        <v>0</v>
      </c>
      <c r="H365">
        <f t="shared" si="242"/>
        <v>0</v>
      </c>
      <c r="I365">
        <f t="shared" si="243"/>
        <v>0</v>
      </c>
      <c r="J365">
        <f t="shared" si="237"/>
        <v>0</v>
      </c>
      <c r="K365">
        <f t="shared" si="244"/>
        <v>0</v>
      </c>
      <c r="L365">
        <f t="shared" si="245"/>
        <v>0</v>
      </c>
      <c r="M365">
        <f t="shared" si="246"/>
        <v>4</v>
      </c>
      <c r="N365">
        <f t="shared" si="238"/>
        <v>0</v>
      </c>
      <c r="O365" t="str">
        <f>MasterListe!B55&amp;"_"&amp;MasterListe!E55&amp;"_"&amp;MasterListe!F55</f>
        <v>TZ010_app SENT A1_dp1</v>
      </c>
      <c r="P365" t="str">
        <f>MasterListe!I55&amp;" "&amp;MasterListe!L55</f>
        <v>Messwert Fuellstand</v>
      </c>
      <c r="S365">
        <f t="shared" si="269"/>
        <v>4</v>
      </c>
      <c r="T365">
        <f t="shared" si="247"/>
        <v>0</v>
      </c>
      <c r="U365">
        <f t="shared" si="270"/>
        <v>0</v>
      </c>
      <c r="V365">
        <f t="shared" si="271"/>
        <v>10</v>
      </c>
      <c r="W365">
        <f t="shared" si="248"/>
        <v>5</v>
      </c>
      <c r="X365">
        <f t="shared" si="249"/>
        <v>0</v>
      </c>
      <c r="Y365">
        <f t="shared" si="272"/>
        <v>6</v>
      </c>
      <c r="Z365">
        <f t="shared" si="250"/>
        <v>2</v>
      </c>
      <c r="AA365">
        <f t="shared" si="251"/>
        <v>0</v>
      </c>
      <c r="AB365">
        <f t="shared" si="273"/>
        <v>96</v>
      </c>
      <c r="AC365">
        <f t="shared" si="252"/>
        <v>41</v>
      </c>
      <c r="AD365">
        <f t="shared" si="253"/>
        <v>0</v>
      </c>
      <c r="AE365">
        <f t="shared" si="274"/>
        <v>0</v>
      </c>
      <c r="AF365">
        <f t="shared" si="254"/>
        <v>0</v>
      </c>
      <c r="AG365">
        <f t="shared" si="275"/>
        <v>8</v>
      </c>
      <c r="AH365" cm="1">
        <f t="array" ref="AH365">_xlfn.IFS(AND(AF365=AE365,AJ365=1),SUM(IF(EC365=1,1,0),AH364),AND(AH364=0,OR(AI365=1,AJ365=0)),0,AND(AI365=0,AJ365=0),AH364)</f>
        <v>4</v>
      </c>
      <c r="AI365">
        <f t="shared" si="255"/>
        <v>0</v>
      </c>
      <c r="AJ365">
        <f t="shared" si="256"/>
        <v>1</v>
      </c>
      <c r="AK365">
        <f t="shared" si="276"/>
        <v>0</v>
      </c>
      <c r="AL365">
        <f t="shared" si="257"/>
        <v>0</v>
      </c>
      <c r="AM365">
        <f t="shared" si="258"/>
        <v>0</v>
      </c>
      <c r="AN365">
        <f t="shared" si="277"/>
        <v>0</v>
      </c>
      <c r="AO365">
        <f t="shared" si="259"/>
        <v>0</v>
      </c>
      <c r="AP365">
        <f t="shared" si="260"/>
        <v>0</v>
      </c>
      <c r="AY365" s="72"/>
      <c r="AZ365" s="73"/>
      <c r="BB365" s="72"/>
      <c r="BQ365" s="100"/>
      <c r="BR365" s="96"/>
      <c r="BS365" s="60" t="str">
        <f t="shared" si="239"/>
        <v>DA707</v>
      </c>
      <c r="BT365" t="str">
        <f>IF(ISNA(MATCH(10,$K:$K,)),CC365,VLOOKUP(10,$K:$P,COLUMN(E195),))</f>
        <v>RES_DA707</v>
      </c>
      <c r="BU365" t="str">
        <f>IF(ISNA(MATCH(10,$K:$K,)),CD365,VLOOKUP(10,$K:$P,COLUMN(F195),))</f>
        <v>Reserve</v>
      </c>
      <c r="BW365" t="s">
        <v>584</v>
      </c>
      <c r="BX365" t="s">
        <v>585</v>
      </c>
      <c r="BY365" s="65" t="s">
        <v>1363</v>
      </c>
      <c r="BZ365" t="str">
        <f t="shared" si="240"/>
        <v>707</v>
      </c>
      <c r="CB365" t="s">
        <v>1370</v>
      </c>
      <c r="CC365" t="s">
        <v>1371</v>
      </c>
      <c r="CD365" t="s">
        <v>589</v>
      </c>
      <c r="CF365" t="s">
        <v>584</v>
      </c>
      <c r="CG365" t="s">
        <v>585</v>
      </c>
      <c r="CH365" t="s">
        <v>1363</v>
      </c>
      <c r="EA365" t="str">
        <f>MasterListe!G55</f>
        <v>MW01</v>
      </c>
      <c r="EB365" t="str">
        <f>MasterListe!S55</f>
        <v>mV</v>
      </c>
      <c r="EC365">
        <f t="shared" si="261"/>
        <v>1</v>
      </c>
      <c r="ED365">
        <f t="shared" si="262"/>
        <v>0</v>
      </c>
      <c r="EE365">
        <f t="shared" si="263"/>
        <v>0</v>
      </c>
      <c r="EF365">
        <f t="shared" si="264"/>
        <v>1</v>
      </c>
      <c r="EG365">
        <f t="shared" si="265"/>
        <v>0</v>
      </c>
      <c r="EH365">
        <f t="shared" si="266"/>
        <v>0</v>
      </c>
      <c r="EI365">
        <f t="shared" si="267"/>
        <v>0</v>
      </c>
      <c r="FA365" s="63" t="str">
        <f t="shared" si="278"/>
        <v>IO.RES_DA707</v>
      </c>
      <c r="FB365" s="64" t="str">
        <f t="shared" si="279"/>
        <v>F</v>
      </c>
      <c r="FC365" s="64" t="str">
        <f t="shared" si="280"/>
        <v>707</v>
      </c>
      <c r="FD365" s="64" t="str">
        <f t="shared" si="281"/>
        <v>Reserve</v>
      </c>
      <c r="FE365" s="64" t="s">
        <v>619</v>
      </c>
      <c r="FF365" s="65"/>
    </row>
    <row r="366" spans="1:162" ht="15" customHeight="1">
      <c r="A366">
        <f t="shared" si="268"/>
        <v>1</v>
      </c>
      <c r="G366">
        <f t="shared" si="241"/>
        <v>0</v>
      </c>
      <c r="H366">
        <f t="shared" si="242"/>
        <v>0</v>
      </c>
      <c r="I366">
        <f t="shared" si="243"/>
        <v>42</v>
      </c>
      <c r="J366">
        <f t="shared" si="237"/>
        <v>0</v>
      </c>
      <c r="K366">
        <f t="shared" si="244"/>
        <v>0</v>
      </c>
      <c r="L366">
        <f t="shared" si="245"/>
        <v>0</v>
      </c>
      <c r="M366">
        <f t="shared" si="246"/>
        <v>0</v>
      </c>
      <c r="N366">
        <f t="shared" si="238"/>
        <v>0</v>
      </c>
      <c r="O366" t="str">
        <f>MasterListe!B56&amp;"_"&amp;MasterListe!E56&amp;"_"&amp;MasterListe!F56</f>
        <v>TZ010_app SM01 A1_dp1</v>
      </c>
      <c r="P366" t="str">
        <f>MasterListe!I56&amp;" "&amp;MasterListe!L56</f>
        <v>Störmeldung Fuellstand SM</v>
      </c>
      <c r="S366">
        <f t="shared" si="269"/>
        <v>4</v>
      </c>
      <c r="T366">
        <f t="shared" si="247"/>
        <v>0</v>
      </c>
      <c r="U366">
        <f t="shared" si="270"/>
        <v>0</v>
      </c>
      <c r="V366">
        <f t="shared" si="271"/>
        <v>10</v>
      </c>
      <c r="W366">
        <f t="shared" si="248"/>
        <v>5</v>
      </c>
      <c r="X366">
        <f t="shared" si="249"/>
        <v>0</v>
      </c>
      <c r="Y366">
        <f t="shared" si="272"/>
        <v>6</v>
      </c>
      <c r="Z366">
        <f t="shared" si="250"/>
        <v>2</v>
      </c>
      <c r="AA366">
        <f t="shared" si="251"/>
        <v>0</v>
      </c>
      <c r="AB366">
        <f t="shared" si="273"/>
        <v>96</v>
      </c>
      <c r="AC366">
        <f t="shared" si="252"/>
        <v>42</v>
      </c>
      <c r="AD366">
        <f t="shared" si="253"/>
        <v>1</v>
      </c>
      <c r="AE366">
        <f t="shared" si="274"/>
        <v>0</v>
      </c>
      <c r="AF366">
        <f t="shared" si="254"/>
        <v>0</v>
      </c>
      <c r="AG366">
        <f t="shared" si="275"/>
        <v>8</v>
      </c>
      <c r="AH366" cm="1">
        <f t="array" ref="AH366">_xlfn.IFS(AND(AF366=AE366,AJ366=1),SUM(IF(EC366=1,1,0),AH365),AND(AH365=0,OR(AI366=1,AJ366=0)),0,AND(AI366=0,AJ366=0),AH365)</f>
        <v>4</v>
      </c>
      <c r="AI366">
        <f t="shared" si="255"/>
        <v>0</v>
      </c>
      <c r="AJ366">
        <f t="shared" si="256"/>
        <v>0</v>
      </c>
      <c r="AK366">
        <f t="shared" si="276"/>
        <v>0</v>
      </c>
      <c r="AL366">
        <f t="shared" si="257"/>
        <v>0</v>
      </c>
      <c r="AM366">
        <f t="shared" si="258"/>
        <v>0</v>
      </c>
      <c r="AN366">
        <f t="shared" si="277"/>
        <v>0</v>
      </c>
      <c r="AO366">
        <f t="shared" si="259"/>
        <v>0</v>
      </c>
      <c r="AP366">
        <f t="shared" si="260"/>
        <v>0</v>
      </c>
      <c r="AY366" s="72"/>
      <c r="AZ366" s="73"/>
      <c r="BB366" s="72"/>
      <c r="BQ366" s="100"/>
      <c r="BR366" s="96"/>
      <c r="BS366" s="60" t="str">
        <f t="shared" si="239"/>
        <v>DA708</v>
      </c>
      <c r="BT366" t="str">
        <f>IF(ISNA(MATCH(11,$K:$K,)),CC366,VLOOKUP(11,$K:$P,COLUMN(E196),))</f>
        <v>RES_DA708</v>
      </c>
      <c r="BU366" t="str">
        <f>IF(ISNA(MATCH(11,$K:$K,)),CD366,VLOOKUP(11,$K:$P,COLUMN(F196),))</f>
        <v>Reserve</v>
      </c>
      <c r="BW366" t="s">
        <v>584</v>
      </c>
      <c r="BX366" t="s">
        <v>585</v>
      </c>
      <c r="BY366" s="65" t="s">
        <v>1363</v>
      </c>
      <c r="BZ366" t="str">
        <f t="shared" si="240"/>
        <v>708</v>
      </c>
      <c r="CB366" t="s">
        <v>1372</v>
      </c>
      <c r="CC366" t="s">
        <v>1373</v>
      </c>
      <c r="CD366" t="s">
        <v>589</v>
      </c>
      <c r="CF366" t="s">
        <v>584</v>
      </c>
      <c r="CG366" t="s">
        <v>585</v>
      </c>
      <c r="CH366" t="s">
        <v>1363</v>
      </c>
      <c r="EA366" t="str">
        <f>MasterListe!G56</f>
        <v>SM01</v>
      </c>
      <c r="EB366">
        <f>MasterListe!S56</f>
        <v>0</v>
      </c>
      <c r="EC366">
        <f t="shared" si="261"/>
        <v>0</v>
      </c>
      <c r="ED366">
        <f t="shared" si="262"/>
        <v>0</v>
      </c>
      <c r="EE366">
        <f t="shared" si="263"/>
        <v>0</v>
      </c>
      <c r="EF366">
        <f t="shared" si="264"/>
        <v>0</v>
      </c>
      <c r="EG366">
        <f t="shared" si="265"/>
        <v>0</v>
      </c>
      <c r="EH366">
        <f t="shared" si="266"/>
        <v>1</v>
      </c>
      <c r="EI366">
        <f t="shared" si="267"/>
        <v>0</v>
      </c>
      <c r="FA366" s="63" t="str">
        <f t="shared" si="278"/>
        <v>IO.RES_DA708</v>
      </c>
      <c r="FB366" s="64" t="str">
        <f t="shared" si="279"/>
        <v>F</v>
      </c>
      <c r="FC366" s="64" t="str">
        <f t="shared" si="280"/>
        <v>708</v>
      </c>
      <c r="FD366" s="64" t="str">
        <f t="shared" si="281"/>
        <v>Reserve</v>
      </c>
      <c r="FE366" s="64" t="s">
        <v>619</v>
      </c>
      <c r="FF366" s="65"/>
    </row>
    <row r="367" spans="1:162" ht="15" customHeight="1">
      <c r="A367">
        <f t="shared" si="268"/>
        <v>0</v>
      </c>
      <c r="G367">
        <f t="shared" si="241"/>
        <v>0</v>
      </c>
      <c r="H367">
        <f t="shared" si="242"/>
        <v>0</v>
      </c>
      <c r="I367">
        <f t="shared" si="243"/>
        <v>0</v>
      </c>
      <c r="J367">
        <f t="shared" si="237"/>
        <v>0</v>
      </c>
      <c r="K367">
        <f t="shared" si="244"/>
        <v>0</v>
      </c>
      <c r="L367">
        <f t="shared" si="245"/>
        <v>0</v>
      </c>
      <c r="M367">
        <f t="shared" si="246"/>
        <v>0</v>
      </c>
      <c r="N367">
        <f t="shared" si="238"/>
        <v>0</v>
      </c>
      <c r="O367" t="str">
        <f>MasterListe!B57&amp;"_"&amp;MasterListe!E57&amp;"_"&amp;MasterListe!F57</f>
        <v>TZ011_app KLPx A1_dp1</v>
      </c>
      <c r="P367" t="str">
        <f>MasterListe!I57&amp;" "&amp;MasterListe!L57</f>
        <v>Freigabe (AUF-Befehl) Klappe Einlagerung</v>
      </c>
      <c r="S367">
        <f t="shared" si="269"/>
        <v>4</v>
      </c>
      <c r="T367">
        <f t="shared" si="247"/>
        <v>0</v>
      </c>
      <c r="U367">
        <f t="shared" si="270"/>
        <v>0</v>
      </c>
      <c r="V367">
        <f t="shared" si="271"/>
        <v>10</v>
      </c>
      <c r="W367">
        <f t="shared" si="248"/>
        <v>5</v>
      </c>
      <c r="X367">
        <f t="shared" si="249"/>
        <v>0</v>
      </c>
      <c r="Y367">
        <f t="shared" si="272"/>
        <v>6</v>
      </c>
      <c r="Z367">
        <f t="shared" si="250"/>
        <v>2</v>
      </c>
      <c r="AA367">
        <f t="shared" si="251"/>
        <v>0</v>
      </c>
      <c r="AB367">
        <f t="shared" si="273"/>
        <v>96</v>
      </c>
      <c r="AC367">
        <f t="shared" si="252"/>
        <v>42</v>
      </c>
      <c r="AD367">
        <f t="shared" si="253"/>
        <v>0</v>
      </c>
      <c r="AE367">
        <f t="shared" si="274"/>
        <v>0</v>
      </c>
      <c r="AF367">
        <f t="shared" si="254"/>
        <v>0</v>
      </c>
      <c r="AG367">
        <f t="shared" si="275"/>
        <v>8</v>
      </c>
      <c r="AH367" cm="1">
        <f t="array" ref="AH367">_xlfn.IFS(AND(AF367=AE367,AJ367=1),SUM(IF(EC367=1,1,0),AH366),AND(AH366=0,OR(AI367=1,AJ367=0)),0,AND(AI367=0,AJ367=0),AH366)</f>
        <v>4</v>
      </c>
      <c r="AI367">
        <f t="shared" si="255"/>
        <v>0</v>
      </c>
      <c r="AJ367">
        <f t="shared" si="256"/>
        <v>0</v>
      </c>
      <c r="AK367">
        <f t="shared" si="276"/>
        <v>0</v>
      </c>
      <c r="AL367">
        <f t="shared" si="257"/>
        <v>0</v>
      </c>
      <c r="AM367">
        <f t="shared" si="258"/>
        <v>0</v>
      </c>
      <c r="AN367">
        <f t="shared" si="277"/>
        <v>0</v>
      </c>
      <c r="AO367">
        <f t="shared" si="259"/>
        <v>0</v>
      </c>
      <c r="AP367">
        <f t="shared" si="260"/>
        <v>0</v>
      </c>
      <c r="AY367" s="72"/>
      <c r="AZ367" s="73"/>
      <c r="BB367" s="72"/>
      <c r="BQ367" s="100"/>
      <c r="BR367" s="96"/>
      <c r="BS367" s="60" t="str">
        <f t="shared" si="239"/>
        <v>DA709</v>
      </c>
      <c r="BT367" t="str">
        <f>IF(ISNA(MATCH(12,$K:$K,)),CC367,VLOOKUP(12,$K:$P,COLUMN(E197),))</f>
        <v>RES_DA709</v>
      </c>
      <c r="BU367" t="str">
        <f>IF(ISNA(MATCH(12,$K:$K,)),CD367,VLOOKUP(12,$K:$P,COLUMN(F197),))</f>
        <v>Reserve</v>
      </c>
      <c r="BW367" t="s">
        <v>584</v>
      </c>
      <c r="BX367" t="s">
        <v>585</v>
      </c>
      <c r="BY367" s="65" t="s">
        <v>1363</v>
      </c>
      <c r="BZ367" t="str">
        <f t="shared" si="240"/>
        <v>709</v>
      </c>
      <c r="CB367" t="s">
        <v>1374</v>
      </c>
      <c r="CC367" t="s">
        <v>1375</v>
      </c>
      <c r="CD367" t="s">
        <v>589</v>
      </c>
      <c r="CF367" t="s">
        <v>584</v>
      </c>
      <c r="CG367" t="s">
        <v>585</v>
      </c>
      <c r="CH367" t="s">
        <v>1363</v>
      </c>
      <c r="EA367" t="str">
        <f>MasterListe!G57</f>
        <v>FG01</v>
      </c>
      <c r="EB367">
        <f>MasterListe!S57</f>
        <v>0</v>
      </c>
      <c r="EC367">
        <f t="shared" si="261"/>
        <v>0</v>
      </c>
      <c r="ED367">
        <f t="shared" si="262"/>
        <v>0</v>
      </c>
      <c r="EE367">
        <f t="shared" si="263"/>
        <v>0</v>
      </c>
      <c r="EF367">
        <f t="shared" si="264"/>
        <v>0</v>
      </c>
      <c r="EG367">
        <f t="shared" si="265"/>
        <v>0</v>
      </c>
      <c r="EH367">
        <f t="shared" si="266"/>
        <v>0</v>
      </c>
      <c r="EI367">
        <f t="shared" si="267"/>
        <v>1</v>
      </c>
      <c r="FA367" s="63" t="str">
        <f t="shared" si="278"/>
        <v>IO.RES_DA709</v>
      </c>
      <c r="FB367" s="64" t="str">
        <f t="shared" si="279"/>
        <v>F</v>
      </c>
      <c r="FC367" s="64" t="str">
        <f t="shared" si="280"/>
        <v>709</v>
      </c>
      <c r="FD367" s="64" t="str">
        <f t="shared" si="281"/>
        <v>Reserve</v>
      </c>
      <c r="FE367" s="64" t="s">
        <v>619</v>
      </c>
      <c r="FF367" s="65"/>
    </row>
    <row r="368" spans="1:162" ht="15" customHeight="1">
      <c r="A368">
        <f t="shared" si="268"/>
        <v>1</v>
      </c>
      <c r="G368">
        <f t="shared" si="241"/>
        <v>0</v>
      </c>
      <c r="H368">
        <f t="shared" si="242"/>
        <v>0</v>
      </c>
      <c r="I368">
        <f t="shared" si="243"/>
        <v>43</v>
      </c>
      <c r="J368">
        <f t="shared" si="237"/>
        <v>0</v>
      </c>
      <c r="K368">
        <f t="shared" si="244"/>
        <v>0</v>
      </c>
      <c r="L368">
        <f t="shared" si="245"/>
        <v>0</v>
      </c>
      <c r="M368">
        <f t="shared" si="246"/>
        <v>0</v>
      </c>
      <c r="N368">
        <f t="shared" si="238"/>
        <v>0</v>
      </c>
      <c r="O368" t="str">
        <f>MasterListe!B58&amp;"_"&amp;MasterListe!E58&amp;"_"&amp;MasterListe!F58</f>
        <v>TZ011_app KLPx A1_dp2</v>
      </c>
      <c r="P368" t="str">
        <f>MasterListe!I58&amp;" "&amp;MasterListe!L58</f>
        <v>Rückmeldung geöffnet Klappe Einlagerung</v>
      </c>
      <c r="S368">
        <f t="shared" si="269"/>
        <v>4</v>
      </c>
      <c r="T368">
        <f t="shared" si="247"/>
        <v>0</v>
      </c>
      <c r="U368">
        <f t="shared" si="270"/>
        <v>0</v>
      </c>
      <c r="V368">
        <f t="shared" si="271"/>
        <v>10</v>
      </c>
      <c r="W368">
        <f t="shared" si="248"/>
        <v>5</v>
      </c>
      <c r="X368">
        <f t="shared" si="249"/>
        <v>0</v>
      </c>
      <c r="Y368">
        <f t="shared" si="272"/>
        <v>6</v>
      </c>
      <c r="Z368">
        <f t="shared" si="250"/>
        <v>2</v>
      </c>
      <c r="AA368">
        <f t="shared" si="251"/>
        <v>0</v>
      </c>
      <c r="AB368">
        <f t="shared" si="273"/>
        <v>96</v>
      </c>
      <c r="AC368">
        <f t="shared" si="252"/>
        <v>43</v>
      </c>
      <c r="AD368">
        <f t="shared" si="253"/>
        <v>1</v>
      </c>
      <c r="AE368">
        <f t="shared" si="274"/>
        <v>0</v>
      </c>
      <c r="AF368">
        <f t="shared" si="254"/>
        <v>0</v>
      </c>
      <c r="AG368">
        <f t="shared" si="275"/>
        <v>8</v>
      </c>
      <c r="AH368" cm="1">
        <f t="array" ref="AH368">_xlfn.IFS(AND(AF368=AE368,AJ368=1),SUM(IF(EC368=1,1,0),AH367),AND(AH367=0,OR(AI368=1,AJ368=0)),0,AND(AI368=0,AJ368=0),AH367)</f>
        <v>4</v>
      </c>
      <c r="AI368">
        <f t="shared" si="255"/>
        <v>0</v>
      </c>
      <c r="AJ368">
        <f t="shared" si="256"/>
        <v>0</v>
      </c>
      <c r="AK368">
        <f t="shared" si="276"/>
        <v>0</v>
      </c>
      <c r="AL368">
        <f t="shared" si="257"/>
        <v>0</v>
      </c>
      <c r="AM368">
        <f t="shared" si="258"/>
        <v>0</v>
      </c>
      <c r="AN368">
        <f t="shared" si="277"/>
        <v>0</v>
      </c>
      <c r="AO368">
        <f t="shared" si="259"/>
        <v>0</v>
      </c>
      <c r="AP368">
        <f t="shared" si="260"/>
        <v>0</v>
      </c>
      <c r="AY368" s="72"/>
      <c r="AZ368" s="73"/>
      <c r="BB368" s="72"/>
      <c r="BQ368" s="100"/>
      <c r="BR368" s="96">
        <v>3</v>
      </c>
      <c r="BS368" s="60" t="str">
        <f t="shared" si="239"/>
        <v>DA720</v>
      </c>
      <c r="BT368" t="str">
        <f>IF(ISNA(MATCH(13,$K:$K,)),CC368,VLOOKUP(13,$K:$P,COLUMN(E198),))</f>
        <v>RES_DA720</v>
      </c>
      <c r="BU368" t="str">
        <f>IF(ISNA(MATCH(13,$K:$K,)),CD368,VLOOKUP(13,$K:$P,COLUMN(F198),))</f>
        <v>Reserve</v>
      </c>
      <c r="BW368" t="s">
        <v>584</v>
      </c>
      <c r="BX368" t="s">
        <v>585</v>
      </c>
      <c r="BY368" s="65" t="s">
        <v>1376</v>
      </c>
      <c r="BZ368" t="str">
        <f t="shared" si="240"/>
        <v>720</v>
      </c>
      <c r="CB368" t="s">
        <v>1377</v>
      </c>
      <c r="CC368" t="s">
        <v>1378</v>
      </c>
      <c r="CD368" t="s">
        <v>589</v>
      </c>
      <c r="CF368" t="s">
        <v>584</v>
      </c>
      <c r="CG368" t="s">
        <v>585</v>
      </c>
      <c r="CH368" t="s">
        <v>1376</v>
      </c>
      <c r="EA368" t="str">
        <f>MasterListe!G58</f>
        <v>RM01</v>
      </c>
      <c r="EB368">
        <f>MasterListe!S58</f>
        <v>0</v>
      </c>
      <c r="EC368">
        <f t="shared" si="261"/>
        <v>0</v>
      </c>
      <c r="ED368">
        <f t="shared" si="262"/>
        <v>0</v>
      </c>
      <c r="EE368">
        <f t="shared" si="263"/>
        <v>0</v>
      </c>
      <c r="EF368">
        <f t="shared" si="264"/>
        <v>0</v>
      </c>
      <c r="EG368">
        <f t="shared" si="265"/>
        <v>0</v>
      </c>
      <c r="EH368">
        <f t="shared" si="266"/>
        <v>1</v>
      </c>
      <c r="EI368">
        <f t="shared" si="267"/>
        <v>0</v>
      </c>
      <c r="FA368" s="63" t="str">
        <f t="shared" si="278"/>
        <v>IO.RES_DA720</v>
      </c>
      <c r="FB368" s="64" t="str">
        <f t="shared" si="279"/>
        <v>F</v>
      </c>
      <c r="FC368" s="64" t="str">
        <f t="shared" si="280"/>
        <v>720</v>
      </c>
      <c r="FD368" s="64" t="str">
        <f t="shared" si="281"/>
        <v>Reserve</v>
      </c>
      <c r="FE368" s="64" t="s">
        <v>619</v>
      </c>
      <c r="FF368" s="65"/>
    </row>
    <row r="369" spans="1:162" ht="15" customHeight="1">
      <c r="A369">
        <f t="shared" si="268"/>
        <v>1</v>
      </c>
      <c r="G369">
        <f t="shared" si="241"/>
        <v>0</v>
      </c>
      <c r="H369">
        <f t="shared" si="242"/>
        <v>0</v>
      </c>
      <c r="I369">
        <f t="shared" si="243"/>
        <v>44</v>
      </c>
      <c r="J369">
        <f t="shared" si="237"/>
        <v>0</v>
      </c>
      <c r="K369">
        <f t="shared" si="244"/>
        <v>0</v>
      </c>
      <c r="L369">
        <f t="shared" si="245"/>
        <v>0</v>
      </c>
      <c r="M369">
        <f t="shared" si="246"/>
        <v>0</v>
      </c>
      <c r="N369">
        <f t="shared" si="238"/>
        <v>0</v>
      </c>
      <c r="O369" t="str">
        <f>MasterListe!B59&amp;"_"&amp;MasterListe!E59&amp;"_"&amp;MasterListe!F59</f>
        <v>TZ011_app KLPx A1_dp3</v>
      </c>
      <c r="P369" t="str">
        <f>MasterListe!I59&amp;" "&amp;MasterListe!L59</f>
        <v>Rückmeldung geschlossen Klappe Einlagerung</v>
      </c>
      <c r="S369">
        <f t="shared" si="269"/>
        <v>4</v>
      </c>
      <c r="T369">
        <f t="shared" si="247"/>
        <v>0</v>
      </c>
      <c r="U369">
        <f t="shared" si="270"/>
        <v>0</v>
      </c>
      <c r="V369">
        <f t="shared" si="271"/>
        <v>10</v>
      </c>
      <c r="W369">
        <f t="shared" si="248"/>
        <v>5</v>
      </c>
      <c r="X369">
        <f t="shared" si="249"/>
        <v>0</v>
      </c>
      <c r="Y369">
        <f t="shared" si="272"/>
        <v>6</v>
      </c>
      <c r="Z369">
        <f t="shared" si="250"/>
        <v>2</v>
      </c>
      <c r="AA369">
        <f t="shared" si="251"/>
        <v>0</v>
      </c>
      <c r="AB369">
        <f t="shared" si="273"/>
        <v>96</v>
      </c>
      <c r="AC369">
        <f t="shared" si="252"/>
        <v>44</v>
      </c>
      <c r="AD369">
        <f t="shared" si="253"/>
        <v>1</v>
      </c>
      <c r="AE369">
        <f t="shared" si="274"/>
        <v>0</v>
      </c>
      <c r="AF369">
        <f t="shared" si="254"/>
        <v>0</v>
      </c>
      <c r="AG369">
        <f t="shared" si="275"/>
        <v>8</v>
      </c>
      <c r="AH369" cm="1">
        <f t="array" ref="AH369">_xlfn.IFS(AND(AF369=AE369,AJ369=1),SUM(IF(EC369=1,1,0),AH368),AND(AH368=0,OR(AI369=1,AJ369=0)),0,AND(AI369=0,AJ369=0),AH368)</f>
        <v>4</v>
      </c>
      <c r="AI369">
        <f t="shared" si="255"/>
        <v>0</v>
      </c>
      <c r="AJ369">
        <f t="shared" si="256"/>
        <v>0</v>
      </c>
      <c r="AK369">
        <f t="shared" si="276"/>
        <v>0</v>
      </c>
      <c r="AL369">
        <f t="shared" si="257"/>
        <v>0</v>
      </c>
      <c r="AM369">
        <f t="shared" si="258"/>
        <v>0</v>
      </c>
      <c r="AN369">
        <f t="shared" si="277"/>
        <v>0</v>
      </c>
      <c r="AO369">
        <f t="shared" si="259"/>
        <v>0</v>
      </c>
      <c r="AP369">
        <f t="shared" si="260"/>
        <v>0</v>
      </c>
      <c r="AY369" s="72"/>
      <c r="AZ369" s="73"/>
      <c r="BB369" s="72"/>
      <c r="BQ369" s="100"/>
      <c r="BR369" s="96"/>
      <c r="BS369" s="60" t="str">
        <f t="shared" si="239"/>
        <v>DA721</v>
      </c>
      <c r="BT369" t="str">
        <f>IF(ISNA(MATCH(14,$K:$K,)),CC369,VLOOKUP(14,$K:$P,COLUMN(E199),))</f>
        <v>RES_DA721</v>
      </c>
      <c r="BU369" t="str">
        <f>IF(ISNA(MATCH(14,$K:$K,)),CD369,VLOOKUP(14,$K:$P,COLUMN(F199),))</f>
        <v>Reserve</v>
      </c>
      <c r="BW369" t="s">
        <v>584</v>
      </c>
      <c r="BX369" t="s">
        <v>585</v>
      </c>
      <c r="BY369" s="65" t="s">
        <v>1376</v>
      </c>
      <c r="BZ369" t="str">
        <f t="shared" si="240"/>
        <v>721</v>
      </c>
      <c r="CB369" t="s">
        <v>1379</v>
      </c>
      <c r="CC369" t="s">
        <v>1380</v>
      </c>
      <c r="CD369" t="s">
        <v>589</v>
      </c>
      <c r="CF369" t="s">
        <v>584</v>
      </c>
      <c r="CG369" t="s">
        <v>585</v>
      </c>
      <c r="CH369" t="s">
        <v>1376</v>
      </c>
      <c r="EA369" t="str">
        <f>MasterListe!G59</f>
        <v>RM02</v>
      </c>
      <c r="EB369">
        <f>MasterListe!S59</f>
        <v>0</v>
      </c>
      <c r="EC369">
        <f t="shared" si="261"/>
        <v>0</v>
      </c>
      <c r="ED369">
        <f t="shared" si="262"/>
        <v>0</v>
      </c>
      <c r="EE369">
        <f t="shared" si="263"/>
        <v>0</v>
      </c>
      <c r="EF369">
        <f t="shared" si="264"/>
        <v>0</v>
      </c>
      <c r="EG369">
        <f t="shared" si="265"/>
        <v>0</v>
      </c>
      <c r="EH369">
        <f t="shared" si="266"/>
        <v>1</v>
      </c>
      <c r="EI369">
        <f t="shared" si="267"/>
        <v>0</v>
      </c>
      <c r="FA369" s="63" t="str">
        <f t="shared" si="278"/>
        <v>IO.RES_DA721</v>
      </c>
      <c r="FB369" s="64" t="str">
        <f t="shared" si="279"/>
        <v>F</v>
      </c>
      <c r="FC369" s="64" t="str">
        <f t="shared" si="280"/>
        <v>721</v>
      </c>
      <c r="FD369" s="64" t="str">
        <f t="shared" si="281"/>
        <v>Reserve</v>
      </c>
      <c r="FE369" s="64" t="s">
        <v>619</v>
      </c>
      <c r="FF369" s="65"/>
    </row>
    <row r="370" spans="1:162" ht="15" customHeight="1">
      <c r="A370">
        <f t="shared" si="268"/>
        <v>1</v>
      </c>
      <c r="G370">
        <f t="shared" si="241"/>
        <v>0</v>
      </c>
      <c r="H370">
        <f t="shared" si="242"/>
        <v>0</v>
      </c>
      <c r="I370">
        <f t="shared" si="243"/>
        <v>45</v>
      </c>
      <c r="J370">
        <f t="shared" si="237"/>
        <v>0</v>
      </c>
      <c r="K370">
        <f t="shared" si="244"/>
        <v>0</v>
      </c>
      <c r="L370">
        <f t="shared" si="245"/>
        <v>0</v>
      </c>
      <c r="M370">
        <f t="shared" si="246"/>
        <v>0</v>
      </c>
      <c r="N370">
        <f t="shared" si="238"/>
        <v>0</v>
      </c>
      <c r="O370" t="str">
        <f>MasterListe!B60&amp;"_"&amp;MasterListe!E60&amp;"_"&amp;MasterListe!F60</f>
        <v>TZ011_app KLPx A1_dp4</v>
      </c>
      <c r="P370" t="str">
        <f>MasterListe!I60&amp;" "&amp;MasterListe!L60</f>
        <v>Handeingriff Klappe Einlagerung</v>
      </c>
      <c r="S370">
        <f t="shared" si="269"/>
        <v>4</v>
      </c>
      <c r="T370">
        <f t="shared" si="247"/>
        <v>0</v>
      </c>
      <c r="U370">
        <f t="shared" si="270"/>
        <v>0</v>
      </c>
      <c r="V370">
        <f t="shared" si="271"/>
        <v>10</v>
      </c>
      <c r="W370">
        <f t="shared" si="248"/>
        <v>5</v>
      </c>
      <c r="X370">
        <f t="shared" si="249"/>
        <v>0</v>
      </c>
      <c r="Y370">
        <f t="shared" si="272"/>
        <v>6</v>
      </c>
      <c r="Z370">
        <f t="shared" si="250"/>
        <v>2</v>
      </c>
      <c r="AA370">
        <f t="shared" si="251"/>
        <v>0</v>
      </c>
      <c r="AB370">
        <f t="shared" si="273"/>
        <v>96</v>
      </c>
      <c r="AC370">
        <f t="shared" si="252"/>
        <v>45</v>
      </c>
      <c r="AD370">
        <f t="shared" si="253"/>
        <v>1</v>
      </c>
      <c r="AE370">
        <f t="shared" si="274"/>
        <v>0</v>
      </c>
      <c r="AF370">
        <f t="shared" si="254"/>
        <v>0</v>
      </c>
      <c r="AG370">
        <f t="shared" si="275"/>
        <v>8</v>
      </c>
      <c r="AH370" cm="1">
        <f t="array" ref="AH370">_xlfn.IFS(AND(AF370=AE370,AJ370=1),SUM(IF(EC370=1,1,0),AH369),AND(AH369=0,OR(AI370=1,AJ370=0)),0,AND(AI370=0,AJ370=0),AH369)</f>
        <v>4</v>
      </c>
      <c r="AI370">
        <f t="shared" si="255"/>
        <v>0</v>
      </c>
      <c r="AJ370">
        <f t="shared" si="256"/>
        <v>0</v>
      </c>
      <c r="AK370">
        <f t="shared" si="276"/>
        <v>0</v>
      </c>
      <c r="AL370">
        <f t="shared" si="257"/>
        <v>0</v>
      </c>
      <c r="AM370">
        <f t="shared" si="258"/>
        <v>0</v>
      </c>
      <c r="AN370">
        <f t="shared" si="277"/>
        <v>0</v>
      </c>
      <c r="AO370">
        <f t="shared" si="259"/>
        <v>0</v>
      </c>
      <c r="AP370">
        <f t="shared" si="260"/>
        <v>0</v>
      </c>
      <c r="AY370" s="72"/>
      <c r="AZ370" s="73"/>
      <c r="BB370" s="72"/>
      <c r="BQ370" s="100"/>
      <c r="BR370" s="96"/>
      <c r="BS370" s="60" t="str">
        <f t="shared" si="239"/>
        <v>DA722</v>
      </c>
      <c r="BT370" t="str">
        <f>IF(ISNA(MATCH(15,$K:$K,)),CC370,VLOOKUP(15,$K:$P,COLUMN(E200),))</f>
        <v>RES_DA722</v>
      </c>
      <c r="BU370" t="str">
        <f>IF(ISNA(MATCH(15,$K:$K,)),CD370,VLOOKUP(15,$K:$P,COLUMN(F200),))</f>
        <v>Reserve</v>
      </c>
      <c r="BW370" t="s">
        <v>584</v>
      </c>
      <c r="BX370" t="s">
        <v>585</v>
      </c>
      <c r="BY370" s="65" t="s">
        <v>1376</v>
      </c>
      <c r="BZ370" t="str">
        <f t="shared" si="240"/>
        <v>722</v>
      </c>
      <c r="CB370" t="s">
        <v>1381</v>
      </c>
      <c r="CC370" t="s">
        <v>1382</v>
      </c>
      <c r="CD370" t="s">
        <v>589</v>
      </c>
      <c r="CF370" t="s">
        <v>584</v>
      </c>
      <c r="CG370" t="s">
        <v>585</v>
      </c>
      <c r="CH370" t="s">
        <v>1376</v>
      </c>
      <c r="EA370" t="str">
        <f>MasterListe!G60</f>
        <v>SM05</v>
      </c>
      <c r="EB370">
        <f>MasterListe!S60</f>
        <v>0</v>
      </c>
      <c r="EC370">
        <f t="shared" si="261"/>
        <v>0</v>
      </c>
      <c r="ED370">
        <f t="shared" si="262"/>
        <v>0</v>
      </c>
      <c r="EE370">
        <f t="shared" si="263"/>
        <v>0</v>
      </c>
      <c r="EF370">
        <f t="shared" si="264"/>
        <v>0</v>
      </c>
      <c r="EG370">
        <f t="shared" si="265"/>
        <v>0</v>
      </c>
      <c r="EH370">
        <f t="shared" si="266"/>
        <v>1</v>
      </c>
      <c r="EI370">
        <f t="shared" si="267"/>
        <v>0</v>
      </c>
      <c r="FA370" s="63" t="str">
        <f t="shared" si="278"/>
        <v>IO.RES_DA722</v>
      </c>
      <c r="FB370" s="64" t="str">
        <f t="shared" si="279"/>
        <v>F</v>
      </c>
      <c r="FC370" s="64" t="str">
        <f t="shared" si="280"/>
        <v>722</v>
      </c>
      <c r="FD370" s="64" t="str">
        <f t="shared" si="281"/>
        <v>Reserve</v>
      </c>
      <c r="FE370" s="64" t="s">
        <v>619</v>
      </c>
      <c r="FF370" s="65"/>
    </row>
    <row r="371" spans="1:162" ht="15" customHeight="1">
      <c r="A371">
        <f t="shared" si="268"/>
        <v>1</v>
      </c>
      <c r="G371">
        <f t="shared" si="241"/>
        <v>0</v>
      </c>
      <c r="H371">
        <f t="shared" si="242"/>
        <v>0</v>
      </c>
      <c r="I371">
        <f t="shared" si="243"/>
        <v>46</v>
      </c>
      <c r="J371">
        <f t="shared" si="237"/>
        <v>0</v>
      </c>
      <c r="K371">
        <f t="shared" si="244"/>
        <v>0</v>
      </c>
      <c r="L371">
        <f t="shared" si="245"/>
        <v>0</v>
      </c>
      <c r="M371">
        <f t="shared" si="246"/>
        <v>0</v>
      </c>
      <c r="N371">
        <f t="shared" si="238"/>
        <v>0</v>
      </c>
      <c r="O371" t="str">
        <f>MasterListe!B61&amp;"_"&amp;MasterListe!E61&amp;"_"&amp;MasterListe!F61</f>
        <v>TZ011_app SM01 A1_dp1</v>
      </c>
      <c r="P371" t="str">
        <f>MasterListe!I61&amp;" "&amp;MasterListe!L61</f>
        <v>Störmeldung Klappe Einlagerung SM</v>
      </c>
      <c r="S371">
        <f t="shared" si="269"/>
        <v>4</v>
      </c>
      <c r="T371">
        <f t="shared" si="247"/>
        <v>0</v>
      </c>
      <c r="U371">
        <f t="shared" si="270"/>
        <v>0</v>
      </c>
      <c r="V371">
        <f t="shared" si="271"/>
        <v>10</v>
      </c>
      <c r="W371">
        <f t="shared" si="248"/>
        <v>5</v>
      </c>
      <c r="X371">
        <f t="shared" si="249"/>
        <v>0</v>
      </c>
      <c r="Y371">
        <f t="shared" si="272"/>
        <v>6</v>
      </c>
      <c r="Z371">
        <f t="shared" si="250"/>
        <v>2</v>
      </c>
      <c r="AA371">
        <f t="shared" si="251"/>
        <v>0</v>
      </c>
      <c r="AB371">
        <f t="shared" si="273"/>
        <v>96</v>
      </c>
      <c r="AC371">
        <f t="shared" si="252"/>
        <v>46</v>
      </c>
      <c r="AD371">
        <f t="shared" si="253"/>
        <v>1</v>
      </c>
      <c r="AE371">
        <f t="shared" si="274"/>
        <v>0</v>
      </c>
      <c r="AF371">
        <f t="shared" si="254"/>
        <v>0</v>
      </c>
      <c r="AG371">
        <f t="shared" si="275"/>
        <v>8</v>
      </c>
      <c r="AH371" cm="1">
        <f t="array" ref="AH371">_xlfn.IFS(AND(AF371=AE371,AJ371=1),SUM(IF(EC371=1,1,0),AH370),AND(AH370=0,OR(AI371=1,AJ371=0)),0,AND(AI371=0,AJ371=0),AH370)</f>
        <v>4</v>
      </c>
      <c r="AI371">
        <f t="shared" si="255"/>
        <v>0</v>
      </c>
      <c r="AJ371">
        <f t="shared" si="256"/>
        <v>0</v>
      </c>
      <c r="AK371">
        <f t="shared" si="276"/>
        <v>0</v>
      </c>
      <c r="AL371">
        <f t="shared" si="257"/>
        <v>0</v>
      </c>
      <c r="AM371">
        <f t="shared" si="258"/>
        <v>0</v>
      </c>
      <c r="AN371">
        <f t="shared" si="277"/>
        <v>0</v>
      </c>
      <c r="AO371">
        <f t="shared" si="259"/>
        <v>0</v>
      </c>
      <c r="AP371">
        <f t="shared" si="260"/>
        <v>0</v>
      </c>
      <c r="AY371" s="72"/>
      <c r="AZ371" s="73"/>
      <c r="BB371" s="72"/>
      <c r="BQ371" s="100"/>
      <c r="BR371" s="96"/>
      <c r="BS371" s="60" t="str">
        <f t="shared" si="239"/>
        <v>DA723</v>
      </c>
      <c r="BT371" t="str">
        <f>IF(ISNA(MATCH(16,$K:$K,)),CC371,VLOOKUP(16,$K:$P,COLUMN(E201),))</f>
        <v>RES_DA723</v>
      </c>
      <c r="BU371" t="str">
        <f>IF(ISNA(MATCH(16,$K:$K,)),CD371,VLOOKUP(16,$K:$P,COLUMN(F201),))</f>
        <v>Reserve</v>
      </c>
      <c r="BW371" t="s">
        <v>584</v>
      </c>
      <c r="BX371" t="s">
        <v>585</v>
      </c>
      <c r="BY371" s="65" t="s">
        <v>1376</v>
      </c>
      <c r="BZ371" t="str">
        <f t="shared" si="240"/>
        <v>723</v>
      </c>
      <c r="CB371" t="s">
        <v>1383</v>
      </c>
      <c r="CC371" t="s">
        <v>1384</v>
      </c>
      <c r="CD371" t="s">
        <v>589</v>
      </c>
      <c r="CF371" t="s">
        <v>584</v>
      </c>
      <c r="CG371" t="s">
        <v>585</v>
      </c>
      <c r="CH371" t="s">
        <v>1376</v>
      </c>
      <c r="EA371" t="str">
        <f>MasterListe!G61</f>
        <v>SM01</v>
      </c>
      <c r="EB371">
        <f>MasterListe!S61</f>
        <v>0</v>
      </c>
      <c r="EC371">
        <f t="shared" si="261"/>
        <v>0</v>
      </c>
      <c r="ED371">
        <f t="shared" si="262"/>
        <v>0</v>
      </c>
      <c r="EE371">
        <f t="shared" si="263"/>
        <v>0</v>
      </c>
      <c r="EF371">
        <f t="shared" si="264"/>
        <v>0</v>
      </c>
      <c r="EG371">
        <f t="shared" si="265"/>
        <v>0</v>
      </c>
      <c r="EH371">
        <f t="shared" si="266"/>
        <v>1</v>
      </c>
      <c r="EI371">
        <f t="shared" si="267"/>
        <v>0</v>
      </c>
      <c r="FA371" s="63" t="str">
        <f t="shared" si="278"/>
        <v>IO.RES_DA723</v>
      </c>
      <c r="FB371" s="64" t="str">
        <f t="shared" si="279"/>
        <v>F</v>
      </c>
      <c r="FC371" s="64" t="str">
        <f t="shared" si="280"/>
        <v>723</v>
      </c>
      <c r="FD371" s="64" t="str">
        <f t="shared" si="281"/>
        <v>Reserve</v>
      </c>
      <c r="FE371" s="64" t="s">
        <v>619</v>
      </c>
      <c r="FF371" s="65"/>
    </row>
    <row r="372" spans="1:162" ht="15" customHeight="1">
      <c r="A372">
        <f t="shared" si="268"/>
        <v>0</v>
      </c>
      <c r="G372">
        <f t="shared" si="241"/>
        <v>0</v>
      </c>
      <c r="H372">
        <f t="shared" si="242"/>
        <v>0</v>
      </c>
      <c r="I372">
        <f t="shared" si="243"/>
        <v>0</v>
      </c>
      <c r="J372">
        <f t="shared" si="237"/>
        <v>0</v>
      </c>
      <c r="K372">
        <f t="shared" si="244"/>
        <v>0</v>
      </c>
      <c r="L372">
        <f t="shared" si="245"/>
        <v>0</v>
      </c>
      <c r="M372">
        <f t="shared" si="246"/>
        <v>0</v>
      </c>
      <c r="N372">
        <f t="shared" si="238"/>
        <v>0</v>
      </c>
      <c r="O372" t="str">
        <f>MasterListe!B62&amp;"_"&amp;MasterListe!E62&amp;"_"&amp;MasterListe!F62</f>
        <v>TZ011_app KLPx A1_dp1</v>
      </c>
      <c r="P372" t="str">
        <f>MasterListe!I62&amp;" "&amp;MasterListe!L62</f>
        <v>Freigabe (AUF-Befehl) Klappe Auslagerung</v>
      </c>
      <c r="S372">
        <f t="shared" si="269"/>
        <v>4</v>
      </c>
      <c r="T372">
        <f t="shared" si="247"/>
        <v>0</v>
      </c>
      <c r="U372">
        <f t="shared" si="270"/>
        <v>0</v>
      </c>
      <c r="V372">
        <f t="shared" si="271"/>
        <v>10</v>
      </c>
      <c r="W372">
        <f t="shared" si="248"/>
        <v>5</v>
      </c>
      <c r="X372">
        <f t="shared" si="249"/>
        <v>0</v>
      </c>
      <c r="Y372">
        <f t="shared" si="272"/>
        <v>6</v>
      </c>
      <c r="Z372">
        <f t="shared" si="250"/>
        <v>2</v>
      </c>
      <c r="AA372">
        <f t="shared" si="251"/>
        <v>0</v>
      </c>
      <c r="AB372">
        <f t="shared" si="273"/>
        <v>96</v>
      </c>
      <c r="AC372">
        <f t="shared" si="252"/>
        <v>46</v>
      </c>
      <c r="AD372">
        <f t="shared" si="253"/>
        <v>0</v>
      </c>
      <c r="AE372">
        <f t="shared" si="274"/>
        <v>0</v>
      </c>
      <c r="AF372">
        <f t="shared" si="254"/>
        <v>0</v>
      </c>
      <c r="AG372">
        <f t="shared" si="275"/>
        <v>8</v>
      </c>
      <c r="AH372" cm="1">
        <f t="array" ref="AH372">_xlfn.IFS(AND(AF372=AE372,AJ372=1),SUM(IF(EC372=1,1,0),AH371),AND(AH371=0,OR(AI372=1,AJ372=0)),0,AND(AI372=0,AJ372=0),AH371)</f>
        <v>4</v>
      </c>
      <c r="AI372">
        <f t="shared" si="255"/>
        <v>0</v>
      </c>
      <c r="AJ372">
        <f t="shared" si="256"/>
        <v>0</v>
      </c>
      <c r="AK372">
        <f t="shared" si="276"/>
        <v>0</v>
      </c>
      <c r="AL372">
        <f t="shared" si="257"/>
        <v>0</v>
      </c>
      <c r="AM372">
        <f t="shared" si="258"/>
        <v>0</v>
      </c>
      <c r="AN372">
        <f t="shared" si="277"/>
        <v>0</v>
      </c>
      <c r="AO372">
        <f t="shared" si="259"/>
        <v>0</v>
      </c>
      <c r="AP372">
        <f t="shared" si="260"/>
        <v>0</v>
      </c>
      <c r="AY372" s="72"/>
      <c r="AZ372" s="73"/>
      <c r="BB372" s="72"/>
      <c r="BQ372" s="100"/>
      <c r="BR372" s="96"/>
      <c r="BS372" s="60" t="str">
        <f t="shared" si="239"/>
        <v>DA724</v>
      </c>
      <c r="BT372" t="str">
        <f>IF(ISNA(MATCH(17,$K:$K,)),CC372,VLOOKUP(17,$K:$P,COLUMN(E202),))</f>
        <v>RES_DA724</v>
      </c>
      <c r="BU372" t="str">
        <f>IF(ISNA(MATCH(17,$K:$K,)),CD372,VLOOKUP(17,$K:$P,COLUMN(F202),))</f>
        <v>Reserve</v>
      </c>
      <c r="BW372" t="s">
        <v>584</v>
      </c>
      <c r="BX372" t="s">
        <v>585</v>
      </c>
      <c r="BY372" s="65" t="s">
        <v>1376</v>
      </c>
      <c r="BZ372" t="str">
        <f t="shared" si="240"/>
        <v>724</v>
      </c>
      <c r="CB372" t="s">
        <v>1385</v>
      </c>
      <c r="CC372" t="s">
        <v>1386</v>
      </c>
      <c r="CD372" t="s">
        <v>589</v>
      </c>
      <c r="CF372" t="s">
        <v>584</v>
      </c>
      <c r="CG372" t="s">
        <v>585</v>
      </c>
      <c r="CH372" t="s">
        <v>1376</v>
      </c>
      <c r="EA372" t="str">
        <f>MasterListe!G62</f>
        <v>FG01</v>
      </c>
      <c r="EB372">
        <f>MasterListe!S62</f>
        <v>0</v>
      </c>
      <c r="EC372">
        <f t="shared" si="261"/>
        <v>0</v>
      </c>
      <c r="ED372">
        <f t="shared" si="262"/>
        <v>0</v>
      </c>
      <c r="EE372">
        <f t="shared" si="263"/>
        <v>0</v>
      </c>
      <c r="EF372">
        <f t="shared" si="264"/>
        <v>0</v>
      </c>
      <c r="EG372">
        <f t="shared" si="265"/>
        <v>0</v>
      </c>
      <c r="EH372">
        <f t="shared" si="266"/>
        <v>0</v>
      </c>
      <c r="EI372">
        <f t="shared" si="267"/>
        <v>1</v>
      </c>
      <c r="FA372" s="63" t="str">
        <f t="shared" si="278"/>
        <v>IO.RES_DA724</v>
      </c>
      <c r="FB372" s="64" t="str">
        <f t="shared" si="279"/>
        <v>F</v>
      </c>
      <c r="FC372" s="64" t="str">
        <f t="shared" si="280"/>
        <v>724</v>
      </c>
      <c r="FD372" s="64" t="str">
        <f t="shared" si="281"/>
        <v>Reserve</v>
      </c>
      <c r="FE372" s="64" t="s">
        <v>619</v>
      </c>
      <c r="FF372" s="65"/>
    </row>
    <row r="373" spans="1:162" ht="15" customHeight="1">
      <c r="A373">
        <f t="shared" si="268"/>
        <v>1</v>
      </c>
      <c r="G373">
        <f t="shared" si="241"/>
        <v>0</v>
      </c>
      <c r="H373">
        <f t="shared" si="242"/>
        <v>0</v>
      </c>
      <c r="I373">
        <f t="shared" si="243"/>
        <v>47</v>
      </c>
      <c r="J373">
        <f t="shared" si="237"/>
        <v>0</v>
      </c>
      <c r="K373">
        <f t="shared" si="244"/>
        <v>0</v>
      </c>
      <c r="L373">
        <f t="shared" si="245"/>
        <v>0</v>
      </c>
      <c r="M373">
        <f t="shared" si="246"/>
        <v>0</v>
      </c>
      <c r="N373">
        <f t="shared" si="238"/>
        <v>0</v>
      </c>
      <c r="O373" t="str">
        <f>MasterListe!B63&amp;"_"&amp;MasterListe!E63&amp;"_"&amp;MasterListe!F63</f>
        <v>TZ011_app KLPx A1_dp2</v>
      </c>
      <c r="P373" t="str">
        <f>MasterListe!I63&amp;" "&amp;MasterListe!L63</f>
        <v>Rückmeldung geöffnet Klappe Auslagerung</v>
      </c>
      <c r="S373">
        <f t="shared" si="269"/>
        <v>4</v>
      </c>
      <c r="T373">
        <f t="shared" si="247"/>
        <v>0</v>
      </c>
      <c r="U373">
        <f t="shared" si="270"/>
        <v>0</v>
      </c>
      <c r="V373">
        <f t="shared" si="271"/>
        <v>10</v>
      </c>
      <c r="W373">
        <f t="shared" si="248"/>
        <v>5</v>
      </c>
      <c r="X373">
        <f t="shared" si="249"/>
        <v>0</v>
      </c>
      <c r="Y373">
        <f t="shared" si="272"/>
        <v>6</v>
      </c>
      <c r="Z373">
        <f t="shared" si="250"/>
        <v>2</v>
      </c>
      <c r="AA373">
        <f t="shared" si="251"/>
        <v>0</v>
      </c>
      <c r="AB373">
        <f t="shared" si="273"/>
        <v>96</v>
      </c>
      <c r="AC373">
        <f t="shared" si="252"/>
        <v>47</v>
      </c>
      <c r="AD373">
        <f t="shared" si="253"/>
        <v>1</v>
      </c>
      <c r="AE373">
        <f t="shared" si="274"/>
        <v>0</v>
      </c>
      <c r="AF373">
        <f t="shared" si="254"/>
        <v>0</v>
      </c>
      <c r="AG373">
        <f t="shared" si="275"/>
        <v>8</v>
      </c>
      <c r="AH373" cm="1">
        <f t="array" ref="AH373">_xlfn.IFS(AND(AF373=AE373,AJ373=1),SUM(IF(EC373=1,1,0),AH372),AND(AH372=0,OR(AI373=1,AJ373=0)),0,AND(AI373=0,AJ373=0),AH372)</f>
        <v>4</v>
      </c>
      <c r="AI373">
        <f t="shared" si="255"/>
        <v>0</v>
      </c>
      <c r="AJ373">
        <f t="shared" si="256"/>
        <v>0</v>
      </c>
      <c r="AK373">
        <f t="shared" si="276"/>
        <v>0</v>
      </c>
      <c r="AL373">
        <f t="shared" si="257"/>
        <v>0</v>
      </c>
      <c r="AM373">
        <f t="shared" si="258"/>
        <v>0</v>
      </c>
      <c r="AN373">
        <f t="shared" si="277"/>
        <v>0</v>
      </c>
      <c r="AO373">
        <f t="shared" si="259"/>
        <v>0</v>
      </c>
      <c r="AP373">
        <f t="shared" si="260"/>
        <v>0</v>
      </c>
      <c r="AY373" s="72"/>
      <c r="AZ373" s="73"/>
      <c r="BB373" s="72"/>
      <c r="BQ373" s="100"/>
      <c r="BR373" s="96"/>
      <c r="BS373" s="60" t="str">
        <f t="shared" si="239"/>
        <v>DA725</v>
      </c>
      <c r="BT373" t="str">
        <f>IF(ISNA(MATCH(18,$K:$K,)),CC373,VLOOKUP(18,$K:$P,COLUMN(E203),))</f>
        <v>RES_DA725</v>
      </c>
      <c r="BU373" t="str">
        <f>IF(ISNA(MATCH(18,$K:$K,)),CD373,VLOOKUP(18,$K:$P,COLUMN(F203),))</f>
        <v>Reserve</v>
      </c>
      <c r="BW373" t="s">
        <v>584</v>
      </c>
      <c r="BX373" t="s">
        <v>585</v>
      </c>
      <c r="BY373" s="65" t="s">
        <v>1376</v>
      </c>
      <c r="BZ373" t="str">
        <f t="shared" si="240"/>
        <v>725</v>
      </c>
      <c r="CB373" t="s">
        <v>1387</v>
      </c>
      <c r="CC373" t="s">
        <v>1388</v>
      </c>
      <c r="CD373" t="s">
        <v>589</v>
      </c>
      <c r="CF373" t="s">
        <v>584</v>
      </c>
      <c r="CG373" t="s">
        <v>585</v>
      </c>
      <c r="CH373" t="s">
        <v>1376</v>
      </c>
      <c r="EA373" t="str">
        <f>MasterListe!G63</f>
        <v>RM01</v>
      </c>
      <c r="EB373">
        <f>MasterListe!S63</f>
        <v>0</v>
      </c>
      <c r="EC373">
        <f t="shared" si="261"/>
        <v>0</v>
      </c>
      <c r="ED373">
        <f t="shared" si="262"/>
        <v>0</v>
      </c>
      <c r="EE373">
        <f t="shared" si="263"/>
        <v>0</v>
      </c>
      <c r="EF373">
        <f t="shared" si="264"/>
        <v>0</v>
      </c>
      <c r="EG373">
        <f t="shared" si="265"/>
        <v>0</v>
      </c>
      <c r="EH373">
        <f t="shared" si="266"/>
        <v>1</v>
      </c>
      <c r="EI373">
        <f t="shared" si="267"/>
        <v>0</v>
      </c>
      <c r="FA373" s="63" t="str">
        <f t="shared" si="278"/>
        <v>IO.RES_DA725</v>
      </c>
      <c r="FB373" s="64" t="str">
        <f t="shared" si="279"/>
        <v>F</v>
      </c>
      <c r="FC373" s="64" t="str">
        <f t="shared" si="280"/>
        <v>725</v>
      </c>
      <c r="FD373" s="64" t="str">
        <f t="shared" si="281"/>
        <v>Reserve</v>
      </c>
      <c r="FE373" s="64" t="s">
        <v>619</v>
      </c>
      <c r="FF373" s="65"/>
    </row>
    <row r="374" spans="1:162" ht="15" customHeight="1">
      <c r="A374">
        <f t="shared" si="268"/>
        <v>1</v>
      </c>
      <c r="G374">
        <f t="shared" si="241"/>
        <v>0</v>
      </c>
      <c r="H374">
        <f t="shared" si="242"/>
        <v>0</v>
      </c>
      <c r="I374">
        <f t="shared" si="243"/>
        <v>48</v>
      </c>
      <c r="J374">
        <f t="shared" si="237"/>
        <v>0</v>
      </c>
      <c r="K374">
        <f t="shared" si="244"/>
        <v>0</v>
      </c>
      <c r="L374">
        <f t="shared" si="245"/>
        <v>0</v>
      </c>
      <c r="M374">
        <f t="shared" si="246"/>
        <v>0</v>
      </c>
      <c r="N374">
        <f t="shared" si="238"/>
        <v>0</v>
      </c>
      <c r="O374" t="str">
        <f>MasterListe!B64&amp;"_"&amp;MasterListe!E64&amp;"_"&amp;MasterListe!F64</f>
        <v>TZ011_app KLPx A1_dp3</v>
      </c>
      <c r="P374" t="str">
        <f>MasterListe!I64&amp;" "&amp;MasterListe!L64</f>
        <v>Rückmeldung geschlossen Klappe Auslagerung</v>
      </c>
      <c r="S374">
        <f t="shared" si="269"/>
        <v>4</v>
      </c>
      <c r="T374">
        <f t="shared" si="247"/>
        <v>0</v>
      </c>
      <c r="U374">
        <f t="shared" si="270"/>
        <v>0</v>
      </c>
      <c r="V374">
        <f t="shared" si="271"/>
        <v>10</v>
      </c>
      <c r="W374">
        <f t="shared" si="248"/>
        <v>5</v>
      </c>
      <c r="X374">
        <f t="shared" si="249"/>
        <v>0</v>
      </c>
      <c r="Y374">
        <f t="shared" si="272"/>
        <v>6</v>
      </c>
      <c r="Z374">
        <f t="shared" si="250"/>
        <v>2</v>
      </c>
      <c r="AA374">
        <f t="shared" si="251"/>
        <v>0</v>
      </c>
      <c r="AB374">
        <f t="shared" si="273"/>
        <v>96</v>
      </c>
      <c r="AC374">
        <f t="shared" si="252"/>
        <v>48</v>
      </c>
      <c r="AD374">
        <f t="shared" si="253"/>
        <v>1</v>
      </c>
      <c r="AE374">
        <f t="shared" si="274"/>
        <v>0</v>
      </c>
      <c r="AF374">
        <f t="shared" si="254"/>
        <v>0</v>
      </c>
      <c r="AG374">
        <f t="shared" si="275"/>
        <v>8</v>
      </c>
      <c r="AH374" cm="1">
        <f t="array" ref="AH374">_xlfn.IFS(AND(AF374=AE374,AJ374=1),SUM(IF(EC374=1,1,0),AH373),AND(AH373=0,OR(AI374=1,AJ374=0)),0,AND(AI374=0,AJ374=0),AH373)</f>
        <v>4</v>
      </c>
      <c r="AI374">
        <f t="shared" si="255"/>
        <v>0</v>
      </c>
      <c r="AJ374">
        <f t="shared" si="256"/>
        <v>0</v>
      </c>
      <c r="AK374">
        <f t="shared" si="276"/>
        <v>0</v>
      </c>
      <c r="AL374">
        <f t="shared" si="257"/>
        <v>0</v>
      </c>
      <c r="AM374">
        <f t="shared" si="258"/>
        <v>0</v>
      </c>
      <c r="AN374">
        <f t="shared" si="277"/>
        <v>0</v>
      </c>
      <c r="AO374">
        <f t="shared" si="259"/>
        <v>0</v>
      </c>
      <c r="AP374">
        <f t="shared" si="260"/>
        <v>0</v>
      </c>
      <c r="AY374" s="72"/>
      <c r="AZ374" s="73"/>
      <c r="BB374" s="72"/>
      <c r="BQ374" s="100"/>
      <c r="BR374" s="96">
        <v>4</v>
      </c>
      <c r="BS374" s="60" t="str">
        <f t="shared" si="239"/>
        <v>DA736</v>
      </c>
      <c r="BT374" t="str">
        <f>IF(ISNA(MATCH(19,$K:$K,)),CC374,VLOOKUP(19,$K:$P,COLUMN(E204),))</f>
        <v>RES_DA736</v>
      </c>
      <c r="BU374" t="str">
        <f>IF(ISNA(MATCH(19,$K:$K,)),CD374,VLOOKUP(19,$K:$P,COLUMN(F204),))</f>
        <v>Reserve</v>
      </c>
      <c r="BW374" t="s">
        <v>584</v>
      </c>
      <c r="BX374" t="s">
        <v>585</v>
      </c>
      <c r="BY374" s="65" t="s">
        <v>1389</v>
      </c>
      <c r="BZ374" t="str">
        <f t="shared" si="240"/>
        <v>736</v>
      </c>
      <c r="CB374" t="s">
        <v>1390</v>
      </c>
      <c r="CC374" t="s">
        <v>1391</v>
      </c>
      <c r="CD374" t="s">
        <v>589</v>
      </c>
      <c r="CF374" t="s">
        <v>584</v>
      </c>
      <c r="CG374" t="s">
        <v>585</v>
      </c>
      <c r="CH374" t="s">
        <v>1389</v>
      </c>
      <c r="EA374" t="str">
        <f>MasterListe!G64</f>
        <v>RM02</v>
      </c>
      <c r="EB374">
        <f>MasterListe!S64</f>
        <v>0</v>
      </c>
      <c r="EC374">
        <f t="shared" si="261"/>
        <v>0</v>
      </c>
      <c r="ED374">
        <f t="shared" si="262"/>
        <v>0</v>
      </c>
      <c r="EE374">
        <f t="shared" si="263"/>
        <v>0</v>
      </c>
      <c r="EF374">
        <f t="shared" si="264"/>
        <v>0</v>
      </c>
      <c r="EG374">
        <f t="shared" si="265"/>
        <v>0</v>
      </c>
      <c r="EH374">
        <f t="shared" si="266"/>
        <v>1</v>
      </c>
      <c r="EI374">
        <f t="shared" si="267"/>
        <v>0</v>
      </c>
      <c r="FA374" s="63" t="str">
        <f t="shared" si="278"/>
        <v>IO.RES_DA736</v>
      </c>
      <c r="FB374" s="64" t="str">
        <f t="shared" si="279"/>
        <v>F</v>
      </c>
      <c r="FC374" s="64" t="str">
        <f t="shared" si="280"/>
        <v>736</v>
      </c>
      <c r="FD374" s="64" t="str">
        <f t="shared" si="281"/>
        <v>Reserve</v>
      </c>
      <c r="FE374" s="64" t="s">
        <v>619</v>
      </c>
      <c r="FF374" s="65"/>
    </row>
    <row r="375" spans="1:162" ht="15" customHeight="1">
      <c r="A375">
        <f t="shared" si="268"/>
        <v>1</v>
      </c>
      <c r="G375">
        <f t="shared" si="241"/>
        <v>0</v>
      </c>
      <c r="H375">
        <f t="shared" si="242"/>
        <v>0</v>
      </c>
      <c r="I375">
        <f t="shared" si="243"/>
        <v>49</v>
      </c>
      <c r="J375">
        <f t="shared" si="237"/>
        <v>0</v>
      </c>
      <c r="K375">
        <f t="shared" si="244"/>
        <v>0</v>
      </c>
      <c r="L375">
        <f t="shared" si="245"/>
        <v>0</v>
      </c>
      <c r="M375">
        <f t="shared" si="246"/>
        <v>0</v>
      </c>
      <c r="N375">
        <f t="shared" si="238"/>
        <v>0</v>
      </c>
      <c r="O375" t="str">
        <f>MasterListe!B65&amp;"_"&amp;MasterListe!E65&amp;"_"&amp;MasterListe!F65</f>
        <v>TZ011_app KLPx A1_dp4</v>
      </c>
      <c r="P375" t="str">
        <f>MasterListe!I65&amp;" "&amp;MasterListe!L65</f>
        <v>Handeingriff Klappe Auslagerung</v>
      </c>
      <c r="S375">
        <f t="shared" si="269"/>
        <v>4</v>
      </c>
      <c r="T375">
        <f t="shared" si="247"/>
        <v>0</v>
      </c>
      <c r="U375">
        <f t="shared" si="270"/>
        <v>0</v>
      </c>
      <c r="V375">
        <f t="shared" si="271"/>
        <v>10</v>
      </c>
      <c r="W375">
        <f t="shared" si="248"/>
        <v>5</v>
      </c>
      <c r="X375">
        <f t="shared" si="249"/>
        <v>0</v>
      </c>
      <c r="Y375">
        <f t="shared" si="272"/>
        <v>6</v>
      </c>
      <c r="Z375">
        <f t="shared" si="250"/>
        <v>2</v>
      </c>
      <c r="AA375">
        <f t="shared" si="251"/>
        <v>0</v>
      </c>
      <c r="AB375">
        <f t="shared" si="273"/>
        <v>96</v>
      </c>
      <c r="AC375">
        <f t="shared" si="252"/>
        <v>49</v>
      </c>
      <c r="AD375">
        <f t="shared" si="253"/>
        <v>1</v>
      </c>
      <c r="AE375">
        <f t="shared" si="274"/>
        <v>0</v>
      </c>
      <c r="AF375">
        <f t="shared" si="254"/>
        <v>0</v>
      </c>
      <c r="AG375">
        <f t="shared" si="275"/>
        <v>8</v>
      </c>
      <c r="AH375" cm="1">
        <f t="array" ref="AH375">_xlfn.IFS(AND(AF375=AE375,AJ375=1),SUM(IF(EC375=1,1,0),AH374),AND(AH374=0,OR(AI375=1,AJ375=0)),0,AND(AI375=0,AJ375=0),AH374)</f>
        <v>4</v>
      </c>
      <c r="AI375">
        <f t="shared" si="255"/>
        <v>0</v>
      </c>
      <c r="AJ375">
        <f t="shared" si="256"/>
        <v>0</v>
      </c>
      <c r="AK375">
        <f t="shared" si="276"/>
        <v>0</v>
      </c>
      <c r="AL375">
        <f t="shared" si="257"/>
        <v>0</v>
      </c>
      <c r="AM375">
        <f t="shared" si="258"/>
        <v>0</v>
      </c>
      <c r="AN375">
        <f t="shared" si="277"/>
        <v>0</v>
      </c>
      <c r="AO375">
        <f t="shared" si="259"/>
        <v>0</v>
      </c>
      <c r="AP375">
        <f t="shared" si="260"/>
        <v>0</v>
      </c>
      <c r="AY375" s="72"/>
      <c r="AZ375" s="73"/>
      <c r="BB375" s="72"/>
      <c r="BQ375" s="100"/>
      <c r="BR375" s="96"/>
      <c r="BS375" s="60" t="str">
        <f t="shared" si="239"/>
        <v>DA737</v>
      </c>
      <c r="BT375" t="str">
        <f>IF(ISNA(MATCH(20,$K:$K,)),CC375,VLOOKUP(20,$K:$P,COLUMN(E205),))</f>
        <v>RES_DA737</v>
      </c>
      <c r="BU375" t="str">
        <f>IF(ISNA(MATCH(20,$K:$K,)),CD375,VLOOKUP(20,$K:$P,COLUMN(F205),))</f>
        <v>Reserve</v>
      </c>
      <c r="BW375" t="s">
        <v>584</v>
      </c>
      <c r="BX375" t="s">
        <v>585</v>
      </c>
      <c r="BY375" s="65" t="s">
        <v>1389</v>
      </c>
      <c r="BZ375" t="str">
        <f t="shared" si="240"/>
        <v>737</v>
      </c>
      <c r="CB375" t="s">
        <v>1392</v>
      </c>
      <c r="CC375" t="s">
        <v>1393</v>
      </c>
      <c r="CD375" t="s">
        <v>589</v>
      </c>
      <c r="CF375" t="s">
        <v>584</v>
      </c>
      <c r="CG375" t="s">
        <v>585</v>
      </c>
      <c r="CH375" t="s">
        <v>1389</v>
      </c>
      <c r="EA375" t="str">
        <f>MasterListe!G65</f>
        <v>SM05</v>
      </c>
      <c r="EB375">
        <f>MasterListe!S65</f>
        <v>0</v>
      </c>
      <c r="EC375">
        <f t="shared" si="261"/>
        <v>0</v>
      </c>
      <c r="ED375">
        <f t="shared" si="262"/>
        <v>0</v>
      </c>
      <c r="EE375">
        <f t="shared" si="263"/>
        <v>0</v>
      </c>
      <c r="EF375">
        <f t="shared" si="264"/>
        <v>0</v>
      </c>
      <c r="EG375">
        <f t="shared" si="265"/>
        <v>0</v>
      </c>
      <c r="EH375">
        <f t="shared" si="266"/>
        <v>1</v>
      </c>
      <c r="EI375">
        <f t="shared" si="267"/>
        <v>0</v>
      </c>
      <c r="FA375" s="63" t="str">
        <f t="shared" si="278"/>
        <v>IO.RES_DA737</v>
      </c>
      <c r="FB375" s="64" t="str">
        <f t="shared" si="279"/>
        <v>F</v>
      </c>
      <c r="FC375" s="64" t="str">
        <f t="shared" si="280"/>
        <v>737</v>
      </c>
      <c r="FD375" s="64" t="str">
        <f t="shared" si="281"/>
        <v>Reserve</v>
      </c>
      <c r="FE375" s="64" t="s">
        <v>619</v>
      </c>
      <c r="FF375" s="65"/>
    </row>
    <row r="376" spans="1:162" ht="15" customHeight="1">
      <c r="A376">
        <f t="shared" si="268"/>
        <v>1</v>
      </c>
      <c r="G376">
        <f t="shared" si="241"/>
        <v>0</v>
      </c>
      <c r="H376">
        <f t="shared" si="242"/>
        <v>0</v>
      </c>
      <c r="I376">
        <f t="shared" si="243"/>
        <v>50</v>
      </c>
      <c r="J376">
        <f t="shared" si="237"/>
        <v>0</v>
      </c>
      <c r="K376">
        <f t="shared" si="244"/>
        <v>0</v>
      </c>
      <c r="L376">
        <f t="shared" si="245"/>
        <v>0</v>
      </c>
      <c r="M376">
        <f t="shared" si="246"/>
        <v>0</v>
      </c>
      <c r="N376">
        <f t="shared" si="238"/>
        <v>0</v>
      </c>
      <c r="O376" t="str">
        <f>MasterListe!B66&amp;"_"&amp;MasterListe!E66&amp;"_"&amp;MasterListe!F66</f>
        <v>TZ011_app SM01 A1_dp1</v>
      </c>
      <c r="P376" t="str">
        <f>MasterListe!I66&amp;" "&amp;MasterListe!L66</f>
        <v>Störmeldung Klappe Auslagerung SM</v>
      </c>
      <c r="S376">
        <f t="shared" si="269"/>
        <v>4</v>
      </c>
      <c r="T376">
        <f t="shared" si="247"/>
        <v>0</v>
      </c>
      <c r="U376">
        <f t="shared" si="270"/>
        <v>0</v>
      </c>
      <c r="V376">
        <f t="shared" si="271"/>
        <v>10</v>
      </c>
      <c r="W376">
        <f t="shared" si="248"/>
        <v>5</v>
      </c>
      <c r="X376">
        <f t="shared" si="249"/>
        <v>0</v>
      </c>
      <c r="Y376">
        <f t="shared" si="272"/>
        <v>6</v>
      </c>
      <c r="Z376">
        <f t="shared" si="250"/>
        <v>2</v>
      </c>
      <c r="AA376">
        <f t="shared" si="251"/>
        <v>0</v>
      </c>
      <c r="AB376">
        <f t="shared" si="273"/>
        <v>96</v>
      </c>
      <c r="AC376">
        <f t="shared" si="252"/>
        <v>50</v>
      </c>
      <c r="AD376">
        <f t="shared" si="253"/>
        <v>1</v>
      </c>
      <c r="AE376">
        <f t="shared" si="274"/>
        <v>0</v>
      </c>
      <c r="AF376">
        <f t="shared" si="254"/>
        <v>0</v>
      </c>
      <c r="AG376">
        <f t="shared" si="275"/>
        <v>8</v>
      </c>
      <c r="AH376" cm="1">
        <f t="array" ref="AH376">_xlfn.IFS(AND(AF376=AE376,AJ376=1),SUM(IF(EC376=1,1,0),AH375),AND(AH375=0,OR(AI376=1,AJ376=0)),0,AND(AI376=0,AJ376=0),AH375)</f>
        <v>4</v>
      </c>
      <c r="AI376">
        <f t="shared" si="255"/>
        <v>0</v>
      </c>
      <c r="AJ376">
        <f t="shared" si="256"/>
        <v>0</v>
      </c>
      <c r="AK376">
        <f t="shared" si="276"/>
        <v>0</v>
      </c>
      <c r="AL376">
        <f t="shared" si="257"/>
        <v>0</v>
      </c>
      <c r="AM376">
        <f t="shared" si="258"/>
        <v>0</v>
      </c>
      <c r="AN376">
        <f t="shared" si="277"/>
        <v>0</v>
      </c>
      <c r="AO376">
        <f t="shared" si="259"/>
        <v>0</v>
      </c>
      <c r="AP376">
        <f t="shared" si="260"/>
        <v>0</v>
      </c>
      <c r="AY376" s="72"/>
      <c r="AZ376" s="73"/>
      <c r="BB376" s="72"/>
      <c r="BQ376" s="100"/>
      <c r="BR376" s="96"/>
      <c r="BS376" s="60" t="str">
        <f t="shared" si="239"/>
        <v>DA738</v>
      </c>
      <c r="BT376" t="str">
        <f>IF(ISNA(MATCH(21,$K:$K,)),CC376,VLOOKUP(21,$K:$P,COLUMN(E206),))</f>
        <v>RES_DA738</v>
      </c>
      <c r="BU376" t="str">
        <f>IF(ISNA(MATCH(21,$K:$K,)),CD376,VLOOKUP(21,$K:$P,COLUMN(F206),))</f>
        <v>Reserve</v>
      </c>
      <c r="BW376" t="s">
        <v>584</v>
      </c>
      <c r="BX376" t="s">
        <v>585</v>
      </c>
      <c r="BY376" s="65" t="s">
        <v>1389</v>
      </c>
      <c r="BZ376" t="str">
        <f t="shared" si="240"/>
        <v>738</v>
      </c>
      <c r="CB376" t="s">
        <v>1394</v>
      </c>
      <c r="CC376" t="s">
        <v>1395</v>
      </c>
      <c r="CD376" t="s">
        <v>589</v>
      </c>
      <c r="CF376" t="s">
        <v>584</v>
      </c>
      <c r="CG376" t="s">
        <v>585</v>
      </c>
      <c r="CH376" t="s">
        <v>1389</v>
      </c>
      <c r="EA376" t="str">
        <f>MasterListe!G66</f>
        <v>SM01</v>
      </c>
      <c r="EB376">
        <f>MasterListe!S66</f>
        <v>0</v>
      </c>
      <c r="EC376">
        <f t="shared" si="261"/>
        <v>0</v>
      </c>
      <c r="ED376">
        <f t="shared" si="262"/>
        <v>0</v>
      </c>
      <c r="EE376">
        <f t="shared" si="263"/>
        <v>0</v>
      </c>
      <c r="EF376">
        <f t="shared" si="264"/>
        <v>0</v>
      </c>
      <c r="EG376">
        <f t="shared" si="265"/>
        <v>0</v>
      </c>
      <c r="EH376">
        <f t="shared" si="266"/>
        <v>1</v>
      </c>
      <c r="EI376">
        <f t="shared" si="267"/>
        <v>0</v>
      </c>
      <c r="FA376" s="63" t="str">
        <f t="shared" si="278"/>
        <v>IO.RES_DA738</v>
      </c>
      <c r="FB376" s="64" t="str">
        <f t="shared" si="279"/>
        <v>F</v>
      </c>
      <c r="FC376" s="64" t="str">
        <f t="shared" si="280"/>
        <v>738</v>
      </c>
      <c r="FD376" s="64" t="str">
        <f t="shared" si="281"/>
        <v>Reserve</v>
      </c>
      <c r="FE376" s="64" t="s">
        <v>619</v>
      </c>
      <c r="FF376" s="65"/>
    </row>
    <row r="377" spans="1:162" ht="15" customHeight="1">
      <c r="A377">
        <f t="shared" si="268"/>
        <v>0</v>
      </c>
      <c r="G377">
        <f t="shared" si="241"/>
        <v>0</v>
      </c>
      <c r="H377">
        <f t="shared" si="242"/>
        <v>0</v>
      </c>
      <c r="I377">
        <f t="shared" si="243"/>
        <v>0</v>
      </c>
      <c r="J377">
        <f t="shared" si="237"/>
        <v>0</v>
      </c>
      <c r="K377">
        <f t="shared" si="244"/>
        <v>0</v>
      </c>
      <c r="L377">
        <f t="shared" si="245"/>
        <v>0</v>
      </c>
      <c r="M377">
        <f t="shared" si="246"/>
        <v>0</v>
      </c>
      <c r="N377">
        <f t="shared" si="238"/>
        <v>0</v>
      </c>
      <c r="O377" t="str">
        <f>MasterListe!B67&amp;"_"&amp;MasterListe!E67&amp;"_"&amp;MasterListe!F67</f>
        <v>TZ011_app KLPx A1_dp1</v>
      </c>
      <c r="P377" t="str">
        <f>MasterListe!I67&amp;" "&amp;MasterListe!L67</f>
        <v>Freigabe (AUF-Befehl) Klappe Umlagerung</v>
      </c>
      <c r="S377">
        <f t="shared" si="269"/>
        <v>4</v>
      </c>
      <c r="T377">
        <f t="shared" si="247"/>
        <v>0</v>
      </c>
      <c r="U377">
        <f t="shared" si="270"/>
        <v>0</v>
      </c>
      <c r="V377">
        <f t="shared" si="271"/>
        <v>10</v>
      </c>
      <c r="W377">
        <f t="shared" si="248"/>
        <v>5</v>
      </c>
      <c r="X377">
        <f t="shared" si="249"/>
        <v>0</v>
      </c>
      <c r="Y377">
        <f t="shared" si="272"/>
        <v>6</v>
      </c>
      <c r="Z377">
        <f t="shared" si="250"/>
        <v>2</v>
      </c>
      <c r="AA377">
        <f t="shared" si="251"/>
        <v>0</v>
      </c>
      <c r="AB377">
        <f t="shared" si="273"/>
        <v>96</v>
      </c>
      <c r="AC377">
        <f t="shared" si="252"/>
        <v>50</v>
      </c>
      <c r="AD377">
        <f t="shared" si="253"/>
        <v>0</v>
      </c>
      <c r="AE377">
        <f t="shared" si="274"/>
        <v>0</v>
      </c>
      <c r="AF377">
        <f t="shared" si="254"/>
        <v>0</v>
      </c>
      <c r="AG377">
        <f t="shared" si="275"/>
        <v>8</v>
      </c>
      <c r="AH377" cm="1">
        <f t="array" ref="AH377">_xlfn.IFS(AND(AF377=AE377,AJ377=1),SUM(IF(EC377=1,1,0),AH376),AND(AH376=0,OR(AI377=1,AJ377=0)),0,AND(AI377=0,AJ377=0),AH376)</f>
        <v>4</v>
      </c>
      <c r="AI377">
        <f t="shared" si="255"/>
        <v>0</v>
      </c>
      <c r="AJ377">
        <f t="shared" si="256"/>
        <v>0</v>
      </c>
      <c r="AK377">
        <f t="shared" si="276"/>
        <v>0</v>
      </c>
      <c r="AL377">
        <f t="shared" si="257"/>
        <v>0</v>
      </c>
      <c r="AM377">
        <f t="shared" si="258"/>
        <v>0</v>
      </c>
      <c r="AN377">
        <f t="shared" si="277"/>
        <v>0</v>
      </c>
      <c r="AO377">
        <f t="shared" si="259"/>
        <v>0</v>
      </c>
      <c r="AP377">
        <f t="shared" si="260"/>
        <v>0</v>
      </c>
      <c r="AY377" s="72"/>
      <c r="AZ377" s="73"/>
      <c r="BB377" s="72"/>
      <c r="BQ377" s="100"/>
      <c r="BR377" s="96"/>
      <c r="BS377" s="60" t="str">
        <f t="shared" si="239"/>
        <v>DA739</v>
      </c>
      <c r="BT377" t="str">
        <f>IF(ISNA(MATCH(22,$K:$K,)),CC377,VLOOKUP(22,$K:$P,COLUMN(E207),))</f>
        <v>RES_DA739</v>
      </c>
      <c r="BU377" t="str">
        <f>IF(ISNA(MATCH(22,$K:$K,)),CD377,VLOOKUP(22,$K:$P,COLUMN(F207),))</f>
        <v>Reserve</v>
      </c>
      <c r="BW377" t="s">
        <v>584</v>
      </c>
      <c r="BX377" t="s">
        <v>585</v>
      </c>
      <c r="BY377" s="65" t="s">
        <v>1389</v>
      </c>
      <c r="BZ377" t="str">
        <f t="shared" si="240"/>
        <v>739</v>
      </c>
      <c r="CB377" t="s">
        <v>1396</v>
      </c>
      <c r="CC377" t="s">
        <v>1397</v>
      </c>
      <c r="CD377" t="s">
        <v>589</v>
      </c>
      <c r="CF377" t="s">
        <v>584</v>
      </c>
      <c r="CG377" t="s">
        <v>585</v>
      </c>
      <c r="CH377" t="s">
        <v>1389</v>
      </c>
      <c r="EA377" t="str">
        <f>MasterListe!G67</f>
        <v>FG01</v>
      </c>
      <c r="EB377">
        <f>MasterListe!S67</f>
        <v>0</v>
      </c>
      <c r="EC377">
        <f t="shared" si="261"/>
        <v>0</v>
      </c>
      <c r="ED377">
        <f t="shared" si="262"/>
        <v>0</v>
      </c>
      <c r="EE377">
        <f t="shared" si="263"/>
        <v>0</v>
      </c>
      <c r="EF377">
        <f t="shared" si="264"/>
        <v>0</v>
      </c>
      <c r="EG377">
        <f t="shared" si="265"/>
        <v>0</v>
      </c>
      <c r="EH377">
        <f t="shared" si="266"/>
        <v>0</v>
      </c>
      <c r="EI377">
        <f t="shared" si="267"/>
        <v>1</v>
      </c>
      <c r="FA377" s="63" t="str">
        <f t="shared" si="278"/>
        <v>IO.RES_DA739</v>
      </c>
      <c r="FB377" s="64" t="str">
        <f t="shared" si="279"/>
        <v>F</v>
      </c>
      <c r="FC377" s="64" t="str">
        <f t="shared" si="280"/>
        <v>739</v>
      </c>
      <c r="FD377" s="64" t="str">
        <f t="shared" si="281"/>
        <v>Reserve</v>
      </c>
      <c r="FE377" s="64" t="s">
        <v>619</v>
      </c>
      <c r="FF377" s="65"/>
    </row>
    <row r="378" spans="1:162" ht="15" customHeight="1">
      <c r="A378">
        <f t="shared" si="268"/>
        <v>1</v>
      </c>
      <c r="G378">
        <f t="shared" si="241"/>
        <v>0</v>
      </c>
      <c r="H378">
        <f t="shared" si="242"/>
        <v>0</v>
      </c>
      <c r="I378">
        <f t="shared" si="243"/>
        <v>51</v>
      </c>
      <c r="J378">
        <f t="shared" si="237"/>
        <v>0</v>
      </c>
      <c r="K378">
        <f t="shared" si="244"/>
        <v>0</v>
      </c>
      <c r="L378">
        <f t="shared" si="245"/>
        <v>0</v>
      </c>
      <c r="M378">
        <f t="shared" si="246"/>
        <v>0</v>
      </c>
      <c r="N378">
        <f t="shared" si="238"/>
        <v>0</v>
      </c>
      <c r="O378" t="str">
        <f>MasterListe!B68&amp;"_"&amp;MasterListe!E68&amp;"_"&amp;MasterListe!F68</f>
        <v>TZ011_app KLPx A1_dp2</v>
      </c>
      <c r="P378" t="str">
        <f>MasterListe!I68&amp;" "&amp;MasterListe!L68</f>
        <v>Rückmeldung geöffnet Klappe Umlagerung</v>
      </c>
      <c r="S378">
        <f t="shared" si="269"/>
        <v>4</v>
      </c>
      <c r="T378">
        <f t="shared" si="247"/>
        <v>0</v>
      </c>
      <c r="U378">
        <f t="shared" si="270"/>
        <v>0</v>
      </c>
      <c r="V378">
        <f t="shared" si="271"/>
        <v>10</v>
      </c>
      <c r="W378">
        <f t="shared" si="248"/>
        <v>5</v>
      </c>
      <c r="X378">
        <f t="shared" si="249"/>
        <v>0</v>
      </c>
      <c r="Y378">
        <f t="shared" si="272"/>
        <v>6</v>
      </c>
      <c r="Z378">
        <f t="shared" si="250"/>
        <v>2</v>
      </c>
      <c r="AA378">
        <f t="shared" si="251"/>
        <v>0</v>
      </c>
      <c r="AB378">
        <f t="shared" si="273"/>
        <v>96</v>
      </c>
      <c r="AC378">
        <f t="shared" si="252"/>
        <v>51</v>
      </c>
      <c r="AD378">
        <f t="shared" si="253"/>
        <v>1</v>
      </c>
      <c r="AE378">
        <f t="shared" si="274"/>
        <v>0</v>
      </c>
      <c r="AF378">
        <f t="shared" si="254"/>
        <v>0</v>
      </c>
      <c r="AG378">
        <f t="shared" si="275"/>
        <v>8</v>
      </c>
      <c r="AH378" cm="1">
        <f t="array" ref="AH378">_xlfn.IFS(AND(AF378=AE378,AJ378=1),SUM(IF(EC378=1,1,0),AH377),AND(AH377=0,OR(AI378=1,AJ378=0)),0,AND(AI378=0,AJ378=0),AH377)</f>
        <v>4</v>
      </c>
      <c r="AI378">
        <f t="shared" si="255"/>
        <v>0</v>
      </c>
      <c r="AJ378">
        <f t="shared" si="256"/>
        <v>0</v>
      </c>
      <c r="AK378">
        <f t="shared" si="276"/>
        <v>0</v>
      </c>
      <c r="AL378">
        <f t="shared" si="257"/>
        <v>0</v>
      </c>
      <c r="AM378">
        <f t="shared" si="258"/>
        <v>0</v>
      </c>
      <c r="AN378">
        <f t="shared" si="277"/>
        <v>0</v>
      </c>
      <c r="AO378">
        <f t="shared" si="259"/>
        <v>0</v>
      </c>
      <c r="AP378">
        <f t="shared" si="260"/>
        <v>0</v>
      </c>
      <c r="AY378" s="72"/>
      <c r="AZ378" s="73"/>
      <c r="BB378" s="72"/>
      <c r="BQ378" s="100"/>
      <c r="BR378" s="96"/>
      <c r="BS378" s="60" t="str">
        <f t="shared" si="239"/>
        <v>DA740</v>
      </c>
      <c r="BT378" t="str">
        <f>IF(ISNA(MATCH(23,$K:$K,)),CC378,VLOOKUP(23,$K:$P,COLUMN(E208),))</f>
        <v>RES_DA740</v>
      </c>
      <c r="BU378" t="str">
        <f>IF(ISNA(MATCH(23,$K:$K,)),CD378,VLOOKUP(23,$K:$P,COLUMN(F208),))</f>
        <v>Reserve</v>
      </c>
      <c r="BW378" t="s">
        <v>584</v>
      </c>
      <c r="BX378" t="s">
        <v>585</v>
      </c>
      <c r="BY378" s="65" t="s">
        <v>1389</v>
      </c>
      <c r="BZ378" t="str">
        <f t="shared" si="240"/>
        <v>740</v>
      </c>
      <c r="CB378" t="s">
        <v>1398</v>
      </c>
      <c r="CC378" t="s">
        <v>1399</v>
      </c>
      <c r="CD378" t="s">
        <v>589</v>
      </c>
      <c r="CF378" t="s">
        <v>584</v>
      </c>
      <c r="CG378" t="s">
        <v>585</v>
      </c>
      <c r="CH378" t="s">
        <v>1389</v>
      </c>
      <c r="EA378" t="str">
        <f>MasterListe!G68</f>
        <v>RM01</v>
      </c>
      <c r="EB378">
        <f>MasterListe!S68</f>
        <v>0</v>
      </c>
      <c r="EC378">
        <f t="shared" si="261"/>
        <v>0</v>
      </c>
      <c r="ED378">
        <f t="shared" si="262"/>
        <v>0</v>
      </c>
      <c r="EE378">
        <f t="shared" si="263"/>
        <v>0</v>
      </c>
      <c r="EF378">
        <f t="shared" si="264"/>
        <v>0</v>
      </c>
      <c r="EG378">
        <f t="shared" si="265"/>
        <v>0</v>
      </c>
      <c r="EH378">
        <f t="shared" si="266"/>
        <v>1</v>
      </c>
      <c r="EI378">
        <f t="shared" si="267"/>
        <v>0</v>
      </c>
      <c r="FA378" s="63" t="str">
        <f t="shared" si="278"/>
        <v>IO.RES_DA740</v>
      </c>
      <c r="FB378" s="64" t="str">
        <f t="shared" si="279"/>
        <v>F</v>
      </c>
      <c r="FC378" s="64" t="str">
        <f t="shared" si="280"/>
        <v>740</v>
      </c>
      <c r="FD378" s="64" t="str">
        <f t="shared" si="281"/>
        <v>Reserve</v>
      </c>
      <c r="FE378" s="64" t="s">
        <v>619</v>
      </c>
      <c r="FF378" s="65"/>
    </row>
    <row r="379" spans="1:162" ht="15" customHeight="1">
      <c r="A379">
        <f t="shared" si="268"/>
        <v>1</v>
      </c>
      <c r="G379">
        <f t="shared" si="241"/>
        <v>0</v>
      </c>
      <c r="H379">
        <f t="shared" si="242"/>
        <v>0</v>
      </c>
      <c r="I379">
        <f t="shared" si="243"/>
        <v>52</v>
      </c>
      <c r="J379">
        <f t="shared" si="237"/>
        <v>0</v>
      </c>
      <c r="K379">
        <f t="shared" si="244"/>
        <v>0</v>
      </c>
      <c r="L379">
        <f t="shared" si="245"/>
        <v>0</v>
      </c>
      <c r="M379">
        <f t="shared" si="246"/>
        <v>0</v>
      </c>
      <c r="N379">
        <f t="shared" si="238"/>
        <v>0</v>
      </c>
      <c r="O379" t="str">
        <f>MasterListe!B69&amp;"_"&amp;MasterListe!E69&amp;"_"&amp;MasterListe!F69</f>
        <v>TZ011_app KLPx A1_dp3</v>
      </c>
      <c r="P379" t="str">
        <f>MasterListe!I69&amp;" "&amp;MasterListe!L69</f>
        <v>Rückmeldung geschlossen Klappe Umlagerung</v>
      </c>
      <c r="S379">
        <f t="shared" si="269"/>
        <v>4</v>
      </c>
      <c r="T379">
        <f t="shared" si="247"/>
        <v>0</v>
      </c>
      <c r="U379">
        <f t="shared" si="270"/>
        <v>0</v>
      </c>
      <c r="V379">
        <f t="shared" si="271"/>
        <v>10</v>
      </c>
      <c r="W379">
        <f t="shared" si="248"/>
        <v>5</v>
      </c>
      <c r="X379">
        <f t="shared" si="249"/>
        <v>0</v>
      </c>
      <c r="Y379">
        <f t="shared" si="272"/>
        <v>6</v>
      </c>
      <c r="Z379">
        <f t="shared" si="250"/>
        <v>2</v>
      </c>
      <c r="AA379">
        <f t="shared" si="251"/>
        <v>0</v>
      </c>
      <c r="AB379">
        <f t="shared" si="273"/>
        <v>96</v>
      </c>
      <c r="AC379">
        <f t="shared" si="252"/>
        <v>52</v>
      </c>
      <c r="AD379">
        <f t="shared" si="253"/>
        <v>1</v>
      </c>
      <c r="AE379">
        <f t="shared" si="274"/>
        <v>0</v>
      </c>
      <c r="AF379">
        <f t="shared" si="254"/>
        <v>0</v>
      </c>
      <c r="AG379">
        <f t="shared" si="275"/>
        <v>8</v>
      </c>
      <c r="AH379" cm="1">
        <f t="array" ref="AH379">_xlfn.IFS(AND(AF379=AE379,AJ379=1),SUM(IF(EC379=1,1,0),AH378),AND(AH378=0,OR(AI379=1,AJ379=0)),0,AND(AI379=0,AJ379=0),AH378)</f>
        <v>4</v>
      </c>
      <c r="AI379">
        <f t="shared" si="255"/>
        <v>0</v>
      </c>
      <c r="AJ379">
        <f t="shared" si="256"/>
        <v>0</v>
      </c>
      <c r="AK379">
        <f t="shared" si="276"/>
        <v>0</v>
      </c>
      <c r="AL379">
        <f t="shared" si="257"/>
        <v>0</v>
      </c>
      <c r="AM379">
        <f t="shared" si="258"/>
        <v>0</v>
      </c>
      <c r="AN379">
        <f t="shared" si="277"/>
        <v>0</v>
      </c>
      <c r="AO379">
        <f t="shared" si="259"/>
        <v>0</v>
      </c>
      <c r="AP379">
        <f t="shared" si="260"/>
        <v>0</v>
      </c>
      <c r="AY379" s="72"/>
      <c r="AZ379" s="73"/>
      <c r="BB379" s="72"/>
      <c r="BQ379" s="100"/>
      <c r="BR379" s="96"/>
      <c r="BS379" s="60" t="str">
        <f t="shared" si="239"/>
        <v>DA741</v>
      </c>
      <c r="BT379" t="str">
        <f>IF(ISNA(MATCH(24,$K:$K,)),CC379,VLOOKUP(24,$K:$P,COLUMN(E209),))</f>
        <v>RES_DA741</v>
      </c>
      <c r="BU379" t="str">
        <f>IF(ISNA(MATCH(24,$K:$K,)),CD379,VLOOKUP(24,$K:$P,COLUMN(F209),))</f>
        <v>Reserve</v>
      </c>
      <c r="BW379" t="s">
        <v>584</v>
      </c>
      <c r="BX379" t="s">
        <v>585</v>
      </c>
      <c r="BY379" s="65" t="s">
        <v>1389</v>
      </c>
      <c r="BZ379" t="str">
        <f t="shared" si="240"/>
        <v>741</v>
      </c>
      <c r="CB379" t="s">
        <v>1400</v>
      </c>
      <c r="CC379" t="s">
        <v>1401</v>
      </c>
      <c r="CD379" t="s">
        <v>589</v>
      </c>
      <c r="CF379" t="s">
        <v>584</v>
      </c>
      <c r="CG379" t="s">
        <v>585</v>
      </c>
      <c r="CH379" t="s">
        <v>1389</v>
      </c>
      <c r="EA379" t="str">
        <f>MasterListe!G69</f>
        <v>RM02</v>
      </c>
      <c r="EB379">
        <f>MasterListe!S69</f>
        <v>0</v>
      </c>
      <c r="EC379">
        <f t="shared" si="261"/>
        <v>0</v>
      </c>
      <c r="ED379">
        <f t="shared" si="262"/>
        <v>0</v>
      </c>
      <c r="EE379">
        <f t="shared" si="263"/>
        <v>0</v>
      </c>
      <c r="EF379">
        <f t="shared" si="264"/>
        <v>0</v>
      </c>
      <c r="EG379">
        <f t="shared" si="265"/>
        <v>0</v>
      </c>
      <c r="EH379">
        <f t="shared" si="266"/>
        <v>1</v>
      </c>
      <c r="EI379">
        <f t="shared" si="267"/>
        <v>0</v>
      </c>
      <c r="FA379" s="63" t="str">
        <f t="shared" si="278"/>
        <v>IO.RES_DA741</v>
      </c>
      <c r="FB379" s="64" t="str">
        <f t="shared" si="279"/>
        <v>F</v>
      </c>
      <c r="FC379" s="64" t="str">
        <f t="shared" si="280"/>
        <v>741</v>
      </c>
      <c r="FD379" s="64" t="str">
        <f t="shared" si="281"/>
        <v>Reserve</v>
      </c>
      <c r="FE379" s="64" t="s">
        <v>619</v>
      </c>
      <c r="FF379" s="65"/>
    </row>
    <row r="380" spans="1:162" ht="15" customHeight="1">
      <c r="A380">
        <f t="shared" si="268"/>
        <v>1</v>
      </c>
      <c r="G380">
        <f t="shared" si="241"/>
        <v>0</v>
      </c>
      <c r="H380">
        <f t="shared" si="242"/>
        <v>0</v>
      </c>
      <c r="I380">
        <f t="shared" si="243"/>
        <v>53</v>
      </c>
      <c r="J380">
        <f t="shared" ref="J380:J443" si="282">X380*W380</f>
        <v>0</v>
      </c>
      <c r="K380">
        <f t="shared" si="244"/>
        <v>0</v>
      </c>
      <c r="L380">
        <f t="shared" si="245"/>
        <v>0</v>
      </c>
      <c r="M380">
        <f t="shared" si="246"/>
        <v>0</v>
      </c>
      <c r="N380">
        <f t="shared" si="238"/>
        <v>0</v>
      </c>
      <c r="O380" t="str">
        <f>MasterListe!B70&amp;"_"&amp;MasterListe!E70&amp;"_"&amp;MasterListe!F70</f>
        <v>TZ011_app KLPx A1_dp4</v>
      </c>
      <c r="P380" t="str">
        <f>MasterListe!I70&amp;" "&amp;MasterListe!L70</f>
        <v>Handeingriff Klappe Umlagerung</v>
      </c>
      <c r="S380">
        <f t="shared" si="269"/>
        <v>4</v>
      </c>
      <c r="T380">
        <f t="shared" si="247"/>
        <v>0</v>
      </c>
      <c r="U380">
        <f t="shared" si="270"/>
        <v>0</v>
      </c>
      <c r="V380">
        <f t="shared" si="271"/>
        <v>10</v>
      </c>
      <c r="W380">
        <f t="shared" si="248"/>
        <v>5</v>
      </c>
      <c r="X380">
        <f t="shared" si="249"/>
        <v>0</v>
      </c>
      <c r="Y380">
        <f t="shared" si="272"/>
        <v>6</v>
      </c>
      <c r="Z380">
        <f t="shared" si="250"/>
        <v>2</v>
      </c>
      <c r="AA380">
        <f t="shared" si="251"/>
        <v>0</v>
      </c>
      <c r="AB380">
        <f t="shared" si="273"/>
        <v>96</v>
      </c>
      <c r="AC380">
        <f t="shared" si="252"/>
        <v>53</v>
      </c>
      <c r="AD380">
        <f t="shared" si="253"/>
        <v>1</v>
      </c>
      <c r="AE380">
        <f t="shared" si="274"/>
        <v>0</v>
      </c>
      <c r="AF380">
        <f t="shared" si="254"/>
        <v>0</v>
      </c>
      <c r="AG380">
        <f t="shared" si="275"/>
        <v>8</v>
      </c>
      <c r="AH380" cm="1">
        <f t="array" ref="AH380">_xlfn.IFS(AND(AF380=AE380,AJ380=1),SUM(IF(EC380=1,1,0),AH379),AND(AH379=0,OR(AI380=1,AJ380=0)),0,AND(AI380=0,AJ380=0),AH379)</f>
        <v>4</v>
      </c>
      <c r="AI380">
        <f t="shared" si="255"/>
        <v>0</v>
      </c>
      <c r="AJ380">
        <f t="shared" si="256"/>
        <v>0</v>
      </c>
      <c r="AK380">
        <f t="shared" si="276"/>
        <v>0</v>
      </c>
      <c r="AL380">
        <f t="shared" si="257"/>
        <v>0</v>
      </c>
      <c r="AM380">
        <f t="shared" si="258"/>
        <v>0</v>
      </c>
      <c r="AN380">
        <f t="shared" si="277"/>
        <v>0</v>
      </c>
      <c r="AO380">
        <f t="shared" si="259"/>
        <v>0</v>
      </c>
      <c r="AP380">
        <f t="shared" si="260"/>
        <v>0</v>
      </c>
      <c r="AY380" s="72"/>
      <c r="AZ380" s="73"/>
      <c r="BB380" s="72"/>
      <c r="BQ380" s="100"/>
      <c r="BR380" s="96">
        <v>5</v>
      </c>
      <c r="BS380" s="60" t="str">
        <f t="shared" si="239"/>
        <v>DA752</v>
      </c>
      <c r="BT380" t="str">
        <f>IF(ISNA(MATCH(25,$K:$K,)),CC380,VLOOKUP(25,$K:$P,COLUMN(E210),))</f>
        <v>RES_DA752</v>
      </c>
      <c r="BU380" t="str">
        <f>IF(ISNA(MATCH(25,$K:$K,)),CD380,VLOOKUP(25,$K:$P,COLUMN(F210),))</f>
        <v>Reserve</v>
      </c>
      <c r="BW380" t="s">
        <v>584</v>
      </c>
      <c r="BX380" t="s">
        <v>585</v>
      </c>
      <c r="BY380" s="65" t="s">
        <v>1402</v>
      </c>
      <c r="BZ380" t="str">
        <f t="shared" si="240"/>
        <v>752</v>
      </c>
      <c r="CB380" t="s">
        <v>1403</v>
      </c>
      <c r="CC380" t="s">
        <v>1404</v>
      </c>
      <c r="CD380" t="s">
        <v>589</v>
      </c>
      <c r="CF380" t="s">
        <v>584</v>
      </c>
      <c r="CG380" t="s">
        <v>585</v>
      </c>
      <c r="CH380" t="s">
        <v>1402</v>
      </c>
      <c r="EA380" t="str">
        <f>MasterListe!G70</f>
        <v>SM05</v>
      </c>
      <c r="EB380">
        <f>MasterListe!S70</f>
        <v>0</v>
      </c>
      <c r="EC380">
        <f t="shared" si="261"/>
        <v>0</v>
      </c>
      <c r="ED380">
        <f t="shared" si="262"/>
        <v>0</v>
      </c>
      <c r="EE380">
        <f t="shared" si="263"/>
        <v>0</v>
      </c>
      <c r="EF380">
        <f t="shared" si="264"/>
        <v>0</v>
      </c>
      <c r="EG380">
        <f t="shared" si="265"/>
        <v>0</v>
      </c>
      <c r="EH380">
        <f t="shared" si="266"/>
        <v>1</v>
      </c>
      <c r="EI380">
        <f t="shared" si="267"/>
        <v>0</v>
      </c>
      <c r="FA380" s="63" t="str">
        <f t="shared" si="278"/>
        <v>IO.RES_DA752</v>
      </c>
      <c r="FB380" s="64" t="str">
        <f t="shared" si="279"/>
        <v>F</v>
      </c>
      <c r="FC380" s="64" t="str">
        <f t="shared" si="280"/>
        <v>752</v>
      </c>
      <c r="FD380" s="64" t="str">
        <f t="shared" si="281"/>
        <v>Reserve</v>
      </c>
      <c r="FE380" s="64" t="s">
        <v>619</v>
      </c>
      <c r="FF380" s="65"/>
    </row>
    <row r="381" spans="1:162" ht="15" customHeight="1">
      <c r="A381">
        <f t="shared" si="268"/>
        <v>1</v>
      </c>
      <c r="G381">
        <f t="shared" si="241"/>
        <v>0</v>
      </c>
      <c r="H381">
        <f t="shared" si="242"/>
        <v>0</v>
      </c>
      <c r="I381">
        <f t="shared" si="243"/>
        <v>54</v>
      </c>
      <c r="J381">
        <f t="shared" si="282"/>
        <v>0</v>
      </c>
      <c r="K381">
        <f t="shared" si="244"/>
        <v>0</v>
      </c>
      <c r="L381">
        <f t="shared" si="245"/>
        <v>0</v>
      </c>
      <c r="M381">
        <f t="shared" si="246"/>
        <v>0</v>
      </c>
      <c r="N381">
        <f t="shared" si="238"/>
        <v>0</v>
      </c>
      <c r="O381" t="str">
        <f>MasterListe!B71&amp;"_"&amp;MasterListe!E71&amp;"_"&amp;MasterListe!F71</f>
        <v>TZ011_app SM01 A1_dp1</v>
      </c>
      <c r="P381" t="str">
        <f>MasterListe!I71&amp;" "&amp;MasterListe!L71</f>
        <v>Störmeldung Klappe Umlagerung SM</v>
      </c>
      <c r="S381">
        <f t="shared" si="269"/>
        <v>4</v>
      </c>
      <c r="T381">
        <f t="shared" si="247"/>
        <v>0</v>
      </c>
      <c r="U381">
        <f t="shared" si="270"/>
        <v>0</v>
      </c>
      <c r="V381">
        <f t="shared" si="271"/>
        <v>10</v>
      </c>
      <c r="W381">
        <f t="shared" si="248"/>
        <v>5</v>
      </c>
      <c r="X381">
        <f t="shared" si="249"/>
        <v>0</v>
      </c>
      <c r="Y381">
        <f t="shared" si="272"/>
        <v>6</v>
      </c>
      <c r="Z381">
        <f t="shared" si="250"/>
        <v>2</v>
      </c>
      <c r="AA381">
        <f t="shared" si="251"/>
        <v>0</v>
      </c>
      <c r="AB381">
        <f t="shared" si="273"/>
        <v>96</v>
      </c>
      <c r="AC381">
        <f t="shared" si="252"/>
        <v>54</v>
      </c>
      <c r="AD381">
        <f t="shared" si="253"/>
        <v>1</v>
      </c>
      <c r="AE381">
        <f t="shared" si="274"/>
        <v>0</v>
      </c>
      <c r="AF381">
        <f t="shared" si="254"/>
        <v>0</v>
      </c>
      <c r="AG381">
        <f t="shared" si="275"/>
        <v>8</v>
      </c>
      <c r="AH381" cm="1">
        <f t="array" ref="AH381">_xlfn.IFS(AND(AF381=AE381,AJ381=1),SUM(IF(EC381=1,1,0),AH380),AND(AH380=0,OR(AI381=1,AJ381=0)),0,AND(AI381=0,AJ381=0),AH380)</f>
        <v>4</v>
      </c>
      <c r="AI381">
        <f t="shared" si="255"/>
        <v>0</v>
      </c>
      <c r="AJ381">
        <f t="shared" si="256"/>
        <v>0</v>
      </c>
      <c r="AK381">
        <f t="shared" si="276"/>
        <v>0</v>
      </c>
      <c r="AL381">
        <f t="shared" si="257"/>
        <v>0</v>
      </c>
      <c r="AM381">
        <f t="shared" si="258"/>
        <v>0</v>
      </c>
      <c r="AN381">
        <f t="shared" si="277"/>
        <v>0</v>
      </c>
      <c r="AO381">
        <f t="shared" si="259"/>
        <v>0</v>
      </c>
      <c r="AP381">
        <f t="shared" si="260"/>
        <v>0</v>
      </c>
      <c r="AY381" s="72"/>
      <c r="AZ381" s="73"/>
      <c r="BB381" s="72"/>
      <c r="BQ381" s="100"/>
      <c r="BR381" s="96"/>
      <c r="BS381" s="60" t="str">
        <f t="shared" si="239"/>
        <v>DA753</v>
      </c>
      <c r="BT381" t="str">
        <f>IF(ISNA(MATCH(26,$K:$K,)),CC381,VLOOKUP(26,$K:$P,COLUMN(E211),))</f>
        <v>RES_DA753</v>
      </c>
      <c r="BU381" t="str">
        <f>IF(ISNA(MATCH(26,$K:$K,)),CD381,VLOOKUP(26,$K:$P,COLUMN(F211),))</f>
        <v>Reserve</v>
      </c>
      <c r="BW381" t="s">
        <v>584</v>
      </c>
      <c r="BX381" t="s">
        <v>585</v>
      </c>
      <c r="BY381" s="65" t="s">
        <v>1402</v>
      </c>
      <c r="BZ381" t="str">
        <f t="shared" si="240"/>
        <v>753</v>
      </c>
      <c r="CB381" t="s">
        <v>1405</v>
      </c>
      <c r="CC381" t="s">
        <v>1406</v>
      </c>
      <c r="CD381" t="s">
        <v>589</v>
      </c>
      <c r="CF381" t="s">
        <v>584</v>
      </c>
      <c r="CG381" t="s">
        <v>585</v>
      </c>
      <c r="CH381" t="s">
        <v>1402</v>
      </c>
      <c r="EA381" t="str">
        <f>MasterListe!G71</f>
        <v>SM01</v>
      </c>
      <c r="EB381">
        <f>MasterListe!S71</f>
        <v>0</v>
      </c>
      <c r="EC381">
        <f t="shared" si="261"/>
        <v>0</v>
      </c>
      <c r="ED381">
        <f t="shared" si="262"/>
        <v>0</v>
      </c>
      <c r="EE381">
        <f t="shared" si="263"/>
        <v>0</v>
      </c>
      <c r="EF381">
        <f t="shared" si="264"/>
        <v>0</v>
      </c>
      <c r="EG381">
        <f t="shared" si="265"/>
        <v>0</v>
      </c>
      <c r="EH381">
        <f t="shared" si="266"/>
        <v>1</v>
      </c>
      <c r="EI381">
        <f t="shared" si="267"/>
        <v>0</v>
      </c>
      <c r="FA381" s="63" t="str">
        <f t="shared" si="278"/>
        <v>IO.RES_DA753</v>
      </c>
      <c r="FB381" s="64" t="str">
        <f t="shared" si="279"/>
        <v>F</v>
      </c>
      <c r="FC381" s="64" t="str">
        <f t="shared" si="280"/>
        <v>753</v>
      </c>
      <c r="FD381" s="64" t="str">
        <f t="shared" si="281"/>
        <v>Reserve</v>
      </c>
      <c r="FE381" s="64" t="s">
        <v>619</v>
      </c>
      <c r="FF381" s="65"/>
    </row>
    <row r="382" spans="1:162" ht="15" customHeight="1">
      <c r="A382">
        <f t="shared" si="268"/>
        <v>1</v>
      </c>
      <c r="G382">
        <f t="shared" si="241"/>
        <v>0</v>
      </c>
      <c r="H382">
        <f t="shared" si="242"/>
        <v>0</v>
      </c>
      <c r="I382">
        <f t="shared" si="243"/>
        <v>55</v>
      </c>
      <c r="J382">
        <f t="shared" si="282"/>
        <v>0</v>
      </c>
      <c r="K382">
        <f t="shared" si="244"/>
        <v>0</v>
      </c>
      <c r="L382">
        <f t="shared" si="245"/>
        <v>0</v>
      </c>
      <c r="M382">
        <f t="shared" si="246"/>
        <v>0</v>
      </c>
      <c r="N382">
        <f t="shared" si="238"/>
        <v>0</v>
      </c>
      <c r="O382" t="str">
        <f>MasterListe!B72&amp;"_"&amp;MasterListe!E72&amp;"_"&amp;MasterListe!F72</f>
        <v>TZ011_app SM02 A1_dp1</v>
      </c>
      <c r="P382" t="str">
        <f>MasterListe!I72&amp;" "&amp;MasterListe!L72</f>
        <v>Störmeldung HiHi Grenzschalter</v>
      </c>
      <c r="S382">
        <f t="shared" si="269"/>
        <v>4</v>
      </c>
      <c r="T382">
        <f t="shared" si="247"/>
        <v>0</v>
      </c>
      <c r="U382">
        <f t="shared" si="270"/>
        <v>0</v>
      </c>
      <c r="V382">
        <f t="shared" si="271"/>
        <v>10</v>
      </c>
      <c r="W382">
        <f t="shared" si="248"/>
        <v>5</v>
      </c>
      <c r="X382">
        <f t="shared" si="249"/>
        <v>0</v>
      </c>
      <c r="Y382">
        <f t="shared" si="272"/>
        <v>6</v>
      </c>
      <c r="Z382">
        <f t="shared" si="250"/>
        <v>2</v>
      </c>
      <c r="AA382">
        <f t="shared" si="251"/>
        <v>0</v>
      </c>
      <c r="AB382">
        <f t="shared" si="273"/>
        <v>96</v>
      </c>
      <c r="AC382">
        <f t="shared" si="252"/>
        <v>55</v>
      </c>
      <c r="AD382">
        <f t="shared" si="253"/>
        <v>1</v>
      </c>
      <c r="AE382">
        <f t="shared" si="274"/>
        <v>0</v>
      </c>
      <c r="AF382">
        <f t="shared" si="254"/>
        <v>0</v>
      </c>
      <c r="AG382">
        <f t="shared" si="275"/>
        <v>8</v>
      </c>
      <c r="AH382" cm="1">
        <f t="array" ref="AH382">_xlfn.IFS(AND(AF382=AE382,AJ382=1),SUM(IF(EC382=1,1,0),AH381),AND(AH381=0,OR(AI382=1,AJ382=0)),0,AND(AI382=0,AJ382=0),AH381)</f>
        <v>4</v>
      </c>
      <c r="AI382">
        <f t="shared" si="255"/>
        <v>0</v>
      </c>
      <c r="AJ382">
        <f t="shared" si="256"/>
        <v>0</v>
      </c>
      <c r="AK382">
        <f t="shared" si="276"/>
        <v>0</v>
      </c>
      <c r="AL382">
        <f t="shared" si="257"/>
        <v>0</v>
      </c>
      <c r="AM382">
        <f t="shared" si="258"/>
        <v>0</v>
      </c>
      <c r="AN382">
        <f t="shared" si="277"/>
        <v>0</v>
      </c>
      <c r="AO382">
        <f t="shared" si="259"/>
        <v>0</v>
      </c>
      <c r="AP382">
        <f t="shared" si="260"/>
        <v>0</v>
      </c>
      <c r="AY382" s="72"/>
      <c r="AZ382" s="73"/>
      <c r="BB382" s="72"/>
      <c r="BQ382" s="100"/>
      <c r="BR382" s="96"/>
      <c r="BS382" s="60" t="str">
        <f t="shared" si="239"/>
        <v>DA754</v>
      </c>
      <c r="BT382" t="str">
        <f>IF(ISNA(MATCH(27,$K:$K,)),CC382,VLOOKUP(27,$K:$P,COLUMN(E212),))</f>
        <v>RES_DA754</v>
      </c>
      <c r="BU382" t="str">
        <f>IF(ISNA(MATCH(27,$K:$K,)),CD382,VLOOKUP(27,$K:$P,COLUMN(F212),))</f>
        <v>Reserve</v>
      </c>
      <c r="BW382" t="s">
        <v>584</v>
      </c>
      <c r="BX382" t="s">
        <v>585</v>
      </c>
      <c r="BY382" s="65" t="s">
        <v>1402</v>
      </c>
      <c r="BZ382" t="str">
        <f t="shared" si="240"/>
        <v>754</v>
      </c>
      <c r="CB382" t="s">
        <v>1407</v>
      </c>
      <c r="CC382" t="s">
        <v>1408</v>
      </c>
      <c r="CD382" t="s">
        <v>589</v>
      </c>
      <c r="CF382" t="s">
        <v>584</v>
      </c>
      <c r="CG382" t="s">
        <v>585</v>
      </c>
      <c r="CH382" t="s">
        <v>1402</v>
      </c>
      <c r="EA382" t="str">
        <f>MasterListe!G72</f>
        <v>SM01</v>
      </c>
      <c r="EB382">
        <f>MasterListe!S72</f>
        <v>0</v>
      </c>
      <c r="EC382">
        <f t="shared" si="261"/>
        <v>0</v>
      </c>
      <c r="ED382">
        <f t="shared" si="262"/>
        <v>0</v>
      </c>
      <c r="EE382">
        <f t="shared" si="263"/>
        <v>0</v>
      </c>
      <c r="EF382">
        <f t="shared" si="264"/>
        <v>0</v>
      </c>
      <c r="EG382">
        <f t="shared" si="265"/>
        <v>0</v>
      </c>
      <c r="EH382">
        <f t="shared" si="266"/>
        <v>1</v>
      </c>
      <c r="EI382">
        <f t="shared" si="267"/>
        <v>0</v>
      </c>
      <c r="FA382" s="63" t="str">
        <f t="shared" si="278"/>
        <v>IO.RES_DA754</v>
      </c>
      <c r="FB382" s="64" t="str">
        <f t="shared" si="279"/>
        <v>F</v>
      </c>
      <c r="FC382" s="64" t="str">
        <f t="shared" si="280"/>
        <v>754</v>
      </c>
      <c r="FD382" s="64" t="str">
        <f t="shared" si="281"/>
        <v>Reserve</v>
      </c>
      <c r="FE382" s="64" t="s">
        <v>619</v>
      </c>
      <c r="FF382" s="65"/>
    </row>
    <row r="383" spans="1:162" ht="15" customHeight="1">
      <c r="A383">
        <f t="shared" si="268"/>
        <v>1</v>
      </c>
      <c r="G383">
        <f t="shared" si="241"/>
        <v>0</v>
      </c>
      <c r="H383">
        <f t="shared" si="242"/>
        <v>0</v>
      </c>
      <c r="I383">
        <f t="shared" si="243"/>
        <v>56</v>
      </c>
      <c r="J383">
        <f t="shared" si="282"/>
        <v>0</v>
      </c>
      <c r="K383">
        <f t="shared" si="244"/>
        <v>0</v>
      </c>
      <c r="L383">
        <f t="shared" si="245"/>
        <v>0</v>
      </c>
      <c r="M383">
        <f t="shared" si="246"/>
        <v>0</v>
      </c>
      <c r="N383">
        <f t="shared" si="238"/>
        <v>0</v>
      </c>
      <c r="O383" t="str">
        <f>MasterListe!B73&amp;"_"&amp;MasterListe!E73&amp;"_"&amp;MasterListe!F73</f>
        <v>TZ011_app SM02 A1_dp2</v>
      </c>
      <c r="P383" t="str">
        <f>MasterListe!I73&amp;" "&amp;MasterListe!L73</f>
        <v>Niveaumeldung HiHi Grenzschalter</v>
      </c>
      <c r="S383">
        <f t="shared" si="269"/>
        <v>4</v>
      </c>
      <c r="T383">
        <f t="shared" si="247"/>
        <v>0</v>
      </c>
      <c r="U383">
        <f t="shared" si="270"/>
        <v>0</v>
      </c>
      <c r="V383">
        <f t="shared" si="271"/>
        <v>10</v>
      </c>
      <c r="W383">
        <f t="shared" si="248"/>
        <v>5</v>
      </c>
      <c r="X383">
        <f t="shared" si="249"/>
        <v>0</v>
      </c>
      <c r="Y383">
        <f t="shared" si="272"/>
        <v>6</v>
      </c>
      <c r="Z383">
        <f t="shared" si="250"/>
        <v>2</v>
      </c>
      <c r="AA383">
        <f t="shared" si="251"/>
        <v>0</v>
      </c>
      <c r="AB383">
        <f t="shared" si="273"/>
        <v>96</v>
      </c>
      <c r="AC383">
        <f t="shared" si="252"/>
        <v>56</v>
      </c>
      <c r="AD383">
        <f t="shared" si="253"/>
        <v>1</v>
      </c>
      <c r="AE383">
        <f t="shared" si="274"/>
        <v>0</v>
      </c>
      <c r="AF383">
        <f t="shared" si="254"/>
        <v>0</v>
      </c>
      <c r="AG383">
        <f t="shared" si="275"/>
        <v>8</v>
      </c>
      <c r="AH383" cm="1">
        <f t="array" ref="AH383">_xlfn.IFS(AND(AF383=AE383,AJ383=1),SUM(IF(EC383=1,1,0),AH382),AND(AH382=0,OR(AI383=1,AJ383=0)),0,AND(AI383=0,AJ383=0),AH382)</f>
        <v>4</v>
      </c>
      <c r="AI383">
        <f t="shared" si="255"/>
        <v>0</v>
      </c>
      <c r="AJ383">
        <f t="shared" si="256"/>
        <v>0</v>
      </c>
      <c r="AK383">
        <f t="shared" si="276"/>
        <v>0</v>
      </c>
      <c r="AL383">
        <f t="shared" si="257"/>
        <v>0</v>
      </c>
      <c r="AM383">
        <f t="shared" si="258"/>
        <v>0</v>
      </c>
      <c r="AN383">
        <f t="shared" si="277"/>
        <v>0</v>
      </c>
      <c r="AO383">
        <f t="shared" si="259"/>
        <v>0</v>
      </c>
      <c r="AP383">
        <f t="shared" si="260"/>
        <v>0</v>
      </c>
      <c r="AY383" s="72"/>
      <c r="AZ383" s="73"/>
      <c r="BB383" s="72"/>
      <c r="BQ383" s="100"/>
      <c r="BR383" s="96"/>
      <c r="BS383" s="60" t="str">
        <f t="shared" si="239"/>
        <v>DA755</v>
      </c>
      <c r="BT383" t="str">
        <f>IF(ISNA(MATCH(28,$K:$K,)),CC383,VLOOKUP(28,$K:$P,COLUMN(E213),))</f>
        <v>RES_DA755</v>
      </c>
      <c r="BU383" t="str">
        <f>IF(ISNA(MATCH(28,$K:$K,)),CD383,VLOOKUP(28,$K:$P,COLUMN(F213),))</f>
        <v>Reserve</v>
      </c>
      <c r="BW383" t="s">
        <v>584</v>
      </c>
      <c r="BX383" t="s">
        <v>585</v>
      </c>
      <c r="BY383" s="65" t="s">
        <v>1402</v>
      </c>
      <c r="BZ383" t="str">
        <f t="shared" si="240"/>
        <v>755</v>
      </c>
      <c r="CB383" t="s">
        <v>1409</v>
      </c>
      <c r="CC383" t="s">
        <v>1410</v>
      </c>
      <c r="CD383" t="s">
        <v>589</v>
      </c>
      <c r="CF383" t="s">
        <v>584</v>
      </c>
      <c r="CG383" t="s">
        <v>585</v>
      </c>
      <c r="CH383" t="s">
        <v>1402</v>
      </c>
      <c r="EA383" t="str">
        <f>MasterListe!G73</f>
        <v>SM02</v>
      </c>
      <c r="EB383">
        <f>MasterListe!S73</f>
        <v>0</v>
      </c>
      <c r="EC383">
        <f t="shared" si="261"/>
        <v>0</v>
      </c>
      <c r="ED383">
        <f t="shared" si="262"/>
        <v>0</v>
      </c>
      <c r="EE383">
        <f t="shared" si="263"/>
        <v>0</v>
      </c>
      <c r="EF383">
        <f t="shared" si="264"/>
        <v>0</v>
      </c>
      <c r="EG383">
        <f t="shared" si="265"/>
        <v>0</v>
      </c>
      <c r="EH383">
        <f t="shared" si="266"/>
        <v>1</v>
      </c>
      <c r="EI383">
        <f t="shared" si="267"/>
        <v>0</v>
      </c>
      <c r="FA383" s="63" t="str">
        <f t="shared" si="278"/>
        <v>IO.RES_DA755</v>
      </c>
      <c r="FB383" s="64" t="str">
        <f t="shared" si="279"/>
        <v>F</v>
      </c>
      <c r="FC383" s="64" t="str">
        <f t="shared" si="280"/>
        <v>755</v>
      </c>
      <c r="FD383" s="64" t="str">
        <f t="shared" si="281"/>
        <v>Reserve</v>
      </c>
      <c r="FE383" s="64" t="s">
        <v>619</v>
      </c>
      <c r="FF383" s="65"/>
    </row>
    <row r="384" spans="1:162" ht="15" customHeight="1">
      <c r="A384">
        <f t="shared" si="268"/>
        <v>1</v>
      </c>
      <c r="G384">
        <f t="shared" si="241"/>
        <v>0</v>
      </c>
      <c r="H384">
        <f t="shared" si="242"/>
        <v>0</v>
      </c>
      <c r="I384">
        <f t="shared" si="243"/>
        <v>57</v>
      </c>
      <c r="J384">
        <f t="shared" si="282"/>
        <v>0</v>
      </c>
      <c r="K384">
        <f t="shared" si="244"/>
        <v>0</v>
      </c>
      <c r="L384">
        <f t="shared" si="245"/>
        <v>0</v>
      </c>
      <c r="M384">
        <f t="shared" si="246"/>
        <v>0</v>
      </c>
      <c r="N384">
        <f t="shared" si="238"/>
        <v>0</v>
      </c>
      <c r="O384" t="str">
        <f>MasterListe!B74&amp;"_"&amp;MasterListe!E74&amp;"_"&amp;MasterListe!F74</f>
        <v>TZ011_app SM02 A1_dp1</v>
      </c>
      <c r="P384" t="str">
        <f>MasterListe!I74&amp;" "&amp;MasterListe!L74</f>
        <v>Störmeldung Hi Grenzschalter</v>
      </c>
      <c r="S384">
        <f t="shared" si="269"/>
        <v>4</v>
      </c>
      <c r="T384">
        <f t="shared" si="247"/>
        <v>0</v>
      </c>
      <c r="U384">
        <f t="shared" si="270"/>
        <v>0</v>
      </c>
      <c r="V384">
        <f t="shared" si="271"/>
        <v>10</v>
      </c>
      <c r="W384">
        <f t="shared" si="248"/>
        <v>5</v>
      </c>
      <c r="X384">
        <f t="shared" si="249"/>
        <v>0</v>
      </c>
      <c r="Y384">
        <f t="shared" si="272"/>
        <v>6</v>
      </c>
      <c r="Z384">
        <f t="shared" si="250"/>
        <v>2</v>
      </c>
      <c r="AA384">
        <f t="shared" si="251"/>
        <v>0</v>
      </c>
      <c r="AB384">
        <f t="shared" si="273"/>
        <v>96</v>
      </c>
      <c r="AC384">
        <f t="shared" si="252"/>
        <v>57</v>
      </c>
      <c r="AD384">
        <f t="shared" si="253"/>
        <v>1</v>
      </c>
      <c r="AE384">
        <f t="shared" si="274"/>
        <v>0</v>
      </c>
      <c r="AF384">
        <f t="shared" si="254"/>
        <v>0</v>
      </c>
      <c r="AG384">
        <f t="shared" si="275"/>
        <v>8</v>
      </c>
      <c r="AH384" cm="1">
        <f t="array" ref="AH384">_xlfn.IFS(AND(AF384=AE384,AJ384=1),SUM(IF(EC384=1,1,0),AH383),AND(AH383=0,OR(AI384=1,AJ384=0)),0,AND(AI384=0,AJ384=0),AH383)</f>
        <v>4</v>
      </c>
      <c r="AI384">
        <f t="shared" si="255"/>
        <v>0</v>
      </c>
      <c r="AJ384">
        <f t="shared" si="256"/>
        <v>0</v>
      </c>
      <c r="AK384">
        <f t="shared" si="276"/>
        <v>0</v>
      </c>
      <c r="AL384">
        <f t="shared" si="257"/>
        <v>0</v>
      </c>
      <c r="AM384">
        <f t="shared" si="258"/>
        <v>0</v>
      </c>
      <c r="AN384">
        <f t="shared" si="277"/>
        <v>0</v>
      </c>
      <c r="AO384">
        <f t="shared" si="259"/>
        <v>0</v>
      </c>
      <c r="AP384">
        <f t="shared" si="260"/>
        <v>0</v>
      </c>
      <c r="AY384" s="72"/>
      <c r="AZ384" s="73"/>
      <c r="BB384" s="72"/>
      <c r="BQ384" s="100"/>
      <c r="BR384" s="96"/>
      <c r="BS384" s="60" t="str">
        <f t="shared" si="239"/>
        <v>DA756</v>
      </c>
      <c r="BT384" t="str">
        <f>IF(ISNA(MATCH(29,$K:$K,)),CC384,VLOOKUP(29,$K:$P,COLUMN(E214),))</f>
        <v>RES_DA756</v>
      </c>
      <c r="BU384" t="str">
        <f>IF(ISNA(MATCH(29,$K:$K,)),CD384,VLOOKUP(29,$K:$P,COLUMN(F214),))</f>
        <v>Reserve</v>
      </c>
      <c r="BW384" t="s">
        <v>584</v>
      </c>
      <c r="BX384" t="s">
        <v>585</v>
      </c>
      <c r="BY384" s="65" t="s">
        <v>1402</v>
      </c>
      <c r="BZ384" t="str">
        <f t="shared" si="240"/>
        <v>756</v>
      </c>
      <c r="CB384" t="s">
        <v>1411</v>
      </c>
      <c r="CC384" t="s">
        <v>1412</v>
      </c>
      <c r="CD384" t="s">
        <v>589</v>
      </c>
      <c r="CF384" t="s">
        <v>584</v>
      </c>
      <c r="CG384" t="s">
        <v>585</v>
      </c>
      <c r="CH384" t="s">
        <v>1402</v>
      </c>
      <c r="EA384" t="str">
        <f>MasterListe!G74</f>
        <v>SM01</v>
      </c>
      <c r="EB384">
        <f>MasterListe!S74</f>
        <v>0</v>
      </c>
      <c r="EC384">
        <f t="shared" si="261"/>
        <v>0</v>
      </c>
      <c r="ED384">
        <f t="shared" si="262"/>
        <v>0</v>
      </c>
      <c r="EE384">
        <f t="shared" si="263"/>
        <v>0</v>
      </c>
      <c r="EF384">
        <f t="shared" si="264"/>
        <v>0</v>
      </c>
      <c r="EG384">
        <f t="shared" si="265"/>
        <v>0</v>
      </c>
      <c r="EH384">
        <f t="shared" si="266"/>
        <v>1</v>
      </c>
      <c r="EI384">
        <f t="shared" si="267"/>
        <v>0</v>
      </c>
      <c r="FA384" s="63" t="str">
        <f t="shared" si="278"/>
        <v>IO.RES_DA756</v>
      </c>
      <c r="FB384" s="64" t="str">
        <f t="shared" si="279"/>
        <v>F</v>
      </c>
      <c r="FC384" s="64" t="str">
        <f t="shared" si="280"/>
        <v>756</v>
      </c>
      <c r="FD384" s="64" t="str">
        <f t="shared" si="281"/>
        <v>Reserve</v>
      </c>
      <c r="FE384" s="64" t="s">
        <v>619</v>
      </c>
      <c r="FF384" s="65"/>
    </row>
    <row r="385" spans="1:162" ht="15" customHeight="1">
      <c r="A385">
        <f t="shared" si="268"/>
        <v>1</v>
      </c>
      <c r="G385">
        <f t="shared" si="241"/>
        <v>0</v>
      </c>
      <c r="H385">
        <f t="shared" si="242"/>
        <v>0</v>
      </c>
      <c r="I385">
        <f t="shared" si="243"/>
        <v>58</v>
      </c>
      <c r="J385">
        <f t="shared" si="282"/>
        <v>0</v>
      </c>
      <c r="K385">
        <f t="shared" si="244"/>
        <v>0</v>
      </c>
      <c r="L385">
        <f t="shared" si="245"/>
        <v>0</v>
      </c>
      <c r="M385">
        <f t="shared" si="246"/>
        <v>0</v>
      </c>
      <c r="N385">
        <f t="shared" si="238"/>
        <v>0</v>
      </c>
      <c r="O385" t="str">
        <f>MasterListe!B75&amp;"_"&amp;MasterListe!E75&amp;"_"&amp;MasterListe!F75</f>
        <v>TZ011_app SM02 A1_dp2</v>
      </c>
      <c r="P385" t="str">
        <f>MasterListe!I75&amp;" "&amp;MasterListe!L75</f>
        <v>Niveaumeldung Hi Grenzschalter</v>
      </c>
      <c r="S385">
        <f t="shared" si="269"/>
        <v>4</v>
      </c>
      <c r="T385">
        <f t="shared" si="247"/>
        <v>0</v>
      </c>
      <c r="U385">
        <f t="shared" si="270"/>
        <v>0</v>
      </c>
      <c r="V385">
        <f t="shared" si="271"/>
        <v>10</v>
      </c>
      <c r="W385">
        <f t="shared" si="248"/>
        <v>5</v>
      </c>
      <c r="X385">
        <f t="shared" si="249"/>
        <v>0</v>
      </c>
      <c r="Y385">
        <f t="shared" si="272"/>
        <v>6</v>
      </c>
      <c r="Z385">
        <f t="shared" si="250"/>
        <v>2</v>
      </c>
      <c r="AA385">
        <f t="shared" si="251"/>
        <v>0</v>
      </c>
      <c r="AB385">
        <f t="shared" si="273"/>
        <v>96</v>
      </c>
      <c r="AC385">
        <f t="shared" si="252"/>
        <v>58</v>
      </c>
      <c r="AD385">
        <f t="shared" si="253"/>
        <v>1</v>
      </c>
      <c r="AE385">
        <f t="shared" si="274"/>
        <v>0</v>
      </c>
      <c r="AF385">
        <f t="shared" si="254"/>
        <v>0</v>
      </c>
      <c r="AG385">
        <f t="shared" si="275"/>
        <v>8</v>
      </c>
      <c r="AH385" cm="1">
        <f t="array" ref="AH385">_xlfn.IFS(AND(AF385=AE385,AJ385=1),SUM(IF(EC385=1,1,0),AH384),AND(AH384=0,OR(AI385=1,AJ385=0)),0,AND(AI385=0,AJ385=0),AH384)</f>
        <v>4</v>
      </c>
      <c r="AI385">
        <f t="shared" si="255"/>
        <v>0</v>
      </c>
      <c r="AJ385">
        <f t="shared" si="256"/>
        <v>0</v>
      </c>
      <c r="AK385">
        <f t="shared" si="276"/>
        <v>0</v>
      </c>
      <c r="AL385">
        <f t="shared" si="257"/>
        <v>0</v>
      </c>
      <c r="AM385">
        <f t="shared" si="258"/>
        <v>0</v>
      </c>
      <c r="AN385">
        <f t="shared" si="277"/>
        <v>0</v>
      </c>
      <c r="AO385">
        <f t="shared" si="259"/>
        <v>0</v>
      </c>
      <c r="AP385">
        <f t="shared" si="260"/>
        <v>0</v>
      </c>
      <c r="AY385" s="72"/>
      <c r="AZ385" s="73"/>
      <c r="BB385" s="72"/>
      <c r="BQ385" s="100"/>
      <c r="BR385" s="96"/>
      <c r="BS385" s="60" t="str">
        <f t="shared" si="239"/>
        <v>DA757</v>
      </c>
      <c r="BT385" t="str">
        <f>IF(ISNA(MATCH(30,$K:$K,)),CC385,VLOOKUP(30,$K:$P,COLUMN(E215),))</f>
        <v>RES_DA757</v>
      </c>
      <c r="BU385" t="str">
        <f>IF(ISNA(MATCH(30,$K:$K,)),CD385,VLOOKUP(30,$K:$P,COLUMN(F215),))</f>
        <v>Reserve</v>
      </c>
      <c r="BW385" t="s">
        <v>584</v>
      </c>
      <c r="BX385" t="s">
        <v>585</v>
      </c>
      <c r="BY385" s="65" t="s">
        <v>1402</v>
      </c>
      <c r="BZ385" t="str">
        <f t="shared" si="240"/>
        <v>757</v>
      </c>
      <c r="CB385" t="s">
        <v>1413</v>
      </c>
      <c r="CC385" t="s">
        <v>1414</v>
      </c>
      <c r="CD385" t="s">
        <v>589</v>
      </c>
      <c r="CF385" t="s">
        <v>584</v>
      </c>
      <c r="CG385" t="s">
        <v>585</v>
      </c>
      <c r="CH385" t="s">
        <v>1402</v>
      </c>
      <c r="EA385" t="str">
        <f>MasterListe!G75</f>
        <v>SM02</v>
      </c>
      <c r="EB385">
        <f>MasterListe!S75</f>
        <v>0</v>
      </c>
      <c r="EC385">
        <f t="shared" si="261"/>
        <v>0</v>
      </c>
      <c r="ED385">
        <f t="shared" si="262"/>
        <v>0</v>
      </c>
      <c r="EE385">
        <f t="shared" si="263"/>
        <v>0</v>
      </c>
      <c r="EF385">
        <f t="shared" si="264"/>
        <v>0</v>
      </c>
      <c r="EG385">
        <f t="shared" si="265"/>
        <v>0</v>
      </c>
      <c r="EH385">
        <f t="shared" si="266"/>
        <v>1</v>
      </c>
      <c r="EI385">
        <f t="shared" si="267"/>
        <v>0</v>
      </c>
      <c r="FA385" s="63" t="str">
        <f t="shared" si="278"/>
        <v>IO.RES_DA757</v>
      </c>
      <c r="FB385" s="64" t="str">
        <f t="shared" si="279"/>
        <v>F</v>
      </c>
      <c r="FC385" s="64" t="str">
        <f t="shared" si="280"/>
        <v>757</v>
      </c>
      <c r="FD385" s="64" t="str">
        <f t="shared" si="281"/>
        <v>Reserve</v>
      </c>
      <c r="FE385" s="64" t="s">
        <v>619</v>
      </c>
      <c r="FF385" s="65"/>
    </row>
    <row r="386" spans="1:162" ht="15" customHeight="1">
      <c r="A386">
        <f t="shared" si="268"/>
        <v>1</v>
      </c>
      <c r="G386">
        <f t="shared" si="241"/>
        <v>0</v>
      </c>
      <c r="H386">
        <f t="shared" si="242"/>
        <v>0</v>
      </c>
      <c r="I386">
        <f t="shared" si="243"/>
        <v>59</v>
      </c>
      <c r="J386">
        <f t="shared" si="282"/>
        <v>0</v>
      </c>
      <c r="K386">
        <f t="shared" si="244"/>
        <v>0</v>
      </c>
      <c r="L386">
        <f t="shared" si="245"/>
        <v>0</v>
      </c>
      <c r="M386">
        <f t="shared" si="246"/>
        <v>0</v>
      </c>
      <c r="N386">
        <f t="shared" si="238"/>
        <v>0</v>
      </c>
      <c r="O386" t="str">
        <f>MasterListe!B76&amp;"_"&amp;MasterListe!E76&amp;"_"&amp;MasterListe!F76</f>
        <v>TZ011_app SM02 A1_dp1</v>
      </c>
      <c r="P386" t="str">
        <f>MasterListe!I76&amp;" "&amp;MasterListe!L76</f>
        <v>Störmeldung LoLo Grenzschalter</v>
      </c>
      <c r="S386">
        <f t="shared" si="269"/>
        <v>4</v>
      </c>
      <c r="T386">
        <f t="shared" si="247"/>
        <v>0</v>
      </c>
      <c r="U386">
        <f t="shared" si="270"/>
        <v>0</v>
      </c>
      <c r="V386">
        <f t="shared" si="271"/>
        <v>10</v>
      </c>
      <c r="W386">
        <f t="shared" si="248"/>
        <v>5</v>
      </c>
      <c r="X386">
        <f t="shared" si="249"/>
        <v>0</v>
      </c>
      <c r="Y386">
        <f t="shared" si="272"/>
        <v>6</v>
      </c>
      <c r="Z386">
        <f t="shared" si="250"/>
        <v>2</v>
      </c>
      <c r="AA386">
        <f t="shared" si="251"/>
        <v>0</v>
      </c>
      <c r="AB386">
        <f t="shared" si="273"/>
        <v>96</v>
      </c>
      <c r="AC386">
        <f t="shared" si="252"/>
        <v>59</v>
      </c>
      <c r="AD386">
        <f t="shared" si="253"/>
        <v>1</v>
      </c>
      <c r="AE386">
        <f t="shared" si="274"/>
        <v>0</v>
      </c>
      <c r="AF386">
        <f t="shared" si="254"/>
        <v>0</v>
      </c>
      <c r="AG386">
        <f t="shared" si="275"/>
        <v>8</v>
      </c>
      <c r="AH386" cm="1">
        <f t="array" ref="AH386">_xlfn.IFS(AND(AF386=AE386,AJ386=1),SUM(IF(EC386=1,1,0),AH385),AND(AH385=0,OR(AI386=1,AJ386=0)),0,AND(AI386=0,AJ386=0),AH385)</f>
        <v>4</v>
      </c>
      <c r="AI386">
        <f t="shared" si="255"/>
        <v>0</v>
      </c>
      <c r="AJ386">
        <f t="shared" si="256"/>
        <v>0</v>
      </c>
      <c r="AK386">
        <f t="shared" si="276"/>
        <v>0</v>
      </c>
      <c r="AL386">
        <f t="shared" si="257"/>
        <v>0</v>
      </c>
      <c r="AM386">
        <f t="shared" si="258"/>
        <v>0</v>
      </c>
      <c r="AN386">
        <f t="shared" si="277"/>
        <v>0</v>
      </c>
      <c r="AO386">
        <f t="shared" si="259"/>
        <v>0</v>
      </c>
      <c r="AP386">
        <f t="shared" si="260"/>
        <v>0</v>
      </c>
      <c r="AY386" s="72"/>
      <c r="AZ386" s="73"/>
      <c r="BB386" s="72"/>
      <c r="BQ386" s="100"/>
      <c r="BR386" s="96">
        <v>6</v>
      </c>
      <c r="BS386" s="60" t="str">
        <f t="shared" si="239"/>
        <v>DA768</v>
      </c>
      <c r="BT386" t="str">
        <f>IF(ISNA(MATCH(31,$K:$K,)),CC386,VLOOKUP(31,$K:$P,COLUMN(E216),))</f>
        <v>RES_DA768</v>
      </c>
      <c r="BU386" t="str">
        <f>IF(ISNA(MATCH(31,$K:$K,)),CD386,VLOOKUP(31,$K:$P,COLUMN(F216),))</f>
        <v>Reserve</v>
      </c>
      <c r="BW386" t="s">
        <v>584</v>
      </c>
      <c r="BX386" t="s">
        <v>585</v>
      </c>
      <c r="BY386" s="65" t="s">
        <v>1415</v>
      </c>
      <c r="BZ386" t="str">
        <f t="shared" si="240"/>
        <v>768</v>
      </c>
      <c r="CB386" t="s">
        <v>1416</v>
      </c>
      <c r="CC386" t="s">
        <v>1417</v>
      </c>
      <c r="CD386" t="s">
        <v>589</v>
      </c>
      <c r="CF386" t="s">
        <v>584</v>
      </c>
      <c r="CG386" t="s">
        <v>585</v>
      </c>
      <c r="CH386" t="s">
        <v>1415</v>
      </c>
      <c r="EA386" t="str">
        <f>MasterListe!G76</f>
        <v>SM01</v>
      </c>
      <c r="EB386">
        <f>MasterListe!S76</f>
        <v>0</v>
      </c>
      <c r="EC386">
        <f t="shared" si="261"/>
        <v>0</v>
      </c>
      <c r="ED386">
        <f t="shared" si="262"/>
        <v>0</v>
      </c>
      <c r="EE386">
        <f t="shared" si="263"/>
        <v>0</v>
      </c>
      <c r="EF386">
        <f t="shared" si="264"/>
        <v>0</v>
      </c>
      <c r="EG386">
        <f t="shared" si="265"/>
        <v>0</v>
      </c>
      <c r="EH386">
        <f t="shared" si="266"/>
        <v>1</v>
      </c>
      <c r="EI386">
        <f t="shared" si="267"/>
        <v>0</v>
      </c>
      <c r="FA386" s="63" t="str">
        <f t="shared" si="278"/>
        <v>IO.RES_DA768</v>
      </c>
      <c r="FB386" s="64" t="str">
        <f t="shared" si="279"/>
        <v>F</v>
      </c>
      <c r="FC386" s="64" t="str">
        <f t="shared" si="280"/>
        <v>768</v>
      </c>
      <c r="FD386" s="64" t="str">
        <f t="shared" si="281"/>
        <v>Reserve</v>
      </c>
      <c r="FE386" s="64" t="s">
        <v>619</v>
      </c>
      <c r="FF386" s="65"/>
    </row>
    <row r="387" spans="1:162" ht="15" customHeight="1">
      <c r="A387">
        <f t="shared" si="268"/>
        <v>1</v>
      </c>
      <c r="G387">
        <f t="shared" si="241"/>
        <v>0</v>
      </c>
      <c r="H387">
        <f t="shared" si="242"/>
        <v>0</v>
      </c>
      <c r="I387">
        <f t="shared" si="243"/>
        <v>60</v>
      </c>
      <c r="J387">
        <f t="shared" si="282"/>
        <v>0</v>
      </c>
      <c r="K387">
        <f t="shared" si="244"/>
        <v>0</v>
      </c>
      <c r="L387">
        <f t="shared" si="245"/>
        <v>0</v>
      </c>
      <c r="M387">
        <f t="shared" si="246"/>
        <v>0</v>
      </c>
      <c r="N387">
        <f t="shared" si="238"/>
        <v>0</v>
      </c>
      <c r="O387" t="str">
        <f>MasterListe!B77&amp;"_"&amp;MasterListe!E77&amp;"_"&amp;MasterListe!F77</f>
        <v>TZ011_app SM02 A1_dp2</v>
      </c>
      <c r="P387" t="str">
        <f>MasterListe!I77&amp;" "&amp;MasterListe!L77</f>
        <v>Niveaumeldung LoLo Grenzschalter</v>
      </c>
      <c r="S387">
        <f t="shared" si="269"/>
        <v>4</v>
      </c>
      <c r="T387">
        <f t="shared" si="247"/>
        <v>0</v>
      </c>
      <c r="U387">
        <f t="shared" si="270"/>
        <v>0</v>
      </c>
      <c r="V387">
        <f t="shared" si="271"/>
        <v>10</v>
      </c>
      <c r="W387">
        <f t="shared" si="248"/>
        <v>5</v>
      </c>
      <c r="X387">
        <f t="shared" si="249"/>
        <v>0</v>
      </c>
      <c r="Y387">
        <f t="shared" si="272"/>
        <v>6</v>
      </c>
      <c r="Z387">
        <f t="shared" si="250"/>
        <v>2</v>
      </c>
      <c r="AA387">
        <f t="shared" si="251"/>
        <v>0</v>
      </c>
      <c r="AB387">
        <f t="shared" si="273"/>
        <v>96</v>
      </c>
      <c r="AC387">
        <f t="shared" si="252"/>
        <v>60</v>
      </c>
      <c r="AD387">
        <f t="shared" si="253"/>
        <v>1</v>
      </c>
      <c r="AE387">
        <f t="shared" si="274"/>
        <v>0</v>
      </c>
      <c r="AF387">
        <f t="shared" si="254"/>
        <v>0</v>
      </c>
      <c r="AG387">
        <f t="shared" si="275"/>
        <v>8</v>
      </c>
      <c r="AH387" cm="1">
        <f t="array" ref="AH387">_xlfn.IFS(AND(AF387=AE387,AJ387=1),SUM(IF(EC387=1,1,0),AH386),AND(AH386=0,OR(AI387=1,AJ387=0)),0,AND(AI387=0,AJ387=0),AH386)</f>
        <v>4</v>
      </c>
      <c r="AI387">
        <f t="shared" si="255"/>
        <v>0</v>
      </c>
      <c r="AJ387">
        <f t="shared" si="256"/>
        <v>0</v>
      </c>
      <c r="AK387">
        <f t="shared" si="276"/>
        <v>0</v>
      </c>
      <c r="AL387">
        <f t="shared" si="257"/>
        <v>0</v>
      </c>
      <c r="AM387">
        <f t="shared" si="258"/>
        <v>0</v>
      </c>
      <c r="AN387">
        <f t="shared" si="277"/>
        <v>0</v>
      </c>
      <c r="AO387">
        <f t="shared" si="259"/>
        <v>0</v>
      </c>
      <c r="AP387">
        <f t="shared" si="260"/>
        <v>0</v>
      </c>
      <c r="AY387" s="72"/>
      <c r="AZ387" s="73"/>
      <c r="BB387" s="72"/>
      <c r="BQ387" s="100"/>
      <c r="BR387" s="96"/>
      <c r="BS387" s="60" t="str">
        <f t="shared" si="239"/>
        <v>DA769</v>
      </c>
      <c r="BT387" t="str">
        <f>IF(ISNA(MATCH(32,$K:$K,)),CC387,VLOOKUP(32,$K:$P,COLUMN(E217),))</f>
        <v>RES_DA769</v>
      </c>
      <c r="BU387" t="str">
        <f>IF(ISNA(MATCH(32,$K:$K,)),CD387,VLOOKUP(32,$K:$P,COLUMN(F217),))</f>
        <v>Reserve</v>
      </c>
      <c r="BW387" t="s">
        <v>584</v>
      </c>
      <c r="BX387" t="s">
        <v>585</v>
      </c>
      <c r="BY387" s="65" t="s">
        <v>1415</v>
      </c>
      <c r="BZ387" t="str">
        <f t="shared" si="240"/>
        <v>769</v>
      </c>
      <c r="CB387" t="s">
        <v>1418</v>
      </c>
      <c r="CC387" t="s">
        <v>1419</v>
      </c>
      <c r="CD387" t="s">
        <v>589</v>
      </c>
      <c r="CF387" t="s">
        <v>584</v>
      </c>
      <c r="CG387" t="s">
        <v>585</v>
      </c>
      <c r="CH387" t="s">
        <v>1415</v>
      </c>
      <c r="EA387" t="str">
        <f>MasterListe!G77</f>
        <v>SM02</v>
      </c>
      <c r="EB387">
        <f>MasterListe!S77</f>
        <v>0</v>
      </c>
      <c r="EC387">
        <f t="shared" si="261"/>
        <v>0</v>
      </c>
      <c r="ED387">
        <f t="shared" si="262"/>
        <v>0</v>
      </c>
      <c r="EE387">
        <f t="shared" si="263"/>
        <v>0</v>
      </c>
      <c r="EF387">
        <f t="shared" si="264"/>
        <v>0</v>
      </c>
      <c r="EG387">
        <f t="shared" si="265"/>
        <v>0</v>
      </c>
      <c r="EH387">
        <f t="shared" si="266"/>
        <v>1</v>
      </c>
      <c r="EI387">
        <f t="shared" si="267"/>
        <v>0</v>
      </c>
      <c r="FA387" s="63" t="str">
        <f t="shared" si="278"/>
        <v>IO.RES_DA769</v>
      </c>
      <c r="FB387" s="64" t="str">
        <f t="shared" si="279"/>
        <v>F</v>
      </c>
      <c r="FC387" s="64" t="str">
        <f t="shared" si="280"/>
        <v>769</v>
      </c>
      <c r="FD387" s="64" t="str">
        <f t="shared" si="281"/>
        <v>Reserve</v>
      </c>
      <c r="FE387" s="64" t="s">
        <v>619</v>
      </c>
      <c r="FF387" s="65"/>
    </row>
    <row r="388" spans="1:162" ht="15" customHeight="1">
      <c r="A388">
        <f t="shared" si="268"/>
        <v>1</v>
      </c>
      <c r="G388">
        <f t="shared" si="241"/>
        <v>0</v>
      </c>
      <c r="H388">
        <f t="shared" si="242"/>
        <v>0</v>
      </c>
      <c r="I388">
        <f t="shared" si="243"/>
        <v>0</v>
      </c>
      <c r="J388">
        <f t="shared" si="282"/>
        <v>0</v>
      </c>
      <c r="K388">
        <f t="shared" si="244"/>
        <v>0</v>
      </c>
      <c r="L388">
        <f t="shared" si="245"/>
        <v>0</v>
      </c>
      <c r="M388">
        <f t="shared" si="246"/>
        <v>5</v>
      </c>
      <c r="N388">
        <f t="shared" ref="N388:N451" si="283">AF388*AI388</f>
        <v>0</v>
      </c>
      <c r="O388" t="str">
        <f>MasterListe!B78&amp;"_"&amp;MasterListe!E78&amp;"_"&amp;MasterListe!F78</f>
        <v>TZ011_app SENT A1_dp1</v>
      </c>
      <c r="P388" t="str">
        <f>MasterListe!I78&amp;" "&amp;MasterListe!L78</f>
        <v>Messwert Fuellstand</v>
      </c>
      <c r="S388">
        <f t="shared" si="269"/>
        <v>4</v>
      </c>
      <c r="T388">
        <f t="shared" si="247"/>
        <v>0</v>
      </c>
      <c r="U388">
        <f t="shared" si="270"/>
        <v>0</v>
      </c>
      <c r="V388">
        <f t="shared" si="271"/>
        <v>10</v>
      </c>
      <c r="W388">
        <f t="shared" si="248"/>
        <v>5</v>
      </c>
      <c r="X388">
        <f t="shared" si="249"/>
        <v>0</v>
      </c>
      <c r="Y388">
        <f t="shared" si="272"/>
        <v>6</v>
      </c>
      <c r="Z388">
        <f t="shared" si="250"/>
        <v>2</v>
      </c>
      <c r="AA388">
        <f t="shared" si="251"/>
        <v>0</v>
      </c>
      <c r="AB388">
        <f t="shared" si="273"/>
        <v>96</v>
      </c>
      <c r="AC388">
        <f t="shared" si="252"/>
        <v>60</v>
      </c>
      <c r="AD388">
        <f t="shared" si="253"/>
        <v>0</v>
      </c>
      <c r="AE388">
        <f t="shared" si="274"/>
        <v>0</v>
      </c>
      <c r="AF388">
        <f t="shared" si="254"/>
        <v>0</v>
      </c>
      <c r="AG388">
        <f t="shared" si="275"/>
        <v>8</v>
      </c>
      <c r="AH388" cm="1">
        <f t="array" ref="AH388">_xlfn.IFS(AND(AF388=AE388,AJ388=1),SUM(IF(EC388=1,1,0),AH387),AND(AH387=0,OR(AI388=1,AJ388=0)),0,AND(AI388=0,AJ388=0),AH387)</f>
        <v>5</v>
      </c>
      <c r="AI388">
        <f t="shared" si="255"/>
        <v>0</v>
      </c>
      <c r="AJ388">
        <f t="shared" si="256"/>
        <v>1</v>
      </c>
      <c r="AK388">
        <f t="shared" si="276"/>
        <v>0</v>
      </c>
      <c r="AL388">
        <f t="shared" si="257"/>
        <v>0</v>
      </c>
      <c r="AM388">
        <f t="shared" si="258"/>
        <v>0</v>
      </c>
      <c r="AN388">
        <f t="shared" si="277"/>
        <v>0</v>
      </c>
      <c r="AO388">
        <f t="shared" si="259"/>
        <v>0</v>
      </c>
      <c r="AP388">
        <f t="shared" si="260"/>
        <v>0</v>
      </c>
      <c r="AY388" s="72"/>
      <c r="AZ388" s="73"/>
      <c r="BB388" s="72"/>
      <c r="BQ388" s="100"/>
      <c r="BR388" s="96"/>
      <c r="BS388" s="60" t="str">
        <f t="shared" ref="BS388:BS414" si="284">CB388</f>
        <v>DA770</v>
      </c>
      <c r="BT388" t="str">
        <f>IF(ISNA(MATCH(33,$K:$K,)),CC388,VLOOKUP(33,$K:$P,COLUMN(E218),))</f>
        <v>RES_DA770</v>
      </c>
      <c r="BU388" t="str">
        <f>IF(ISNA(MATCH(33,$K:$K,)),CD388,VLOOKUP(33,$K:$P,COLUMN(F218),))</f>
        <v>Reserve</v>
      </c>
      <c r="BW388" t="s">
        <v>584</v>
      </c>
      <c r="BX388" t="s">
        <v>585</v>
      </c>
      <c r="BY388" s="65" t="s">
        <v>1415</v>
      </c>
      <c r="BZ388" t="str">
        <f t="shared" ref="BZ388:BZ417" si="285">MID(BS388,3,3)</f>
        <v>770</v>
      </c>
      <c r="CB388" t="s">
        <v>1420</v>
      </c>
      <c r="CC388" t="s">
        <v>1421</v>
      </c>
      <c r="CD388" t="s">
        <v>589</v>
      </c>
      <c r="CF388" t="s">
        <v>584</v>
      </c>
      <c r="CG388" t="s">
        <v>585</v>
      </c>
      <c r="CH388" t="s">
        <v>1415</v>
      </c>
      <c r="EA388" t="str">
        <f>MasterListe!G78</f>
        <v>MW01</v>
      </c>
      <c r="EB388" t="str">
        <f>MasterListe!S78</f>
        <v>mV</v>
      </c>
      <c r="EC388">
        <f t="shared" si="261"/>
        <v>1</v>
      </c>
      <c r="ED388">
        <f t="shared" si="262"/>
        <v>0</v>
      </c>
      <c r="EE388">
        <f t="shared" si="263"/>
        <v>0</v>
      </c>
      <c r="EF388">
        <f t="shared" si="264"/>
        <v>1</v>
      </c>
      <c r="EG388">
        <f t="shared" si="265"/>
        <v>0</v>
      </c>
      <c r="EH388">
        <f t="shared" si="266"/>
        <v>0</v>
      </c>
      <c r="EI388">
        <f t="shared" si="267"/>
        <v>0</v>
      </c>
      <c r="FA388" s="63" t="str">
        <f t="shared" si="278"/>
        <v>IO.RES_DA770</v>
      </c>
      <c r="FB388" s="64" t="str">
        <f t="shared" si="279"/>
        <v>F</v>
      </c>
      <c r="FC388" s="64" t="str">
        <f t="shared" si="280"/>
        <v>770</v>
      </c>
      <c r="FD388" s="64" t="str">
        <f t="shared" si="281"/>
        <v>Reserve</v>
      </c>
      <c r="FE388" s="64" t="s">
        <v>619</v>
      </c>
      <c r="FF388" s="65"/>
    </row>
    <row r="389" spans="1:162" ht="15" customHeight="1">
      <c r="A389">
        <f t="shared" si="268"/>
        <v>1</v>
      </c>
      <c r="G389">
        <f t="shared" ref="G389:G452" si="286">AO389*AP389</f>
        <v>0</v>
      </c>
      <c r="H389">
        <f t="shared" ref="H389:H452" si="287">T389*U389</f>
        <v>0</v>
      </c>
      <c r="I389">
        <f t="shared" ref="I389:I452" si="288">AC389*AD389</f>
        <v>61</v>
      </c>
      <c r="J389">
        <f t="shared" si="282"/>
        <v>0</v>
      </c>
      <c r="K389">
        <f t="shared" ref="K389:K452" si="289">AA389*Z389</f>
        <v>0</v>
      </c>
      <c r="L389">
        <f t="shared" ref="L389:L452" si="290">AM389*AL389</f>
        <v>0</v>
      </c>
      <c r="M389">
        <f t="shared" ref="M389:M452" si="291">AH389*AJ389</f>
        <v>0</v>
      </c>
      <c r="N389">
        <f t="shared" si="283"/>
        <v>0</v>
      </c>
      <c r="O389" t="str">
        <f>MasterListe!B79&amp;"_"&amp;MasterListe!E79&amp;"_"&amp;MasterListe!F79</f>
        <v>TZ011_app SM01 A1_dp1</v>
      </c>
      <c r="P389" t="str">
        <f>MasterListe!I79&amp;" "&amp;MasterListe!L79</f>
        <v>Störmeldung Fuellstand SM</v>
      </c>
      <c r="S389">
        <f t="shared" si="269"/>
        <v>4</v>
      </c>
      <c r="T389">
        <f t="shared" ref="T389:T452" si="292">IF(SUM(IF(Q389="A1000_Standard",1,0),T388)&gt;S389,T388,SUM(IF(Q389="A1000_Standard",1,0),T388))</f>
        <v>0</v>
      </c>
      <c r="U389">
        <f t="shared" si="270"/>
        <v>0</v>
      </c>
      <c r="V389">
        <f t="shared" si="271"/>
        <v>10</v>
      </c>
      <c r="W389">
        <f t="shared" ref="W389:W452" si="293">IF(SUM(IF(Q389="A1000",1,0),W388)&gt;V389,W388,SUM(IF(Q389="A1000",1,0),W388))</f>
        <v>5</v>
      </c>
      <c r="X389">
        <f t="shared" ref="X389:X452" si="294">IF(Q389="A1000",1,0)</f>
        <v>0</v>
      </c>
      <c r="Y389">
        <f t="shared" si="272"/>
        <v>6</v>
      </c>
      <c r="Z389">
        <f t="shared" ref="Z389:Z452" si="295">IF(SUM(IF(Q389="A2000",1,0),Z388)&gt;Y389,Z388,SUM(IF(Q389="A2000",1,0),Z388))</f>
        <v>2</v>
      </c>
      <c r="AA389">
        <f t="shared" ref="AA389:AA452" si="296">IF(Q389="A2000",1,0)</f>
        <v>0</v>
      </c>
      <c r="AB389">
        <f t="shared" si="273"/>
        <v>96</v>
      </c>
      <c r="AC389">
        <f t="shared" ref="AC389:AC452" si="297">IF(SUM(IF(EH389=1,1,0),AC388)&gt;AB389,AC388,SUM(IF(EH389=1,1,0),AC388))</f>
        <v>61</v>
      </c>
      <c r="AD389">
        <f t="shared" ref="AD389:AD452" si="298">EH389</f>
        <v>1</v>
      </c>
      <c r="AE389">
        <f t="shared" si="274"/>
        <v>0</v>
      </c>
      <c r="AF389">
        <f t="shared" ref="AF389:AF452" si="299">IF(SUM(IF(EC389=1,1,0),AF388)&gt;AE389,AF388,SUM(IF(EC389=1,1,0),AF388))</f>
        <v>0</v>
      </c>
      <c r="AG389">
        <f t="shared" si="275"/>
        <v>8</v>
      </c>
      <c r="AH389" cm="1">
        <f t="array" ref="AH389">_xlfn.IFS(AND(AF389=AE389,AJ389=1),SUM(IF(EC389=1,1,0),AH388),AND(AH388=0,OR(AI389=1,AJ389=0)),0,AND(AI389=0,AJ389=0),AH388)</f>
        <v>5</v>
      </c>
      <c r="AI389">
        <f t="shared" ref="AI389:AI452" si="300">IF(AND(EC389=1,AF388&lt;AE389),1,0)</f>
        <v>0</v>
      </c>
      <c r="AJ389">
        <f t="shared" ref="AJ389:AJ452" si="301">IF(AND(EC389=1,AI389=0),1,0)</f>
        <v>0</v>
      </c>
      <c r="AK389">
        <f t="shared" si="276"/>
        <v>0</v>
      </c>
      <c r="AL389">
        <f t="shared" ref="AL389:AL452" si="302">IF(SUM(IF(EG389=1,1,0),AL388)&gt;AK389,AF388,SUM(IF(EG389=1,1,0),AL388))</f>
        <v>0</v>
      </c>
      <c r="AM389">
        <f t="shared" ref="AM389:AM452" si="303">IF(AND(EG389=1,AL388&lt;AK389),1,0)</f>
        <v>0</v>
      </c>
      <c r="AN389">
        <f t="shared" si="277"/>
        <v>0</v>
      </c>
      <c r="AO389">
        <f t="shared" ref="AO389:AO452" si="304">IF(SUM(AP389,AO388)&gt;AN389,AO388,SUM(AP389,AO388))</f>
        <v>0</v>
      </c>
      <c r="AP389">
        <f t="shared" ref="AP389:AP452" si="305">ED389</f>
        <v>0</v>
      </c>
      <c r="AY389" s="72"/>
      <c r="AZ389" s="73"/>
      <c r="BB389" s="72"/>
      <c r="BQ389" s="100"/>
      <c r="BR389" s="96"/>
      <c r="BS389" s="60" t="str">
        <f t="shared" si="284"/>
        <v>DA771</v>
      </c>
      <c r="BT389" t="str">
        <f>IF(ISNA(MATCH(34,$K:$K,)),CC389,VLOOKUP(34,$K:$P,COLUMN(E219),))</f>
        <v>RES_DA771</v>
      </c>
      <c r="BU389" t="str">
        <f>IF(ISNA(MATCH(34,$K:$K,)),CD389,VLOOKUP(34,$K:$P,COLUMN(F219),))</f>
        <v>Reserve</v>
      </c>
      <c r="BW389" t="s">
        <v>584</v>
      </c>
      <c r="BX389" t="s">
        <v>585</v>
      </c>
      <c r="BY389" s="65" t="s">
        <v>1415</v>
      </c>
      <c r="BZ389" t="str">
        <f t="shared" si="285"/>
        <v>771</v>
      </c>
      <c r="CB389" t="s">
        <v>1422</v>
      </c>
      <c r="CC389" t="s">
        <v>1423</v>
      </c>
      <c r="CD389" t="s">
        <v>589</v>
      </c>
      <c r="CF389" t="s">
        <v>584</v>
      </c>
      <c r="CG389" t="s">
        <v>585</v>
      </c>
      <c r="CH389" t="s">
        <v>1415</v>
      </c>
      <c r="EA389" t="str">
        <f>MasterListe!G79</f>
        <v>SM01</v>
      </c>
      <c r="EB389">
        <f>MasterListe!S79</f>
        <v>0</v>
      </c>
      <c r="EC389">
        <f t="shared" ref="EC389:EC452" si="306">_xlfn.BITAND(EF389,NOT(EE389))</f>
        <v>0</v>
      </c>
      <c r="ED389">
        <f t="shared" ref="ED389:ED452" si="307">_xlfn.BITAND(EE389,EF389)</f>
        <v>0</v>
      </c>
      <c r="EE389">
        <f t="shared" ref="EE389:EE452" si="308">IF(ISERROR(FIND("mA",EB389)),0,1)</f>
        <v>0</v>
      </c>
      <c r="EF389">
        <f t="shared" ref="EF389:EF452" si="309">IF(ISERROR(FIND("MW",EA389)),0,1)</f>
        <v>0</v>
      </c>
      <c r="EG389">
        <f t="shared" ref="EG389:EG452" si="310">IF(ISERROR(FIND("SG",EA389)),0,1)</f>
        <v>0</v>
      </c>
      <c r="EH389">
        <f t="shared" ref="EH389:EH452" si="311">IF(OR(IF(ISERROR(FIND("SM",EA389)),0,1),IF(ISERROR(FIND("BM",EA389)),0,1),(IF(ISERROR(FIND("RM",EA389)),0,1))),1,0)</f>
        <v>1</v>
      </c>
      <c r="EI389">
        <f t="shared" ref="EI389:EI452" si="312">IF(ISERROR(FIND("FG",EA389)),0,1)</f>
        <v>0</v>
      </c>
      <c r="FA389" s="63" t="str">
        <f t="shared" si="278"/>
        <v>IO.RES_DA771</v>
      </c>
      <c r="FB389" s="64" t="str">
        <f t="shared" si="279"/>
        <v>F</v>
      </c>
      <c r="FC389" s="64" t="str">
        <f t="shared" si="280"/>
        <v>771</v>
      </c>
      <c r="FD389" s="64" t="str">
        <f t="shared" si="281"/>
        <v>Reserve</v>
      </c>
      <c r="FE389" s="64" t="s">
        <v>619</v>
      </c>
      <c r="FF389" s="65"/>
    </row>
    <row r="390" spans="1:162" ht="15" customHeight="1">
      <c r="A390">
        <f t="shared" ref="A390:A453" si="313">SUM(X390,AA390,AD390,AI390,AJ390,AM390,U390,AP390)</f>
        <v>0</v>
      </c>
      <c r="G390">
        <f t="shared" si="286"/>
        <v>0</v>
      </c>
      <c r="H390">
        <f t="shared" si="287"/>
        <v>0</v>
      </c>
      <c r="I390">
        <f t="shared" si="288"/>
        <v>0</v>
      </c>
      <c r="J390">
        <f t="shared" si="282"/>
        <v>0</v>
      </c>
      <c r="K390">
        <f t="shared" si="289"/>
        <v>0</v>
      </c>
      <c r="L390">
        <f t="shared" si="290"/>
        <v>0</v>
      </c>
      <c r="M390">
        <f t="shared" si="291"/>
        <v>0</v>
      </c>
      <c r="N390">
        <f t="shared" si="283"/>
        <v>0</v>
      </c>
      <c r="O390" t="str">
        <f>MasterListe!B80&amp;"_"&amp;MasterListe!E80&amp;"_"&amp;MasterListe!F80</f>
        <v>TZ012_app KLPx A1_dp1</v>
      </c>
      <c r="P390" t="str">
        <f>MasterListe!I80&amp;" "&amp;MasterListe!L80</f>
        <v>Freigabe (AUF-Befehl) Klappe Einlagerung</v>
      </c>
      <c r="S390">
        <f t="shared" ref="S390:S453" si="314">S389</f>
        <v>4</v>
      </c>
      <c r="T390">
        <f t="shared" si="292"/>
        <v>0</v>
      </c>
      <c r="U390">
        <f t="shared" ref="U390:U453" si="315">IF(Q390="A1000_Standard",1,0)</f>
        <v>0</v>
      </c>
      <c r="V390">
        <f t="shared" ref="V390:V453" si="316">V389</f>
        <v>10</v>
      </c>
      <c r="W390">
        <f t="shared" si="293"/>
        <v>5</v>
      </c>
      <c r="X390">
        <f t="shared" si="294"/>
        <v>0</v>
      </c>
      <c r="Y390">
        <f t="shared" ref="Y390:Y453" si="317">Y389</f>
        <v>6</v>
      </c>
      <c r="Z390">
        <f t="shared" si="295"/>
        <v>2</v>
      </c>
      <c r="AA390">
        <f t="shared" si="296"/>
        <v>0</v>
      </c>
      <c r="AB390">
        <f t="shared" ref="AB390:AB453" si="318">AB389</f>
        <v>96</v>
      </c>
      <c r="AC390">
        <f t="shared" si="297"/>
        <v>61</v>
      </c>
      <c r="AD390">
        <f t="shared" si="298"/>
        <v>0</v>
      </c>
      <c r="AE390">
        <f t="shared" ref="AE390:AE453" si="319">AE389</f>
        <v>0</v>
      </c>
      <c r="AF390">
        <f t="shared" si="299"/>
        <v>0</v>
      </c>
      <c r="AG390">
        <f t="shared" ref="AG390:AG453" si="320">AG389</f>
        <v>8</v>
      </c>
      <c r="AH390" cm="1">
        <f t="array" ref="AH390">_xlfn.IFS(AND(AF390=AE390,AJ390=1),SUM(IF(EC390=1,1,0),AH389),AND(AH389=0,OR(AI390=1,AJ390=0)),0,AND(AI390=0,AJ390=0),AH389)</f>
        <v>5</v>
      </c>
      <c r="AI390">
        <f t="shared" si="300"/>
        <v>0</v>
      </c>
      <c r="AJ390">
        <f t="shared" si="301"/>
        <v>0</v>
      </c>
      <c r="AK390">
        <f t="shared" ref="AK390:AK453" si="321">AK389</f>
        <v>0</v>
      </c>
      <c r="AL390">
        <f t="shared" si="302"/>
        <v>0</v>
      </c>
      <c r="AM390">
        <f t="shared" si="303"/>
        <v>0</v>
      </c>
      <c r="AN390">
        <f t="shared" ref="AN390:AN453" si="322">AN389</f>
        <v>0</v>
      </c>
      <c r="AO390">
        <f t="shared" si="304"/>
        <v>0</v>
      </c>
      <c r="AP390">
        <f t="shared" si="305"/>
        <v>0</v>
      </c>
      <c r="AY390" s="72"/>
      <c r="AZ390" s="73"/>
      <c r="BB390" s="72"/>
      <c r="BQ390" s="100"/>
      <c r="BR390" s="96"/>
      <c r="BS390" s="60" t="str">
        <f t="shared" si="284"/>
        <v>DA772</v>
      </c>
      <c r="BT390" t="str">
        <f>IF(ISNA(MATCH(35,$K:$K,)),CC390,VLOOKUP(35,$K:$P,COLUMN(E220),))</f>
        <v>RES_DA772</v>
      </c>
      <c r="BU390" t="str">
        <f>IF(ISNA(MATCH(35,$K:$K,)),CD390,VLOOKUP(35,$K:$P,COLUMN(F220),))</f>
        <v>Reserve</v>
      </c>
      <c r="BW390" t="s">
        <v>584</v>
      </c>
      <c r="BX390" t="s">
        <v>585</v>
      </c>
      <c r="BY390" s="65" t="s">
        <v>1415</v>
      </c>
      <c r="BZ390" t="str">
        <f t="shared" si="285"/>
        <v>772</v>
      </c>
      <c r="CB390" t="s">
        <v>1424</v>
      </c>
      <c r="CC390" t="s">
        <v>1425</v>
      </c>
      <c r="CD390" t="s">
        <v>589</v>
      </c>
      <c r="CF390" t="s">
        <v>584</v>
      </c>
      <c r="CG390" t="s">
        <v>585</v>
      </c>
      <c r="CH390" t="s">
        <v>1415</v>
      </c>
      <c r="EA390" t="str">
        <f>MasterListe!G80</f>
        <v>FG01</v>
      </c>
      <c r="EB390">
        <f>MasterListe!S80</f>
        <v>0</v>
      </c>
      <c r="EC390">
        <f t="shared" si="306"/>
        <v>0</v>
      </c>
      <c r="ED390">
        <f t="shared" si="307"/>
        <v>0</v>
      </c>
      <c r="EE390">
        <f t="shared" si="308"/>
        <v>0</v>
      </c>
      <c r="EF390">
        <f t="shared" si="309"/>
        <v>0</v>
      </c>
      <c r="EG390">
        <f t="shared" si="310"/>
        <v>0</v>
      </c>
      <c r="EH390">
        <f t="shared" si="311"/>
        <v>0</v>
      </c>
      <c r="EI390">
        <f t="shared" si="312"/>
        <v>1</v>
      </c>
      <c r="FA390" s="63" t="str">
        <f t="shared" si="278"/>
        <v>IO.RES_DA772</v>
      </c>
      <c r="FB390" s="64" t="str">
        <f t="shared" si="279"/>
        <v>F</v>
      </c>
      <c r="FC390" s="64" t="str">
        <f t="shared" si="280"/>
        <v>772</v>
      </c>
      <c r="FD390" s="64" t="str">
        <f t="shared" si="281"/>
        <v>Reserve</v>
      </c>
      <c r="FE390" s="64" t="s">
        <v>619</v>
      </c>
      <c r="FF390" s="65"/>
    </row>
    <row r="391" spans="1:162" ht="15" customHeight="1">
      <c r="A391">
        <f t="shared" si="313"/>
        <v>1</v>
      </c>
      <c r="G391">
        <f t="shared" si="286"/>
        <v>0</v>
      </c>
      <c r="H391">
        <f t="shared" si="287"/>
        <v>0</v>
      </c>
      <c r="I391">
        <f t="shared" si="288"/>
        <v>62</v>
      </c>
      <c r="J391">
        <f t="shared" si="282"/>
        <v>0</v>
      </c>
      <c r="K391">
        <f t="shared" si="289"/>
        <v>0</v>
      </c>
      <c r="L391">
        <f t="shared" si="290"/>
        <v>0</v>
      </c>
      <c r="M391">
        <f t="shared" si="291"/>
        <v>0</v>
      </c>
      <c r="N391">
        <f t="shared" si="283"/>
        <v>0</v>
      </c>
      <c r="O391" t="str">
        <f>MasterListe!B81&amp;"_"&amp;MasterListe!E81&amp;"_"&amp;MasterListe!F81</f>
        <v>TZ012_app KLPx A1_dp2</v>
      </c>
      <c r="P391" t="str">
        <f>MasterListe!I81&amp;" "&amp;MasterListe!L81</f>
        <v>Rückmeldung geöffnet Klappe Einlagerung</v>
      </c>
      <c r="S391">
        <f t="shared" si="314"/>
        <v>4</v>
      </c>
      <c r="T391">
        <f t="shared" si="292"/>
        <v>0</v>
      </c>
      <c r="U391">
        <f t="shared" si="315"/>
        <v>0</v>
      </c>
      <c r="V391">
        <f t="shared" si="316"/>
        <v>10</v>
      </c>
      <c r="W391">
        <f t="shared" si="293"/>
        <v>5</v>
      </c>
      <c r="X391">
        <f t="shared" si="294"/>
        <v>0</v>
      </c>
      <c r="Y391">
        <f t="shared" si="317"/>
        <v>6</v>
      </c>
      <c r="Z391">
        <f t="shared" si="295"/>
        <v>2</v>
      </c>
      <c r="AA391">
        <f t="shared" si="296"/>
        <v>0</v>
      </c>
      <c r="AB391">
        <f t="shared" si="318"/>
        <v>96</v>
      </c>
      <c r="AC391">
        <f t="shared" si="297"/>
        <v>62</v>
      </c>
      <c r="AD391">
        <f t="shared" si="298"/>
        <v>1</v>
      </c>
      <c r="AE391">
        <f t="shared" si="319"/>
        <v>0</v>
      </c>
      <c r="AF391">
        <f t="shared" si="299"/>
        <v>0</v>
      </c>
      <c r="AG391">
        <f t="shared" si="320"/>
        <v>8</v>
      </c>
      <c r="AH391" cm="1">
        <f t="array" ref="AH391">_xlfn.IFS(AND(AF391=AE391,AJ391=1),SUM(IF(EC391=1,1,0),AH390),AND(AH390=0,OR(AI391=1,AJ391=0)),0,AND(AI391=0,AJ391=0),AH390)</f>
        <v>5</v>
      </c>
      <c r="AI391">
        <f t="shared" si="300"/>
        <v>0</v>
      </c>
      <c r="AJ391">
        <f t="shared" si="301"/>
        <v>0</v>
      </c>
      <c r="AK391">
        <f t="shared" si="321"/>
        <v>0</v>
      </c>
      <c r="AL391">
        <f t="shared" si="302"/>
        <v>0</v>
      </c>
      <c r="AM391">
        <f t="shared" si="303"/>
        <v>0</v>
      </c>
      <c r="AN391">
        <f t="shared" si="322"/>
        <v>0</v>
      </c>
      <c r="AO391">
        <f t="shared" si="304"/>
        <v>0</v>
      </c>
      <c r="AP391">
        <f t="shared" si="305"/>
        <v>0</v>
      </c>
      <c r="AY391" s="72"/>
      <c r="AZ391" s="73"/>
      <c r="BB391" s="72"/>
      <c r="BQ391" s="100"/>
      <c r="BR391" s="96"/>
      <c r="BS391" s="60" t="str">
        <f t="shared" si="284"/>
        <v>DA773</v>
      </c>
      <c r="BT391" t="str">
        <f>IF(ISNA(MATCH(36,$K:$K,)),CC391,VLOOKUP(36,$K:$P,COLUMN(E221),))</f>
        <v>RES_DA773</v>
      </c>
      <c r="BU391" t="str">
        <f>IF(ISNA(MATCH(36,$K:$K,)),CD391,VLOOKUP(36,$K:$P,COLUMN(F221),))</f>
        <v>Reserve</v>
      </c>
      <c r="BW391" t="s">
        <v>584</v>
      </c>
      <c r="BX391" t="s">
        <v>585</v>
      </c>
      <c r="BY391" s="65" t="s">
        <v>1415</v>
      </c>
      <c r="BZ391" t="str">
        <f t="shared" si="285"/>
        <v>773</v>
      </c>
      <c r="CB391" t="s">
        <v>1426</v>
      </c>
      <c r="CC391" t="s">
        <v>1427</v>
      </c>
      <c r="CD391" t="s">
        <v>589</v>
      </c>
      <c r="CF391" t="s">
        <v>584</v>
      </c>
      <c r="CG391" t="s">
        <v>585</v>
      </c>
      <c r="CH391" t="s">
        <v>1415</v>
      </c>
      <c r="EA391" t="str">
        <f>MasterListe!G81</f>
        <v>RM01</v>
      </c>
      <c r="EB391">
        <f>MasterListe!S81</f>
        <v>0</v>
      </c>
      <c r="EC391">
        <f t="shared" si="306"/>
        <v>0</v>
      </c>
      <c r="ED391">
        <f t="shared" si="307"/>
        <v>0</v>
      </c>
      <c r="EE391">
        <f t="shared" si="308"/>
        <v>0</v>
      </c>
      <c r="EF391">
        <f t="shared" si="309"/>
        <v>0</v>
      </c>
      <c r="EG391">
        <f t="shared" si="310"/>
        <v>0</v>
      </c>
      <c r="EH391">
        <f t="shared" si="311"/>
        <v>1</v>
      </c>
      <c r="EI391">
        <f t="shared" si="312"/>
        <v>0</v>
      </c>
      <c r="FA391" s="63" t="str">
        <f t="shared" si="278"/>
        <v>IO.RES_DA773</v>
      </c>
      <c r="FB391" s="64" t="str">
        <f t="shared" si="279"/>
        <v>F</v>
      </c>
      <c r="FC391" s="64" t="str">
        <f t="shared" si="280"/>
        <v>773</v>
      </c>
      <c r="FD391" s="64" t="str">
        <f t="shared" si="281"/>
        <v>Reserve</v>
      </c>
      <c r="FE391" s="64" t="s">
        <v>619</v>
      </c>
      <c r="FF391" s="65"/>
    </row>
    <row r="392" spans="1:162" ht="15" customHeight="1">
      <c r="A392">
        <f t="shared" si="313"/>
        <v>1</v>
      </c>
      <c r="G392">
        <f t="shared" si="286"/>
        <v>0</v>
      </c>
      <c r="H392">
        <f t="shared" si="287"/>
        <v>0</v>
      </c>
      <c r="I392">
        <f t="shared" si="288"/>
        <v>63</v>
      </c>
      <c r="J392">
        <f t="shared" si="282"/>
        <v>0</v>
      </c>
      <c r="K392">
        <f t="shared" si="289"/>
        <v>0</v>
      </c>
      <c r="L392">
        <f t="shared" si="290"/>
        <v>0</v>
      </c>
      <c r="M392">
        <f t="shared" si="291"/>
        <v>0</v>
      </c>
      <c r="N392">
        <f t="shared" si="283"/>
        <v>0</v>
      </c>
      <c r="O392" t="str">
        <f>MasterListe!B82&amp;"_"&amp;MasterListe!E82&amp;"_"&amp;MasterListe!F82</f>
        <v>TZ012_app KLPx A1_dp3</v>
      </c>
      <c r="P392" t="str">
        <f>MasterListe!I82&amp;" "&amp;MasterListe!L82</f>
        <v>Rückmeldung geschlossen Klappe Einlagerung</v>
      </c>
      <c r="S392">
        <f t="shared" si="314"/>
        <v>4</v>
      </c>
      <c r="T392">
        <f t="shared" si="292"/>
        <v>0</v>
      </c>
      <c r="U392">
        <f t="shared" si="315"/>
        <v>0</v>
      </c>
      <c r="V392">
        <f t="shared" si="316"/>
        <v>10</v>
      </c>
      <c r="W392">
        <f t="shared" si="293"/>
        <v>5</v>
      </c>
      <c r="X392">
        <f t="shared" si="294"/>
        <v>0</v>
      </c>
      <c r="Y392">
        <f t="shared" si="317"/>
        <v>6</v>
      </c>
      <c r="Z392">
        <f t="shared" si="295"/>
        <v>2</v>
      </c>
      <c r="AA392">
        <f t="shared" si="296"/>
        <v>0</v>
      </c>
      <c r="AB392">
        <f t="shared" si="318"/>
        <v>96</v>
      </c>
      <c r="AC392">
        <f t="shared" si="297"/>
        <v>63</v>
      </c>
      <c r="AD392">
        <f t="shared" si="298"/>
        <v>1</v>
      </c>
      <c r="AE392">
        <f t="shared" si="319"/>
        <v>0</v>
      </c>
      <c r="AF392">
        <f t="shared" si="299"/>
        <v>0</v>
      </c>
      <c r="AG392">
        <f t="shared" si="320"/>
        <v>8</v>
      </c>
      <c r="AH392" cm="1">
        <f t="array" ref="AH392">_xlfn.IFS(AND(AF392=AE392,AJ392=1),SUM(IF(EC392=1,1,0),AH391),AND(AH391=0,OR(AI392=1,AJ392=0)),0,AND(AI392=0,AJ392=0),AH391)</f>
        <v>5</v>
      </c>
      <c r="AI392">
        <f t="shared" si="300"/>
        <v>0</v>
      </c>
      <c r="AJ392">
        <f t="shared" si="301"/>
        <v>0</v>
      </c>
      <c r="AK392">
        <f t="shared" si="321"/>
        <v>0</v>
      </c>
      <c r="AL392">
        <f t="shared" si="302"/>
        <v>0</v>
      </c>
      <c r="AM392">
        <f t="shared" si="303"/>
        <v>0</v>
      </c>
      <c r="AN392">
        <f t="shared" si="322"/>
        <v>0</v>
      </c>
      <c r="AO392">
        <f t="shared" si="304"/>
        <v>0</v>
      </c>
      <c r="AP392">
        <f t="shared" si="305"/>
        <v>0</v>
      </c>
      <c r="AY392" s="72"/>
      <c r="AZ392" s="73"/>
      <c r="BB392" s="72"/>
      <c r="BQ392" s="100"/>
      <c r="BR392" s="96">
        <v>7</v>
      </c>
      <c r="BS392" s="60" t="str">
        <f t="shared" si="284"/>
        <v>DA784</v>
      </c>
      <c r="BT392" t="str">
        <f>IF(ISNA(MATCH(37,$K:$K,)),CC392,VLOOKUP(37,$K:$P,COLUMN(E222),))</f>
        <v>RES_DA784</v>
      </c>
      <c r="BU392" t="str">
        <f>IF(ISNA(MATCH(37,$K:$K,)),CD392,VLOOKUP(37,$K:$P,COLUMN(F222),))</f>
        <v>Reserve</v>
      </c>
      <c r="BW392" t="s">
        <v>584</v>
      </c>
      <c r="BX392" t="s">
        <v>585</v>
      </c>
      <c r="BY392" s="65" t="s">
        <v>1428</v>
      </c>
      <c r="BZ392" t="str">
        <f t="shared" si="285"/>
        <v>784</v>
      </c>
      <c r="CB392" t="s">
        <v>1429</v>
      </c>
      <c r="CC392" t="s">
        <v>1430</v>
      </c>
      <c r="CD392" t="s">
        <v>589</v>
      </c>
      <c r="CF392" t="s">
        <v>584</v>
      </c>
      <c r="CG392" t="s">
        <v>585</v>
      </c>
      <c r="CH392" t="s">
        <v>1428</v>
      </c>
      <c r="EA392" t="str">
        <f>MasterListe!G82</f>
        <v>RM02</v>
      </c>
      <c r="EB392">
        <f>MasterListe!S82</f>
        <v>0</v>
      </c>
      <c r="EC392">
        <f t="shared" si="306"/>
        <v>0</v>
      </c>
      <c r="ED392">
        <f t="shared" si="307"/>
        <v>0</v>
      </c>
      <c r="EE392">
        <f t="shared" si="308"/>
        <v>0</v>
      </c>
      <c r="EF392">
        <f t="shared" si="309"/>
        <v>0</v>
      </c>
      <c r="EG392">
        <f t="shared" si="310"/>
        <v>0</v>
      </c>
      <c r="EH392">
        <f t="shared" si="311"/>
        <v>1</v>
      </c>
      <c r="EI392">
        <f t="shared" si="312"/>
        <v>0</v>
      </c>
      <c r="FA392" s="63" t="str">
        <f t="shared" si="278"/>
        <v>IO.RES_DA784</v>
      </c>
      <c r="FB392" s="64" t="str">
        <f t="shared" si="279"/>
        <v>F</v>
      </c>
      <c r="FC392" s="64" t="str">
        <f t="shared" si="280"/>
        <v>784</v>
      </c>
      <c r="FD392" s="64" t="str">
        <f t="shared" si="281"/>
        <v>Reserve</v>
      </c>
      <c r="FE392" s="64" t="s">
        <v>619</v>
      </c>
      <c r="FF392" s="65"/>
    </row>
    <row r="393" spans="1:162" ht="15" customHeight="1">
      <c r="A393">
        <f t="shared" si="313"/>
        <v>1</v>
      </c>
      <c r="G393">
        <f t="shared" si="286"/>
        <v>0</v>
      </c>
      <c r="H393">
        <f t="shared" si="287"/>
        <v>0</v>
      </c>
      <c r="I393">
        <f t="shared" si="288"/>
        <v>64</v>
      </c>
      <c r="J393">
        <f t="shared" si="282"/>
        <v>0</v>
      </c>
      <c r="K393">
        <f t="shared" si="289"/>
        <v>0</v>
      </c>
      <c r="L393">
        <f t="shared" si="290"/>
        <v>0</v>
      </c>
      <c r="M393">
        <f t="shared" si="291"/>
        <v>0</v>
      </c>
      <c r="N393">
        <f t="shared" si="283"/>
        <v>0</v>
      </c>
      <c r="O393" t="str">
        <f>MasterListe!B83&amp;"_"&amp;MasterListe!E83&amp;"_"&amp;MasterListe!F83</f>
        <v>TZ012_app KLPx A1_dp4</v>
      </c>
      <c r="P393" t="str">
        <f>MasterListe!I83&amp;" "&amp;MasterListe!L83</f>
        <v>Handeingriff Klappe Einlagerung</v>
      </c>
      <c r="S393">
        <f t="shared" si="314"/>
        <v>4</v>
      </c>
      <c r="T393">
        <f t="shared" si="292"/>
        <v>0</v>
      </c>
      <c r="U393">
        <f t="shared" si="315"/>
        <v>0</v>
      </c>
      <c r="V393">
        <f t="shared" si="316"/>
        <v>10</v>
      </c>
      <c r="W393">
        <f t="shared" si="293"/>
        <v>5</v>
      </c>
      <c r="X393">
        <f t="shared" si="294"/>
        <v>0</v>
      </c>
      <c r="Y393">
        <f t="shared" si="317"/>
        <v>6</v>
      </c>
      <c r="Z393">
        <f t="shared" si="295"/>
        <v>2</v>
      </c>
      <c r="AA393">
        <f t="shared" si="296"/>
        <v>0</v>
      </c>
      <c r="AB393">
        <f t="shared" si="318"/>
        <v>96</v>
      </c>
      <c r="AC393">
        <f t="shared" si="297"/>
        <v>64</v>
      </c>
      <c r="AD393">
        <f t="shared" si="298"/>
        <v>1</v>
      </c>
      <c r="AE393">
        <f t="shared" si="319"/>
        <v>0</v>
      </c>
      <c r="AF393">
        <f t="shared" si="299"/>
        <v>0</v>
      </c>
      <c r="AG393">
        <f t="shared" si="320"/>
        <v>8</v>
      </c>
      <c r="AH393" cm="1">
        <f t="array" ref="AH393">_xlfn.IFS(AND(AF393=AE393,AJ393=1),SUM(IF(EC393=1,1,0),AH392),AND(AH392=0,OR(AI393=1,AJ393=0)),0,AND(AI393=0,AJ393=0),AH392)</f>
        <v>5</v>
      </c>
      <c r="AI393">
        <f t="shared" si="300"/>
        <v>0</v>
      </c>
      <c r="AJ393">
        <f t="shared" si="301"/>
        <v>0</v>
      </c>
      <c r="AK393">
        <f t="shared" si="321"/>
        <v>0</v>
      </c>
      <c r="AL393">
        <f t="shared" si="302"/>
        <v>0</v>
      </c>
      <c r="AM393">
        <f t="shared" si="303"/>
        <v>0</v>
      </c>
      <c r="AN393">
        <f t="shared" si="322"/>
        <v>0</v>
      </c>
      <c r="AO393">
        <f t="shared" si="304"/>
        <v>0</v>
      </c>
      <c r="AP393">
        <f t="shared" si="305"/>
        <v>0</v>
      </c>
      <c r="AY393" s="72"/>
      <c r="AZ393" s="73"/>
      <c r="BB393" s="72"/>
      <c r="BQ393" s="100"/>
      <c r="BR393" s="96"/>
      <c r="BS393" s="60" t="str">
        <f t="shared" si="284"/>
        <v>DA785</v>
      </c>
      <c r="BT393" t="str">
        <f>IF(ISNA(MATCH(38,$K:$K,)),CC393,VLOOKUP(38,$K:$P,COLUMN(E223),))</f>
        <v>RES_DA785</v>
      </c>
      <c r="BU393" t="str">
        <f>IF(ISNA(MATCH(38,$K:$K,)),CD393,VLOOKUP(38,$K:$P,COLUMN(F223),))</f>
        <v>Reserve</v>
      </c>
      <c r="BW393" t="s">
        <v>584</v>
      </c>
      <c r="BX393" t="s">
        <v>585</v>
      </c>
      <c r="BY393" s="65" t="s">
        <v>1428</v>
      </c>
      <c r="BZ393" t="str">
        <f t="shared" si="285"/>
        <v>785</v>
      </c>
      <c r="CB393" t="s">
        <v>1431</v>
      </c>
      <c r="CC393" t="s">
        <v>1432</v>
      </c>
      <c r="CD393" t="s">
        <v>589</v>
      </c>
      <c r="CF393" t="s">
        <v>584</v>
      </c>
      <c r="CG393" t="s">
        <v>585</v>
      </c>
      <c r="CH393" t="s">
        <v>1428</v>
      </c>
      <c r="EA393" t="str">
        <f>MasterListe!G83</f>
        <v>SM05</v>
      </c>
      <c r="EB393">
        <f>MasterListe!S83</f>
        <v>0</v>
      </c>
      <c r="EC393">
        <f t="shared" si="306"/>
        <v>0</v>
      </c>
      <c r="ED393">
        <f t="shared" si="307"/>
        <v>0</v>
      </c>
      <c r="EE393">
        <f t="shared" si="308"/>
        <v>0</v>
      </c>
      <c r="EF393">
        <f t="shared" si="309"/>
        <v>0</v>
      </c>
      <c r="EG393">
        <f t="shared" si="310"/>
        <v>0</v>
      </c>
      <c r="EH393">
        <f t="shared" si="311"/>
        <v>1</v>
      </c>
      <c r="EI393">
        <f t="shared" si="312"/>
        <v>0</v>
      </c>
      <c r="FA393" s="63" t="str">
        <f t="shared" si="278"/>
        <v>IO.RES_DA785</v>
      </c>
      <c r="FB393" s="64" t="str">
        <f t="shared" si="279"/>
        <v>F</v>
      </c>
      <c r="FC393" s="64" t="str">
        <f t="shared" si="280"/>
        <v>785</v>
      </c>
      <c r="FD393" s="64" t="str">
        <f t="shared" si="281"/>
        <v>Reserve</v>
      </c>
      <c r="FE393" s="64" t="s">
        <v>619</v>
      </c>
      <c r="FF393" s="65"/>
    </row>
    <row r="394" spans="1:162" ht="15" customHeight="1">
      <c r="A394">
        <f t="shared" si="313"/>
        <v>1</v>
      </c>
      <c r="G394">
        <f t="shared" si="286"/>
        <v>0</v>
      </c>
      <c r="H394">
        <f t="shared" si="287"/>
        <v>0</v>
      </c>
      <c r="I394">
        <f t="shared" si="288"/>
        <v>65</v>
      </c>
      <c r="J394">
        <f t="shared" si="282"/>
        <v>0</v>
      </c>
      <c r="K394">
        <f t="shared" si="289"/>
        <v>0</v>
      </c>
      <c r="L394">
        <f t="shared" si="290"/>
        <v>0</v>
      </c>
      <c r="M394">
        <f t="shared" si="291"/>
        <v>0</v>
      </c>
      <c r="N394">
        <f t="shared" si="283"/>
        <v>0</v>
      </c>
      <c r="O394" t="str">
        <f>MasterListe!B84&amp;"_"&amp;MasterListe!E84&amp;"_"&amp;MasterListe!F84</f>
        <v>TZ012_app SM01 A1_dp1</v>
      </c>
      <c r="P394" t="str">
        <f>MasterListe!I84&amp;" "&amp;MasterListe!L84</f>
        <v>Störmeldung Klappe Einlagerung SM</v>
      </c>
      <c r="S394">
        <f t="shared" si="314"/>
        <v>4</v>
      </c>
      <c r="T394">
        <f t="shared" si="292"/>
        <v>0</v>
      </c>
      <c r="U394">
        <f t="shared" si="315"/>
        <v>0</v>
      </c>
      <c r="V394">
        <f t="shared" si="316"/>
        <v>10</v>
      </c>
      <c r="W394">
        <f t="shared" si="293"/>
        <v>5</v>
      </c>
      <c r="X394">
        <f t="shared" si="294"/>
        <v>0</v>
      </c>
      <c r="Y394">
        <f t="shared" si="317"/>
        <v>6</v>
      </c>
      <c r="Z394">
        <f t="shared" si="295"/>
        <v>2</v>
      </c>
      <c r="AA394">
        <f t="shared" si="296"/>
        <v>0</v>
      </c>
      <c r="AB394">
        <f t="shared" si="318"/>
        <v>96</v>
      </c>
      <c r="AC394">
        <f t="shared" si="297"/>
        <v>65</v>
      </c>
      <c r="AD394">
        <f t="shared" si="298"/>
        <v>1</v>
      </c>
      <c r="AE394">
        <f t="shared" si="319"/>
        <v>0</v>
      </c>
      <c r="AF394">
        <f t="shared" si="299"/>
        <v>0</v>
      </c>
      <c r="AG394">
        <f t="shared" si="320"/>
        <v>8</v>
      </c>
      <c r="AH394" cm="1">
        <f t="array" ref="AH394">_xlfn.IFS(AND(AF394=AE394,AJ394=1),SUM(IF(EC394=1,1,0),AH393),AND(AH393=0,OR(AI394=1,AJ394=0)),0,AND(AI394=0,AJ394=0),AH393)</f>
        <v>5</v>
      </c>
      <c r="AI394">
        <f t="shared" si="300"/>
        <v>0</v>
      </c>
      <c r="AJ394">
        <f t="shared" si="301"/>
        <v>0</v>
      </c>
      <c r="AK394">
        <f t="shared" si="321"/>
        <v>0</v>
      </c>
      <c r="AL394">
        <f t="shared" si="302"/>
        <v>0</v>
      </c>
      <c r="AM394">
        <f t="shared" si="303"/>
        <v>0</v>
      </c>
      <c r="AN394">
        <f t="shared" si="322"/>
        <v>0</v>
      </c>
      <c r="AO394">
        <f t="shared" si="304"/>
        <v>0</v>
      </c>
      <c r="AP394">
        <f t="shared" si="305"/>
        <v>0</v>
      </c>
      <c r="AY394" s="72"/>
      <c r="AZ394" s="73"/>
      <c r="BB394" s="72"/>
      <c r="BQ394" s="100"/>
      <c r="BR394" s="96"/>
      <c r="BS394" s="60" t="str">
        <f t="shared" si="284"/>
        <v>DA786</v>
      </c>
      <c r="BT394" t="str">
        <f>IF(ISNA(MATCH(39,$K:$K,)),CC394,VLOOKUP(39,$K:$P,COLUMN(E224),))</f>
        <v>RES_DA786</v>
      </c>
      <c r="BU394" t="str">
        <f>IF(ISNA(MATCH(39,$K:$K,)),CD394,VLOOKUP(39,$K:$P,COLUMN(F224),))</f>
        <v>Reserve</v>
      </c>
      <c r="BW394" t="s">
        <v>584</v>
      </c>
      <c r="BX394" t="s">
        <v>585</v>
      </c>
      <c r="BY394" s="65" t="s">
        <v>1428</v>
      </c>
      <c r="BZ394" t="str">
        <f t="shared" si="285"/>
        <v>786</v>
      </c>
      <c r="CB394" t="s">
        <v>1433</v>
      </c>
      <c r="CC394" t="s">
        <v>1434</v>
      </c>
      <c r="CD394" t="s">
        <v>589</v>
      </c>
      <c r="CF394" t="s">
        <v>584</v>
      </c>
      <c r="CG394" t="s">
        <v>585</v>
      </c>
      <c r="CH394" t="s">
        <v>1428</v>
      </c>
      <c r="EA394" t="str">
        <f>MasterListe!G84</f>
        <v>SM01</v>
      </c>
      <c r="EB394">
        <f>MasterListe!S84</f>
        <v>0</v>
      </c>
      <c r="EC394">
        <f t="shared" si="306"/>
        <v>0</v>
      </c>
      <c r="ED394">
        <f t="shared" si="307"/>
        <v>0</v>
      </c>
      <c r="EE394">
        <f t="shared" si="308"/>
        <v>0</v>
      </c>
      <c r="EF394">
        <f t="shared" si="309"/>
        <v>0</v>
      </c>
      <c r="EG394">
        <f t="shared" si="310"/>
        <v>0</v>
      </c>
      <c r="EH394">
        <f t="shared" si="311"/>
        <v>1</v>
      </c>
      <c r="EI394">
        <f t="shared" si="312"/>
        <v>0</v>
      </c>
      <c r="FA394" s="63" t="str">
        <f t="shared" si="278"/>
        <v>IO.RES_DA786</v>
      </c>
      <c r="FB394" s="64" t="str">
        <f t="shared" si="279"/>
        <v>F</v>
      </c>
      <c r="FC394" s="64" t="str">
        <f t="shared" si="280"/>
        <v>786</v>
      </c>
      <c r="FD394" s="64" t="str">
        <f t="shared" si="281"/>
        <v>Reserve</v>
      </c>
      <c r="FE394" s="64" t="s">
        <v>619</v>
      </c>
      <c r="FF394" s="65"/>
    </row>
    <row r="395" spans="1:162" ht="15" customHeight="1">
      <c r="A395">
        <f t="shared" si="313"/>
        <v>0</v>
      </c>
      <c r="G395">
        <f t="shared" si="286"/>
        <v>0</v>
      </c>
      <c r="H395">
        <f t="shared" si="287"/>
        <v>0</v>
      </c>
      <c r="I395">
        <f t="shared" si="288"/>
        <v>0</v>
      </c>
      <c r="J395">
        <f t="shared" si="282"/>
        <v>0</v>
      </c>
      <c r="K395">
        <f t="shared" si="289"/>
        <v>0</v>
      </c>
      <c r="L395">
        <f t="shared" si="290"/>
        <v>0</v>
      </c>
      <c r="M395">
        <f t="shared" si="291"/>
        <v>0</v>
      </c>
      <c r="N395">
        <f t="shared" si="283"/>
        <v>0</v>
      </c>
      <c r="O395" t="str">
        <f>MasterListe!B85&amp;"_"&amp;MasterListe!E85&amp;"_"&amp;MasterListe!F85</f>
        <v>TZ012_app KLPx A1_dp1</v>
      </c>
      <c r="P395" t="str">
        <f>MasterListe!I85&amp;" "&amp;MasterListe!L85</f>
        <v>Freigabe (AUF-Befehl) Klappe Auslagerung</v>
      </c>
      <c r="S395">
        <f t="shared" si="314"/>
        <v>4</v>
      </c>
      <c r="T395">
        <f t="shared" si="292"/>
        <v>0</v>
      </c>
      <c r="U395">
        <f t="shared" si="315"/>
        <v>0</v>
      </c>
      <c r="V395">
        <f t="shared" si="316"/>
        <v>10</v>
      </c>
      <c r="W395">
        <f t="shared" si="293"/>
        <v>5</v>
      </c>
      <c r="X395">
        <f t="shared" si="294"/>
        <v>0</v>
      </c>
      <c r="Y395">
        <f t="shared" si="317"/>
        <v>6</v>
      </c>
      <c r="Z395">
        <f t="shared" si="295"/>
        <v>2</v>
      </c>
      <c r="AA395">
        <f t="shared" si="296"/>
        <v>0</v>
      </c>
      <c r="AB395">
        <f t="shared" si="318"/>
        <v>96</v>
      </c>
      <c r="AC395">
        <f t="shared" si="297"/>
        <v>65</v>
      </c>
      <c r="AD395">
        <f t="shared" si="298"/>
        <v>0</v>
      </c>
      <c r="AE395">
        <f t="shared" si="319"/>
        <v>0</v>
      </c>
      <c r="AF395">
        <f t="shared" si="299"/>
        <v>0</v>
      </c>
      <c r="AG395">
        <f t="shared" si="320"/>
        <v>8</v>
      </c>
      <c r="AH395" cm="1">
        <f t="array" ref="AH395">_xlfn.IFS(AND(AF395=AE395,AJ395=1),SUM(IF(EC395=1,1,0),AH394),AND(AH394=0,OR(AI395=1,AJ395=0)),0,AND(AI395=0,AJ395=0),AH394)</f>
        <v>5</v>
      </c>
      <c r="AI395">
        <f t="shared" si="300"/>
        <v>0</v>
      </c>
      <c r="AJ395">
        <f t="shared" si="301"/>
        <v>0</v>
      </c>
      <c r="AK395">
        <f t="shared" si="321"/>
        <v>0</v>
      </c>
      <c r="AL395">
        <f t="shared" si="302"/>
        <v>0</v>
      </c>
      <c r="AM395">
        <f t="shared" si="303"/>
        <v>0</v>
      </c>
      <c r="AN395">
        <f t="shared" si="322"/>
        <v>0</v>
      </c>
      <c r="AO395">
        <f t="shared" si="304"/>
        <v>0</v>
      </c>
      <c r="AP395">
        <f t="shared" si="305"/>
        <v>0</v>
      </c>
      <c r="AY395" s="72"/>
      <c r="AZ395" s="73"/>
      <c r="BB395" s="72"/>
      <c r="BQ395" s="100"/>
      <c r="BR395" s="96"/>
      <c r="BS395" s="60" t="str">
        <f t="shared" si="284"/>
        <v>DA787</v>
      </c>
      <c r="BT395" t="str">
        <f>IF(ISNA(MATCH(40,$K:$K,)),CC395,VLOOKUP(40,$K:$P,COLUMN(E225),))</f>
        <v>RES_DA787</v>
      </c>
      <c r="BU395" t="str">
        <f>IF(ISNA(MATCH(40,$K:$K,)),CD395,VLOOKUP(40,$K:$P,COLUMN(F225),))</f>
        <v>Reserve</v>
      </c>
      <c r="BW395" t="s">
        <v>584</v>
      </c>
      <c r="BX395" t="s">
        <v>585</v>
      </c>
      <c r="BY395" s="65" t="s">
        <v>1428</v>
      </c>
      <c r="BZ395" t="str">
        <f t="shared" si="285"/>
        <v>787</v>
      </c>
      <c r="CB395" t="s">
        <v>1435</v>
      </c>
      <c r="CC395" t="s">
        <v>1436</v>
      </c>
      <c r="CD395" t="s">
        <v>589</v>
      </c>
      <c r="CF395" t="s">
        <v>584</v>
      </c>
      <c r="CG395" t="s">
        <v>585</v>
      </c>
      <c r="CH395" t="s">
        <v>1428</v>
      </c>
      <c r="EA395" t="str">
        <f>MasterListe!G85</f>
        <v>FG01</v>
      </c>
      <c r="EB395">
        <f>MasterListe!S85</f>
        <v>0</v>
      </c>
      <c r="EC395">
        <f t="shared" si="306"/>
        <v>0</v>
      </c>
      <c r="ED395">
        <f t="shared" si="307"/>
        <v>0</v>
      </c>
      <c r="EE395">
        <f t="shared" si="308"/>
        <v>0</v>
      </c>
      <c r="EF395">
        <f t="shared" si="309"/>
        <v>0</v>
      </c>
      <c r="EG395">
        <f t="shared" si="310"/>
        <v>0</v>
      </c>
      <c r="EH395">
        <f t="shared" si="311"/>
        <v>0</v>
      </c>
      <c r="EI395">
        <f t="shared" si="312"/>
        <v>1</v>
      </c>
      <c r="FA395" s="63" t="str">
        <f t="shared" si="278"/>
        <v>IO.RES_DA787</v>
      </c>
      <c r="FB395" s="64" t="str">
        <f t="shared" si="279"/>
        <v>F</v>
      </c>
      <c r="FC395" s="64" t="str">
        <f t="shared" si="280"/>
        <v>787</v>
      </c>
      <c r="FD395" s="64" t="str">
        <f t="shared" si="281"/>
        <v>Reserve</v>
      </c>
      <c r="FE395" s="64" t="s">
        <v>619</v>
      </c>
      <c r="FF395" s="65"/>
    </row>
    <row r="396" spans="1:162" ht="15" customHeight="1">
      <c r="A396">
        <f t="shared" si="313"/>
        <v>1</v>
      </c>
      <c r="G396">
        <f t="shared" si="286"/>
        <v>0</v>
      </c>
      <c r="H396">
        <f t="shared" si="287"/>
        <v>0</v>
      </c>
      <c r="I396">
        <f t="shared" si="288"/>
        <v>66</v>
      </c>
      <c r="J396">
        <f t="shared" si="282"/>
        <v>0</v>
      </c>
      <c r="K396">
        <f t="shared" si="289"/>
        <v>0</v>
      </c>
      <c r="L396">
        <f t="shared" si="290"/>
        <v>0</v>
      </c>
      <c r="M396">
        <f t="shared" si="291"/>
        <v>0</v>
      </c>
      <c r="N396">
        <f t="shared" si="283"/>
        <v>0</v>
      </c>
      <c r="O396" t="str">
        <f>MasterListe!B86&amp;"_"&amp;MasterListe!E86&amp;"_"&amp;MasterListe!F86</f>
        <v>TZ012_app KLPx A1_dp2</v>
      </c>
      <c r="P396" t="str">
        <f>MasterListe!I86&amp;" "&amp;MasterListe!L86</f>
        <v>Rückmeldung geöffnet Klappe Auslagerung</v>
      </c>
      <c r="S396">
        <f t="shared" si="314"/>
        <v>4</v>
      </c>
      <c r="T396">
        <f t="shared" si="292"/>
        <v>0</v>
      </c>
      <c r="U396">
        <f t="shared" si="315"/>
        <v>0</v>
      </c>
      <c r="V396">
        <f t="shared" si="316"/>
        <v>10</v>
      </c>
      <c r="W396">
        <f t="shared" si="293"/>
        <v>5</v>
      </c>
      <c r="X396">
        <f t="shared" si="294"/>
        <v>0</v>
      </c>
      <c r="Y396">
        <f t="shared" si="317"/>
        <v>6</v>
      </c>
      <c r="Z396">
        <f t="shared" si="295"/>
        <v>2</v>
      </c>
      <c r="AA396">
        <f t="shared" si="296"/>
        <v>0</v>
      </c>
      <c r="AB396">
        <f t="shared" si="318"/>
        <v>96</v>
      </c>
      <c r="AC396">
        <f t="shared" si="297"/>
        <v>66</v>
      </c>
      <c r="AD396">
        <f t="shared" si="298"/>
        <v>1</v>
      </c>
      <c r="AE396">
        <f t="shared" si="319"/>
        <v>0</v>
      </c>
      <c r="AF396">
        <f t="shared" si="299"/>
        <v>0</v>
      </c>
      <c r="AG396">
        <f t="shared" si="320"/>
        <v>8</v>
      </c>
      <c r="AH396" cm="1">
        <f t="array" ref="AH396">_xlfn.IFS(AND(AF396=AE396,AJ396=1),SUM(IF(EC396=1,1,0),AH395),AND(AH395=0,OR(AI396=1,AJ396=0)),0,AND(AI396=0,AJ396=0),AH395)</f>
        <v>5</v>
      </c>
      <c r="AI396">
        <f t="shared" si="300"/>
        <v>0</v>
      </c>
      <c r="AJ396">
        <f t="shared" si="301"/>
        <v>0</v>
      </c>
      <c r="AK396">
        <f t="shared" si="321"/>
        <v>0</v>
      </c>
      <c r="AL396">
        <f t="shared" si="302"/>
        <v>0</v>
      </c>
      <c r="AM396">
        <f t="shared" si="303"/>
        <v>0</v>
      </c>
      <c r="AN396">
        <f t="shared" si="322"/>
        <v>0</v>
      </c>
      <c r="AO396">
        <f t="shared" si="304"/>
        <v>0</v>
      </c>
      <c r="AP396">
        <f t="shared" si="305"/>
        <v>0</v>
      </c>
      <c r="AY396" s="72"/>
      <c r="AZ396" s="73"/>
      <c r="BB396" s="72"/>
      <c r="BQ396" s="100"/>
      <c r="BR396" s="96"/>
      <c r="BS396" s="60" t="str">
        <f t="shared" si="284"/>
        <v>DA788</v>
      </c>
      <c r="BT396" t="str">
        <f>IF(ISNA(MATCH(41,$K:$K,)),CC396,VLOOKUP(41,$K:$P,COLUMN(E226),))</f>
        <v>RES_DA788</v>
      </c>
      <c r="BU396" t="str">
        <f>IF(ISNA(MATCH(41,$K:$K,)),CD396,VLOOKUP(41,$K:$P,COLUMN(F226),))</f>
        <v>Reserve</v>
      </c>
      <c r="BW396" t="s">
        <v>584</v>
      </c>
      <c r="BX396" t="s">
        <v>585</v>
      </c>
      <c r="BY396" s="65" t="s">
        <v>1428</v>
      </c>
      <c r="BZ396" t="str">
        <f t="shared" si="285"/>
        <v>788</v>
      </c>
      <c r="CB396" t="s">
        <v>1437</v>
      </c>
      <c r="CC396" t="s">
        <v>1438</v>
      </c>
      <c r="CD396" t="s">
        <v>589</v>
      </c>
      <c r="CF396" t="s">
        <v>584</v>
      </c>
      <c r="CG396" t="s">
        <v>585</v>
      </c>
      <c r="CH396" t="s">
        <v>1428</v>
      </c>
      <c r="EA396" t="str">
        <f>MasterListe!G86</f>
        <v>RM01</v>
      </c>
      <c r="EB396">
        <f>MasterListe!S86</f>
        <v>0</v>
      </c>
      <c r="EC396">
        <f t="shared" si="306"/>
        <v>0</v>
      </c>
      <c r="ED396">
        <f t="shared" si="307"/>
        <v>0</v>
      </c>
      <c r="EE396">
        <f t="shared" si="308"/>
        <v>0</v>
      </c>
      <c r="EF396">
        <f t="shared" si="309"/>
        <v>0</v>
      </c>
      <c r="EG396">
        <f t="shared" si="310"/>
        <v>0</v>
      </c>
      <c r="EH396">
        <f t="shared" si="311"/>
        <v>1</v>
      </c>
      <c r="EI396">
        <f t="shared" si="312"/>
        <v>0</v>
      </c>
      <c r="FA396" s="63" t="str">
        <f t="shared" si="278"/>
        <v>IO.RES_DA788</v>
      </c>
      <c r="FB396" s="64" t="str">
        <f t="shared" si="279"/>
        <v>F</v>
      </c>
      <c r="FC396" s="64" t="str">
        <f t="shared" si="280"/>
        <v>788</v>
      </c>
      <c r="FD396" s="64" t="str">
        <f t="shared" si="281"/>
        <v>Reserve</v>
      </c>
      <c r="FE396" s="64" t="s">
        <v>619</v>
      </c>
      <c r="FF396" s="65"/>
    </row>
    <row r="397" spans="1:162" ht="15" customHeight="1">
      <c r="A397">
        <f t="shared" si="313"/>
        <v>1</v>
      </c>
      <c r="G397">
        <f t="shared" si="286"/>
        <v>0</v>
      </c>
      <c r="H397">
        <f t="shared" si="287"/>
        <v>0</v>
      </c>
      <c r="I397">
        <f t="shared" si="288"/>
        <v>67</v>
      </c>
      <c r="J397">
        <f t="shared" si="282"/>
        <v>0</v>
      </c>
      <c r="K397">
        <f t="shared" si="289"/>
        <v>0</v>
      </c>
      <c r="L397">
        <f t="shared" si="290"/>
        <v>0</v>
      </c>
      <c r="M397">
        <f t="shared" si="291"/>
        <v>0</v>
      </c>
      <c r="N397">
        <f t="shared" si="283"/>
        <v>0</v>
      </c>
      <c r="O397" t="str">
        <f>MasterListe!B87&amp;"_"&amp;MasterListe!E87&amp;"_"&amp;MasterListe!F87</f>
        <v>TZ012_app KLPx A1_dp3</v>
      </c>
      <c r="P397" t="str">
        <f>MasterListe!I87&amp;" "&amp;MasterListe!L87</f>
        <v>Rückmeldung geschlossen Klappe Auslagerung</v>
      </c>
      <c r="S397">
        <f t="shared" si="314"/>
        <v>4</v>
      </c>
      <c r="T397">
        <f t="shared" si="292"/>
        <v>0</v>
      </c>
      <c r="U397">
        <f t="shared" si="315"/>
        <v>0</v>
      </c>
      <c r="V397">
        <f t="shared" si="316"/>
        <v>10</v>
      </c>
      <c r="W397">
        <f t="shared" si="293"/>
        <v>5</v>
      </c>
      <c r="X397">
        <f t="shared" si="294"/>
        <v>0</v>
      </c>
      <c r="Y397">
        <f t="shared" si="317"/>
        <v>6</v>
      </c>
      <c r="Z397">
        <f t="shared" si="295"/>
        <v>2</v>
      </c>
      <c r="AA397">
        <f t="shared" si="296"/>
        <v>0</v>
      </c>
      <c r="AB397">
        <f t="shared" si="318"/>
        <v>96</v>
      </c>
      <c r="AC397">
        <f t="shared" si="297"/>
        <v>67</v>
      </c>
      <c r="AD397">
        <f t="shared" si="298"/>
        <v>1</v>
      </c>
      <c r="AE397">
        <f t="shared" si="319"/>
        <v>0</v>
      </c>
      <c r="AF397">
        <f t="shared" si="299"/>
        <v>0</v>
      </c>
      <c r="AG397">
        <f t="shared" si="320"/>
        <v>8</v>
      </c>
      <c r="AH397" cm="1">
        <f t="array" ref="AH397">_xlfn.IFS(AND(AF397=AE397,AJ397=1),SUM(IF(EC397=1,1,0),AH396),AND(AH396=0,OR(AI397=1,AJ397=0)),0,AND(AI397=0,AJ397=0),AH396)</f>
        <v>5</v>
      </c>
      <c r="AI397">
        <f t="shared" si="300"/>
        <v>0</v>
      </c>
      <c r="AJ397">
        <f t="shared" si="301"/>
        <v>0</v>
      </c>
      <c r="AK397">
        <f t="shared" si="321"/>
        <v>0</v>
      </c>
      <c r="AL397">
        <f t="shared" si="302"/>
        <v>0</v>
      </c>
      <c r="AM397">
        <f t="shared" si="303"/>
        <v>0</v>
      </c>
      <c r="AN397">
        <f t="shared" si="322"/>
        <v>0</v>
      </c>
      <c r="AO397">
        <f t="shared" si="304"/>
        <v>0</v>
      </c>
      <c r="AP397">
        <f t="shared" si="305"/>
        <v>0</v>
      </c>
      <c r="AY397" s="72"/>
      <c r="AZ397" s="73"/>
      <c r="BB397" s="72"/>
      <c r="BQ397" s="100"/>
      <c r="BR397" s="96"/>
      <c r="BS397" s="60" t="str">
        <f t="shared" si="284"/>
        <v>DA789</v>
      </c>
      <c r="BT397" t="str">
        <f>IF(ISNA(MATCH(42,$K:$K,)),CC397,VLOOKUP(42,$K:$P,COLUMN(E227),))</f>
        <v>RES_DA789</v>
      </c>
      <c r="BU397" t="str">
        <f>IF(ISNA(MATCH(42,$K:$K,)),CD397,VLOOKUP(42,$K:$P,COLUMN(F227),))</f>
        <v>Reserve</v>
      </c>
      <c r="BW397" t="s">
        <v>584</v>
      </c>
      <c r="BX397" t="s">
        <v>585</v>
      </c>
      <c r="BY397" s="65" t="s">
        <v>1428</v>
      </c>
      <c r="BZ397" t="str">
        <f t="shared" si="285"/>
        <v>789</v>
      </c>
      <c r="CB397" t="s">
        <v>1439</v>
      </c>
      <c r="CC397" t="s">
        <v>1440</v>
      </c>
      <c r="CD397" t="s">
        <v>589</v>
      </c>
      <c r="CF397" t="s">
        <v>584</v>
      </c>
      <c r="CG397" t="s">
        <v>585</v>
      </c>
      <c r="CH397" t="s">
        <v>1428</v>
      </c>
      <c r="EA397" t="str">
        <f>MasterListe!G87</f>
        <v>RM02</v>
      </c>
      <c r="EB397">
        <f>MasterListe!S87</f>
        <v>0</v>
      </c>
      <c r="EC397">
        <f t="shared" si="306"/>
        <v>0</v>
      </c>
      <c r="ED397">
        <f t="shared" si="307"/>
        <v>0</v>
      </c>
      <c r="EE397">
        <f t="shared" si="308"/>
        <v>0</v>
      </c>
      <c r="EF397">
        <f t="shared" si="309"/>
        <v>0</v>
      </c>
      <c r="EG397">
        <f t="shared" si="310"/>
        <v>0</v>
      </c>
      <c r="EH397">
        <f t="shared" si="311"/>
        <v>1</v>
      </c>
      <c r="EI397">
        <f t="shared" si="312"/>
        <v>0</v>
      </c>
      <c r="FA397" s="63" t="str">
        <f t="shared" si="278"/>
        <v>IO.RES_DA789</v>
      </c>
      <c r="FB397" s="64" t="str">
        <f t="shared" si="279"/>
        <v>F</v>
      </c>
      <c r="FC397" s="64" t="str">
        <f t="shared" si="280"/>
        <v>789</v>
      </c>
      <c r="FD397" s="64" t="str">
        <f t="shared" si="281"/>
        <v>Reserve</v>
      </c>
      <c r="FE397" s="64" t="s">
        <v>619</v>
      </c>
      <c r="FF397" s="65"/>
    </row>
    <row r="398" spans="1:162" ht="15" customHeight="1">
      <c r="A398">
        <f t="shared" si="313"/>
        <v>1</v>
      </c>
      <c r="G398">
        <f t="shared" si="286"/>
        <v>0</v>
      </c>
      <c r="H398">
        <f t="shared" si="287"/>
        <v>0</v>
      </c>
      <c r="I398">
        <f t="shared" si="288"/>
        <v>68</v>
      </c>
      <c r="J398">
        <f t="shared" si="282"/>
        <v>0</v>
      </c>
      <c r="K398">
        <f t="shared" si="289"/>
        <v>0</v>
      </c>
      <c r="L398">
        <f t="shared" si="290"/>
        <v>0</v>
      </c>
      <c r="M398">
        <f t="shared" si="291"/>
        <v>0</v>
      </c>
      <c r="N398">
        <f t="shared" si="283"/>
        <v>0</v>
      </c>
      <c r="O398" t="str">
        <f>MasterListe!B88&amp;"_"&amp;MasterListe!E88&amp;"_"&amp;MasterListe!F88</f>
        <v>TZ012_app KLPx A1_dp4</v>
      </c>
      <c r="P398" t="str">
        <f>MasterListe!I88&amp;" "&amp;MasterListe!L88</f>
        <v>Handeingriff Klappe Auslagerung</v>
      </c>
      <c r="S398">
        <f t="shared" si="314"/>
        <v>4</v>
      </c>
      <c r="T398">
        <f t="shared" si="292"/>
        <v>0</v>
      </c>
      <c r="U398">
        <f t="shared" si="315"/>
        <v>0</v>
      </c>
      <c r="V398">
        <f t="shared" si="316"/>
        <v>10</v>
      </c>
      <c r="W398">
        <f t="shared" si="293"/>
        <v>5</v>
      </c>
      <c r="X398">
        <f t="shared" si="294"/>
        <v>0</v>
      </c>
      <c r="Y398">
        <f t="shared" si="317"/>
        <v>6</v>
      </c>
      <c r="Z398">
        <f t="shared" si="295"/>
        <v>2</v>
      </c>
      <c r="AA398">
        <f t="shared" si="296"/>
        <v>0</v>
      </c>
      <c r="AB398">
        <f t="shared" si="318"/>
        <v>96</v>
      </c>
      <c r="AC398">
        <f t="shared" si="297"/>
        <v>68</v>
      </c>
      <c r="AD398">
        <f t="shared" si="298"/>
        <v>1</v>
      </c>
      <c r="AE398">
        <f t="shared" si="319"/>
        <v>0</v>
      </c>
      <c r="AF398">
        <f t="shared" si="299"/>
        <v>0</v>
      </c>
      <c r="AG398">
        <f t="shared" si="320"/>
        <v>8</v>
      </c>
      <c r="AH398" cm="1">
        <f t="array" ref="AH398">_xlfn.IFS(AND(AF398=AE398,AJ398=1),SUM(IF(EC398=1,1,0),AH397),AND(AH397=0,OR(AI398=1,AJ398=0)),0,AND(AI398=0,AJ398=0),AH397)</f>
        <v>5</v>
      </c>
      <c r="AI398">
        <f t="shared" si="300"/>
        <v>0</v>
      </c>
      <c r="AJ398">
        <f t="shared" si="301"/>
        <v>0</v>
      </c>
      <c r="AK398">
        <f t="shared" si="321"/>
        <v>0</v>
      </c>
      <c r="AL398">
        <f t="shared" si="302"/>
        <v>0</v>
      </c>
      <c r="AM398">
        <f t="shared" si="303"/>
        <v>0</v>
      </c>
      <c r="AN398">
        <f t="shared" si="322"/>
        <v>0</v>
      </c>
      <c r="AO398">
        <f t="shared" si="304"/>
        <v>0</v>
      </c>
      <c r="AP398">
        <f t="shared" si="305"/>
        <v>0</v>
      </c>
      <c r="AY398" s="72"/>
      <c r="AZ398" s="73"/>
      <c r="BB398" s="72"/>
      <c r="BQ398" s="100"/>
      <c r="BR398" s="96">
        <v>8</v>
      </c>
      <c r="BS398" s="60" t="str">
        <f t="shared" si="284"/>
        <v>DA800</v>
      </c>
      <c r="BT398" t="str">
        <f>IF(ISNA(MATCH(43,$K:$K,)),CC398,VLOOKUP(43,$K:$P,COLUMN(E228),))</f>
        <v>RES_DA800</v>
      </c>
      <c r="BU398" t="str">
        <f>IF(ISNA(MATCH(43,$K:$K,)),CD398,VLOOKUP(43,$K:$P,COLUMN(F228),))</f>
        <v>Reserve</v>
      </c>
      <c r="BW398" t="s">
        <v>584</v>
      </c>
      <c r="BX398" t="s">
        <v>585</v>
      </c>
      <c r="BY398" s="65" t="s">
        <v>1441</v>
      </c>
      <c r="BZ398" t="str">
        <f t="shared" si="285"/>
        <v>800</v>
      </c>
      <c r="CB398" t="s">
        <v>1442</v>
      </c>
      <c r="CC398" t="s">
        <v>1443</v>
      </c>
      <c r="CD398" t="s">
        <v>589</v>
      </c>
      <c r="CF398" t="s">
        <v>584</v>
      </c>
      <c r="CG398" t="s">
        <v>585</v>
      </c>
      <c r="CH398" t="s">
        <v>1441</v>
      </c>
      <c r="EA398" t="str">
        <f>MasterListe!G88</f>
        <v>SM05</v>
      </c>
      <c r="EB398">
        <f>MasterListe!S88</f>
        <v>0</v>
      </c>
      <c r="EC398">
        <f t="shared" si="306"/>
        <v>0</v>
      </c>
      <c r="ED398">
        <f t="shared" si="307"/>
        <v>0</v>
      </c>
      <c r="EE398">
        <f t="shared" si="308"/>
        <v>0</v>
      </c>
      <c r="EF398">
        <f t="shared" si="309"/>
        <v>0</v>
      </c>
      <c r="EG398">
        <f t="shared" si="310"/>
        <v>0</v>
      </c>
      <c r="EH398">
        <f t="shared" si="311"/>
        <v>1</v>
      </c>
      <c r="EI398">
        <f t="shared" si="312"/>
        <v>0</v>
      </c>
      <c r="FA398" s="63" t="str">
        <f t="shared" si="278"/>
        <v>IO.RES_DA800</v>
      </c>
      <c r="FB398" s="64" t="str">
        <f t="shared" si="279"/>
        <v>F</v>
      </c>
      <c r="FC398" s="64" t="str">
        <f t="shared" si="280"/>
        <v>800</v>
      </c>
      <c r="FD398" s="64" t="str">
        <f t="shared" si="281"/>
        <v>Reserve</v>
      </c>
      <c r="FE398" s="64" t="s">
        <v>619</v>
      </c>
      <c r="FF398" s="65"/>
    </row>
    <row r="399" spans="1:162" ht="15" customHeight="1">
      <c r="A399">
        <f t="shared" si="313"/>
        <v>1</v>
      </c>
      <c r="G399">
        <f t="shared" si="286"/>
        <v>0</v>
      </c>
      <c r="H399">
        <f t="shared" si="287"/>
        <v>0</v>
      </c>
      <c r="I399">
        <f t="shared" si="288"/>
        <v>69</v>
      </c>
      <c r="J399">
        <f t="shared" si="282"/>
        <v>0</v>
      </c>
      <c r="K399">
        <f t="shared" si="289"/>
        <v>0</v>
      </c>
      <c r="L399">
        <f t="shared" si="290"/>
        <v>0</v>
      </c>
      <c r="M399">
        <f t="shared" si="291"/>
        <v>0</v>
      </c>
      <c r="N399">
        <f t="shared" si="283"/>
        <v>0</v>
      </c>
      <c r="O399" t="str">
        <f>MasterListe!B89&amp;"_"&amp;MasterListe!E89&amp;"_"&amp;MasterListe!F89</f>
        <v>TZ012_app SM01 A1_dp1</v>
      </c>
      <c r="P399" t="str">
        <f>MasterListe!I89&amp;" "&amp;MasterListe!L89</f>
        <v>Störmeldung Klappe Auslagerung SM</v>
      </c>
      <c r="S399">
        <f t="shared" si="314"/>
        <v>4</v>
      </c>
      <c r="T399">
        <f t="shared" si="292"/>
        <v>0</v>
      </c>
      <c r="U399">
        <f t="shared" si="315"/>
        <v>0</v>
      </c>
      <c r="V399">
        <f t="shared" si="316"/>
        <v>10</v>
      </c>
      <c r="W399">
        <f t="shared" si="293"/>
        <v>5</v>
      </c>
      <c r="X399">
        <f t="shared" si="294"/>
        <v>0</v>
      </c>
      <c r="Y399">
        <f t="shared" si="317"/>
        <v>6</v>
      </c>
      <c r="Z399">
        <f t="shared" si="295"/>
        <v>2</v>
      </c>
      <c r="AA399">
        <f t="shared" si="296"/>
        <v>0</v>
      </c>
      <c r="AB399">
        <f t="shared" si="318"/>
        <v>96</v>
      </c>
      <c r="AC399">
        <f t="shared" si="297"/>
        <v>69</v>
      </c>
      <c r="AD399">
        <f t="shared" si="298"/>
        <v>1</v>
      </c>
      <c r="AE399">
        <f t="shared" si="319"/>
        <v>0</v>
      </c>
      <c r="AF399">
        <f t="shared" si="299"/>
        <v>0</v>
      </c>
      <c r="AG399">
        <f t="shared" si="320"/>
        <v>8</v>
      </c>
      <c r="AH399" cm="1">
        <f t="array" ref="AH399">_xlfn.IFS(AND(AF399=AE399,AJ399=1),SUM(IF(EC399=1,1,0),AH398),AND(AH398=0,OR(AI399=1,AJ399=0)),0,AND(AI399=0,AJ399=0),AH398)</f>
        <v>5</v>
      </c>
      <c r="AI399">
        <f t="shared" si="300"/>
        <v>0</v>
      </c>
      <c r="AJ399">
        <f t="shared" si="301"/>
        <v>0</v>
      </c>
      <c r="AK399">
        <f t="shared" si="321"/>
        <v>0</v>
      </c>
      <c r="AL399">
        <f t="shared" si="302"/>
        <v>0</v>
      </c>
      <c r="AM399">
        <f t="shared" si="303"/>
        <v>0</v>
      </c>
      <c r="AN399">
        <f t="shared" si="322"/>
        <v>0</v>
      </c>
      <c r="AO399">
        <f t="shared" si="304"/>
        <v>0</v>
      </c>
      <c r="AP399">
        <f t="shared" si="305"/>
        <v>0</v>
      </c>
      <c r="AY399" s="72"/>
      <c r="AZ399" s="73"/>
      <c r="BB399" s="72"/>
      <c r="BQ399" s="100"/>
      <c r="BR399" s="96"/>
      <c r="BS399" s="60" t="str">
        <f t="shared" si="284"/>
        <v>DA801</v>
      </c>
      <c r="BT399" t="str">
        <f>IF(ISNA(MATCH(44,$K:$K,)),CC399,VLOOKUP(44,$K:$P,COLUMN(E229),))</f>
        <v>RES_DA801</v>
      </c>
      <c r="BU399" t="str">
        <f>IF(ISNA(MATCH(44,$K:$K,)),CD399,VLOOKUP(44,$K:$P,COLUMN(F229),))</f>
        <v>Reserve</v>
      </c>
      <c r="BW399" t="s">
        <v>584</v>
      </c>
      <c r="BX399" t="s">
        <v>585</v>
      </c>
      <c r="BY399" s="65" t="s">
        <v>1441</v>
      </c>
      <c r="BZ399" t="str">
        <f t="shared" si="285"/>
        <v>801</v>
      </c>
      <c r="CB399" t="s">
        <v>1444</v>
      </c>
      <c r="CC399" t="s">
        <v>1445</v>
      </c>
      <c r="CD399" t="s">
        <v>589</v>
      </c>
      <c r="CF399" t="s">
        <v>584</v>
      </c>
      <c r="CG399" t="s">
        <v>585</v>
      </c>
      <c r="CH399" t="s">
        <v>1441</v>
      </c>
      <c r="EA399" t="str">
        <f>MasterListe!G89</f>
        <v>SM01</v>
      </c>
      <c r="EB399">
        <f>MasterListe!S89</f>
        <v>0</v>
      </c>
      <c r="EC399">
        <f t="shared" si="306"/>
        <v>0</v>
      </c>
      <c r="ED399">
        <f t="shared" si="307"/>
        <v>0</v>
      </c>
      <c r="EE399">
        <f t="shared" si="308"/>
        <v>0</v>
      </c>
      <c r="EF399">
        <f t="shared" si="309"/>
        <v>0</v>
      </c>
      <c r="EG399">
        <f t="shared" si="310"/>
        <v>0</v>
      </c>
      <c r="EH399">
        <f t="shared" si="311"/>
        <v>1</v>
      </c>
      <c r="EI399">
        <f t="shared" si="312"/>
        <v>0</v>
      </c>
      <c r="FA399" s="63" t="str">
        <f t="shared" si="278"/>
        <v>IO.RES_DA801</v>
      </c>
      <c r="FB399" s="64" t="str">
        <f t="shared" si="279"/>
        <v>F</v>
      </c>
      <c r="FC399" s="64" t="str">
        <f t="shared" si="280"/>
        <v>801</v>
      </c>
      <c r="FD399" s="64" t="str">
        <f t="shared" si="281"/>
        <v>Reserve</v>
      </c>
      <c r="FE399" s="64" t="s">
        <v>619</v>
      </c>
      <c r="FF399" s="65"/>
    </row>
    <row r="400" spans="1:162" ht="15" customHeight="1">
      <c r="A400">
        <f t="shared" si="313"/>
        <v>0</v>
      </c>
      <c r="G400">
        <f t="shared" si="286"/>
        <v>0</v>
      </c>
      <c r="H400">
        <f t="shared" si="287"/>
        <v>0</v>
      </c>
      <c r="I400">
        <f t="shared" si="288"/>
        <v>0</v>
      </c>
      <c r="J400">
        <f t="shared" si="282"/>
        <v>0</v>
      </c>
      <c r="K400">
        <f t="shared" si="289"/>
        <v>0</v>
      </c>
      <c r="L400">
        <f t="shared" si="290"/>
        <v>0</v>
      </c>
      <c r="M400">
        <f t="shared" si="291"/>
        <v>0</v>
      </c>
      <c r="N400">
        <f t="shared" si="283"/>
        <v>0</v>
      </c>
      <c r="O400" t="str">
        <f>MasterListe!B90&amp;"_"&amp;MasterListe!E90&amp;"_"&amp;MasterListe!F90</f>
        <v>TZ012_app KLPx A1_dp1</v>
      </c>
      <c r="P400" t="str">
        <f>MasterListe!I90&amp;" "&amp;MasterListe!L90</f>
        <v>Freigabe (AUF-Befehl) Klappe Umlagerung</v>
      </c>
      <c r="S400">
        <f t="shared" si="314"/>
        <v>4</v>
      </c>
      <c r="T400">
        <f t="shared" si="292"/>
        <v>0</v>
      </c>
      <c r="U400">
        <f t="shared" si="315"/>
        <v>0</v>
      </c>
      <c r="V400">
        <f t="shared" si="316"/>
        <v>10</v>
      </c>
      <c r="W400">
        <f t="shared" si="293"/>
        <v>5</v>
      </c>
      <c r="X400">
        <f t="shared" si="294"/>
        <v>0</v>
      </c>
      <c r="Y400">
        <f t="shared" si="317"/>
        <v>6</v>
      </c>
      <c r="Z400">
        <f t="shared" si="295"/>
        <v>2</v>
      </c>
      <c r="AA400">
        <f t="shared" si="296"/>
        <v>0</v>
      </c>
      <c r="AB400">
        <f t="shared" si="318"/>
        <v>96</v>
      </c>
      <c r="AC400">
        <f t="shared" si="297"/>
        <v>69</v>
      </c>
      <c r="AD400">
        <f t="shared" si="298"/>
        <v>0</v>
      </c>
      <c r="AE400">
        <f t="shared" si="319"/>
        <v>0</v>
      </c>
      <c r="AF400">
        <f t="shared" si="299"/>
        <v>0</v>
      </c>
      <c r="AG400">
        <f t="shared" si="320"/>
        <v>8</v>
      </c>
      <c r="AH400" cm="1">
        <f t="array" ref="AH400">_xlfn.IFS(AND(AF400=AE400,AJ400=1),SUM(IF(EC400=1,1,0),AH399),AND(AH399=0,OR(AI400=1,AJ400=0)),0,AND(AI400=0,AJ400=0),AH399)</f>
        <v>5</v>
      </c>
      <c r="AI400">
        <f t="shared" si="300"/>
        <v>0</v>
      </c>
      <c r="AJ400">
        <f t="shared" si="301"/>
        <v>0</v>
      </c>
      <c r="AK400">
        <f t="shared" si="321"/>
        <v>0</v>
      </c>
      <c r="AL400">
        <f t="shared" si="302"/>
        <v>0</v>
      </c>
      <c r="AM400">
        <f t="shared" si="303"/>
        <v>0</v>
      </c>
      <c r="AN400">
        <f t="shared" si="322"/>
        <v>0</v>
      </c>
      <c r="AO400">
        <f t="shared" si="304"/>
        <v>0</v>
      </c>
      <c r="AP400">
        <f t="shared" si="305"/>
        <v>0</v>
      </c>
      <c r="AY400" s="72"/>
      <c r="AZ400" s="73"/>
      <c r="BB400" s="72"/>
      <c r="BQ400" s="100"/>
      <c r="BR400" s="96"/>
      <c r="BS400" s="60" t="str">
        <f t="shared" si="284"/>
        <v>DA802</v>
      </c>
      <c r="BT400" t="str">
        <f>IF(ISNA(MATCH(45,$K:$K,)),CC400,VLOOKUP(45,$K:$P,COLUMN(E230),))</f>
        <v>RES_DA802</v>
      </c>
      <c r="BU400" t="str">
        <f>IF(ISNA(MATCH(45,$K:$K,)),CD400,VLOOKUP(45,$K:$P,COLUMN(F230),))</f>
        <v>Reserve</v>
      </c>
      <c r="BW400" t="s">
        <v>584</v>
      </c>
      <c r="BX400" t="s">
        <v>585</v>
      </c>
      <c r="BY400" s="65" t="s">
        <v>1441</v>
      </c>
      <c r="BZ400" t="str">
        <f t="shared" si="285"/>
        <v>802</v>
      </c>
      <c r="CB400" t="s">
        <v>1446</v>
      </c>
      <c r="CC400" t="s">
        <v>1447</v>
      </c>
      <c r="CD400" t="s">
        <v>589</v>
      </c>
      <c r="CF400" t="s">
        <v>584</v>
      </c>
      <c r="CG400" t="s">
        <v>585</v>
      </c>
      <c r="CH400" t="s">
        <v>1441</v>
      </c>
      <c r="EA400" t="str">
        <f>MasterListe!G90</f>
        <v>FG01</v>
      </c>
      <c r="EB400">
        <f>MasterListe!S90</f>
        <v>0</v>
      </c>
      <c r="EC400">
        <f t="shared" si="306"/>
        <v>0</v>
      </c>
      <c r="ED400">
        <f t="shared" si="307"/>
        <v>0</v>
      </c>
      <c r="EE400">
        <f t="shared" si="308"/>
        <v>0</v>
      </c>
      <c r="EF400">
        <f t="shared" si="309"/>
        <v>0</v>
      </c>
      <c r="EG400">
        <f t="shared" si="310"/>
        <v>0</v>
      </c>
      <c r="EH400">
        <f t="shared" si="311"/>
        <v>0</v>
      </c>
      <c r="EI400">
        <f t="shared" si="312"/>
        <v>1</v>
      </c>
      <c r="FA400" s="63" t="str">
        <f t="shared" si="278"/>
        <v>IO.RES_DA802</v>
      </c>
      <c r="FB400" s="64" t="str">
        <f t="shared" si="279"/>
        <v>F</v>
      </c>
      <c r="FC400" s="64" t="str">
        <f t="shared" si="280"/>
        <v>802</v>
      </c>
      <c r="FD400" s="64" t="str">
        <f t="shared" si="281"/>
        <v>Reserve</v>
      </c>
      <c r="FE400" s="64" t="s">
        <v>619</v>
      </c>
      <c r="FF400" s="65"/>
    </row>
    <row r="401" spans="1:162" ht="15" customHeight="1">
      <c r="A401">
        <f t="shared" si="313"/>
        <v>1</v>
      </c>
      <c r="G401">
        <f t="shared" si="286"/>
        <v>0</v>
      </c>
      <c r="H401">
        <f t="shared" si="287"/>
        <v>0</v>
      </c>
      <c r="I401">
        <f t="shared" si="288"/>
        <v>70</v>
      </c>
      <c r="J401">
        <f t="shared" si="282"/>
        <v>0</v>
      </c>
      <c r="K401">
        <f t="shared" si="289"/>
        <v>0</v>
      </c>
      <c r="L401">
        <f t="shared" si="290"/>
        <v>0</v>
      </c>
      <c r="M401">
        <f t="shared" si="291"/>
        <v>0</v>
      </c>
      <c r="N401">
        <f t="shared" si="283"/>
        <v>0</v>
      </c>
      <c r="O401" t="str">
        <f>MasterListe!B91&amp;"_"&amp;MasterListe!E91&amp;"_"&amp;MasterListe!F91</f>
        <v>TZ012_app KLPx A1_dp2</v>
      </c>
      <c r="P401" t="str">
        <f>MasterListe!I91&amp;" "&amp;MasterListe!L91</f>
        <v>Rückmeldung geöffnet Klappe Umlagerung</v>
      </c>
      <c r="S401">
        <f t="shared" si="314"/>
        <v>4</v>
      </c>
      <c r="T401">
        <f t="shared" si="292"/>
        <v>0</v>
      </c>
      <c r="U401">
        <f t="shared" si="315"/>
        <v>0</v>
      </c>
      <c r="V401">
        <f t="shared" si="316"/>
        <v>10</v>
      </c>
      <c r="W401">
        <f t="shared" si="293"/>
        <v>5</v>
      </c>
      <c r="X401">
        <f t="shared" si="294"/>
        <v>0</v>
      </c>
      <c r="Y401">
        <f t="shared" si="317"/>
        <v>6</v>
      </c>
      <c r="Z401">
        <f t="shared" si="295"/>
        <v>2</v>
      </c>
      <c r="AA401">
        <f t="shared" si="296"/>
        <v>0</v>
      </c>
      <c r="AB401">
        <f t="shared" si="318"/>
        <v>96</v>
      </c>
      <c r="AC401">
        <f t="shared" si="297"/>
        <v>70</v>
      </c>
      <c r="AD401">
        <f t="shared" si="298"/>
        <v>1</v>
      </c>
      <c r="AE401">
        <f t="shared" si="319"/>
        <v>0</v>
      </c>
      <c r="AF401">
        <f t="shared" si="299"/>
        <v>0</v>
      </c>
      <c r="AG401">
        <f t="shared" si="320"/>
        <v>8</v>
      </c>
      <c r="AH401" cm="1">
        <f t="array" ref="AH401">_xlfn.IFS(AND(AF401=AE401,AJ401=1),SUM(IF(EC401=1,1,0),AH400),AND(AH400=0,OR(AI401=1,AJ401=0)),0,AND(AI401=0,AJ401=0),AH400)</f>
        <v>5</v>
      </c>
      <c r="AI401">
        <f t="shared" si="300"/>
        <v>0</v>
      </c>
      <c r="AJ401">
        <f t="shared" si="301"/>
        <v>0</v>
      </c>
      <c r="AK401">
        <f t="shared" si="321"/>
        <v>0</v>
      </c>
      <c r="AL401">
        <f t="shared" si="302"/>
        <v>0</v>
      </c>
      <c r="AM401">
        <f t="shared" si="303"/>
        <v>0</v>
      </c>
      <c r="AN401">
        <f t="shared" si="322"/>
        <v>0</v>
      </c>
      <c r="AO401">
        <f t="shared" si="304"/>
        <v>0</v>
      </c>
      <c r="AP401">
        <f t="shared" si="305"/>
        <v>0</v>
      </c>
      <c r="AY401" s="72"/>
      <c r="AZ401" s="73"/>
      <c r="BB401" s="72"/>
      <c r="BQ401" s="100"/>
      <c r="BR401" s="96"/>
      <c r="BS401" s="60" t="str">
        <f t="shared" si="284"/>
        <v>DA803</v>
      </c>
      <c r="BT401" t="str">
        <f>IF(ISNA(MATCH(46,$K:$K,)),CC401,VLOOKUP(46,$K:$P,COLUMN(E231),))</f>
        <v>RES_DA803</v>
      </c>
      <c r="BU401" t="str">
        <f>IF(ISNA(MATCH(46,$K:$K,)),CD401,VLOOKUP(46,$K:$P,COLUMN(F231),))</f>
        <v>Reserve</v>
      </c>
      <c r="BW401" t="s">
        <v>584</v>
      </c>
      <c r="BX401" t="s">
        <v>585</v>
      </c>
      <c r="BY401" s="65" t="s">
        <v>1441</v>
      </c>
      <c r="BZ401" t="str">
        <f t="shared" si="285"/>
        <v>803</v>
      </c>
      <c r="CB401" t="s">
        <v>1448</v>
      </c>
      <c r="CC401" t="s">
        <v>1449</v>
      </c>
      <c r="CD401" t="s">
        <v>589</v>
      </c>
      <c r="CF401" t="s">
        <v>584</v>
      </c>
      <c r="CG401" t="s">
        <v>585</v>
      </c>
      <c r="CH401" t="s">
        <v>1441</v>
      </c>
      <c r="EA401" t="str">
        <f>MasterListe!G91</f>
        <v>RM01</v>
      </c>
      <c r="EB401">
        <f>MasterListe!S91</f>
        <v>0</v>
      </c>
      <c r="EC401">
        <f t="shared" si="306"/>
        <v>0</v>
      </c>
      <c r="ED401">
        <f t="shared" si="307"/>
        <v>0</v>
      </c>
      <c r="EE401">
        <f t="shared" si="308"/>
        <v>0</v>
      </c>
      <c r="EF401">
        <f t="shared" si="309"/>
        <v>0</v>
      </c>
      <c r="EG401">
        <f t="shared" si="310"/>
        <v>0</v>
      </c>
      <c r="EH401">
        <f t="shared" si="311"/>
        <v>1</v>
      </c>
      <c r="EI401">
        <f t="shared" si="312"/>
        <v>0</v>
      </c>
      <c r="FA401" s="63" t="str">
        <f t="shared" si="278"/>
        <v>IO.RES_DA803</v>
      </c>
      <c r="FB401" s="64" t="str">
        <f t="shared" si="279"/>
        <v>F</v>
      </c>
      <c r="FC401" s="64" t="str">
        <f t="shared" si="280"/>
        <v>803</v>
      </c>
      <c r="FD401" s="64" t="str">
        <f t="shared" si="281"/>
        <v>Reserve</v>
      </c>
      <c r="FE401" s="64" t="s">
        <v>619</v>
      </c>
      <c r="FF401" s="65"/>
    </row>
    <row r="402" spans="1:162" ht="15" customHeight="1">
      <c r="A402">
        <f t="shared" si="313"/>
        <v>1</v>
      </c>
      <c r="G402">
        <f t="shared" si="286"/>
        <v>0</v>
      </c>
      <c r="H402">
        <f t="shared" si="287"/>
        <v>0</v>
      </c>
      <c r="I402">
        <f t="shared" si="288"/>
        <v>71</v>
      </c>
      <c r="J402">
        <f t="shared" si="282"/>
        <v>0</v>
      </c>
      <c r="K402">
        <f t="shared" si="289"/>
        <v>0</v>
      </c>
      <c r="L402">
        <f t="shared" si="290"/>
        <v>0</v>
      </c>
      <c r="M402">
        <f t="shared" si="291"/>
        <v>0</v>
      </c>
      <c r="N402">
        <f t="shared" si="283"/>
        <v>0</v>
      </c>
      <c r="O402" t="str">
        <f>MasterListe!B92&amp;"_"&amp;MasterListe!E92&amp;"_"&amp;MasterListe!F92</f>
        <v>TZ012_app KLPx A1_dp3</v>
      </c>
      <c r="P402" t="str">
        <f>MasterListe!I92&amp;" "&amp;MasterListe!L92</f>
        <v>Rückmeldung geschlossen Klappe Umlagerung</v>
      </c>
      <c r="S402">
        <f t="shared" si="314"/>
        <v>4</v>
      </c>
      <c r="T402">
        <f t="shared" si="292"/>
        <v>0</v>
      </c>
      <c r="U402">
        <f t="shared" si="315"/>
        <v>0</v>
      </c>
      <c r="V402">
        <f t="shared" si="316"/>
        <v>10</v>
      </c>
      <c r="W402">
        <f t="shared" si="293"/>
        <v>5</v>
      </c>
      <c r="X402">
        <f t="shared" si="294"/>
        <v>0</v>
      </c>
      <c r="Y402">
        <f t="shared" si="317"/>
        <v>6</v>
      </c>
      <c r="Z402">
        <f t="shared" si="295"/>
        <v>2</v>
      </c>
      <c r="AA402">
        <f t="shared" si="296"/>
        <v>0</v>
      </c>
      <c r="AB402">
        <f t="shared" si="318"/>
        <v>96</v>
      </c>
      <c r="AC402">
        <f t="shared" si="297"/>
        <v>71</v>
      </c>
      <c r="AD402">
        <f t="shared" si="298"/>
        <v>1</v>
      </c>
      <c r="AE402">
        <f t="shared" si="319"/>
        <v>0</v>
      </c>
      <c r="AF402">
        <f t="shared" si="299"/>
        <v>0</v>
      </c>
      <c r="AG402">
        <f t="shared" si="320"/>
        <v>8</v>
      </c>
      <c r="AH402" cm="1">
        <f t="array" ref="AH402">_xlfn.IFS(AND(AF402=AE402,AJ402=1),SUM(IF(EC402=1,1,0),AH401),AND(AH401=0,OR(AI402=1,AJ402=0)),0,AND(AI402=0,AJ402=0),AH401)</f>
        <v>5</v>
      </c>
      <c r="AI402">
        <f t="shared" si="300"/>
        <v>0</v>
      </c>
      <c r="AJ402">
        <f t="shared" si="301"/>
        <v>0</v>
      </c>
      <c r="AK402">
        <f t="shared" si="321"/>
        <v>0</v>
      </c>
      <c r="AL402">
        <f t="shared" si="302"/>
        <v>0</v>
      </c>
      <c r="AM402">
        <f t="shared" si="303"/>
        <v>0</v>
      </c>
      <c r="AN402">
        <f t="shared" si="322"/>
        <v>0</v>
      </c>
      <c r="AO402">
        <f t="shared" si="304"/>
        <v>0</v>
      </c>
      <c r="AP402">
        <f t="shared" si="305"/>
        <v>0</v>
      </c>
      <c r="AY402" s="72"/>
      <c r="AZ402" s="73"/>
      <c r="BB402" s="72"/>
      <c r="BQ402" s="100"/>
      <c r="BR402" s="96"/>
      <c r="BS402" s="60" t="str">
        <f t="shared" si="284"/>
        <v>DA804</v>
      </c>
      <c r="BT402" t="str">
        <f>IF(ISNA(MATCH(47,$K:$K,)),CC402,VLOOKUP(47,$K:$P,COLUMN(E232),))</f>
        <v>RES_DA804</v>
      </c>
      <c r="BU402" t="str">
        <f>IF(ISNA(MATCH(47,$K:$K,)),CD402,VLOOKUP(47,$K:$P,COLUMN(F232),))</f>
        <v>Reserve</v>
      </c>
      <c r="BW402" t="s">
        <v>584</v>
      </c>
      <c r="BX402" t="s">
        <v>585</v>
      </c>
      <c r="BY402" s="65" t="s">
        <v>1441</v>
      </c>
      <c r="BZ402" t="str">
        <f t="shared" si="285"/>
        <v>804</v>
      </c>
      <c r="CB402" t="s">
        <v>1450</v>
      </c>
      <c r="CC402" t="s">
        <v>1451</v>
      </c>
      <c r="CD402" t="s">
        <v>589</v>
      </c>
      <c r="CF402" t="s">
        <v>584</v>
      </c>
      <c r="CG402" t="s">
        <v>585</v>
      </c>
      <c r="CH402" t="s">
        <v>1441</v>
      </c>
      <c r="EA402" t="str">
        <f>MasterListe!G92</f>
        <v>RM02</v>
      </c>
      <c r="EB402">
        <f>MasterListe!S92</f>
        <v>0</v>
      </c>
      <c r="EC402">
        <f t="shared" si="306"/>
        <v>0</v>
      </c>
      <c r="ED402">
        <f t="shared" si="307"/>
        <v>0</v>
      </c>
      <c r="EE402">
        <f t="shared" si="308"/>
        <v>0</v>
      </c>
      <c r="EF402">
        <f t="shared" si="309"/>
        <v>0</v>
      </c>
      <c r="EG402">
        <f t="shared" si="310"/>
        <v>0</v>
      </c>
      <c r="EH402">
        <f t="shared" si="311"/>
        <v>1</v>
      </c>
      <c r="EI402">
        <f t="shared" si="312"/>
        <v>0</v>
      </c>
      <c r="FA402" s="63" t="str">
        <f t="shared" si="278"/>
        <v>IO.RES_DA804</v>
      </c>
      <c r="FB402" s="64" t="str">
        <f t="shared" si="279"/>
        <v>F</v>
      </c>
      <c r="FC402" s="64" t="str">
        <f t="shared" si="280"/>
        <v>804</v>
      </c>
      <c r="FD402" s="64" t="str">
        <f t="shared" si="281"/>
        <v>Reserve</v>
      </c>
      <c r="FE402" s="64" t="s">
        <v>619</v>
      </c>
      <c r="FF402" s="65"/>
    </row>
    <row r="403" spans="1:162" ht="15" customHeight="1">
      <c r="A403">
        <f t="shared" si="313"/>
        <v>1</v>
      </c>
      <c r="G403">
        <f t="shared" si="286"/>
        <v>0</v>
      </c>
      <c r="H403">
        <f t="shared" si="287"/>
        <v>0</v>
      </c>
      <c r="I403">
        <f t="shared" si="288"/>
        <v>72</v>
      </c>
      <c r="J403">
        <f t="shared" si="282"/>
        <v>0</v>
      </c>
      <c r="K403">
        <f t="shared" si="289"/>
        <v>0</v>
      </c>
      <c r="L403">
        <f t="shared" si="290"/>
        <v>0</v>
      </c>
      <c r="M403">
        <f t="shared" si="291"/>
        <v>0</v>
      </c>
      <c r="N403">
        <f t="shared" si="283"/>
        <v>0</v>
      </c>
      <c r="O403" t="str">
        <f>MasterListe!B93&amp;"_"&amp;MasterListe!E93&amp;"_"&amp;MasterListe!F93</f>
        <v>TZ012_app KLPx A1_dp4</v>
      </c>
      <c r="P403" t="str">
        <f>MasterListe!I93&amp;" "&amp;MasterListe!L93</f>
        <v>Handeingriff Klappe Umlagerung</v>
      </c>
      <c r="S403">
        <f t="shared" si="314"/>
        <v>4</v>
      </c>
      <c r="T403">
        <f t="shared" si="292"/>
        <v>0</v>
      </c>
      <c r="U403">
        <f t="shared" si="315"/>
        <v>0</v>
      </c>
      <c r="V403">
        <f t="shared" si="316"/>
        <v>10</v>
      </c>
      <c r="W403">
        <f t="shared" si="293"/>
        <v>5</v>
      </c>
      <c r="X403">
        <f t="shared" si="294"/>
        <v>0</v>
      </c>
      <c r="Y403">
        <f t="shared" si="317"/>
        <v>6</v>
      </c>
      <c r="Z403">
        <f t="shared" si="295"/>
        <v>2</v>
      </c>
      <c r="AA403">
        <f t="shared" si="296"/>
        <v>0</v>
      </c>
      <c r="AB403">
        <f t="shared" si="318"/>
        <v>96</v>
      </c>
      <c r="AC403">
        <f t="shared" si="297"/>
        <v>72</v>
      </c>
      <c r="AD403">
        <f t="shared" si="298"/>
        <v>1</v>
      </c>
      <c r="AE403">
        <f t="shared" si="319"/>
        <v>0</v>
      </c>
      <c r="AF403">
        <f t="shared" si="299"/>
        <v>0</v>
      </c>
      <c r="AG403">
        <f t="shared" si="320"/>
        <v>8</v>
      </c>
      <c r="AH403" cm="1">
        <f t="array" ref="AH403">_xlfn.IFS(AND(AF403=AE403,AJ403=1),SUM(IF(EC403=1,1,0),AH402),AND(AH402=0,OR(AI403=1,AJ403=0)),0,AND(AI403=0,AJ403=0),AH402)</f>
        <v>5</v>
      </c>
      <c r="AI403">
        <f t="shared" si="300"/>
        <v>0</v>
      </c>
      <c r="AJ403">
        <f t="shared" si="301"/>
        <v>0</v>
      </c>
      <c r="AK403">
        <f t="shared" si="321"/>
        <v>0</v>
      </c>
      <c r="AL403">
        <f t="shared" si="302"/>
        <v>0</v>
      </c>
      <c r="AM403">
        <f t="shared" si="303"/>
        <v>0</v>
      </c>
      <c r="AN403">
        <f t="shared" si="322"/>
        <v>0</v>
      </c>
      <c r="AO403">
        <f t="shared" si="304"/>
        <v>0</v>
      </c>
      <c r="AP403">
        <f t="shared" si="305"/>
        <v>0</v>
      </c>
      <c r="AY403" s="72"/>
      <c r="AZ403" s="73"/>
      <c r="BB403" s="72"/>
      <c r="BQ403" s="100"/>
      <c r="BR403" s="96"/>
      <c r="BS403" s="60" t="str">
        <f t="shared" si="284"/>
        <v>DA805</v>
      </c>
      <c r="BT403" t="str">
        <f>IF(ISNA(MATCH(48,$K:$K,)),CC403,VLOOKUP(48,$K:$P,COLUMN(E233),))</f>
        <v>RES_DA805</v>
      </c>
      <c r="BU403" t="str">
        <f>IF(ISNA(MATCH(48,$K:$K,)),CD403,VLOOKUP(48,$K:$P,COLUMN(F233),))</f>
        <v>Reserve</v>
      </c>
      <c r="BW403" t="s">
        <v>584</v>
      </c>
      <c r="BX403" t="s">
        <v>585</v>
      </c>
      <c r="BY403" s="65" t="s">
        <v>1441</v>
      </c>
      <c r="BZ403" t="str">
        <f t="shared" si="285"/>
        <v>805</v>
      </c>
      <c r="CB403" t="s">
        <v>1452</v>
      </c>
      <c r="CC403" t="s">
        <v>1453</v>
      </c>
      <c r="CD403" t="s">
        <v>589</v>
      </c>
      <c r="CF403" t="s">
        <v>584</v>
      </c>
      <c r="CG403" t="s">
        <v>585</v>
      </c>
      <c r="CH403" t="s">
        <v>1441</v>
      </c>
      <c r="EA403" t="str">
        <f>MasterListe!G93</f>
        <v>SM05</v>
      </c>
      <c r="EB403">
        <f>MasterListe!S93</f>
        <v>0</v>
      </c>
      <c r="EC403">
        <f t="shared" si="306"/>
        <v>0</v>
      </c>
      <c r="ED403">
        <f t="shared" si="307"/>
        <v>0</v>
      </c>
      <c r="EE403">
        <f t="shared" si="308"/>
        <v>0</v>
      </c>
      <c r="EF403">
        <f t="shared" si="309"/>
        <v>0</v>
      </c>
      <c r="EG403">
        <f t="shared" si="310"/>
        <v>0</v>
      </c>
      <c r="EH403">
        <f t="shared" si="311"/>
        <v>1</v>
      </c>
      <c r="EI403">
        <f t="shared" si="312"/>
        <v>0</v>
      </c>
      <c r="FA403" s="63" t="str">
        <f t="shared" si="278"/>
        <v>IO.RES_DA805</v>
      </c>
      <c r="FB403" s="64" t="str">
        <f t="shared" si="279"/>
        <v>F</v>
      </c>
      <c r="FC403" s="64" t="str">
        <f t="shared" si="280"/>
        <v>805</v>
      </c>
      <c r="FD403" s="64" t="str">
        <f t="shared" si="281"/>
        <v>Reserve</v>
      </c>
      <c r="FE403" s="64" t="s">
        <v>619</v>
      </c>
      <c r="FF403" s="65"/>
    </row>
    <row r="404" spans="1:162" ht="15" customHeight="1">
      <c r="A404">
        <f t="shared" si="313"/>
        <v>1</v>
      </c>
      <c r="G404">
        <f t="shared" si="286"/>
        <v>0</v>
      </c>
      <c r="H404">
        <f t="shared" si="287"/>
        <v>0</v>
      </c>
      <c r="I404">
        <f t="shared" si="288"/>
        <v>73</v>
      </c>
      <c r="J404">
        <f t="shared" si="282"/>
        <v>0</v>
      </c>
      <c r="K404">
        <f t="shared" si="289"/>
        <v>0</v>
      </c>
      <c r="L404">
        <f t="shared" si="290"/>
        <v>0</v>
      </c>
      <c r="M404">
        <f t="shared" si="291"/>
        <v>0</v>
      </c>
      <c r="N404">
        <f t="shared" si="283"/>
        <v>0</v>
      </c>
      <c r="O404" t="str">
        <f>MasterListe!B94&amp;"_"&amp;MasterListe!E94&amp;"_"&amp;MasterListe!F94</f>
        <v>TZ012_app SM01 A1_dp1</v>
      </c>
      <c r="P404" t="str">
        <f>MasterListe!I94&amp;" "&amp;MasterListe!L94</f>
        <v>Störmeldung Klappe Umlagerung SM</v>
      </c>
      <c r="S404">
        <f t="shared" si="314"/>
        <v>4</v>
      </c>
      <c r="T404">
        <f t="shared" si="292"/>
        <v>0</v>
      </c>
      <c r="U404">
        <f t="shared" si="315"/>
        <v>0</v>
      </c>
      <c r="V404">
        <f t="shared" si="316"/>
        <v>10</v>
      </c>
      <c r="W404">
        <f t="shared" si="293"/>
        <v>5</v>
      </c>
      <c r="X404">
        <f t="shared" si="294"/>
        <v>0</v>
      </c>
      <c r="Y404">
        <f t="shared" si="317"/>
        <v>6</v>
      </c>
      <c r="Z404">
        <f t="shared" si="295"/>
        <v>2</v>
      </c>
      <c r="AA404">
        <f t="shared" si="296"/>
        <v>0</v>
      </c>
      <c r="AB404">
        <f t="shared" si="318"/>
        <v>96</v>
      </c>
      <c r="AC404">
        <f t="shared" si="297"/>
        <v>73</v>
      </c>
      <c r="AD404">
        <f t="shared" si="298"/>
        <v>1</v>
      </c>
      <c r="AE404">
        <f t="shared" si="319"/>
        <v>0</v>
      </c>
      <c r="AF404">
        <f t="shared" si="299"/>
        <v>0</v>
      </c>
      <c r="AG404">
        <f t="shared" si="320"/>
        <v>8</v>
      </c>
      <c r="AH404" cm="1">
        <f t="array" ref="AH404">_xlfn.IFS(AND(AF404=AE404,AJ404=1),SUM(IF(EC404=1,1,0),AH403),AND(AH403=0,OR(AI404=1,AJ404=0)),0,AND(AI404=0,AJ404=0),AH403)</f>
        <v>5</v>
      </c>
      <c r="AI404">
        <f t="shared" si="300"/>
        <v>0</v>
      </c>
      <c r="AJ404">
        <f t="shared" si="301"/>
        <v>0</v>
      </c>
      <c r="AK404">
        <f t="shared" si="321"/>
        <v>0</v>
      </c>
      <c r="AL404">
        <f t="shared" si="302"/>
        <v>0</v>
      </c>
      <c r="AM404">
        <f t="shared" si="303"/>
        <v>0</v>
      </c>
      <c r="AN404">
        <f t="shared" si="322"/>
        <v>0</v>
      </c>
      <c r="AO404">
        <f t="shared" si="304"/>
        <v>0</v>
      </c>
      <c r="AP404">
        <f t="shared" si="305"/>
        <v>0</v>
      </c>
      <c r="AY404" s="72"/>
      <c r="AZ404" s="73"/>
      <c r="BB404" s="72"/>
      <c r="BQ404" s="100"/>
      <c r="BR404" s="96">
        <v>9</v>
      </c>
      <c r="BS404" s="60" t="str">
        <f t="shared" si="284"/>
        <v>DA816</v>
      </c>
      <c r="BT404" t="str">
        <f>IF(ISNA(MATCH(49,$K:$K,)),CC404,VLOOKUP(49,$K:$P,COLUMN(E234),))</f>
        <v>RES_DA816</v>
      </c>
      <c r="BU404" t="str">
        <f>IF(ISNA(MATCH(49,$K:$K,)),CD404,VLOOKUP(49,$K:$P,COLUMN(F234),))</f>
        <v>Reserve</v>
      </c>
      <c r="BW404" t="s">
        <v>584</v>
      </c>
      <c r="BX404" t="s">
        <v>585</v>
      </c>
      <c r="BY404" s="65" t="s">
        <v>1454</v>
      </c>
      <c r="BZ404" t="str">
        <f t="shared" si="285"/>
        <v>816</v>
      </c>
      <c r="CB404" t="s">
        <v>1455</v>
      </c>
      <c r="CC404" t="s">
        <v>1456</v>
      </c>
      <c r="CD404" t="s">
        <v>589</v>
      </c>
      <c r="CF404" t="s">
        <v>584</v>
      </c>
      <c r="CG404" t="s">
        <v>585</v>
      </c>
      <c r="CH404" t="s">
        <v>1454</v>
      </c>
      <c r="EA404" t="str">
        <f>MasterListe!G94</f>
        <v>SM01</v>
      </c>
      <c r="EB404">
        <f>MasterListe!S94</f>
        <v>0</v>
      </c>
      <c r="EC404">
        <f t="shared" si="306"/>
        <v>0</v>
      </c>
      <c r="ED404">
        <f t="shared" si="307"/>
        <v>0</v>
      </c>
      <c r="EE404">
        <f t="shared" si="308"/>
        <v>0</v>
      </c>
      <c r="EF404">
        <f t="shared" si="309"/>
        <v>0</v>
      </c>
      <c r="EG404">
        <f t="shared" si="310"/>
        <v>0</v>
      </c>
      <c r="EH404">
        <f t="shared" si="311"/>
        <v>1</v>
      </c>
      <c r="EI404">
        <f t="shared" si="312"/>
        <v>0</v>
      </c>
      <c r="FA404" s="63" t="str">
        <f t="shared" si="278"/>
        <v>IO.RES_DA816</v>
      </c>
      <c r="FB404" s="64" t="str">
        <f t="shared" si="279"/>
        <v>F</v>
      </c>
      <c r="FC404" s="64" t="str">
        <f t="shared" si="280"/>
        <v>816</v>
      </c>
      <c r="FD404" s="64" t="str">
        <f t="shared" si="281"/>
        <v>Reserve</v>
      </c>
      <c r="FE404" s="64" t="s">
        <v>619</v>
      </c>
      <c r="FF404" s="65"/>
    </row>
    <row r="405" spans="1:162" ht="15" customHeight="1">
      <c r="A405">
        <f t="shared" si="313"/>
        <v>1</v>
      </c>
      <c r="G405">
        <f t="shared" si="286"/>
        <v>0</v>
      </c>
      <c r="H405">
        <f t="shared" si="287"/>
        <v>0</v>
      </c>
      <c r="I405">
        <f t="shared" si="288"/>
        <v>74</v>
      </c>
      <c r="J405">
        <f t="shared" si="282"/>
        <v>0</v>
      </c>
      <c r="K405">
        <f t="shared" si="289"/>
        <v>0</v>
      </c>
      <c r="L405">
        <f t="shared" si="290"/>
        <v>0</v>
      </c>
      <c r="M405">
        <f t="shared" si="291"/>
        <v>0</v>
      </c>
      <c r="N405">
        <f t="shared" si="283"/>
        <v>0</v>
      </c>
      <c r="O405" t="str">
        <f>MasterListe!B95&amp;"_"&amp;MasterListe!E95&amp;"_"&amp;MasterListe!F95</f>
        <v>TZ012_app SM02 A1_dp1</v>
      </c>
      <c r="P405" t="str">
        <f>MasterListe!I95&amp;" "&amp;MasterListe!L95</f>
        <v>Störmeldung HiHi Grenzschalter</v>
      </c>
      <c r="S405">
        <f t="shared" si="314"/>
        <v>4</v>
      </c>
      <c r="T405">
        <f t="shared" si="292"/>
        <v>0</v>
      </c>
      <c r="U405">
        <f t="shared" si="315"/>
        <v>0</v>
      </c>
      <c r="V405">
        <f t="shared" si="316"/>
        <v>10</v>
      </c>
      <c r="W405">
        <f t="shared" si="293"/>
        <v>5</v>
      </c>
      <c r="X405">
        <f t="shared" si="294"/>
        <v>0</v>
      </c>
      <c r="Y405">
        <f t="shared" si="317"/>
        <v>6</v>
      </c>
      <c r="Z405">
        <f t="shared" si="295"/>
        <v>2</v>
      </c>
      <c r="AA405">
        <f t="shared" si="296"/>
        <v>0</v>
      </c>
      <c r="AB405">
        <f t="shared" si="318"/>
        <v>96</v>
      </c>
      <c r="AC405">
        <f t="shared" si="297"/>
        <v>74</v>
      </c>
      <c r="AD405">
        <f t="shared" si="298"/>
        <v>1</v>
      </c>
      <c r="AE405">
        <f t="shared" si="319"/>
        <v>0</v>
      </c>
      <c r="AF405">
        <f t="shared" si="299"/>
        <v>0</v>
      </c>
      <c r="AG405">
        <f t="shared" si="320"/>
        <v>8</v>
      </c>
      <c r="AH405" cm="1">
        <f t="array" ref="AH405">_xlfn.IFS(AND(AF405=AE405,AJ405=1),SUM(IF(EC405=1,1,0),AH404),AND(AH404=0,OR(AI405=1,AJ405=0)),0,AND(AI405=0,AJ405=0),AH404)</f>
        <v>5</v>
      </c>
      <c r="AI405">
        <f t="shared" si="300"/>
        <v>0</v>
      </c>
      <c r="AJ405">
        <f t="shared" si="301"/>
        <v>0</v>
      </c>
      <c r="AK405">
        <f t="shared" si="321"/>
        <v>0</v>
      </c>
      <c r="AL405">
        <f t="shared" si="302"/>
        <v>0</v>
      </c>
      <c r="AM405">
        <f t="shared" si="303"/>
        <v>0</v>
      </c>
      <c r="AN405">
        <f t="shared" si="322"/>
        <v>0</v>
      </c>
      <c r="AO405">
        <f t="shared" si="304"/>
        <v>0</v>
      </c>
      <c r="AP405">
        <f t="shared" si="305"/>
        <v>0</v>
      </c>
      <c r="AY405" s="72"/>
      <c r="AZ405" s="73"/>
      <c r="BB405" s="72"/>
      <c r="BQ405" s="100"/>
      <c r="BR405" s="96"/>
      <c r="BS405" s="60" t="str">
        <f t="shared" si="284"/>
        <v>DA817</v>
      </c>
      <c r="BT405" t="str">
        <f>IF(ISNA(MATCH(50,$K:$K,)),CC405,VLOOKUP(50,$K:$P,COLUMN(E235),))</f>
        <v>RES_DA817</v>
      </c>
      <c r="BU405" t="str">
        <f>IF(ISNA(MATCH(50,$K:$K,)),CD405,VLOOKUP(50,$K:$P,COLUMN(F235),))</f>
        <v>Reserve</v>
      </c>
      <c r="BW405" t="s">
        <v>584</v>
      </c>
      <c r="BX405" t="s">
        <v>585</v>
      </c>
      <c r="BY405" s="65" t="s">
        <v>1454</v>
      </c>
      <c r="BZ405" t="str">
        <f t="shared" si="285"/>
        <v>817</v>
      </c>
      <c r="CB405" t="s">
        <v>1457</v>
      </c>
      <c r="CC405" t="s">
        <v>1458</v>
      </c>
      <c r="CD405" t="s">
        <v>589</v>
      </c>
      <c r="CF405" t="s">
        <v>584</v>
      </c>
      <c r="CG405" t="s">
        <v>585</v>
      </c>
      <c r="CH405" t="s">
        <v>1454</v>
      </c>
      <c r="EA405" t="str">
        <f>MasterListe!G95</f>
        <v>SM01</v>
      </c>
      <c r="EB405">
        <f>MasterListe!S95</f>
        <v>0</v>
      </c>
      <c r="EC405">
        <f t="shared" si="306"/>
        <v>0</v>
      </c>
      <c r="ED405">
        <f t="shared" si="307"/>
        <v>0</v>
      </c>
      <c r="EE405">
        <f t="shared" si="308"/>
        <v>0</v>
      </c>
      <c r="EF405">
        <f t="shared" si="309"/>
        <v>0</v>
      </c>
      <c r="EG405">
        <f t="shared" si="310"/>
        <v>0</v>
      </c>
      <c r="EH405">
        <f t="shared" si="311"/>
        <v>1</v>
      </c>
      <c r="EI405">
        <f t="shared" si="312"/>
        <v>0</v>
      </c>
      <c r="FA405" s="63" t="str">
        <f t="shared" si="278"/>
        <v>IO.RES_DA817</v>
      </c>
      <c r="FB405" s="64" t="str">
        <f t="shared" si="279"/>
        <v>F</v>
      </c>
      <c r="FC405" s="64" t="str">
        <f t="shared" si="280"/>
        <v>817</v>
      </c>
      <c r="FD405" s="64" t="str">
        <f t="shared" si="281"/>
        <v>Reserve</v>
      </c>
      <c r="FE405" s="64" t="s">
        <v>619</v>
      </c>
      <c r="FF405" s="65"/>
    </row>
    <row r="406" spans="1:162" ht="15" customHeight="1">
      <c r="A406">
        <f t="shared" si="313"/>
        <v>1</v>
      </c>
      <c r="G406">
        <f t="shared" si="286"/>
        <v>0</v>
      </c>
      <c r="H406">
        <f t="shared" si="287"/>
        <v>0</v>
      </c>
      <c r="I406">
        <f t="shared" si="288"/>
        <v>75</v>
      </c>
      <c r="J406">
        <f t="shared" si="282"/>
        <v>0</v>
      </c>
      <c r="K406">
        <f t="shared" si="289"/>
        <v>0</v>
      </c>
      <c r="L406">
        <f t="shared" si="290"/>
        <v>0</v>
      </c>
      <c r="M406">
        <f t="shared" si="291"/>
        <v>0</v>
      </c>
      <c r="N406">
        <f t="shared" si="283"/>
        <v>0</v>
      </c>
      <c r="O406" t="str">
        <f>MasterListe!B96&amp;"_"&amp;MasterListe!E96&amp;"_"&amp;MasterListe!F96</f>
        <v>TZ012_app SM02 A1_dp2</v>
      </c>
      <c r="P406" t="str">
        <f>MasterListe!I96&amp;" "&amp;MasterListe!L96</f>
        <v>Niveaumeldung HiHi Grenzschalter</v>
      </c>
      <c r="S406">
        <f t="shared" si="314"/>
        <v>4</v>
      </c>
      <c r="T406">
        <f t="shared" si="292"/>
        <v>0</v>
      </c>
      <c r="U406">
        <f t="shared" si="315"/>
        <v>0</v>
      </c>
      <c r="V406">
        <f t="shared" si="316"/>
        <v>10</v>
      </c>
      <c r="W406">
        <f t="shared" si="293"/>
        <v>5</v>
      </c>
      <c r="X406">
        <f t="shared" si="294"/>
        <v>0</v>
      </c>
      <c r="Y406">
        <f t="shared" si="317"/>
        <v>6</v>
      </c>
      <c r="Z406">
        <f t="shared" si="295"/>
        <v>2</v>
      </c>
      <c r="AA406">
        <f t="shared" si="296"/>
        <v>0</v>
      </c>
      <c r="AB406">
        <f t="shared" si="318"/>
        <v>96</v>
      </c>
      <c r="AC406">
        <f t="shared" si="297"/>
        <v>75</v>
      </c>
      <c r="AD406">
        <f t="shared" si="298"/>
        <v>1</v>
      </c>
      <c r="AE406">
        <f t="shared" si="319"/>
        <v>0</v>
      </c>
      <c r="AF406">
        <f t="shared" si="299"/>
        <v>0</v>
      </c>
      <c r="AG406">
        <f t="shared" si="320"/>
        <v>8</v>
      </c>
      <c r="AH406" cm="1">
        <f t="array" ref="AH406">_xlfn.IFS(AND(AF406=AE406,AJ406=1),SUM(IF(EC406=1,1,0),AH405),AND(AH405=0,OR(AI406=1,AJ406=0)),0,AND(AI406=0,AJ406=0),AH405)</f>
        <v>5</v>
      </c>
      <c r="AI406">
        <f t="shared" si="300"/>
        <v>0</v>
      </c>
      <c r="AJ406">
        <f t="shared" si="301"/>
        <v>0</v>
      </c>
      <c r="AK406">
        <f t="shared" si="321"/>
        <v>0</v>
      </c>
      <c r="AL406">
        <f t="shared" si="302"/>
        <v>0</v>
      </c>
      <c r="AM406">
        <f t="shared" si="303"/>
        <v>0</v>
      </c>
      <c r="AN406">
        <f t="shared" si="322"/>
        <v>0</v>
      </c>
      <c r="AO406">
        <f t="shared" si="304"/>
        <v>0</v>
      </c>
      <c r="AP406">
        <f t="shared" si="305"/>
        <v>0</v>
      </c>
      <c r="AY406" s="72"/>
      <c r="AZ406" s="73"/>
      <c r="BB406" s="72"/>
      <c r="BQ406" s="100"/>
      <c r="BR406" s="96"/>
      <c r="BS406" s="60" t="str">
        <f t="shared" si="284"/>
        <v>DA818</v>
      </c>
      <c r="BT406" t="str">
        <f>IF(ISNA(MATCH(51,$K:$K,)),CC406,VLOOKUP(51,$K:$P,COLUMN(E236),))</f>
        <v>RES_DA818</v>
      </c>
      <c r="BU406" t="str">
        <f>IF(ISNA(MATCH(51,$K:$K,)),CD406,VLOOKUP(51,$K:$P,COLUMN(F236),))</f>
        <v>Reserve</v>
      </c>
      <c r="BW406" t="s">
        <v>584</v>
      </c>
      <c r="BX406" t="s">
        <v>585</v>
      </c>
      <c r="BY406" s="65" t="s">
        <v>1454</v>
      </c>
      <c r="BZ406" t="str">
        <f t="shared" si="285"/>
        <v>818</v>
      </c>
      <c r="CB406" t="s">
        <v>1459</v>
      </c>
      <c r="CC406" t="s">
        <v>1460</v>
      </c>
      <c r="CD406" t="s">
        <v>589</v>
      </c>
      <c r="CF406" t="s">
        <v>584</v>
      </c>
      <c r="CG406" t="s">
        <v>585</v>
      </c>
      <c r="CH406" t="s">
        <v>1454</v>
      </c>
      <c r="EA406" t="str">
        <f>MasterListe!G96</f>
        <v>SM02</v>
      </c>
      <c r="EB406">
        <f>MasterListe!S96</f>
        <v>0</v>
      </c>
      <c r="EC406">
        <f t="shared" si="306"/>
        <v>0</v>
      </c>
      <c r="ED406">
        <f t="shared" si="307"/>
        <v>0</v>
      </c>
      <c r="EE406">
        <f t="shared" si="308"/>
        <v>0</v>
      </c>
      <c r="EF406">
        <f t="shared" si="309"/>
        <v>0</v>
      </c>
      <c r="EG406">
        <f t="shared" si="310"/>
        <v>0</v>
      </c>
      <c r="EH406">
        <f t="shared" si="311"/>
        <v>1</v>
      </c>
      <c r="EI406">
        <f t="shared" si="312"/>
        <v>0</v>
      </c>
      <c r="FA406" s="63" t="str">
        <f t="shared" si="278"/>
        <v>IO.RES_DA818</v>
      </c>
      <c r="FB406" s="64" t="str">
        <f t="shared" si="279"/>
        <v>F</v>
      </c>
      <c r="FC406" s="64" t="str">
        <f t="shared" si="280"/>
        <v>818</v>
      </c>
      <c r="FD406" s="64" t="str">
        <f t="shared" si="281"/>
        <v>Reserve</v>
      </c>
      <c r="FE406" s="64" t="s">
        <v>619</v>
      </c>
      <c r="FF406" s="65"/>
    </row>
    <row r="407" spans="1:162" ht="15" customHeight="1">
      <c r="A407">
        <f t="shared" si="313"/>
        <v>1</v>
      </c>
      <c r="G407">
        <f t="shared" si="286"/>
        <v>0</v>
      </c>
      <c r="H407">
        <f t="shared" si="287"/>
        <v>0</v>
      </c>
      <c r="I407">
        <f t="shared" si="288"/>
        <v>76</v>
      </c>
      <c r="J407">
        <f t="shared" si="282"/>
        <v>0</v>
      </c>
      <c r="K407">
        <f t="shared" si="289"/>
        <v>0</v>
      </c>
      <c r="L407">
        <f t="shared" si="290"/>
        <v>0</v>
      </c>
      <c r="M407">
        <f t="shared" si="291"/>
        <v>0</v>
      </c>
      <c r="N407">
        <f t="shared" si="283"/>
        <v>0</v>
      </c>
      <c r="O407" t="str">
        <f>MasterListe!B97&amp;"_"&amp;MasterListe!E97&amp;"_"&amp;MasterListe!F97</f>
        <v>TZ012_app SM02 A1_dp1</v>
      </c>
      <c r="P407" t="str">
        <f>MasterListe!I97&amp;" "&amp;MasterListe!L97</f>
        <v>Störmeldung Hi Grenzschalter</v>
      </c>
      <c r="S407">
        <f t="shared" si="314"/>
        <v>4</v>
      </c>
      <c r="T407">
        <f t="shared" si="292"/>
        <v>0</v>
      </c>
      <c r="U407">
        <f t="shared" si="315"/>
        <v>0</v>
      </c>
      <c r="V407">
        <f t="shared" si="316"/>
        <v>10</v>
      </c>
      <c r="W407">
        <f t="shared" si="293"/>
        <v>5</v>
      </c>
      <c r="X407">
        <f t="shared" si="294"/>
        <v>0</v>
      </c>
      <c r="Y407">
        <f t="shared" si="317"/>
        <v>6</v>
      </c>
      <c r="Z407">
        <f t="shared" si="295"/>
        <v>2</v>
      </c>
      <c r="AA407">
        <f t="shared" si="296"/>
        <v>0</v>
      </c>
      <c r="AB407">
        <f t="shared" si="318"/>
        <v>96</v>
      </c>
      <c r="AC407">
        <f t="shared" si="297"/>
        <v>76</v>
      </c>
      <c r="AD407">
        <f t="shared" si="298"/>
        <v>1</v>
      </c>
      <c r="AE407">
        <f t="shared" si="319"/>
        <v>0</v>
      </c>
      <c r="AF407">
        <f t="shared" si="299"/>
        <v>0</v>
      </c>
      <c r="AG407">
        <f t="shared" si="320"/>
        <v>8</v>
      </c>
      <c r="AH407" cm="1">
        <f t="array" ref="AH407">_xlfn.IFS(AND(AF407=AE407,AJ407=1),SUM(IF(EC407=1,1,0),AH406),AND(AH406=0,OR(AI407=1,AJ407=0)),0,AND(AI407=0,AJ407=0),AH406)</f>
        <v>5</v>
      </c>
      <c r="AI407">
        <f t="shared" si="300"/>
        <v>0</v>
      </c>
      <c r="AJ407">
        <f t="shared" si="301"/>
        <v>0</v>
      </c>
      <c r="AK407">
        <f t="shared" si="321"/>
        <v>0</v>
      </c>
      <c r="AL407">
        <f t="shared" si="302"/>
        <v>0</v>
      </c>
      <c r="AM407">
        <f t="shared" si="303"/>
        <v>0</v>
      </c>
      <c r="AN407">
        <f t="shared" si="322"/>
        <v>0</v>
      </c>
      <c r="AO407">
        <f t="shared" si="304"/>
        <v>0</v>
      </c>
      <c r="AP407">
        <f t="shared" si="305"/>
        <v>0</v>
      </c>
      <c r="AY407" s="72"/>
      <c r="AZ407" s="73"/>
      <c r="BB407" s="72"/>
      <c r="BQ407" s="100"/>
      <c r="BR407" s="96"/>
      <c r="BS407" s="60" t="str">
        <f t="shared" si="284"/>
        <v>DA819</v>
      </c>
      <c r="BT407" t="str">
        <f>IF(ISNA(MATCH(52,$K:$K,)),CC407,VLOOKUP(52,$K:$P,COLUMN(E237),))</f>
        <v>RES_DA819</v>
      </c>
      <c r="BU407" t="str">
        <f>IF(ISNA(MATCH(52,$K:$K,)),CD407,VLOOKUP(52,$K:$P,COLUMN(F237),))</f>
        <v>Reserve</v>
      </c>
      <c r="BW407" t="s">
        <v>584</v>
      </c>
      <c r="BX407" t="s">
        <v>585</v>
      </c>
      <c r="BY407" s="65" t="s">
        <v>1454</v>
      </c>
      <c r="BZ407" t="str">
        <f t="shared" si="285"/>
        <v>819</v>
      </c>
      <c r="CB407" t="s">
        <v>1461</v>
      </c>
      <c r="CC407" t="s">
        <v>1462</v>
      </c>
      <c r="CD407" t="s">
        <v>589</v>
      </c>
      <c r="CF407" t="s">
        <v>584</v>
      </c>
      <c r="CG407" t="s">
        <v>585</v>
      </c>
      <c r="CH407" t="s">
        <v>1454</v>
      </c>
      <c r="EA407" t="str">
        <f>MasterListe!G97</f>
        <v>SM01</v>
      </c>
      <c r="EB407">
        <f>MasterListe!S97</f>
        <v>0</v>
      </c>
      <c r="EC407">
        <f t="shared" si="306"/>
        <v>0</v>
      </c>
      <c r="ED407">
        <f t="shared" si="307"/>
        <v>0</v>
      </c>
      <c r="EE407">
        <f t="shared" si="308"/>
        <v>0</v>
      </c>
      <c r="EF407">
        <f t="shared" si="309"/>
        <v>0</v>
      </c>
      <c r="EG407">
        <f t="shared" si="310"/>
        <v>0</v>
      </c>
      <c r="EH407">
        <f t="shared" si="311"/>
        <v>1</v>
      </c>
      <c r="EI407">
        <f t="shared" si="312"/>
        <v>0</v>
      </c>
      <c r="FA407" s="63" t="str">
        <f t="shared" si="278"/>
        <v>IO.RES_DA819</v>
      </c>
      <c r="FB407" s="64" t="str">
        <f t="shared" si="279"/>
        <v>F</v>
      </c>
      <c r="FC407" s="64" t="str">
        <f t="shared" si="280"/>
        <v>819</v>
      </c>
      <c r="FD407" s="64" t="str">
        <f t="shared" si="281"/>
        <v>Reserve</v>
      </c>
      <c r="FE407" s="64" t="s">
        <v>619</v>
      </c>
      <c r="FF407" s="65"/>
    </row>
    <row r="408" spans="1:162" ht="15" customHeight="1">
      <c r="A408">
        <f t="shared" si="313"/>
        <v>1</v>
      </c>
      <c r="G408">
        <f t="shared" si="286"/>
        <v>0</v>
      </c>
      <c r="H408">
        <f t="shared" si="287"/>
        <v>0</v>
      </c>
      <c r="I408">
        <f t="shared" si="288"/>
        <v>77</v>
      </c>
      <c r="J408">
        <f t="shared" si="282"/>
        <v>0</v>
      </c>
      <c r="K408">
        <f t="shared" si="289"/>
        <v>0</v>
      </c>
      <c r="L408">
        <f t="shared" si="290"/>
        <v>0</v>
      </c>
      <c r="M408">
        <f t="shared" si="291"/>
        <v>0</v>
      </c>
      <c r="N408">
        <f t="shared" si="283"/>
        <v>0</v>
      </c>
      <c r="O408" t="str">
        <f>MasterListe!B98&amp;"_"&amp;MasterListe!E98&amp;"_"&amp;MasterListe!F98</f>
        <v>TZ012_app SM02 A1_dp2</v>
      </c>
      <c r="P408" t="str">
        <f>MasterListe!I98&amp;" "&amp;MasterListe!L98</f>
        <v>Niveaumeldung Hi Grenzschalter</v>
      </c>
      <c r="S408">
        <f t="shared" si="314"/>
        <v>4</v>
      </c>
      <c r="T408">
        <f t="shared" si="292"/>
        <v>0</v>
      </c>
      <c r="U408">
        <f t="shared" si="315"/>
        <v>0</v>
      </c>
      <c r="V408">
        <f t="shared" si="316"/>
        <v>10</v>
      </c>
      <c r="W408">
        <f t="shared" si="293"/>
        <v>5</v>
      </c>
      <c r="X408">
        <f t="shared" si="294"/>
        <v>0</v>
      </c>
      <c r="Y408">
        <f t="shared" si="317"/>
        <v>6</v>
      </c>
      <c r="Z408">
        <f t="shared" si="295"/>
        <v>2</v>
      </c>
      <c r="AA408">
        <f t="shared" si="296"/>
        <v>0</v>
      </c>
      <c r="AB408">
        <f t="shared" si="318"/>
        <v>96</v>
      </c>
      <c r="AC408">
        <f t="shared" si="297"/>
        <v>77</v>
      </c>
      <c r="AD408">
        <f t="shared" si="298"/>
        <v>1</v>
      </c>
      <c r="AE408">
        <f t="shared" si="319"/>
        <v>0</v>
      </c>
      <c r="AF408">
        <f t="shared" si="299"/>
        <v>0</v>
      </c>
      <c r="AG408">
        <f t="shared" si="320"/>
        <v>8</v>
      </c>
      <c r="AH408" cm="1">
        <f t="array" ref="AH408">_xlfn.IFS(AND(AF408=AE408,AJ408=1),SUM(IF(EC408=1,1,0),AH407),AND(AH407=0,OR(AI408=1,AJ408=0)),0,AND(AI408=0,AJ408=0),AH407)</f>
        <v>5</v>
      </c>
      <c r="AI408">
        <f t="shared" si="300"/>
        <v>0</v>
      </c>
      <c r="AJ408">
        <f t="shared" si="301"/>
        <v>0</v>
      </c>
      <c r="AK408">
        <f t="shared" si="321"/>
        <v>0</v>
      </c>
      <c r="AL408">
        <f t="shared" si="302"/>
        <v>0</v>
      </c>
      <c r="AM408">
        <f t="shared" si="303"/>
        <v>0</v>
      </c>
      <c r="AN408">
        <f t="shared" si="322"/>
        <v>0</v>
      </c>
      <c r="AO408">
        <f t="shared" si="304"/>
        <v>0</v>
      </c>
      <c r="AP408">
        <f t="shared" si="305"/>
        <v>0</v>
      </c>
      <c r="AY408" s="72"/>
      <c r="AZ408" s="73"/>
      <c r="BB408" s="72"/>
      <c r="BQ408" s="100"/>
      <c r="BR408" s="96"/>
      <c r="BS408" s="60" t="str">
        <f t="shared" si="284"/>
        <v>DA820</v>
      </c>
      <c r="BT408" t="str">
        <f>IF(ISNA(MATCH(53,$K:$K,)),CC408,VLOOKUP(53,$K:$P,COLUMN(E238),))</f>
        <v>RES_DA820</v>
      </c>
      <c r="BU408" t="str">
        <f>IF(ISNA(MATCH(53,$K:$K,)),CD408,VLOOKUP(53,$K:$P,COLUMN(F238),))</f>
        <v>Reserve</v>
      </c>
      <c r="BW408" t="s">
        <v>584</v>
      </c>
      <c r="BX408" t="s">
        <v>585</v>
      </c>
      <c r="BY408" s="65" t="s">
        <v>1454</v>
      </c>
      <c r="BZ408" t="str">
        <f t="shared" si="285"/>
        <v>820</v>
      </c>
      <c r="CB408" t="s">
        <v>1463</v>
      </c>
      <c r="CC408" t="s">
        <v>1464</v>
      </c>
      <c r="CD408" t="s">
        <v>589</v>
      </c>
      <c r="CF408" t="s">
        <v>584</v>
      </c>
      <c r="CG408" t="s">
        <v>585</v>
      </c>
      <c r="CH408" t="s">
        <v>1454</v>
      </c>
      <c r="EA408" t="str">
        <f>MasterListe!G98</f>
        <v>SM02</v>
      </c>
      <c r="EB408">
        <f>MasterListe!S98</f>
        <v>0</v>
      </c>
      <c r="EC408">
        <f t="shared" si="306"/>
        <v>0</v>
      </c>
      <c r="ED408">
        <f t="shared" si="307"/>
        <v>0</v>
      </c>
      <c r="EE408">
        <f t="shared" si="308"/>
        <v>0</v>
      </c>
      <c r="EF408">
        <f t="shared" si="309"/>
        <v>0</v>
      </c>
      <c r="EG408">
        <f t="shared" si="310"/>
        <v>0</v>
      </c>
      <c r="EH408">
        <f t="shared" si="311"/>
        <v>1</v>
      </c>
      <c r="EI408">
        <f t="shared" si="312"/>
        <v>0</v>
      </c>
      <c r="FA408" s="63" t="str">
        <f t="shared" si="278"/>
        <v>IO.RES_DA820</v>
      </c>
      <c r="FB408" s="64" t="str">
        <f t="shared" si="279"/>
        <v>F</v>
      </c>
      <c r="FC408" s="64" t="str">
        <f t="shared" si="280"/>
        <v>820</v>
      </c>
      <c r="FD408" s="64" t="str">
        <f t="shared" si="281"/>
        <v>Reserve</v>
      </c>
      <c r="FE408" s="64" t="s">
        <v>619</v>
      </c>
      <c r="FF408" s="65"/>
    </row>
    <row r="409" spans="1:162" ht="15" customHeight="1">
      <c r="A409">
        <f t="shared" si="313"/>
        <v>1</v>
      </c>
      <c r="G409">
        <f t="shared" si="286"/>
        <v>0</v>
      </c>
      <c r="H409">
        <f t="shared" si="287"/>
        <v>0</v>
      </c>
      <c r="I409">
        <f t="shared" si="288"/>
        <v>78</v>
      </c>
      <c r="J409">
        <f t="shared" si="282"/>
        <v>0</v>
      </c>
      <c r="K409">
        <f t="shared" si="289"/>
        <v>0</v>
      </c>
      <c r="L409">
        <f t="shared" si="290"/>
        <v>0</v>
      </c>
      <c r="M409">
        <f t="shared" si="291"/>
        <v>0</v>
      </c>
      <c r="N409">
        <f t="shared" si="283"/>
        <v>0</v>
      </c>
      <c r="O409" t="str">
        <f>MasterListe!B99&amp;"_"&amp;MasterListe!E99&amp;"_"&amp;MasterListe!F99</f>
        <v>TZ012_app SM02 A1_dp1</v>
      </c>
      <c r="P409" t="str">
        <f>MasterListe!I99&amp;" "&amp;MasterListe!L99</f>
        <v>Störmeldung LoLo Grenzschalter</v>
      </c>
      <c r="S409">
        <f t="shared" si="314"/>
        <v>4</v>
      </c>
      <c r="T409">
        <f t="shared" si="292"/>
        <v>0</v>
      </c>
      <c r="U409">
        <f t="shared" si="315"/>
        <v>0</v>
      </c>
      <c r="V409">
        <f t="shared" si="316"/>
        <v>10</v>
      </c>
      <c r="W409">
        <f t="shared" si="293"/>
        <v>5</v>
      </c>
      <c r="X409">
        <f t="shared" si="294"/>
        <v>0</v>
      </c>
      <c r="Y409">
        <f t="shared" si="317"/>
        <v>6</v>
      </c>
      <c r="Z409">
        <f t="shared" si="295"/>
        <v>2</v>
      </c>
      <c r="AA409">
        <f t="shared" si="296"/>
        <v>0</v>
      </c>
      <c r="AB409">
        <f t="shared" si="318"/>
        <v>96</v>
      </c>
      <c r="AC409">
        <f t="shared" si="297"/>
        <v>78</v>
      </c>
      <c r="AD409">
        <f t="shared" si="298"/>
        <v>1</v>
      </c>
      <c r="AE409">
        <f t="shared" si="319"/>
        <v>0</v>
      </c>
      <c r="AF409">
        <f t="shared" si="299"/>
        <v>0</v>
      </c>
      <c r="AG409">
        <f t="shared" si="320"/>
        <v>8</v>
      </c>
      <c r="AH409" cm="1">
        <f t="array" ref="AH409">_xlfn.IFS(AND(AF409=AE409,AJ409=1),SUM(IF(EC409=1,1,0),AH408),AND(AH408=0,OR(AI409=1,AJ409=0)),0,AND(AI409=0,AJ409=0),AH408)</f>
        <v>5</v>
      </c>
      <c r="AI409">
        <f t="shared" si="300"/>
        <v>0</v>
      </c>
      <c r="AJ409">
        <f t="shared" si="301"/>
        <v>0</v>
      </c>
      <c r="AK409">
        <f t="shared" si="321"/>
        <v>0</v>
      </c>
      <c r="AL409">
        <f t="shared" si="302"/>
        <v>0</v>
      </c>
      <c r="AM409">
        <f t="shared" si="303"/>
        <v>0</v>
      </c>
      <c r="AN409">
        <f t="shared" si="322"/>
        <v>0</v>
      </c>
      <c r="AO409">
        <f t="shared" si="304"/>
        <v>0</v>
      </c>
      <c r="AP409">
        <f t="shared" si="305"/>
        <v>0</v>
      </c>
      <c r="AY409" s="72"/>
      <c r="AZ409" s="73"/>
      <c r="BB409" s="72"/>
      <c r="BQ409" s="100"/>
      <c r="BR409" s="96"/>
      <c r="BS409" s="60" t="str">
        <f t="shared" si="284"/>
        <v>DA821</v>
      </c>
      <c r="BT409" t="str">
        <f>IF(ISNA(MATCH(54,$K:$K,)),CC409,VLOOKUP(54,$K:$P,COLUMN(E239),))</f>
        <v>RES_DA821</v>
      </c>
      <c r="BU409" t="str">
        <f>IF(ISNA(MATCH(54,$K:$K,)),CD409,VLOOKUP(54,$K:$P,COLUMN(F239),))</f>
        <v>Reserve</v>
      </c>
      <c r="BW409" t="s">
        <v>584</v>
      </c>
      <c r="BX409" t="s">
        <v>585</v>
      </c>
      <c r="BY409" s="65" t="s">
        <v>1454</v>
      </c>
      <c r="BZ409" t="str">
        <f t="shared" si="285"/>
        <v>821</v>
      </c>
      <c r="CB409" t="s">
        <v>1465</v>
      </c>
      <c r="CC409" t="s">
        <v>1466</v>
      </c>
      <c r="CD409" t="s">
        <v>589</v>
      </c>
      <c r="CF409" t="s">
        <v>584</v>
      </c>
      <c r="CG409" t="s">
        <v>585</v>
      </c>
      <c r="CH409" t="s">
        <v>1454</v>
      </c>
      <c r="EA409" t="str">
        <f>MasterListe!G99</f>
        <v>SM01</v>
      </c>
      <c r="EB409">
        <f>MasterListe!S99</f>
        <v>0</v>
      </c>
      <c r="EC409">
        <f t="shared" si="306"/>
        <v>0</v>
      </c>
      <c r="ED409">
        <f t="shared" si="307"/>
        <v>0</v>
      </c>
      <c r="EE409">
        <f t="shared" si="308"/>
        <v>0</v>
      </c>
      <c r="EF409">
        <f t="shared" si="309"/>
        <v>0</v>
      </c>
      <c r="EG409">
        <f t="shared" si="310"/>
        <v>0</v>
      </c>
      <c r="EH409">
        <f t="shared" si="311"/>
        <v>1</v>
      </c>
      <c r="EI409">
        <f t="shared" si="312"/>
        <v>0</v>
      </c>
      <c r="FA409" s="63" t="str">
        <f t="shared" si="278"/>
        <v>IO.RES_DA821</v>
      </c>
      <c r="FB409" s="64" t="str">
        <f t="shared" si="279"/>
        <v>F</v>
      </c>
      <c r="FC409" s="64" t="str">
        <f t="shared" si="280"/>
        <v>821</v>
      </c>
      <c r="FD409" s="64" t="str">
        <f t="shared" si="281"/>
        <v>Reserve</v>
      </c>
      <c r="FE409" s="64" t="s">
        <v>619</v>
      </c>
      <c r="FF409" s="65"/>
    </row>
    <row r="410" spans="1:162" ht="15" customHeight="1">
      <c r="A410">
        <f t="shared" si="313"/>
        <v>1</v>
      </c>
      <c r="G410">
        <f t="shared" si="286"/>
        <v>0</v>
      </c>
      <c r="H410">
        <f t="shared" si="287"/>
        <v>0</v>
      </c>
      <c r="I410">
        <f t="shared" si="288"/>
        <v>79</v>
      </c>
      <c r="J410">
        <f t="shared" si="282"/>
        <v>0</v>
      </c>
      <c r="K410">
        <f t="shared" si="289"/>
        <v>0</v>
      </c>
      <c r="L410">
        <f t="shared" si="290"/>
        <v>0</v>
      </c>
      <c r="M410">
        <f t="shared" si="291"/>
        <v>0</v>
      </c>
      <c r="N410">
        <f t="shared" si="283"/>
        <v>0</v>
      </c>
      <c r="O410" t="str">
        <f>MasterListe!B100&amp;"_"&amp;MasterListe!E100&amp;"_"&amp;MasterListe!F100</f>
        <v>TZ012_app SM02 A1_dp2</v>
      </c>
      <c r="P410" t="str">
        <f>MasterListe!I100&amp;" "&amp;MasterListe!L100</f>
        <v>Niveaumeldung LoLo Grenzschalter</v>
      </c>
      <c r="S410">
        <f t="shared" si="314"/>
        <v>4</v>
      </c>
      <c r="T410">
        <f t="shared" si="292"/>
        <v>0</v>
      </c>
      <c r="U410">
        <f t="shared" si="315"/>
        <v>0</v>
      </c>
      <c r="V410">
        <f t="shared" si="316"/>
        <v>10</v>
      </c>
      <c r="W410">
        <f t="shared" si="293"/>
        <v>5</v>
      </c>
      <c r="X410">
        <f t="shared" si="294"/>
        <v>0</v>
      </c>
      <c r="Y410">
        <f t="shared" si="317"/>
        <v>6</v>
      </c>
      <c r="Z410">
        <f t="shared" si="295"/>
        <v>2</v>
      </c>
      <c r="AA410">
        <f t="shared" si="296"/>
        <v>0</v>
      </c>
      <c r="AB410">
        <f t="shared" si="318"/>
        <v>96</v>
      </c>
      <c r="AC410">
        <f t="shared" si="297"/>
        <v>79</v>
      </c>
      <c r="AD410">
        <f t="shared" si="298"/>
        <v>1</v>
      </c>
      <c r="AE410">
        <f t="shared" si="319"/>
        <v>0</v>
      </c>
      <c r="AF410">
        <f t="shared" si="299"/>
        <v>0</v>
      </c>
      <c r="AG410">
        <f t="shared" si="320"/>
        <v>8</v>
      </c>
      <c r="AH410" cm="1">
        <f t="array" ref="AH410">_xlfn.IFS(AND(AF410=AE410,AJ410=1),SUM(IF(EC410=1,1,0),AH409),AND(AH409=0,OR(AI410=1,AJ410=0)),0,AND(AI410=0,AJ410=0),AH409)</f>
        <v>5</v>
      </c>
      <c r="AI410">
        <f t="shared" si="300"/>
        <v>0</v>
      </c>
      <c r="AJ410">
        <f t="shared" si="301"/>
        <v>0</v>
      </c>
      <c r="AK410">
        <f t="shared" si="321"/>
        <v>0</v>
      </c>
      <c r="AL410">
        <f t="shared" si="302"/>
        <v>0</v>
      </c>
      <c r="AM410">
        <f t="shared" si="303"/>
        <v>0</v>
      </c>
      <c r="AN410">
        <f t="shared" si="322"/>
        <v>0</v>
      </c>
      <c r="AO410">
        <f t="shared" si="304"/>
        <v>0</v>
      </c>
      <c r="AP410">
        <f t="shared" si="305"/>
        <v>0</v>
      </c>
      <c r="AY410" s="72"/>
      <c r="AZ410" s="73"/>
      <c r="BB410" s="72"/>
      <c r="BQ410" s="100"/>
      <c r="BR410" s="96">
        <v>10</v>
      </c>
      <c r="BS410" s="60" t="str">
        <f t="shared" si="284"/>
        <v>DA832</v>
      </c>
      <c r="BT410" t="str">
        <f>IF(ISNA(MATCH(55,$K:$K,)),CC410,VLOOKUP(55,$K:$P,COLUMN(E240),))</f>
        <v>RES_DA832</v>
      </c>
      <c r="BU410" t="str">
        <f>IF(ISNA(MATCH(55,$K:$K,)),CD410,VLOOKUP(55,$K:$P,COLUMN(F240),))</f>
        <v>Reserve</v>
      </c>
      <c r="BW410" t="s">
        <v>584</v>
      </c>
      <c r="BX410" t="s">
        <v>585</v>
      </c>
      <c r="BY410" s="65" t="s">
        <v>1467</v>
      </c>
      <c r="BZ410" t="str">
        <f t="shared" si="285"/>
        <v>832</v>
      </c>
      <c r="CB410" t="s">
        <v>1468</v>
      </c>
      <c r="CC410" t="s">
        <v>1469</v>
      </c>
      <c r="CD410" t="s">
        <v>589</v>
      </c>
      <c r="CF410" t="s">
        <v>584</v>
      </c>
      <c r="CG410" t="s">
        <v>585</v>
      </c>
      <c r="CH410" t="s">
        <v>1467</v>
      </c>
      <c r="EA410" t="str">
        <f>MasterListe!G100</f>
        <v>SM02</v>
      </c>
      <c r="EB410">
        <f>MasterListe!S100</f>
        <v>0</v>
      </c>
      <c r="EC410">
        <f t="shared" si="306"/>
        <v>0</v>
      </c>
      <c r="ED410">
        <f t="shared" si="307"/>
        <v>0</v>
      </c>
      <c r="EE410">
        <f t="shared" si="308"/>
        <v>0</v>
      </c>
      <c r="EF410">
        <f t="shared" si="309"/>
        <v>0</v>
      </c>
      <c r="EG410">
        <f t="shared" si="310"/>
        <v>0</v>
      </c>
      <c r="EH410">
        <f t="shared" si="311"/>
        <v>1</v>
      </c>
      <c r="EI410">
        <f t="shared" si="312"/>
        <v>0</v>
      </c>
      <c r="FA410" s="63" t="str">
        <f t="shared" si="278"/>
        <v>IO.RES_DA832</v>
      </c>
      <c r="FB410" s="64" t="str">
        <f t="shared" si="279"/>
        <v>F</v>
      </c>
      <c r="FC410" s="64" t="str">
        <f t="shared" si="280"/>
        <v>832</v>
      </c>
      <c r="FD410" s="64" t="str">
        <f t="shared" si="281"/>
        <v>Reserve</v>
      </c>
      <c r="FE410" s="64" t="s">
        <v>619</v>
      </c>
      <c r="FF410" s="65"/>
    </row>
    <row r="411" spans="1:162" ht="15" customHeight="1">
      <c r="A411">
        <f t="shared" si="313"/>
        <v>1</v>
      </c>
      <c r="G411">
        <f t="shared" si="286"/>
        <v>0</v>
      </c>
      <c r="H411">
        <f t="shared" si="287"/>
        <v>0</v>
      </c>
      <c r="I411">
        <f t="shared" si="288"/>
        <v>0</v>
      </c>
      <c r="J411">
        <f t="shared" si="282"/>
        <v>0</v>
      </c>
      <c r="K411">
        <f t="shared" si="289"/>
        <v>0</v>
      </c>
      <c r="L411">
        <f t="shared" si="290"/>
        <v>0</v>
      </c>
      <c r="M411">
        <f t="shared" si="291"/>
        <v>6</v>
      </c>
      <c r="N411">
        <f t="shared" si="283"/>
        <v>0</v>
      </c>
      <c r="O411" t="str">
        <f>MasterListe!B101&amp;"_"&amp;MasterListe!E101&amp;"_"&amp;MasterListe!F101</f>
        <v>TZ012_app SENT A1_dp1</v>
      </c>
      <c r="P411" t="str">
        <f>MasterListe!I101&amp;" "&amp;MasterListe!L101</f>
        <v>Messwert Fuellstand</v>
      </c>
      <c r="S411">
        <f t="shared" si="314"/>
        <v>4</v>
      </c>
      <c r="T411">
        <f t="shared" si="292"/>
        <v>0</v>
      </c>
      <c r="U411">
        <f t="shared" si="315"/>
        <v>0</v>
      </c>
      <c r="V411">
        <f t="shared" si="316"/>
        <v>10</v>
      </c>
      <c r="W411">
        <f t="shared" si="293"/>
        <v>5</v>
      </c>
      <c r="X411">
        <f t="shared" si="294"/>
        <v>0</v>
      </c>
      <c r="Y411">
        <f t="shared" si="317"/>
        <v>6</v>
      </c>
      <c r="Z411">
        <f t="shared" si="295"/>
        <v>2</v>
      </c>
      <c r="AA411">
        <f t="shared" si="296"/>
        <v>0</v>
      </c>
      <c r="AB411">
        <f t="shared" si="318"/>
        <v>96</v>
      </c>
      <c r="AC411">
        <f t="shared" si="297"/>
        <v>79</v>
      </c>
      <c r="AD411">
        <f t="shared" si="298"/>
        <v>0</v>
      </c>
      <c r="AE411">
        <f t="shared" si="319"/>
        <v>0</v>
      </c>
      <c r="AF411">
        <f t="shared" si="299"/>
        <v>0</v>
      </c>
      <c r="AG411">
        <f t="shared" si="320"/>
        <v>8</v>
      </c>
      <c r="AH411" cm="1">
        <f t="array" ref="AH411">_xlfn.IFS(AND(AF411=AE411,AJ411=1),SUM(IF(EC411=1,1,0),AH410),AND(AH410=0,OR(AI411=1,AJ411=0)),0,AND(AI411=0,AJ411=0),AH410)</f>
        <v>6</v>
      </c>
      <c r="AI411">
        <f t="shared" si="300"/>
        <v>0</v>
      </c>
      <c r="AJ411">
        <f t="shared" si="301"/>
        <v>1</v>
      </c>
      <c r="AK411">
        <f t="shared" si="321"/>
        <v>0</v>
      </c>
      <c r="AL411">
        <f t="shared" si="302"/>
        <v>0</v>
      </c>
      <c r="AM411">
        <f t="shared" si="303"/>
        <v>0</v>
      </c>
      <c r="AN411">
        <f t="shared" si="322"/>
        <v>0</v>
      </c>
      <c r="AO411">
        <f t="shared" si="304"/>
        <v>0</v>
      </c>
      <c r="AP411">
        <f t="shared" si="305"/>
        <v>0</v>
      </c>
      <c r="AY411" s="72"/>
      <c r="AZ411" s="73"/>
      <c r="BB411" s="72"/>
      <c r="BQ411" s="100"/>
      <c r="BR411" s="96"/>
      <c r="BS411" s="60" t="str">
        <f t="shared" si="284"/>
        <v>DA833</v>
      </c>
      <c r="BT411" t="str">
        <f>IF(ISNA(MATCH(56,$K:$K,)),CC411,VLOOKUP(56,$K:$P,COLUMN(E241),))</f>
        <v>RES_DA833</v>
      </c>
      <c r="BU411" t="str">
        <f>IF(ISNA(MATCH(56,$K:$K,)),CD411,VLOOKUP(56,$K:$P,COLUMN(F241),))</f>
        <v>Reserve</v>
      </c>
      <c r="BW411" t="s">
        <v>584</v>
      </c>
      <c r="BX411" t="s">
        <v>585</v>
      </c>
      <c r="BY411" s="65" t="s">
        <v>1467</v>
      </c>
      <c r="BZ411" t="str">
        <f t="shared" si="285"/>
        <v>833</v>
      </c>
      <c r="CB411" t="s">
        <v>1470</v>
      </c>
      <c r="CC411" t="s">
        <v>1471</v>
      </c>
      <c r="CD411" t="s">
        <v>589</v>
      </c>
      <c r="CF411" t="s">
        <v>584</v>
      </c>
      <c r="CG411" t="s">
        <v>585</v>
      </c>
      <c r="CH411" t="s">
        <v>1467</v>
      </c>
      <c r="EA411" t="str">
        <f>MasterListe!G101</f>
        <v>MW01</v>
      </c>
      <c r="EB411" t="str">
        <f>MasterListe!S101</f>
        <v>mV</v>
      </c>
      <c r="EC411">
        <f t="shared" si="306"/>
        <v>1</v>
      </c>
      <c r="ED411">
        <f t="shared" si="307"/>
        <v>0</v>
      </c>
      <c r="EE411">
        <f t="shared" si="308"/>
        <v>0</v>
      </c>
      <c r="EF411">
        <f t="shared" si="309"/>
        <v>1</v>
      </c>
      <c r="EG411">
        <f t="shared" si="310"/>
        <v>0</v>
      </c>
      <c r="EH411">
        <f t="shared" si="311"/>
        <v>0</v>
      </c>
      <c r="EI411">
        <f t="shared" si="312"/>
        <v>0</v>
      </c>
      <c r="FA411" s="63" t="str">
        <f t="shared" si="278"/>
        <v>IO.RES_DA833</v>
      </c>
      <c r="FB411" s="64" t="str">
        <f t="shared" si="279"/>
        <v>F</v>
      </c>
      <c r="FC411" s="64" t="str">
        <f t="shared" si="280"/>
        <v>833</v>
      </c>
      <c r="FD411" s="64" t="str">
        <f t="shared" si="281"/>
        <v>Reserve</v>
      </c>
      <c r="FE411" s="64" t="s">
        <v>619</v>
      </c>
      <c r="FF411" s="65"/>
    </row>
    <row r="412" spans="1:162" ht="15" customHeight="1">
      <c r="A412">
        <f t="shared" si="313"/>
        <v>1</v>
      </c>
      <c r="G412">
        <f t="shared" si="286"/>
        <v>0</v>
      </c>
      <c r="H412">
        <f t="shared" si="287"/>
        <v>0</v>
      </c>
      <c r="I412">
        <f t="shared" si="288"/>
        <v>80</v>
      </c>
      <c r="J412">
        <f t="shared" si="282"/>
        <v>0</v>
      </c>
      <c r="K412">
        <f t="shared" si="289"/>
        <v>0</v>
      </c>
      <c r="L412">
        <f t="shared" si="290"/>
        <v>0</v>
      </c>
      <c r="M412">
        <f t="shared" si="291"/>
        <v>0</v>
      </c>
      <c r="N412">
        <f t="shared" si="283"/>
        <v>0</v>
      </c>
      <c r="O412" t="str">
        <f>MasterListe!B102&amp;"_"&amp;MasterListe!E102&amp;"_"&amp;MasterListe!F102</f>
        <v>TZ012_app SM01 A1_dp1</v>
      </c>
      <c r="P412" t="str">
        <f>MasterListe!I102&amp;" "&amp;MasterListe!L102</f>
        <v>Störmeldung Fuellstand SM</v>
      </c>
      <c r="S412">
        <f t="shared" si="314"/>
        <v>4</v>
      </c>
      <c r="T412">
        <f t="shared" si="292"/>
        <v>0</v>
      </c>
      <c r="U412">
        <f t="shared" si="315"/>
        <v>0</v>
      </c>
      <c r="V412">
        <f t="shared" si="316"/>
        <v>10</v>
      </c>
      <c r="W412">
        <f t="shared" si="293"/>
        <v>5</v>
      </c>
      <c r="X412">
        <f t="shared" si="294"/>
        <v>0</v>
      </c>
      <c r="Y412">
        <f t="shared" si="317"/>
        <v>6</v>
      </c>
      <c r="Z412">
        <f t="shared" si="295"/>
        <v>2</v>
      </c>
      <c r="AA412">
        <f t="shared" si="296"/>
        <v>0</v>
      </c>
      <c r="AB412">
        <f t="shared" si="318"/>
        <v>96</v>
      </c>
      <c r="AC412">
        <f t="shared" si="297"/>
        <v>80</v>
      </c>
      <c r="AD412">
        <f t="shared" si="298"/>
        <v>1</v>
      </c>
      <c r="AE412">
        <f t="shared" si="319"/>
        <v>0</v>
      </c>
      <c r="AF412">
        <f t="shared" si="299"/>
        <v>0</v>
      </c>
      <c r="AG412">
        <f t="shared" si="320"/>
        <v>8</v>
      </c>
      <c r="AH412" cm="1">
        <f t="array" ref="AH412">_xlfn.IFS(AND(AF412=AE412,AJ412=1),SUM(IF(EC412=1,1,0),AH411),AND(AH411=0,OR(AI412=1,AJ412=0)),0,AND(AI412=0,AJ412=0),AH411)</f>
        <v>6</v>
      </c>
      <c r="AI412">
        <f t="shared" si="300"/>
        <v>0</v>
      </c>
      <c r="AJ412">
        <f t="shared" si="301"/>
        <v>0</v>
      </c>
      <c r="AK412">
        <f t="shared" si="321"/>
        <v>0</v>
      </c>
      <c r="AL412">
        <f t="shared" si="302"/>
        <v>0</v>
      </c>
      <c r="AM412">
        <f t="shared" si="303"/>
        <v>0</v>
      </c>
      <c r="AN412">
        <f t="shared" si="322"/>
        <v>0</v>
      </c>
      <c r="AO412">
        <f t="shared" si="304"/>
        <v>0</v>
      </c>
      <c r="AP412">
        <f t="shared" si="305"/>
        <v>0</v>
      </c>
      <c r="AY412" s="72"/>
      <c r="AZ412" s="73"/>
      <c r="BB412" s="72"/>
      <c r="BQ412" s="100"/>
      <c r="BR412" s="96"/>
      <c r="BS412" s="60" t="str">
        <f t="shared" si="284"/>
        <v>DA834</v>
      </c>
      <c r="BT412" t="str">
        <f>IF(ISNA(MATCH(57,$K:$K,)),CC412,VLOOKUP(57,$K:$P,COLUMN(E242),))</f>
        <v>RES_DA834</v>
      </c>
      <c r="BU412" t="str">
        <f>IF(ISNA(MATCH(57,$K:$K,)),CD412,VLOOKUP(57,$K:$P,COLUMN(F242),))</f>
        <v>Reserve</v>
      </c>
      <c r="BW412" t="s">
        <v>584</v>
      </c>
      <c r="BX412" t="s">
        <v>585</v>
      </c>
      <c r="BY412" s="65" t="s">
        <v>1467</v>
      </c>
      <c r="BZ412" t="str">
        <f t="shared" si="285"/>
        <v>834</v>
      </c>
      <c r="CB412" t="s">
        <v>1472</v>
      </c>
      <c r="CC412" t="s">
        <v>1473</v>
      </c>
      <c r="CD412" t="s">
        <v>589</v>
      </c>
      <c r="CF412" t="s">
        <v>584</v>
      </c>
      <c r="CG412" t="s">
        <v>585</v>
      </c>
      <c r="CH412" t="s">
        <v>1467</v>
      </c>
      <c r="EA412" t="str">
        <f>MasterListe!G102</f>
        <v>SM01</v>
      </c>
      <c r="EB412">
        <f>MasterListe!S102</f>
        <v>0</v>
      </c>
      <c r="EC412">
        <f t="shared" si="306"/>
        <v>0</v>
      </c>
      <c r="ED412">
        <f t="shared" si="307"/>
        <v>0</v>
      </c>
      <c r="EE412">
        <f t="shared" si="308"/>
        <v>0</v>
      </c>
      <c r="EF412">
        <f t="shared" si="309"/>
        <v>0</v>
      </c>
      <c r="EG412">
        <f t="shared" si="310"/>
        <v>0</v>
      </c>
      <c r="EH412">
        <f t="shared" si="311"/>
        <v>1</v>
      </c>
      <c r="EI412">
        <f t="shared" si="312"/>
        <v>0</v>
      </c>
      <c r="FA412" s="63" t="str">
        <f t="shared" ref="FA412:FA415" si="323">"IO."&amp;BT412</f>
        <v>IO.RES_DA834</v>
      </c>
      <c r="FB412" s="64" t="str">
        <f t="shared" ref="FB412:FB415" si="324">IF(LEFT($BS:$BS,1)="A","R","F")</f>
        <v>F</v>
      </c>
      <c r="FC412" s="64" t="str">
        <f t="shared" ref="FC412:FC415" si="325">MID($BS:$BS,3,5 )</f>
        <v>834</v>
      </c>
      <c r="FD412" s="64" t="str">
        <f t="shared" ref="FD412:FD415" si="326">BU412</f>
        <v>Reserve</v>
      </c>
      <c r="FE412" s="64" t="s">
        <v>619</v>
      </c>
      <c r="FF412" s="65"/>
    </row>
    <row r="413" spans="1:162" ht="15" customHeight="1">
      <c r="A413">
        <f t="shared" si="313"/>
        <v>0</v>
      </c>
      <c r="G413">
        <f t="shared" si="286"/>
        <v>0</v>
      </c>
      <c r="H413">
        <f t="shared" si="287"/>
        <v>0</v>
      </c>
      <c r="I413">
        <f t="shared" si="288"/>
        <v>0</v>
      </c>
      <c r="J413">
        <f t="shared" si="282"/>
        <v>0</v>
      </c>
      <c r="K413">
        <f t="shared" si="289"/>
        <v>0</v>
      </c>
      <c r="L413">
        <f t="shared" si="290"/>
        <v>0</v>
      </c>
      <c r="M413">
        <f t="shared" si="291"/>
        <v>0</v>
      </c>
      <c r="N413">
        <f t="shared" si="283"/>
        <v>0</v>
      </c>
      <c r="O413" t="str">
        <f>MasterListe!B103&amp;"_"&amp;MasterListe!E103&amp;"_"&amp;MasterListe!F103</f>
        <v>TZ020_app KLPx A1_dp1</v>
      </c>
      <c r="P413" t="str">
        <f>MasterListe!I103&amp;" "&amp;MasterListe!L103</f>
        <v>Freigabe (AUF-Befehl) Tank 1 Bezugsbereit</v>
      </c>
      <c r="S413">
        <f t="shared" si="314"/>
        <v>4</v>
      </c>
      <c r="T413">
        <f t="shared" si="292"/>
        <v>0</v>
      </c>
      <c r="U413">
        <f t="shared" si="315"/>
        <v>0</v>
      </c>
      <c r="V413">
        <f t="shared" si="316"/>
        <v>10</v>
      </c>
      <c r="W413">
        <f t="shared" si="293"/>
        <v>5</v>
      </c>
      <c r="X413">
        <f t="shared" si="294"/>
        <v>0</v>
      </c>
      <c r="Y413">
        <f t="shared" si="317"/>
        <v>6</v>
      </c>
      <c r="Z413">
        <f t="shared" si="295"/>
        <v>2</v>
      </c>
      <c r="AA413">
        <f t="shared" si="296"/>
        <v>0</v>
      </c>
      <c r="AB413">
        <f t="shared" si="318"/>
        <v>96</v>
      </c>
      <c r="AC413">
        <f t="shared" si="297"/>
        <v>80</v>
      </c>
      <c r="AD413">
        <f t="shared" si="298"/>
        <v>0</v>
      </c>
      <c r="AE413">
        <f t="shared" si="319"/>
        <v>0</v>
      </c>
      <c r="AF413">
        <f t="shared" si="299"/>
        <v>0</v>
      </c>
      <c r="AG413">
        <f t="shared" si="320"/>
        <v>8</v>
      </c>
      <c r="AH413" cm="1">
        <f t="array" ref="AH413">_xlfn.IFS(AND(AF413=AE413,AJ413=1),SUM(IF(EC413=1,1,0),AH412),AND(AH412=0,OR(AI413=1,AJ413=0)),0,AND(AI413=0,AJ413=0),AH412)</f>
        <v>6</v>
      </c>
      <c r="AI413">
        <f t="shared" si="300"/>
        <v>0</v>
      </c>
      <c r="AJ413">
        <f t="shared" si="301"/>
        <v>0</v>
      </c>
      <c r="AK413">
        <f t="shared" si="321"/>
        <v>0</v>
      </c>
      <c r="AL413">
        <f t="shared" si="302"/>
        <v>0</v>
      </c>
      <c r="AM413">
        <f t="shared" si="303"/>
        <v>0</v>
      </c>
      <c r="AN413">
        <f t="shared" si="322"/>
        <v>0</v>
      </c>
      <c r="AO413">
        <f t="shared" si="304"/>
        <v>0</v>
      </c>
      <c r="AP413">
        <f t="shared" si="305"/>
        <v>0</v>
      </c>
      <c r="AY413" s="72"/>
      <c r="AZ413" s="73"/>
      <c r="BB413" s="72"/>
      <c r="BQ413" s="100"/>
      <c r="BR413" s="96"/>
      <c r="BS413" s="60" t="str">
        <f t="shared" si="284"/>
        <v>DA835</v>
      </c>
      <c r="BT413" t="str">
        <f>IF(ISNA(MATCH(58,$K:$K,)),CC413,VLOOKUP(58,$K:$P,COLUMN(E243),))</f>
        <v>RES_DA835</v>
      </c>
      <c r="BU413" t="str">
        <f>IF(ISNA(MATCH(58,$K:$K,)),CD413,VLOOKUP(58,$K:$P,COLUMN(F243),))</f>
        <v>Reserve</v>
      </c>
      <c r="BW413" t="s">
        <v>584</v>
      </c>
      <c r="BX413" t="s">
        <v>585</v>
      </c>
      <c r="BY413" s="65" t="s">
        <v>1467</v>
      </c>
      <c r="BZ413" t="str">
        <f t="shared" si="285"/>
        <v>835</v>
      </c>
      <c r="CB413" t="s">
        <v>1474</v>
      </c>
      <c r="CC413" t="s">
        <v>1475</v>
      </c>
      <c r="CD413" t="s">
        <v>589</v>
      </c>
      <c r="CF413" t="s">
        <v>584</v>
      </c>
      <c r="CG413" t="s">
        <v>585</v>
      </c>
      <c r="CH413" t="s">
        <v>1467</v>
      </c>
      <c r="EA413" t="str">
        <f>MasterListe!G103</f>
        <v>FG01</v>
      </c>
      <c r="EB413">
        <f>MasterListe!S103</f>
        <v>0</v>
      </c>
      <c r="EC413">
        <f t="shared" si="306"/>
        <v>0</v>
      </c>
      <c r="ED413">
        <f t="shared" si="307"/>
        <v>0</v>
      </c>
      <c r="EE413">
        <f t="shared" si="308"/>
        <v>0</v>
      </c>
      <c r="EF413">
        <f t="shared" si="309"/>
        <v>0</v>
      </c>
      <c r="EG413">
        <f t="shared" si="310"/>
        <v>0</v>
      </c>
      <c r="EH413">
        <f t="shared" si="311"/>
        <v>0</v>
      </c>
      <c r="EI413">
        <f t="shared" si="312"/>
        <v>1</v>
      </c>
      <c r="FA413" s="63" t="str">
        <f t="shared" si="323"/>
        <v>IO.RES_DA835</v>
      </c>
      <c r="FB413" s="64" t="str">
        <f t="shared" si="324"/>
        <v>F</v>
      </c>
      <c r="FC413" s="64" t="str">
        <f t="shared" si="325"/>
        <v>835</v>
      </c>
      <c r="FD413" s="64" t="str">
        <f t="shared" si="326"/>
        <v>Reserve</v>
      </c>
      <c r="FE413" s="64" t="s">
        <v>619</v>
      </c>
      <c r="FF413" s="65"/>
    </row>
    <row r="414" spans="1:162" ht="15" customHeight="1">
      <c r="A414">
        <f t="shared" si="313"/>
        <v>1</v>
      </c>
      <c r="G414">
        <f t="shared" si="286"/>
        <v>0</v>
      </c>
      <c r="H414">
        <f t="shared" si="287"/>
        <v>0</v>
      </c>
      <c r="I414">
        <f t="shared" si="288"/>
        <v>81</v>
      </c>
      <c r="J414">
        <f t="shared" si="282"/>
        <v>0</v>
      </c>
      <c r="K414">
        <f t="shared" si="289"/>
        <v>0</v>
      </c>
      <c r="L414">
        <f t="shared" si="290"/>
        <v>0</v>
      </c>
      <c r="M414">
        <f t="shared" si="291"/>
        <v>0</v>
      </c>
      <c r="N414">
        <f t="shared" si="283"/>
        <v>0</v>
      </c>
      <c r="O414" t="str">
        <f>MasterListe!B104&amp;"_"&amp;MasterListe!E104&amp;"_"&amp;MasterListe!F104</f>
        <v>TZ020_app RM03 A1_dp1</v>
      </c>
      <c r="P414" t="str">
        <f>MasterListe!I104&amp;" "&amp;MasterListe!L104</f>
        <v>Tank 1 Tankwahl</v>
      </c>
      <c r="S414">
        <f t="shared" si="314"/>
        <v>4</v>
      </c>
      <c r="T414">
        <f t="shared" si="292"/>
        <v>0</v>
      </c>
      <c r="U414">
        <f t="shared" si="315"/>
        <v>0</v>
      </c>
      <c r="V414">
        <f t="shared" si="316"/>
        <v>10</v>
      </c>
      <c r="W414">
        <f t="shared" si="293"/>
        <v>5</v>
      </c>
      <c r="X414">
        <f t="shared" si="294"/>
        <v>0</v>
      </c>
      <c r="Y414">
        <f t="shared" si="317"/>
        <v>6</v>
      </c>
      <c r="Z414">
        <f t="shared" si="295"/>
        <v>2</v>
      </c>
      <c r="AA414">
        <f t="shared" si="296"/>
        <v>0</v>
      </c>
      <c r="AB414">
        <f t="shared" si="318"/>
        <v>96</v>
      </c>
      <c r="AC414">
        <f t="shared" si="297"/>
        <v>81</v>
      </c>
      <c r="AD414">
        <f t="shared" si="298"/>
        <v>1</v>
      </c>
      <c r="AE414">
        <f t="shared" si="319"/>
        <v>0</v>
      </c>
      <c r="AF414">
        <f t="shared" si="299"/>
        <v>0</v>
      </c>
      <c r="AG414">
        <f t="shared" si="320"/>
        <v>8</v>
      </c>
      <c r="AH414" cm="1">
        <f t="array" ref="AH414">_xlfn.IFS(AND(AF414=AE414,AJ414=1),SUM(IF(EC414=1,1,0),AH413),AND(AH413=0,OR(AI414=1,AJ414=0)),0,AND(AI414=0,AJ414=0),AH413)</f>
        <v>6</v>
      </c>
      <c r="AI414">
        <f t="shared" si="300"/>
        <v>0</v>
      </c>
      <c r="AJ414">
        <f t="shared" si="301"/>
        <v>0</v>
      </c>
      <c r="AK414">
        <f t="shared" si="321"/>
        <v>0</v>
      </c>
      <c r="AL414">
        <f t="shared" si="302"/>
        <v>0</v>
      </c>
      <c r="AM414">
        <f t="shared" si="303"/>
        <v>0</v>
      </c>
      <c r="AN414">
        <f t="shared" si="322"/>
        <v>0</v>
      </c>
      <c r="AO414">
        <f t="shared" si="304"/>
        <v>0</v>
      </c>
      <c r="AP414">
        <f t="shared" si="305"/>
        <v>0</v>
      </c>
      <c r="AY414" s="72"/>
      <c r="AZ414" s="73"/>
      <c r="BB414" s="72"/>
      <c r="BQ414" s="100"/>
      <c r="BR414" s="96"/>
      <c r="BS414" s="60" t="str">
        <f t="shared" si="284"/>
        <v>DA836</v>
      </c>
      <c r="BT414" t="str">
        <f>IF(ISNA(MATCH(59,$K:$K,)),CC414,VLOOKUP(59,$K:$P,COLUMN(E244),))</f>
        <v>RES_DA836</v>
      </c>
      <c r="BU414" t="str">
        <f>IF(ISNA(MATCH(59,$K:$K,)),CD414,VLOOKUP(59,$K:$P,COLUMN(F244),))</f>
        <v>Reserve</v>
      </c>
      <c r="BW414" t="s">
        <v>584</v>
      </c>
      <c r="BX414" t="s">
        <v>585</v>
      </c>
      <c r="BY414" s="65" t="s">
        <v>1467</v>
      </c>
      <c r="BZ414" t="str">
        <f t="shared" si="285"/>
        <v>836</v>
      </c>
      <c r="CB414" t="s">
        <v>1476</v>
      </c>
      <c r="CC414" t="s">
        <v>1477</v>
      </c>
      <c r="CD414" t="s">
        <v>589</v>
      </c>
      <c r="CF414" t="s">
        <v>584</v>
      </c>
      <c r="CG414" t="s">
        <v>585</v>
      </c>
      <c r="CH414" t="s">
        <v>1467</v>
      </c>
      <c r="EA414" t="str">
        <f>MasterListe!G104</f>
        <v>RM01</v>
      </c>
      <c r="EB414">
        <f>MasterListe!S104</f>
        <v>0</v>
      </c>
      <c r="EC414">
        <f t="shared" si="306"/>
        <v>0</v>
      </c>
      <c r="ED414">
        <f t="shared" si="307"/>
        <v>0</v>
      </c>
      <c r="EE414">
        <f t="shared" si="308"/>
        <v>0</v>
      </c>
      <c r="EF414">
        <f t="shared" si="309"/>
        <v>0</v>
      </c>
      <c r="EG414">
        <f t="shared" si="310"/>
        <v>0</v>
      </c>
      <c r="EH414">
        <f t="shared" si="311"/>
        <v>1</v>
      </c>
      <c r="EI414">
        <f t="shared" si="312"/>
        <v>0</v>
      </c>
      <c r="FA414" s="63" t="str">
        <f t="shared" si="323"/>
        <v>IO.RES_DA836</v>
      </c>
      <c r="FB414" s="64" t="str">
        <f t="shared" si="324"/>
        <v>F</v>
      </c>
      <c r="FC414" s="64" t="str">
        <f t="shared" si="325"/>
        <v>836</v>
      </c>
      <c r="FD414" s="64" t="str">
        <f t="shared" si="326"/>
        <v>Reserve</v>
      </c>
      <c r="FE414" s="64" t="s">
        <v>619</v>
      </c>
      <c r="FF414" s="65"/>
    </row>
    <row r="415" spans="1:162" ht="15" customHeight="1" thickBot="1">
      <c r="A415">
        <f t="shared" si="313"/>
        <v>1</v>
      </c>
      <c r="G415">
        <f t="shared" si="286"/>
        <v>0</v>
      </c>
      <c r="H415">
        <f t="shared" si="287"/>
        <v>0</v>
      </c>
      <c r="I415">
        <f t="shared" si="288"/>
        <v>82</v>
      </c>
      <c r="J415">
        <f t="shared" si="282"/>
        <v>0</v>
      </c>
      <c r="K415">
        <f t="shared" si="289"/>
        <v>0</v>
      </c>
      <c r="L415">
        <f t="shared" si="290"/>
        <v>0</v>
      </c>
      <c r="M415">
        <f t="shared" si="291"/>
        <v>0</v>
      </c>
      <c r="N415">
        <f t="shared" si="283"/>
        <v>0</v>
      </c>
      <c r="O415" t="str">
        <f>MasterListe!B105&amp;"_"&amp;MasterListe!E105&amp;"_"&amp;MasterListe!F105</f>
        <v>TZ020_app RM03 A1_dp2</v>
      </c>
      <c r="P415" t="str">
        <f>MasterListe!I105&amp;" "&amp;MasterListe!L105</f>
        <v>Tank 2 Tankwahl</v>
      </c>
      <c r="S415">
        <f t="shared" si="314"/>
        <v>4</v>
      </c>
      <c r="T415">
        <f t="shared" si="292"/>
        <v>0</v>
      </c>
      <c r="U415">
        <f t="shared" si="315"/>
        <v>0</v>
      </c>
      <c r="V415">
        <f t="shared" si="316"/>
        <v>10</v>
      </c>
      <c r="W415">
        <f t="shared" si="293"/>
        <v>5</v>
      </c>
      <c r="X415">
        <f t="shared" si="294"/>
        <v>0</v>
      </c>
      <c r="Y415">
        <f t="shared" si="317"/>
        <v>6</v>
      </c>
      <c r="Z415">
        <f t="shared" si="295"/>
        <v>2</v>
      </c>
      <c r="AA415">
        <f t="shared" si="296"/>
        <v>0</v>
      </c>
      <c r="AB415">
        <f t="shared" si="318"/>
        <v>96</v>
      </c>
      <c r="AC415">
        <f t="shared" si="297"/>
        <v>82</v>
      </c>
      <c r="AD415">
        <f t="shared" si="298"/>
        <v>1</v>
      </c>
      <c r="AE415">
        <f t="shared" si="319"/>
        <v>0</v>
      </c>
      <c r="AF415">
        <f t="shared" si="299"/>
        <v>0</v>
      </c>
      <c r="AG415">
        <f t="shared" si="320"/>
        <v>8</v>
      </c>
      <c r="AH415" cm="1">
        <f t="array" ref="AH415">_xlfn.IFS(AND(AF415=AE415,AJ415=1),SUM(IF(EC415=1,1,0),AH414),AND(AH414=0,OR(AI415=1,AJ415=0)),0,AND(AI415=0,AJ415=0),AH414)</f>
        <v>6</v>
      </c>
      <c r="AI415">
        <f t="shared" si="300"/>
        <v>0</v>
      </c>
      <c r="AJ415">
        <f t="shared" si="301"/>
        <v>0</v>
      </c>
      <c r="AK415">
        <f t="shared" si="321"/>
        <v>0</v>
      </c>
      <c r="AL415">
        <f t="shared" si="302"/>
        <v>0</v>
      </c>
      <c r="AM415">
        <f t="shared" si="303"/>
        <v>0</v>
      </c>
      <c r="AN415">
        <f t="shared" si="322"/>
        <v>0</v>
      </c>
      <c r="AO415">
        <f t="shared" si="304"/>
        <v>0</v>
      </c>
      <c r="AP415">
        <f t="shared" si="305"/>
        <v>0</v>
      </c>
      <c r="AY415" s="72"/>
      <c r="AZ415" s="73"/>
      <c r="BB415" s="72"/>
      <c r="BQ415" s="100"/>
      <c r="BR415" s="96"/>
      <c r="BS415" s="60" t="str">
        <f>CB415</f>
        <v>DA837</v>
      </c>
      <c r="BT415" t="str">
        <f>IF(ISNA(MATCH(60,$K:$K,)),CC415,VLOOKUP(60,$K:$P,COLUMN(E245),))</f>
        <v>RES_DA837</v>
      </c>
      <c r="BU415" t="str">
        <f>IF(ISNA(MATCH(60,$K:$K,)),CD415,VLOOKUP(60,$K:$P,COLUMN(F245),))</f>
        <v>Reserve</v>
      </c>
      <c r="BW415" t="s">
        <v>584</v>
      </c>
      <c r="BX415" t="s">
        <v>585</v>
      </c>
      <c r="BY415" s="65" t="s">
        <v>1467</v>
      </c>
      <c r="BZ415" t="str">
        <f t="shared" si="285"/>
        <v>837</v>
      </c>
      <c r="CB415" t="s">
        <v>1478</v>
      </c>
      <c r="CC415" t="s">
        <v>1479</v>
      </c>
      <c r="CD415" t="s">
        <v>589</v>
      </c>
      <c r="CF415" t="s">
        <v>584</v>
      </c>
      <c r="CG415" t="s">
        <v>585</v>
      </c>
      <c r="CH415" t="s">
        <v>1467</v>
      </c>
      <c r="EA415" t="str">
        <f>MasterListe!G105</f>
        <v>RM02</v>
      </c>
      <c r="EB415">
        <f>MasterListe!S105</f>
        <v>0</v>
      </c>
      <c r="EC415">
        <f t="shared" si="306"/>
        <v>0</v>
      </c>
      <c r="ED415">
        <f t="shared" si="307"/>
        <v>0</v>
      </c>
      <c r="EE415">
        <f t="shared" si="308"/>
        <v>0</v>
      </c>
      <c r="EF415">
        <f t="shared" si="309"/>
        <v>0</v>
      </c>
      <c r="EG415">
        <f t="shared" si="310"/>
        <v>0</v>
      </c>
      <c r="EH415">
        <f t="shared" si="311"/>
        <v>1</v>
      </c>
      <c r="EI415">
        <f t="shared" si="312"/>
        <v>0</v>
      </c>
      <c r="FA415" s="74" t="str">
        <f t="shared" si="323"/>
        <v>IO.RES_DA837</v>
      </c>
      <c r="FB415" s="75" t="str">
        <f t="shared" si="324"/>
        <v>F</v>
      </c>
      <c r="FC415" s="75" t="str">
        <f t="shared" si="325"/>
        <v>837</v>
      </c>
      <c r="FD415" s="75" t="str">
        <f t="shared" si="326"/>
        <v>Reserve</v>
      </c>
      <c r="FE415" s="75" t="s">
        <v>619</v>
      </c>
      <c r="FF415" s="76"/>
    </row>
    <row r="416" spans="1:162">
      <c r="A416">
        <f t="shared" si="313"/>
        <v>1</v>
      </c>
      <c r="G416">
        <f t="shared" si="286"/>
        <v>0</v>
      </c>
      <c r="H416">
        <f t="shared" si="287"/>
        <v>0</v>
      </c>
      <c r="I416">
        <f t="shared" si="288"/>
        <v>83</v>
      </c>
      <c r="J416">
        <f t="shared" si="282"/>
        <v>0</v>
      </c>
      <c r="K416">
        <f t="shared" si="289"/>
        <v>0</v>
      </c>
      <c r="L416">
        <f t="shared" si="290"/>
        <v>0</v>
      </c>
      <c r="M416">
        <f t="shared" si="291"/>
        <v>0</v>
      </c>
      <c r="N416">
        <f t="shared" si="283"/>
        <v>0</v>
      </c>
      <c r="O416" t="str">
        <f>MasterListe!B106&amp;"_"&amp;MasterListe!E106&amp;"_"&amp;MasterListe!F106</f>
        <v>TZ020_app RM03 A1_dp3</v>
      </c>
      <c r="P416" t="str">
        <f>MasterListe!I106&amp;" "&amp;MasterListe!L106</f>
        <v>Tank 3 Tankwahl</v>
      </c>
      <c r="S416">
        <f t="shared" si="314"/>
        <v>4</v>
      </c>
      <c r="T416">
        <f t="shared" si="292"/>
        <v>0</v>
      </c>
      <c r="U416">
        <f t="shared" si="315"/>
        <v>0</v>
      </c>
      <c r="V416">
        <f t="shared" si="316"/>
        <v>10</v>
      </c>
      <c r="W416">
        <f t="shared" si="293"/>
        <v>5</v>
      </c>
      <c r="X416">
        <f t="shared" si="294"/>
        <v>0</v>
      </c>
      <c r="Y416">
        <f t="shared" si="317"/>
        <v>6</v>
      </c>
      <c r="Z416">
        <f t="shared" si="295"/>
        <v>2</v>
      </c>
      <c r="AA416">
        <f t="shared" si="296"/>
        <v>0</v>
      </c>
      <c r="AB416">
        <f t="shared" si="318"/>
        <v>96</v>
      </c>
      <c r="AC416">
        <f t="shared" si="297"/>
        <v>83</v>
      </c>
      <c r="AD416">
        <f t="shared" si="298"/>
        <v>1</v>
      </c>
      <c r="AE416">
        <f t="shared" si="319"/>
        <v>0</v>
      </c>
      <c r="AF416">
        <f t="shared" si="299"/>
        <v>0</v>
      </c>
      <c r="AG416">
        <f t="shared" si="320"/>
        <v>8</v>
      </c>
      <c r="AH416" cm="1">
        <f t="array" ref="AH416">_xlfn.IFS(AND(AF416=AE416,AJ416=1),SUM(IF(EC416=1,1,0),AH415),AND(AH415=0,OR(AI416=1,AJ416=0)),0,AND(AI416=0,AJ416=0),AH415)</f>
        <v>6</v>
      </c>
      <c r="AI416">
        <f t="shared" si="300"/>
        <v>0</v>
      </c>
      <c r="AJ416">
        <f t="shared" si="301"/>
        <v>0</v>
      </c>
      <c r="AK416">
        <f t="shared" si="321"/>
        <v>0</v>
      </c>
      <c r="AL416">
        <f t="shared" si="302"/>
        <v>0</v>
      </c>
      <c r="AM416">
        <f t="shared" si="303"/>
        <v>0</v>
      </c>
      <c r="AN416">
        <f t="shared" si="322"/>
        <v>0</v>
      </c>
      <c r="AO416">
        <f t="shared" si="304"/>
        <v>0</v>
      </c>
      <c r="AP416">
        <f t="shared" si="305"/>
        <v>0</v>
      </c>
      <c r="BS416" s="60" t="s">
        <v>1480</v>
      </c>
      <c r="BT416" t="s">
        <v>1481</v>
      </c>
      <c r="BU416" t="s">
        <v>589</v>
      </c>
      <c r="BW416" t="s">
        <v>584</v>
      </c>
      <c r="BX416" t="s">
        <v>585</v>
      </c>
      <c r="BY416" s="65" t="s">
        <v>1482</v>
      </c>
      <c r="BZ416" t="str">
        <f t="shared" si="285"/>
        <v>n</v>
      </c>
      <c r="CB416" t="s">
        <v>1480</v>
      </c>
      <c r="CC416" t="s">
        <v>1481</v>
      </c>
      <c r="CD416" t="s">
        <v>589</v>
      </c>
      <c r="EA416" t="str">
        <f>MasterListe!G106</f>
        <v>RM03</v>
      </c>
      <c r="EB416">
        <f>MasterListe!S106</f>
        <v>0</v>
      </c>
      <c r="EC416">
        <f t="shared" si="306"/>
        <v>0</v>
      </c>
      <c r="ED416">
        <f t="shared" si="307"/>
        <v>0</v>
      </c>
      <c r="EE416">
        <f t="shared" si="308"/>
        <v>0</v>
      </c>
      <c r="EF416">
        <f t="shared" si="309"/>
        <v>0</v>
      </c>
      <c r="EG416">
        <f t="shared" si="310"/>
        <v>0</v>
      </c>
      <c r="EH416">
        <f t="shared" si="311"/>
        <v>1</v>
      </c>
      <c r="EI416">
        <f t="shared" si="312"/>
        <v>0</v>
      </c>
      <c r="FA416" s="64"/>
      <c r="FB416" s="64"/>
      <c r="FC416" s="64"/>
      <c r="FD416" s="64"/>
      <c r="FE416" s="64"/>
    </row>
    <row r="417" spans="1:161" ht="15.75" thickBot="1">
      <c r="A417">
        <f t="shared" si="313"/>
        <v>1</v>
      </c>
      <c r="G417">
        <f t="shared" si="286"/>
        <v>0</v>
      </c>
      <c r="H417">
        <f t="shared" si="287"/>
        <v>0</v>
      </c>
      <c r="I417">
        <f t="shared" si="288"/>
        <v>84</v>
      </c>
      <c r="J417">
        <f t="shared" si="282"/>
        <v>0</v>
      </c>
      <c r="K417">
        <f t="shared" si="289"/>
        <v>0</v>
      </c>
      <c r="L417">
        <f t="shared" si="290"/>
        <v>0</v>
      </c>
      <c r="M417">
        <f t="shared" si="291"/>
        <v>0</v>
      </c>
      <c r="N417">
        <f t="shared" si="283"/>
        <v>0</v>
      </c>
      <c r="O417" t="str">
        <f>MasterListe!B107&amp;"_"&amp;MasterListe!E107&amp;"_"&amp;MasterListe!F107</f>
        <v>TZ020_app RM01 A1_dp1</v>
      </c>
      <c r="P417" t="str">
        <f>MasterListe!I107&amp;" "&amp;MasterListe!L107</f>
        <v>kein Tank Tankwahl</v>
      </c>
      <c r="S417">
        <f t="shared" si="314"/>
        <v>4</v>
      </c>
      <c r="T417">
        <f t="shared" si="292"/>
        <v>0</v>
      </c>
      <c r="U417">
        <f t="shared" si="315"/>
        <v>0</v>
      </c>
      <c r="V417">
        <f t="shared" si="316"/>
        <v>10</v>
      </c>
      <c r="W417">
        <f t="shared" si="293"/>
        <v>5</v>
      </c>
      <c r="X417">
        <f t="shared" si="294"/>
        <v>0</v>
      </c>
      <c r="Y417">
        <f t="shared" si="317"/>
        <v>6</v>
      </c>
      <c r="Z417">
        <f t="shared" si="295"/>
        <v>2</v>
      </c>
      <c r="AA417">
        <f t="shared" si="296"/>
        <v>0</v>
      </c>
      <c r="AB417">
        <f t="shared" si="318"/>
        <v>96</v>
      </c>
      <c r="AC417">
        <f t="shared" si="297"/>
        <v>84</v>
      </c>
      <c r="AD417">
        <f t="shared" si="298"/>
        <v>1</v>
      </c>
      <c r="AE417">
        <f t="shared" si="319"/>
        <v>0</v>
      </c>
      <c r="AF417">
        <f t="shared" si="299"/>
        <v>0</v>
      </c>
      <c r="AG417">
        <f t="shared" si="320"/>
        <v>8</v>
      </c>
      <c r="AH417" cm="1">
        <f t="array" ref="AH417">_xlfn.IFS(AND(AF417=AE417,AJ417=1),SUM(IF(EC417=1,1,0),AH416),AND(AH416=0,OR(AI417=1,AJ417=0)),0,AND(AI417=0,AJ417=0),AH416)</f>
        <v>6</v>
      </c>
      <c r="AI417">
        <f t="shared" si="300"/>
        <v>0</v>
      </c>
      <c r="AJ417">
        <f t="shared" si="301"/>
        <v>0</v>
      </c>
      <c r="AK417">
        <f t="shared" si="321"/>
        <v>0</v>
      </c>
      <c r="AL417">
        <f t="shared" si="302"/>
        <v>0</v>
      </c>
      <c r="AM417">
        <f t="shared" si="303"/>
        <v>0</v>
      </c>
      <c r="AN417">
        <f t="shared" si="322"/>
        <v>0</v>
      </c>
      <c r="AO417">
        <f t="shared" si="304"/>
        <v>0</v>
      </c>
      <c r="AP417">
        <f t="shared" si="305"/>
        <v>0</v>
      </c>
      <c r="BS417" s="77" t="s">
        <v>1483</v>
      </c>
      <c r="BT417" s="78" t="s">
        <v>1484</v>
      </c>
      <c r="BU417" s="78" t="s">
        <v>589</v>
      </c>
      <c r="BV417" s="78"/>
      <c r="BW417" s="78" t="s">
        <v>584</v>
      </c>
      <c r="BX417" s="78" t="s">
        <v>585</v>
      </c>
      <c r="BY417" s="76" t="s">
        <v>1482</v>
      </c>
      <c r="BZ417" t="str">
        <f t="shared" si="285"/>
        <v>ut</v>
      </c>
      <c r="CB417" t="s">
        <v>1483</v>
      </c>
      <c r="CC417" t="s">
        <v>1484</v>
      </c>
      <c r="CD417" t="s">
        <v>589</v>
      </c>
      <c r="EA417" t="str">
        <f>MasterListe!G107</f>
        <v>RM01</v>
      </c>
      <c r="EB417">
        <f>MasterListe!S107</f>
        <v>0</v>
      </c>
      <c r="EC417">
        <f t="shared" si="306"/>
        <v>0</v>
      </c>
      <c r="ED417">
        <f t="shared" si="307"/>
        <v>0</v>
      </c>
      <c r="EE417">
        <f t="shared" si="308"/>
        <v>0</v>
      </c>
      <c r="EF417">
        <f t="shared" si="309"/>
        <v>0</v>
      </c>
      <c r="EG417">
        <f t="shared" si="310"/>
        <v>0</v>
      </c>
      <c r="EH417">
        <f t="shared" si="311"/>
        <v>1</v>
      </c>
      <c r="EI417">
        <f t="shared" si="312"/>
        <v>0</v>
      </c>
      <c r="FA417" s="64"/>
      <c r="FB417" s="64"/>
      <c r="FC417" s="64"/>
      <c r="FD417" s="64"/>
      <c r="FE417" s="64"/>
    </row>
    <row r="418" spans="1:161">
      <c r="A418">
        <f t="shared" si="313"/>
        <v>1</v>
      </c>
      <c r="G418">
        <f t="shared" si="286"/>
        <v>0</v>
      </c>
      <c r="H418">
        <f t="shared" si="287"/>
        <v>0</v>
      </c>
      <c r="I418">
        <f t="shared" si="288"/>
        <v>85</v>
      </c>
      <c r="J418">
        <f t="shared" si="282"/>
        <v>0</v>
      </c>
      <c r="K418">
        <f t="shared" si="289"/>
        <v>0</v>
      </c>
      <c r="L418">
        <f t="shared" si="290"/>
        <v>0</v>
      </c>
      <c r="M418">
        <f t="shared" si="291"/>
        <v>0</v>
      </c>
      <c r="N418">
        <f t="shared" si="283"/>
        <v>0</v>
      </c>
      <c r="O418" t="str">
        <f>MasterListe!B108&amp;"_"&amp;MasterListe!E108&amp;"_"&amp;MasterListe!F108</f>
        <v>TZ020_app SM01 A1_dp1</v>
      </c>
      <c r="P418" t="str">
        <f>MasterListe!I108&amp;" "&amp;MasterListe!L108</f>
        <v>Störmeldung Tankwahl</v>
      </c>
      <c r="S418">
        <f t="shared" si="314"/>
        <v>4</v>
      </c>
      <c r="T418">
        <f t="shared" si="292"/>
        <v>0</v>
      </c>
      <c r="U418">
        <f t="shared" si="315"/>
        <v>0</v>
      </c>
      <c r="V418">
        <f t="shared" si="316"/>
        <v>10</v>
      </c>
      <c r="W418">
        <f t="shared" si="293"/>
        <v>5</v>
      </c>
      <c r="X418">
        <f t="shared" si="294"/>
        <v>0</v>
      </c>
      <c r="Y418">
        <f t="shared" si="317"/>
        <v>6</v>
      </c>
      <c r="Z418">
        <f t="shared" si="295"/>
        <v>2</v>
      </c>
      <c r="AA418">
        <f t="shared" si="296"/>
        <v>0</v>
      </c>
      <c r="AB418">
        <f t="shared" si="318"/>
        <v>96</v>
      </c>
      <c r="AC418">
        <f t="shared" si="297"/>
        <v>85</v>
      </c>
      <c r="AD418">
        <f t="shared" si="298"/>
        <v>1</v>
      </c>
      <c r="AE418">
        <f t="shared" si="319"/>
        <v>0</v>
      </c>
      <c r="AF418">
        <f t="shared" si="299"/>
        <v>0</v>
      </c>
      <c r="AG418">
        <f t="shared" si="320"/>
        <v>8</v>
      </c>
      <c r="AH418" cm="1">
        <f t="array" ref="AH418">_xlfn.IFS(AND(AF418=AE418,AJ418=1),SUM(IF(EC418=1,1,0),AH417),AND(AH417=0,OR(AI418=1,AJ418=0)),0,AND(AI418=0,AJ418=0),AH417)</f>
        <v>6</v>
      </c>
      <c r="AI418">
        <f t="shared" si="300"/>
        <v>0</v>
      </c>
      <c r="AJ418">
        <f t="shared" si="301"/>
        <v>0</v>
      </c>
      <c r="AK418">
        <f t="shared" si="321"/>
        <v>0</v>
      </c>
      <c r="AL418">
        <f t="shared" si="302"/>
        <v>0</v>
      </c>
      <c r="AM418">
        <f t="shared" si="303"/>
        <v>0</v>
      </c>
      <c r="AN418">
        <f t="shared" si="322"/>
        <v>0</v>
      </c>
      <c r="AO418">
        <f t="shared" si="304"/>
        <v>0</v>
      </c>
      <c r="AP418">
        <f t="shared" si="305"/>
        <v>0</v>
      </c>
      <c r="EA418" t="str">
        <f>MasterListe!G108</f>
        <v>SM01</v>
      </c>
      <c r="EB418">
        <f>MasterListe!S108</f>
        <v>0</v>
      </c>
      <c r="EC418">
        <f t="shared" si="306"/>
        <v>0</v>
      </c>
      <c r="ED418">
        <f t="shared" si="307"/>
        <v>0</v>
      </c>
      <c r="EE418">
        <f t="shared" si="308"/>
        <v>0</v>
      </c>
      <c r="EF418">
        <f t="shared" si="309"/>
        <v>0</v>
      </c>
      <c r="EG418">
        <f t="shared" si="310"/>
        <v>0</v>
      </c>
      <c r="EH418">
        <f t="shared" si="311"/>
        <v>1</v>
      </c>
      <c r="EI418">
        <f t="shared" si="312"/>
        <v>0</v>
      </c>
    </row>
    <row r="419" spans="1:161">
      <c r="A419">
        <f t="shared" si="313"/>
        <v>0</v>
      </c>
      <c r="G419">
        <f t="shared" si="286"/>
        <v>0</v>
      </c>
      <c r="H419">
        <f t="shared" si="287"/>
        <v>0</v>
      </c>
      <c r="I419">
        <f t="shared" si="288"/>
        <v>0</v>
      </c>
      <c r="J419">
        <f t="shared" si="282"/>
        <v>0</v>
      </c>
      <c r="K419">
        <f t="shared" si="289"/>
        <v>0</v>
      </c>
      <c r="L419">
        <f t="shared" si="290"/>
        <v>0</v>
      </c>
      <c r="M419">
        <f t="shared" si="291"/>
        <v>0</v>
      </c>
      <c r="N419">
        <f t="shared" si="283"/>
        <v>0</v>
      </c>
      <c r="O419" t="str">
        <f>MasterListe!B109&amp;"_"&amp;MasterListe!E109&amp;"_"&amp;MasterListe!F109</f>
        <v>__</v>
      </c>
      <c r="P419" t="str">
        <f>MasterListe!I109&amp;" "&amp;MasterListe!L109</f>
        <v xml:space="preserve"> </v>
      </c>
      <c r="S419">
        <f t="shared" si="314"/>
        <v>4</v>
      </c>
      <c r="T419">
        <f t="shared" si="292"/>
        <v>0</v>
      </c>
      <c r="U419">
        <f t="shared" si="315"/>
        <v>0</v>
      </c>
      <c r="V419">
        <f t="shared" si="316"/>
        <v>10</v>
      </c>
      <c r="W419">
        <f t="shared" si="293"/>
        <v>5</v>
      </c>
      <c r="X419">
        <f t="shared" si="294"/>
        <v>0</v>
      </c>
      <c r="Y419">
        <f t="shared" si="317"/>
        <v>6</v>
      </c>
      <c r="Z419">
        <f t="shared" si="295"/>
        <v>2</v>
      </c>
      <c r="AA419">
        <f t="shared" si="296"/>
        <v>0</v>
      </c>
      <c r="AB419">
        <f t="shared" si="318"/>
        <v>96</v>
      </c>
      <c r="AC419">
        <f t="shared" si="297"/>
        <v>85</v>
      </c>
      <c r="AD419">
        <f t="shared" si="298"/>
        <v>0</v>
      </c>
      <c r="AE419">
        <f t="shared" si="319"/>
        <v>0</v>
      </c>
      <c r="AF419">
        <f t="shared" si="299"/>
        <v>0</v>
      </c>
      <c r="AG419">
        <f t="shared" si="320"/>
        <v>8</v>
      </c>
      <c r="AH419" cm="1">
        <f t="array" ref="AH419">_xlfn.IFS(AND(AF419=AE419,AJ419=1),SUM(IF(EC419=1,1,0),AH418),AND(AH418=0,OR(AI419=1,AJ419=0)),0,AND(AI419=0,AJ419=0),AH418)</f>
        <v>6</v>
      </c>
      <c r="AI419">
        <f t="shared" si="300"/>
        <v>0</v>
      </c>
      <c r="AJ419">
        <f t="shared" si="301"/>
        <v>0</v>
      </c>
      <c r="AK419">
        <f t="shared" si="321"/>
        <v>0</v>
      </c>
      <c r="AL419">
        <f t="shared" si="302"/>
        <v>0</v>
      </c>
      <c r="AM419">
        <f t="shared" si="303"/>
        <v>0</v>
      </c>
      <c r="AN419">
        <f t="shared" si="322"/>
        <v>0</v>
      </c>
      <c r="AO419">
        <f t="shared" si="304"/>
        <v>0</v>
      </c>
      <c r="AP419">
        <f t="shared" si="305"/>
        <v>0</v>
      </c>
      <c r="EA419">
        <f>MasterListe!G109</f>
        <v>0</v>
      </c>
      <c r="EB419">
        <f>MasterListe!S109</f>
        <v>0</v>
      </c>
      <c r="EC419">
        <f t="shared" si="306"/>
        <v>0</v>
      </c>
      <c r="ED419">
        <f t="shared" si="307"/>
        <v>0</v>
      </c>
      <c r="EE419">
        <f t="shared" si="308"/>
        <v>0</v>
      </c>
      <c r="EF419">
        <f t="shared" si="309"/>
        <v>0</v>
      </c>
      <c r="EG419">
        <f t="shared" si="310"/>
        <v>0</v>
      </c>
      <c r="EH419">
        <f t="shared" si="311"/>
        <v>0</v>
      </c>
      <c r="EI419">
        <f t="shared" si="312"/>
        <v>0</v>
      </c>
    </row>
    <row r="420" spans="1:161">
      <c r="A420">
        <f t="shared" si="313"/>
        <v>0</v>
      </c>
      <c r="G420">
        <f t="shared" si="286"/>
        <v>0</v>
      </c>
      <c r="H420">
        <f t="shared" si="287"/>
        <v>0</v>
      </c>
      <c r="I420">
        <f t="shared" si="288"/>
        <v>0</v>
      </c>
      <c r="J420">
        <f t="shared" si="282"/>
        <v>0</v>
      </c>
      <c r="K420">
        <f t="shared" si="289"/>
        <v>0</v>
      </c>
      <c r="L420">
        <f t="shared" si="290"/>
        <v>0</v>
      </c>
      <c r="M420">
        <f t="shared" si="291"/>
        <v>0</v>
      </c>
      <c r="N420">
        <f t="shared" si="283"/>
        <v>0</v>
      </c>
      <c r="O420" t="str">
        <f>MasterListe!B110&amp;"_"&amp;MasterListe!E110&amp;"_"&amp;MasterListe!F110</f>
        <v>__</v>
      </c>
      <c r="P420" t="str">
        <f>MasterListe!I110&amp;" "&amp;MasterListe!L110</f>
        <v xml:space="preserve"> </v>
      </c>
      <c r="S420">
        <f t="shared" si="314"/>
        <v>4</v>
      </c>
      <c r="T420">
        <f t="shared" si="292"/>
        <v>0</v>
      </c>
      <c r="U420">
        <f t="shared" si="315"/>
        <v>0</v>
      </c>
      <c r="V420">
        <f t="shared" si="316"/>
        <v>10</v>
      </c>
      <c r="W420">
        <f t="shared" si="293"/>
        <v>5</v>
      </c>
      <c r="X420">
        <f t="shared" si="294"/>
        <v>0</v>
      </c>
      <c r="Y420">
        <f t="shared" si="317"/>
        <v>6</v>
      </c>
      <c r="Z420">
        <f t="shared" si="295"/>
        <v>2</v>
      </c>
      <c r="AA420">
        <f t="shared" si="296"/>
        <v>0</v>
      </c>
      <c r="AB420">
        <f t="shared" si="318"/>
        <v>96</v>
      </c>
      <c r="AC420">
        <f t="shared" si="297"/>
        <v>85</v>
      </c>
      <c r="AD420">
        <f t="shared" si="298"/>
        <v>0</v>
      </c>
      <c r="AE420">
        <f t="shared" si="319"/>
        <v>0</v>
      </c>
      <c r="AF420">
        <f t="shared" si="299"/>
        <v>0</v>
      </c>
      <c r="AG420">
        <f t="shared" si="320"/>
        <v>8</v>
      </c>
      <c r="AH420" cm="1">
        <f t="array" ref="AH420">_xlfn.IFS(AND(AF420=AE420,AJ420=1),SUM(IF(EC420=1,1,0),AH419),AND(AH419=0,OR(AI420=1,AJ420=0)),0,AND(AI420=0,AJ420=0),AH419)</f>
        <v>6</v>
      </c>
      <c r="AI420">
        <f t="shared" si="300"/>
        <v>0</v>
      </c>
      <c r="AJ420">
        <f t="shared" si="301"/>
        <v>0</v>
      </c>
      <c r="AK420">
        <f t="shared" si="321"/>
        <v>0</v>
      </c>
      <c r="AL420">
        <f t="shared" si="302"/>
        <v>0</v>
      </c>
      <c r="AM420">
        <f t="shared" si="303"/>
        <v>0</v>
      </c>
      <c r="AN420">
        <f t="shared" si="322"/>
        <v>0</v>
      </c>
      <c r="AO420">
        <f t="shared" si="304"/>
        <v>0</v>
      </c>
      <c r="AP420">
        <f t="shared" si="305"/>
        <v>0</v>
      </c>
      <c r="EA420">
        <f>MasterListe!G110</f>
        <v>0</v>
      </c>
      <c r="EB420">
        <f>MasterListe!S110</f>
        <v>0</v>
      </c>
      <c r="EC420">
        <f t="shared" si="306"/>
        <v>0</v>
      </c>
      <c r="ED420">
        <f t="shared" si="307"/>
        <v>0</v>
      </c>
      <c r="EE420">
        <f t="shared" si="308"/>
        <v>0</v>
      </c>
      <c r="EF420">
        <f t="shared" si="309"/>
        <v>0</v>
      </c>
      <c r="EG420">
        <f t="shared" si="310"/>
        <v>0</v>
      </c>
      <c r="EH420">
        <f t="shared" si="311"/>
        <v>0</v>
      </c>
      <c r="EI420">
        <f t="shared" si="312"/>
        <v>0</v>
      </c>
    </row>
    <row r="421" spans="1:161">
      <c r="A421">
        <f t="shared" si="313"/>
        <v>0</v>
      </c>
      <c r="G421">
        <f t="shared" si="286"/>
        <v>0</v>
      </c>
      <c r="H421">
        <f t="shared" si="287"/>
        <v>0</v>
      </c>
      <c r="I421">
        <f t="shared" si="288"/>
        <v>0</v>
      </c>
      <c r="J421">
        <f t="shared" si="282"/>
        <v>0</v>
      </c>
      <c r="K421">
        <f t="shared" si="289"/>
        <v>0</v>
      </c>
      <c r="L421">
        <f t="shared" si="290"/>
        <v>0</v>
      </c>
      <c r="M421">
        <f t="shared" si="291"/>
        <v>0</v>
      </c>
      <c r="N421">
        <f t="shared" si="283"/>
        <v>0</v>
      </c>
      <c r="O421" t="str">
        <f>MasterListe!B111&amp;"_"&amp;MasterListe!E111&amp;"_"&amp;MasterListe!F111</f>
        <v>__</v>
      </c>
      <c r="P421" t="str">
        <f>MasterListe!I111&amp;" "&amp;MasterListe!L111</f>
        <v xml:space="preserve"> </v>
      </c>
      <c r="S421">
        <f t="shared" si="314"/>
        <v>4</v>
      </c>
      <c r="T421">
        <f t="shared" si="292"/>
        <v>0</v>
      </c>
      <c r="U421">
        <f t="shared" si="315"/>
        <v>0</v>
      </c>
      <c r="V421">
        <f t="shared" si="316"/>
        <v>10</v>
      </c>
      <c r="W421">
        <f t="shared" si="293"/>
        <v>5</v>
      </c>
      <c r="X421">
        <f t="shared" si="294"/>
        <v>0</v>
      </c>
      <c r="Y421">
        <f t="shared" si="317"/>
        <v>6</v>
      </c>
      <c r="Z421">
        <f t="shared" si="295"/>
        <v>2</v>
      </c>
      <c r="AA421">
        <f t="shared" si="296"/>
        <v>0</v>
      </c>
      <c r="AB421">
        <f t="shared" si="318"/>
        <v>96</v>
      </c>
      <c r="AC421">
        <f t="shared" si="297"/>
        <v>85</v>
      </c>
      <c r="AD421">
        <f t="shared" si="298"/>
        <v>0</v>
      </c>
      <c r="AE421">
        <f t="shared" si="319"/>
        <v>0</v>
      </c>
      <c r="AF421">
        <f t="shared" si="299"/>
        <v>0</v>
      </c>
      <c r="AG421">
        <f t="shared" si="320"/>
        <v>8</v>
      </c>
      <c r="AH421" cm="1">
        <f t="array" ref="AH421">_xlfn.IFS(AND(AF421=AE421,AJ421=1),SUM(IF(EC421=1,1,0),AH420),AND(AH420=0,OR(AI421=1,AJ421=0)),0,AND(AI421=0,AJ421=0),AH420)</f>
        <v>6</v>
      </c>
      <c r="AI421">
        <f t="shared" si="300"/>
        <v>0</v>
      </c>
      <c r="AJ421">
        <f t="shared" si="301"/>
        <v>0</v>
      </c>
      <c r="AK421">
        <f t="shared" si="321"/>
        <v>0</v>
      </c>
      <c r="AL421">
        <f t="shared" si="302"/>
        <v>0</v>
      </c>
      <c r="AM421">
        <f t="shared" si="303"/>
        <v>0</v>
      </c>
      <c r="AN421">
        <f t="shared" si="322"/>
        <v>0</v>
      </c>
      <c r="AO421">
        <f t="shared" si="304"/>
        <v>0</v>
      </c>
      <c r="AP421">
        <f t="shared" si="305"/>
        <v>0</v>
      </c>
      <c r="EA421">
        <f>MasterListe!G111</f>
        <v>0</v>
      </c>
      <c r="EB421">
        <f>MasterListe!S111</f>
        <v>0</v>
      </c>
      <c r="EC421">
        <f t="shared" si="306"/>
        <v>0</v>
      </c>
      <c r="ED421">
        <f t="shared" si="307"/>
        <v>0</v>
      </c>
      <c r="EE421">
        <f t="shared" si="308"/>
        <v>0</v>
      </c>
      <c r="EF421">
        <f t="shared" si="309"/>
        <v>0</v>
      </c>
      <c r="EG421">
        <f t="shared" si="310"/>
        <v>0</v>
      </c>
      <c r="EH421">
        <f t="shared" si="311"/>
        <v>0</v>
      </c>
      <c r="EI421">
        <f t="shared" si="312"/>
        <v>0</v>
      </c>
    </row>
    <row r="422" spans="1:161">
      <c r="A422">
        <f t="shared" si="313"/>
        <v>0</v>
      </c>
      <c r="G422">
        <f t="shared" si="286"/>
        <v>0</v>
      </c>
      <c r="H422">
        <f t="shared" si="287"/>
        <v>0</v>
      </c>
      <c r="I422">
        <f t="shared" si="288"/>
        <v>0</v>
      </c>
      <c r="J422">
        <f t="shared" si="282"/>
        <v>0</v>
      </c>
      <c r="K422">
        <f t="shared" si="289"/>
        <v>0</v>
      </c>
      <c r="L422">
        <f t="shared" si="290"/>
        <v>0</v>
      </c>
      <c r="M422">
        <f t="shared" si="291"/>
        <v>0</v>
      </c>
      <c r="N422">
        <f t="shared" si="283"/>
        <v>0</v>
      </c>
      <c r="O422" t="str">
        <f>MasterListe!B112&amp;"_"&amp;MasterListe!E112&amp;"_"&amp;MasterListe!F112</f>
        <v>__</v>
      </c>
      <c r="P422" t="str">
        <f>MasterListe!I112&amp;" "&amp;MasterListe!L112</f>
        <v xml:space="preserve"> </v>
      </c>
      <c r="S422">
        <f t="shared" si="314"/>
        <v>4</v>
      </c>
      <c r="T422">
        <f t="shared" si="292"/>
        <v>0</v>
      </c>
      <c r="U422">
        <f t="shared" si="315"/>
        <v>0</v>
      </c>
      <c r="V422">
        <f t="shared" si="316"/>
        <v>10</v>
      </c>
      <c r="W422">
        <f t="shared" si="293"/>
        <v>5</v>
      </c>
      <c r="X422">
        <f t="shared" si="294"/>
        <v>0</v>
      </c>
      <c r="Y422">
        <f t="shared" si="317"/>
        <v>6</v>
      </c>
      <c r="Z422">
        <f t="shared" si="295"/>
        <v>2</v>
      </c>
      <c r="AA422">
        <f t="shared" si="296"/>
        <v>0</v>
      </c>
      <c r="AB422">
        <f t="shared" si="318"/>
        <v>96</v>
      </c>
      <c r="AC422">
        <f t="shared" si="297"/>
        <v>85</v>
      </c>
      <c r="AD422">
        <f t="shared" si="298"/>
        <v>0</v>
      </c>
      <c r="AE422">
        <f t="shared" si="319"/>
        <v>0</v>
      </c>
      <c r="AF422">
        <f t="shared" si="299"/>
        <v>0</v>
      </c>
      <c r="AG422">
        <f t="shared" si="320"/>
        <v>8</v>
      </c>
      <c r="AH422" cm="1">
        <f t="array" ref="AH422">_xlfn.IFS(AND(AF422=AE422,AJ422=1),SUM(IF(EC422=1,1,0),AH421),AND(AH421=0,OR(AI422=1,AJ422=0)),0,AND(AI422=0,AJ422=0),AH421)</f>
        <v>6</v>
      </c>
      <c r="AI422">
        <f t="shared" si="300"/>
        <v>0</v>
      </c>
      <c r="AJ422">
        <f t="shared" si="301"/>
        <v>0</v>
      </c>
      <c r="AK422">
        <f t="shared" si="321"/>
        <v>0</v>
      </c>
      <c r="AL422">
        <f t="shared" si="302"/>
        <v>0</v>
      </c>
      <c r="AM422">
        <f t="shared" si="303"/>
        <v>0</v>
      </c>
      <c r="AN422">
        <f t="shared" si="322"/>
        <v>0</v>
      </c>
      <c r="AO422">
        <f t="shared" si="304"/>
        <v>0</v>
      </c>
      <c r="AP422">
        <f t="shared" si="305"/>
        <v>0</v>
      </c>
      <c r="EA422">
        <f>MasterListe!G112</f>
        <v>0</v>
      </c>
      <c r="EB422">
        <f>MasterListe!S112</f>
        <v>0</v>
      </c>
      <c r="EC422">
        <f t="shared" si="306"/>
        <v>0</v>
      </c>
      <c r="ED422">
        <f t="shared" si="307"/>
        <v>0</v>
      </c>
      <c r="EE422">
        <f t="shared" si="308"/>
        <v>0</v>
      </c>
      <c r="EF422">
        <f t="shared" si="309"/>
        <v>0</v>
      </c>
      <c r="EG422">
        <f t="shared" si="310"/>
        <v>0</v>
      </c>
      <c r="EH422">
        <f t="shared" si="311"/>
        <v>0</v>
      </c>
      <c r="EI422">
        <f t="shared" si="312"/>
        <v>0</v>
      </c>
    </row>
    <row r="423" spans="1:161">
      <c r="A423">
        <f t="shared" si="313"/>
        <v>0</v>
      </c>
      <c r="G423">
        <f t="shared" si="286"/>
        <v>0</v>
      </c>
      <c r="H423">
        <f t="shared" si="287"/>
        <v>0</v>
      </c>
      <c r="I423">
        <f t="shared" si="288"/>
        <v>0</v>
      </c>
      <c r="J423">
        <f t="shared" si="282"/>
        <v>0</v>
      </c>
      <c r="K423">
        <f t="shared" si="289"/>
        <v>0</v>
      </c>
      <c r="L423">
        <f t="shared" si="290"/>
        <v>0</v>
      </c>
      <c r="M423">
        <f t="shared" si="291"/>
        <v>0</v>
      </c>
      <c r="N423">
        <f t="shared" si="283"/>
        <v>0</v>
      </c>
      <c r="O423" t="str">
        <f>MasterListe!B113&amp;"_"&amp;MasterListe!E113&amp;"_"&amp;MasterListe!F113</f>
        <v>__</v>
      </c>
      <c r="P423" t="str">
        <f>MasterListe!I113&amp;" "&amp;MasterListe!L113</f>
        <v xml:space="preserve"> </v>
      </c>
      <c r="S423">
        <f t="shared" si="314"/>
        <v>4</v>
      </c>
      <c r="T423">
        <f t="shared" si="292"/>
        <v>0</v>
      </c>
      <c r="U423">
        <f t="shared" si="315"/>
        <v>0</v>
      </c>
      <c r="V423">
        <f t="shared" si="316"/>
        <v>10</v>
      </c>
      <c r="W423">
        <f t="shared" si="293"/>
        <v>5</v>
      </c>
      <c r="X423">
        <f t="shared" si="294"/>
        <v>0</v>
      </c>
      <c r="Y423">
        <f t="shared" si="317"/>
        <v>6</v>
      </c>
      <c r="Z423">
        <f t="shared" si="295"/>
        <v>2</v>
      </c>
      <c r="AA423">
        <f t="shared" si="296"/>
        <v>0</v>
      </c>
      <c r="AB423">
        <f t="shared" si="318"/>
        <v>96</v>
      </c>
      <c r="AC423">
        <f t="shared" si="297"/>
        <v>85</v>
      </c>
      <c r="AD423">
        <f t="shared" si="298"/>
        <v>0</v>
      </c>
      <c r="AE423">
        <f t="shared" si="319"/>
        <v>0</v>
      </c>
      <c r="AF423">
        <f t="shared" si="299"/>
        <v>0</v>
      </c>
      <c r="AG423">
        <f t="shared" si="320"/>
        <v>8</v>
      </c>
      <c r="AH423" cm="1">
        <f t="array" ref="AH423">_xlfn.IFS(AND(AF423=AE423,AJ423=1),SUM(IF(EC423=1,1,0),AH422),AND(AH422=0,OR(AI423=1,AJ423=0)),0,AND(AI423=0,AJ423=0),AH422)</f>
        <v>6</v>
      </c>
      <c r="AI423">
        <f t="shared" si="300"/>
        <v>0</v>
      </c>
      <c r="AJ423">
        <f t="shared" si="301"/>
        <v>0</v>
      </c>
      <c r="AK423">
        <f t="shared" si="321"/>
        <v>0</v>
      </c>
      <c r="AL423">
        <f t="shared" si="302"/>
        <v>0</v>
      </c>
      <c r="AM423">
        <f t="shared" si="303"/>
        <v>0</v>
      </c>
      <c r="AN423">
        <f t="shared" si="322"/>
        <v>0</v>
      </c>
      <c r="AO423">
        <f t="shared" si="304"/>
        <v>0</v>
      </c>
      <c r="AP423">
        <f t="shared" si="305"/>
        <v>0</v>
      </c>
      <c r="EA423">
        <f>MasterListe!G113</f>
        <v>0</v>
      </c>
      <c r="EB423">
        <f>MasterListe!S113</f>
        <v>0</v>
      </c>
      <c r="EC423">
        <f t="shared" si="306"/>
        <v>0</v>
      </c>
      <c r="ED423">
        <f t="shared" si="307"/>
        <v>0</v>
      </c>
      <c r="EE423">
        <f t="shared" si="308"/>
        <v>0</v>
      </c>
      <c r="EF423">
        <f t="shared" si="309"/>
        <v>0</v>
      </c>
      <c r="EG423">
        <f t="shared" si="310"/>
        <v>0</v>
      </c>
      <c r="EH423">
        <f t="shared" si="311"/>
        <v>0</v>
      </c>
      <c r="EI423">
        <f t="shared" si="312"/>
        <v>0</v>
      </c>
    </row>
    <row r="424" spans="1:161">
      <c r="A424">
        <f t="shared" si="313"/>
        <v>0</v>
      </c>
      <c r="G424">
        <f t="shared" si="286"/>
        <v>0</v>
      </c>
      <c r="H424">
        <f t="shared" si="287"/>
        <v>0</v>
      </c>
      <c r="I424">
        <f t="shared" si="288"/>
        <v>0</v>
      </c>
      <c r="J424">
        <f t="shared" si="282"/>
        <v>0</v>
      </c>
      <c r="K424">
        <f t="shared" si="289"/>
        <v>0</v>
      </c>
      <c r="L424">
        <f t="shared" si="290"/>
        <v>0</v>
      </c>
      <c r="M424">
        <f t="shared" si="291"/>
        <v>0</v>
      </c>
      <c r="N424">
        <f t="shared" si="283"/>
        <v>0</v>
      </c>
      <c r="O424" t="str">
        <f>MasterListe!B114&amp;"_"&amp;MasterListe!E114&amp;"_"&amp;MasterListe!F114</f>
        <v>__</v>
      </c>
      <c r="P424" t="str">
        <f>MasterListe!I114&amp;" "&amp;MasterListe!L114</f>
        <v xml:space="preserve"> </v>
      </c>
      <c r="S424">
        <f t="shared" si="314"/>
        <v>4</v>
      </c>
      <c r="T424">
        <f t="shared" si="292"/>
        <v>0</v>
      </c>
      <c r="U424">
        <f t="shared" si="315"/>
        <v>0</v>
      </c>
      <c r="V424">
        <f t="shared" si="316"/>
        <v>10</v>
      </c>
      <c r="W424">
        <f t="shared" si="293"/>
        <v>5</v>
      </c>
      <c r="X424">
        <f t="shared" si="294"/>
        <v>0</v>
      </c>
      <c r="Y424">
        <f t="shared" si="317"/>
        <v>6</v>
      </c>
      <c r="Z424">
        <f t="shared" si="295"/>
        <v>2</v>
      </c>
      <c r="AA424">
        <f t="shared" si="296"/>
        <v>0</v>
      </c>
      <c r="AB424">
        <f t="shared" si="318"/>
        <v>96</v>
      </c>
      <c r="AC424">
        <f t="shared" si="297"/>
        <v>85</v>
      </c>
      <c r="AD424">
        <f t="shared" si="298"/>
        <v>0</v>
      </c>
      <c r="AE424">
        <f t="shared" si="319"/>
        <v>0</v>
      </c>
      <c r="AF424">
        <f t="shared" si="299"/>
        <v>0</v>
      </c>
      <c r="AG424">
        <f t="shared" si="320"/>
        <v>8</v>
      </c>
      <c r="AH424" cm="1">
        <f t="array" ref="AH424">_xlfn.IFS(AND(AF424=AE424,AJ424=1),SUM(IF(EC424=1,1,0),AH423),AND(AH423=0,OR(AI424=1,AJ424=0)),0,AND(AI424=0,AJ424=0),AH423)</f>
        <v>6</v>
      </c>
      <c r="AI424">
        <f t="shared" si="300"/>
        <v>0</v>
      </c>
      <c r="AJ424">
        <f t="shared" si="301"/>
        <v>0</v>
      </c>
      <c r="AK424">
        <f t="shared" si="321"/>
        <v>0</v>
      </c>
      <c r="AL424">
        <f t="shared" si="302"/>
        <v>0</v>
      </c>
      <c r="AM424">
        <f t="shared" si="303"/>
        <v>0</v>
      </c>
      <c r="AN424">
        <f t="shared" si="322"/>
        <v>0</v>
      </c>
      <c r="AO424">
        <f t="shared" si="304"/>
        <v>0</v>
      </c>
      <c r="AP424">
        <f t="shared" si="305"/>
        <v>0</v>
      </c>
      <c r="EA424">
        <f>MasterListe!G114</f>
        <v>0</v>
      </c>
      <c r="EB424">
        <f>MasterListe!S114</f>
        <v>0</v>
      </c>
      <c r="EC424">
        <f t="shared" si="306"/>
        <v>0</v>
      </c>
      <c r="ED424">
        <f t="shared" si="307"/>
        <v>0</v>
      </c>
      <c r="EE424">
        <f t="shared" si="308"/>
        <v>0</v>
      </c>
      <c r="EF424">
        <f t="shared" si="309"/>
        <v>0</v>
      </c>
      <c r="EG424">
        <f t="shared" si="310"/>
        <v>0</v>
      </c>
      <c r="EH424">
        <f t="shared" si="311"/>
        <v>0</v>
      </c>
      <c r="EI424">
        <f t="shared" si="312"/>
        <v>0</v>
      </c>
    </row>
    <row r="425" spans="1:161">
      <c r="A425">
        <f t="shared" si="313"/>
        <v>0</v>
      </c>
      <c r="G425">
        <f t="shared" si="286"/>
        <v>0</v>
      </c>
      <c r="H425">
        <f t="shared" si="287"/>
        <v>0</v>
      </c>
      <c r="I425">
        <f t="shared" si="288"/>
        <v>0</v>
      </c>
      <c r="J425">
        <f t="shared" si="282"/>
        <v>0</v>
      </c>
      <c r="K425">
        <f t="shared" si="289"/>
        <v>0</v>
      </c>
      <c r="L425">
        <f t="shared" si="290"/>
        <v>0</v>
      </c>
      <c r="M425">
        <f t="shared" si="291"/>
        <v>0</v>
      </c>
      <c r="N425">
        <f t="shared" si="283"/>
        <v>0</v>
      </c>
      <c r="O425" t="str">
        <f>MasterListe!B115&amp;"_"&amp;MasterListe!E115&amp;"_"&amp;MasterListe!F115</f>
        <v>__</v>
      </c>
      <c r="P425" t="str">
        <f>MasterListe!I115&amp;" "&amp;MasterListe!L115</f>
        <v xml:space="preserve"> </v>
      </c>
      <c r="S425">
        <f t="shared" si="314"/>
        <v>4</v>
      </c>
      <c r="T425">
        <f t="shared" si="292"/>
        <v>0</v>
      </c>
      <c r="U425">
        <f t="shared" si="315"/>
        <v>0</v>
      </c>
      <c r="V425">
        <f t="shared" si="316"/>
        <v>10</v>
      </c>
      <c r="W425">
        <f t="shared" si="293"/>
        <v>5</v>
      </c>
      <c r="X425">
        <f t="shared" si="294"/>
        <v>0</v>
      </c>
      <c r="Y425">
        <f t="shared" si="317"/>
        <v>6</v>
      </c>
      <c r="Z425">
        <f t="shared" si="295"/>
        <v>2</v>
      </c>
      <c r="AA425">
        <f t="shared" si="296"/>
        <v>0</v>
      </c>
      <c r="AB425">
        <f t="shared" si="318"/>
        <v>96</v>
      </c>
      <c r="AC425">
        <f t="shared" si="297"/>
        <v>85</v>
      </c>
      <c r="AD425">
        <f t="shared" si="298"/>
        <v>0</v>
      </c>
      <c r="AE425">
        <f t="shared" si="319"/>
        <v>0</v>
      </c>
      <c r="AF425">
        <f t="shared" si="299"/>
        <v>0</v>
      </c>
      <c r="AG425">
        <f t="shared" si="320"/>
        <v>8</v>
      </c>
      <c r="AH425" cm="1">
        <f t="array" ref="AH425">_xlfn.IFS(AND(AF425=AE425,AJ425=1),SUM(IF(EC425=1,1,0),AH424),AND(AH424=0,OR(AI425=1,AJ425=0)),0,AND(AI425=0,AJ425=0),AH424)</f>
        <v>6</v>
      </c>
      <c r="AI425">
        <f t="shared" si="300"/>
        <v>0</v>
      </c>
      <c r="AJ425">
        <f t="shared" si="301"/>
        <v>0</v>
      </c>
      <c r="AK425">
        <f t="shared" si="321"/>
        <v>0</v>
      </c>
      <c r="AL425">
        <f t="shared" si="302"/>
        <v>0</v>
      </c>
      <c r="AM425">
        <f t="shared" si="303"/>
        <v>0</v>
      </c>
      <c r="AN425">
        <f t="shared" si="322"/>
        <v>0</v>
      </c>
      <c r="AO425">
        <f t="shared" si="304"/>
        <v>0</v>
      </c>
      <c r="AP425">
        <f t="shared" si="305"/>
        <v>0</v>
      </c>
      <c r="EA425">
        <f>MasterListe!G115</f>
        <v>0</v>
      </c>
      <c r="EB425">
        <f>MasterListe!S115</f>
        <v>0</v>
      </c>
      <c r="EC425">
        <f t="shared" si="306"/>
        <v>0</v>
      </c>
      <c r="ED425">
        <f t="shared" si="307"/>
        <v>0</v>
      </c>
      <c r="EE425">
        <f t="shared" si="308"/>
        <v>0</v>
      </c>
      <c r="EF425">
        <f t="shared" si="309"/>
        <v>0</v>
      </c>
      <c r="EG425">
        <f t="shared" si="310"/>
        <v>0</v>
      </c>
      <c r="EH425">
        <f t="shared" si="311"/>
        <v>0</v>
      </c>
      <c r="EI425">
        <f t="shared" si="312"/>
        <v>0</v>
      </c>
    </row>
    <row r="426" spans="1:161">
      <c r="A426">
        <f t="shared" si="313"/>
        <v>0</v>
      </c>
      <c r="G426">
        <f t="shared" si="286"/>
        <v>0</v>
      </c>
      <c r="H426">
        <f t="shared" si="287"/>
        <v>0</v>
      </c>
      <c r="I426">
        <f t="shared" si="288"/>
        <v>0</v>
      </c>
      <c r="J426">
        <f t="shared" si="282"/>
        <v>0</v>
      </c>
      <c r="K426">
        <f t="shared" si="289"/>
        <v>0</v>
      </c>
      <c r="L426">
        <f t="shared" si="290"/>
        <v>0</v>
      </c>
      <c r="M426">
        <f t="shared" si="291"/>
        <v>0</v>
      </c>
      <c r="N426">
        <f t="shared" si="283"/>
        <v>0</v>
      </c>
      <c r="O426" t="str">
        <f>MasterListe!B116&amp;"_"&amp;MasterListe!E116&amp;"_"&amp;MasterListe!F116</f>
        <v>__</v>
      </c>
      <c r="P426" t="str">
        <f>MasterListe!I116&amp;" "&amp;MasterListe!L116</f>
        <v xml:space="preserve"> </v>
      </c>
      <c r="S426">
        <f t="shared" si="314"/>
        <v>4</v>
      </c>
      <c r="T426">
        <f t="shared" si="292"/>
        <v>0</v>
      </c>
      <c r="U426">
        <f t="shared" si="315"/>
        <v>0</v>
      </c>
      <c r="V426">
        <f t="shared" si="316"/>
        <v>10</v>
      </c>
      <c r="W426">
        <f t="shared" si="293"/>
        <v>5</v>
      </c>
      <c r="X426">
        <f t="shared" si="294"/>
        <v>0</v>
      </c>
      <c r="Y426">
        <f t="shared" si="317"/>
        <v>6</v>
      </c>
      <c r="Z426">
        <f t="shared" si="295"/>
        <v>2</v>
      </c>
      <c r="AA426">
        <f t="shared" si="296"/>
        <v>0</v>
      </c>
      <c r="AB426">
        <f t="shared" si="318"/>
        <v>96</v>
      </c>
      <c r="AC426">
        <f t="shared" si="297"/>
        <v>85</v>
      </c>
      <c r="AD426">
        <f t="shared" si="298"/>
        <v>0</v>
      </c>
      <c r="AE426">
        <f t="shared" si="319"/>
        <v>0</v>
      </c>
      <c r="AF426">
        <f t="shared" si="299"/>
        <v>0</v>
      </c>
      <c r="AG426">
        <f t="shared" si="320"/>
        <v>8</v>
      </c>
      <c r="AH426" cm="1">
        <f t="array" ref="AH426">_xlfn.IFS(AND(AF426=AE426,AJ426=1),SUM(IF(EC426=1,1,0),AH425),AND(AH425=0,OR(AI426=1,AJ426=0)),0,AND(AI426=0,AJ426=0),AH425)</f>
        <v>6</v>
      </c>
      <c r="AI426">
        <f t="shared" si="300"/>
        <v>0</v>
      </c>
      <c r="AJ426">
        <f t="shared" si="301"/>
        <v>0</v>
      </c>
      <c r="AK426">
        <f t="shared" si="321"/>
        <v>0</v>
      </c>
      <c r="AL426">
        <f t="shared" si="302"/>
        <v>0</v>
      </c>
      <c r="AM426">
        <f t="shared" si="303"/>
        <v>0</v>
      </c>
      <c r="AN426">
        <f t="shared" si="322"/>
        <v>0</v>
      </c>
      <c r="AO426">
        <f t="shared" si="304"/>
        <v>0</v>
      </c>
      <c r="AP426">
        <f t="shared" si="305"/>
        <v>0</v>
      </c>
      <c r="EA426">
        <f>MasterListe!G116</f>
        <v>0</v>
      </c>
      <c r="EB426">
        <f>MasterListe!S116</f>
        <v>0</v>
      </c>
      <c r="EC426">
        <f t="shared" si="306"/>
        <v>0</v>
      </c>
      <c r="ED426">
        <f t="shared" si="307"/>
        <v>0</v>
      </c>
      <c r="EE426">
        <f t="shared" si="308"/>
        <v>0</v>
      </c>
      <c r="EF426">
        <f t="shared" si="309"/>
        <v>0</v>
      </c>
      <c r="EG426">
        <f t="shared" si="310"/>
        <v>0</v>
      </c>
      <c r="EH426">
        <f t="shared" si="311"/>
        <v>0</v>
      </c>
      <c r="EI426">
        <f t="shared" si="312"/>
        <v>0</v>
      </c>
    </row>
    <row r="427" spans="1:161">
      <c r="A427">
        <f t="shared" si="313"/>
        <v>0</v>
      </c>
      <c r="G427">
        <f t="shared" si="286"/>
        <v>0</v>
      </c>
      <c r="H427">
        <f t="shared" si="287"/>
        <v>0</v>
      </c>
      <c r="I427">
        <f t="shared" si="288"/>
        <v>0</v>
      </c>
      <c r="J427">
        <f t="shared" si="282"/>
        <v>0</v>
      </c>
      <c r="K427">
        <f t="shared" si="289"/>
        <v>0</v>
      </c>
      <c r="L427">
        <f t="shared" si="290"/>
        <v>0</v>
      </c>
      <c r="M427">
        <f t="shared" si="291"/>
        <v>0</v>
      </c>
      <c r="N427">
        <f t="shared" si="283"/>
        <v>0</v>
      </c>
      <c r="O427" t="str">
        <f>MasterListe!B117&amp;"_"&amp;MasterListe!E117&amp;"_"&amp;MasterListe!F117</f>
        <v>__</v>
      </c>
      <c r="P427" t="str">
        <f>MasterListe!I117&amp;" "&amp;MasterListe!L117</f>
        <v xml:space="preserve"> </v>
      </c>
      <c r="S427">
        <f t="shared" si="314"/>
        <v>4</v>
      </c>
      <c r="T427">
        <f t="shared" si="292"/>
        <v>0</v>
      </c>
      <c r="U427">
        <f t="shared" si="315"/>
        <v>0</v>
      </c>
      <c r="V427">
        <f t="shared" si="316"/>
        <v>10</v>
      </c>
      <c r="W427">
        <f t="shared" si="293"/>
        <v>5</v>
      </c>
      <c r="X427">
        <f t="shared" si="294"/>
        <v>0</v>
      </c>
      <c r="Y427">
        <f t="shared" si="317"/>
        <v>6</v>
      </c>
      <c r="Z427">
        <f t="shared" si="295"/>
        <v>2</v>
      </c>
      <c r="AA427">
        <f t="shared" si="296"/>
        <v>0</v>
      </c>
      <c r="AB427">
        <f t="shared" si="318"/>
        <v>96</v>
      </c>
      <c r="AC427">
        <f t="shared" si="297"/>
        <v>85</v>
      </c>
      <c r="AD427">
        <f t="shared" si="298"/>
        <v>0</v>
      </c>
      <c r="AE427">
        <f t="shared" si="319"/>
        <v>0</v>
      </c>
      <c r="AF427">
        <f t="shared" si="299"/>
        <v>0</v>
      </c>
      <c r="AG427">
        <f t="shared" si="320"/>
        <v>8</v>
      </c>
      <c r="AH427" cm="1">
        <f t="array" ref="AH427">_xlfn.IFS(AND(AF427=AE427,AJ427=1),SUM(IF(EC427=1,1,0),AH426),AND(AH426=0,OR(AI427=1,AJ427=0)),0,AND(AI427=0,AJ427=0),AH426)</f>
        <v>6</v>
      </c>
      <c r="AI427">
        <f t="shared" si="300"/>
        <v>0</v>
      </c>
      <c r="AJ427">
        <f t="shared" si="301"/>
        <v>0</v>
      </c>
      <c r="AK427">
        <f t="shared" si="321"/>
        <v>0</v>
      </c>
      <c r="AL427">
        <f t="shared" si="302"/>
        <v>0</v>
      </c>
      <c r="AM427">
        <f t="shared" si="303"/>
        <v>0</v>
      </c>
      <c r="AN427">
        <f t="shared" si="322"/>
        <v>0</v>
      </c>
      <c r="AO427">
        <f t="shared" si="304"/>
        <v>0</v>
      </c>
      <c r="AP427">
        <f t="shared" si="305"/>
        <v>0</v>
      </c>
      <c r="EA427">
        <f>MasterListe!G117</f>
        <v>0</v>
      </c>
      <c r="EB427">
        <f>MasterListe!S117</f>
        <v>0</v>
      </c>
      <c r="EC427">
        <f t="shared" si="306"/>
        <v>0</v>
      </c>
      <c r="ED427">
        <f t="shared" si="307"/>
        <v>0</v>
      </c>
      <c r="EE427">
        <f t="shared" si="308"/>
        <v>0</v>
      </c>
      <c r="EF427">
        <f t="shared" si="309"/>
        <v>0</v>
      </c>
      <c r="EG427">
        <f t="shared" si="310"/>
        <v>0</v>
      </c>
      <c r="EH427">
        <f t="shared" si="311"/>
        <v>0</v>
      </c>
      <c r="EI427">
        <f t="shared" si="312"/>
        <v>0</v>
      </c>
    </row>
    <row r="428" spans="1:161">
      <c r="A428">
        <f t="shared" si="313"/>
        <v>0</v>
      </c>
      <c r="G428">
        <f t="shared" si="286"/>
        <v>0</v>
      </c>
      <c r="H428">
        <f t="shared" si="287"/>
        <v>0</v>
      </c>
      <c r="I428">
        <f t="shared" si="288"/>
        <v>0</v>
      </c>
      <c r="J428">
        <f t="shared" si="282"/>
        <v>0</v>
      </c>
      <c r="K428">
        <f t="shared" si="289"/>
        <v>0</v>
      </c>
      <c r="L428">
        <f t="shared" si="290"/>
        <v>0</v>
      </c>
      <c r="M428">
        <f t="shared" si="291"/>
        <v>0</v>
      </c>
      <c r="N428">
        <f t="shared" si="283"/>
        <v>0</v>
      </c>
      <c r="O428" t="str">
        <f>MasterListe!B118&amp;"_"&amp;MasterListe!E118&amp;"_"&amp;MasterListe!F118</f>
        <v>__</v>
      </c>
      <c r="P428" t="str">
        <f>MasterListe!I118&amp;" "&amp;MasterListe!L118</f>
        <v xml:space="preserve"> </v>
      </c>
      <c r="S428">
        <f t="shared" si="314"/>
        <v>4</v>
      </c>
      <c r="T428">
        <f t="shared" si="292"/>
        <v>0</v>
      </c>
      <c r="U428">
        <f t="shared" si="315"/>
        <v>0</v>
      </c>
      <c r="V428">
        <f t="shared" si="316"/>
        <v>10</v>
      </c>
      <c r="W428">
        <f t="shared" si="293"/>
        <v>5</v>
      </c>
      <c r="X428">
        <f t="shared" si="294"/>
        <v>0</v>
      </c>
      <c r="Y428">
        <f t="shared" si="317"/>
        <v>6</v>
      </c>
      <c r="Z428">
        <f t="shared" si="295"/>
        <v>2</v>
      </c>
      <c r="AA428">
        <f t="shared" si="296"/>
        <v>0</v>
      </c>
      <c r="AB428">
        <f t="shared" si="318"/>
        <v>96</v>
      </c>
      <c r="AC428">
        <f t="shared" si="297"/>
        <v>85</v>
      </c>
      <c r="AD428">
        <f t="shared" si="298"/>
        <v>0</v>
      </c>
      <c r="AE428">
        <f t="shared" si="319"/>
        <v>0</v>
      </c>
      <c r="AF428">
        <f t="shared" si="299"/>
        <v>0</v>
      </c>
      <c r="AG428">
        <f t="shared" si="320"/>
        <v>8</v>
      </c>
      <c r="AH428" cm="1">
        <f t="array" ref="AH428">_xlfn.IFS(AND(AF428=AE428,AJ428=1),SUM(IF(EC428=1,1,0),AH427),AND(AH427=0,OR(AI428=1,AJ428=0)),0,AND(AI428=0,AJ428=0),AH427)</f>
        <v>6</v>
      </c>
      <c r="AI428">
        <f t="shared" si="300"/>
        <v>0</v>
      </c>
      <c r="AJ428">
        <f t="shared" si="301"/>
        <v>0</v>
      </c>
      <c r="AK428">
        <f t="shared" si="321"/>
        <v>0</v>
      </c>
      <c r="AL428">
        <f t="shared" si="302"/>
        <v>0</v>
      </c>
      <c r="AM428">
        <f t="shared" si="303"/>
        <v>0</v>
      </c>
      <c r="AN428">
        <f t="shared" si="322"/>
        <v>0</v>
      </c>
      <c r="AO428">
        <f t="shared" si="304"/>
        <v>0</v>
      </c>
      <c r="AP428">
        <f t="shared" si="305"/>
        <v>0</v>
      </c>
      <c r="EA428">
        <f>MasterListe!G118</f>
        <v>0</v>
      </c>
      <c r="EB428">
        <f>MasterListe!S118</f>
        <v>0</v>
      </c>
      <c r="EC428">
        <f t="shared" si="306"/>
        <v>0</v>
      </c>
      <c r="ED428">
        <f t="shared" si="307"/>
        <v>0</v>
      </c>
      <c r="EE428">
        <f t="shared" si="308"/>
        <v>0</v>
      </c>
      <c r="EF428">
        <f t="shared" si="309"/>
        <v>0</v>
      </c>
      <c r="EG428">
        <f t="shared" si="310"/>
        <v>0</v>
      </c>
      <c r="EH428">
        <f t="shared" si="311"/>
        <v>0</v>
      </c>
      <c r="EI428">
        <f t="shared" si="312"/>
        <v>0</v>
      </c>
    </row>
    <row r="429" spans="1:161">
      <c r="A429">
        <f t="shared" si="313"/>
        <v>0</v>
      </c>
      <c r="G429">
        <f t="shared" si="286"/>
        <v>0</v>
      </c>
      <c r="H429">
        <f t="shared" si="287"/>
        <v>0</v>
      </c>
      <c r="I429">
        <f t="shared" si="288"/>
        <v>0</v>
      </c>
      <c r="J429">
        <f t="shared" si="282"/>
        <v>0</v>
      </c>
      <c r="K429">
        <f t="shared" si="289"/>
        <v>0</v>
      </c>
      <c r="L429">
        <f t="shared" si="290"/>
        <v>0</v>
      </c>
      <c r="M429">
        <f t="shared" si="291"/>
        <v>0</v>
      </c>
      <c r="N429">
        <f t="shared" si="283"/>
        <v>0</v>
      </c>
      <c r="O429" t="str">
        <f>MasterListe!B119&amp;"_"&amp;MasterListe!E119&amp;"_"&amp;MasterListe!F119</f>
        <v>__</v>
      </c>
      <c r="P429" t="str">
        <f>MasterListe!I119&amp;" "&amp;MasterListe!L119</f>
        <v xml:space="preserve"> </v>
      </c>
      <c r="S429">
        <f t="shared" si="314"/>
        <v>4</v>
      </c>
      <c r="T429">
        <f t="shared" si="292"/>
        <v>0</v>
      </c>
      <c r="U429">
        <f t="shared" si="315"/>
        <v>0</v>
      </c>
      <c r="V429">
        <f t="shared" si="316"/>
        <v>10</v>
      </c>
      <c r="W429">
        <f t="shared" si="293"/>
        <v>5</v>
      </c>
      <c r="X429">
        <f t="shared" si="294"/>
        <v>0</v>
      </c>
      <c r="Y429">
        <f t="shared" si="317"/>
        <v>6</v>
      </c>
      <c r="Z429">
        <f t="shared" si="295"/>
        <v>2</v>
      </c>
      <c r="AA429">
        <f t="shared" si="296"/>
        <v>0</v>
      </c>
      <c r="AB429">
        <f t="shared" si="318"/>
        <v>96</v>
      </c>
      <c r="AC429">
        <f t="shared" si="297"/>
        <v>85</v>
      </c>
      <c r="AD429">
        <f t="shared" si="298"/>
        <v>0</v>
      </c>
      <c r="AE429">
        <f t="shared" si="319"/>
        <v>0</v>
      </c>
      <c r="AF429">
        <f t="shared" si="299"/>
        <v>0</v>
      </c>
      <c r="AG429">
        <f t="shared" si="320"/>
        <v>8</v>
      </c>
      <c r="AH429" cm="1">
        <f t="array" ref="AH429">_xlfn.IFS(AND(AF429=AE429,AJ429=1),SUM(IF(EC429=1,1,0),AH428),AND(AH428=0,OR(AI429=1,AJ429=0)),0,AND(AI429=0,AJ429=0),AH428)</f>
        <v>6</v>
      </c>
      <c r="AI429">
        <f t="shared" si="300"/>
        <v>0</v>
      </c>
      <c r="AJ429">
        <f t="shared" si="301"/>
        <v>0</v>
      </c>
      <c r="AK429">
        <f t="shared" si="321"/>
        <v>0</v>
      </c>
      <c r="AL429">
        <f t="shared" si="302"/>
        <v>0</v>
      </c>
      <c r="AM429">
        <f t="shared" si="303"/>
        <v>0</v>
      </c>
      <c r="AN429">
        <f t="shared" si="322"/>
        <v>0</v>
      </c>
      <c r="AO429">
        <f t="shared" si="304"/>
        <v>0</v>
      </c>
      <c r="AP429">
        <f t="shared" si="305"/>
        <v>0</v>
      </c>
      <c r="EA429">
        <f>MasterListe!G119</f>
        <v>0</v>
      </c>
      <c r="EB429">
        <f>MasterListe!S119</f>
        <v>0</v>
      </c>
      <c r="EC429">
        <f t="shared" si="306"/>
        <v>0</v>
      </c>
      <c r="ED429">
        <f t="shared" si="307"/>
        <v>0</v>
      </c>
      <c r="EE429">
        <f t="shared" si="308"/>
        <v>0</v>
      </c>
      <c r="EF429">
        <f t="shared" si="309"/>
        <v>0</v>
      </c>
      <c r="EG429">
        <f t="shared" si="310"/>
        <v>0</v>
      </c>
      <c r="EH429">
        <f t="shared" si="311"/>
        <v>0</v>
      </c>
      <c r="EI429">
        <f t="shared" si="312"/>
        <v>0</v>
      </c>
    </row>
    <row r="430" spans="1:161">
      <c r="A430">
        <f t="shared" si="313"/>
        <v>0</v>
      </c>
      <c r="G430">
        <f t="shared" si="286"/>
        <v>0</v>
      </c>
      <c r="H430">
        <f t="shared" si="287"/>
        <v>0</v>
      </c>
      <c r="I430">
        <f t="shared" si="288"/>
        <v>0</v>
      </c>
      <c r="J430">
        <f t="shared" si="282"/>
        <v>0</v>
      </c>
      <c r="K430">
        <f t="shared" si="289"/>
        <v>0</v>
      </c>
      <c r="L430">
        <f t="shared" si="290"/>
        <v>0</v>
      </c>
      <c r="M430">
        <f t="shared" si="291"/>
        <v>0</v>
      </c>
      <c r="N430">
        <f t="shared" si="283"/>
        <v>0</v>
      </c>
      <c r="O430" t="str">
        <f>MasterListe!B120&amp;"_"&amp;MasterListe!E120&amp;"_"&amp;MasterListe!F120</f>
        <v>__</v>
      </c>
      <c r="P430" t="str">
        <f>MasterListe!I120&amp;" "&amp;MasterListe!L120</f>
        <v xml:space="preserve"> </v>
      </c>
      <c r="S430">
        <f t="shared" si="314"/>
        <v>4</v>
      </c>
      <c r="T430">
        <f t="shared" si="292"/>
        <v>0</v>
      </c>
      <c r="U430">
        <f t="shared" si="315"/>
        <v>0</v>
      </c>
      <c r="V430">
        <f t="shared" si="316"/>
        <v>10</v>
      </c>
      <c r="W430">
        <f t="shared" si="293"/>
        <v>5</v>
      </c>
      <c r="X430">
        <f t="shared" si="294"/>
        <v>0</v>
      </c>
      <c r="Y430">
        <f t="shared" si="317"/>
        <v>6</v>
      </c>
      <c r="Z430">
        <f t="shared" si="295"/>
        <v>2</v>
      </c>
      <c r="AA430">
        <f t="shared" si="296"/>
        <v>0</v>
      </c>
      <c r="AB430">
        <f t="shared" si="318"/>
        <v>96</v>
      </c>
      <c r="AC430">
        <f t="shared" si="297"/>
        <v>85</v>
      </c>
      <c r="AD430">
        <f t="shared" si="298"/>
        <v>0</v>
      </c>
      <c r="AE430">
        <f t="shared" si="319"/>
        <v>0</v>
      </c>
      <c r="AF430">
        <f t="shared" si="299"/>
        <v>0</v>
      </c>
      <c r="AG430">
        <f t="shared" si="320"/>
        <v>8</v>
      </c>
      <c r="AH430" cm="1">
        <f t="array" ref="AH430">_xlfn.IFS(AND(AF430=AE430,AJ430=1),SUM(IF(EC430=1,1,0),AH429),AND(AH429=0,OR(AI430=1,AJ430=0)),0,AND(AI430=0,AJ430=0),AH429)</f>
        <v>6</v>
      </c>
      <c r="AI430">
        <f t="shared" si="300"/>
        <v>0</v>
      </c>
      <c r="AJ430">
        <f t="shared" si="301"/>
        <v>0</v>
      </c>
      <c r="AK430">
        <f t="shared" si="321"/>
        <v>0</v>
      </c>
      <c r="AL430">
        <f t="shared" si="302"/>
        <v>0</v>
      </c>
      <c r="AM430">
        <f t="shared" si="303"/>
        <v>0</v>
      </c>
      <c r="AN430">
        <f t="shared" si="322"/>
        <v>0</v>
      </c>
      <c r="AO430">
        <f t="shared" si="304"/>
        <v>0</v>
      </c>
      <c r="AP430">
        <f t="shared" si="305"/>
        <v>0</v>
      </c>
      <c r="EA430">
        <f>MasterListe!G120</f>
        <v>0</v>
      </c>
      <c r="EB430">
        <f>MasterListe!S120</f>
        <v>0</v>
      </c>
      <c r="EC430">
        <f t="shared" si="306"/>
        <v>0</v>
      </c>
      <c r="ED430">
        <f t="shared" si="307"/>
        <v>0</v>
      </c>
      <c r="EE430">
        <f t="shared" si="308"/>
        <v>0</v>
      </c>
      <c r="EF430">
        <f t="shared" si="309"/>
        <v>0</v>
      </c>
      <c r="EG430">
        <f t="shared" si="310"/>
        <v>0</v>
      </c>
      <c r="EH430">
        <f t="shared" si="311"/>
        <v>0</v>
      </c>
      <c r="EI430">
        <f t="shared" si="312"/>
        <v>0</v>
      </c>
    </row>
    <row r="431" spans="1:161">
      <c r="A431">
        <f t="shared" si="313"/>
        <v>0</v>
      </c>
      <c r="G431">
        <f t="shared" si="286"/>
        <v>0</v>
      </c>
      <c r="H431">
        <f t="shared" si="287"/>
        <v>0</v>
      </c>
      <c r="I431">
        <f t="shared" si="288"/>
        <v>0</v>
      </c>
      <c r="J431">
        <f t="shared" si="282"/>
        <v>0</v>
      </c>
      <c r="K431">
        <f t="shared" si="289"/>
        <v>0</v>
      </c>
      <c r="L431">
        <f t="shared" si="290"/>
        <v>0</v>
      </c>
      <c r="M431">
        <f t="shared" si="291"/>
        <v>0</v>
      </c>
      <c r="N431">
        <f t="shared" si="283"/>
        <v>0</v>
      </c>
      <c r="O431" t="str">
        <f>MasterListe!B121&amp;"_"&amp;MasterListe!E121&amp;"_"&amp;MasterListe!F121</f>
        <v>__</v>
      </c>
      <c r="P431" t="str">
        <f>MasterListe!I121&amp;" "&amp;MasterListe!L121</f>
        <v xml:space="preserve"> </v>
      </c>
      <c r="S431">
        <f t="shared" si="314"/>
        <v>4</v>
      </c>
      <c r="T431">
        <f t="shared" si="292"/>
        <v>0</v>
      </c>
      <c r="U431">
        <f t="shared" si="315"/>
        <v>0</v>
      </c>
      <c r="V431">
        <f t="shared" si="316"/>
        <v>10</v>
      </c>
      <c r="W431">
        <f t="shared" si="293"/>
        <v>5</v>
      </c>
      <c r="X431">
        <f t="shared" si="294"/>
        <v>0</v>
      </c>
      <c r="Y431">
        <f t="shared" si="317"/>
        <v>6</v>
      </c>
      <c r="Z431">
        <f t="shared" si="295"/>
        <v>2</v>
      </c>
      <c r="AA431">
        <f t="shared" si="296"/>
        <v>0</v>
      </c>
      <c r="AB431">
        <f t="shared" si="318"/>
        <v>96</v>
      </c>
      <c r="AC431">
        <f t="shared" si="297"/>
        <v>85</v>
      </c>
      <c r="AD431">
        <f t="shared" si="298"/>
        <v>0</v>
      </c>
      <c r="AE431">
        <f t="shared" si="319"/>
        <v>0</v>
      </c>
      <c r="AF431">
        <f t="shared" si="299"/>
        <v>0</v>
      </c>
      <c r="AG431">
        <f t="shared" si="320"/>
        <v>8</v>
      </c>
      <c r="AH431" cm="1">
        <f t="array" ref="AH431">_xlfn.IFS(AND(AF431=AE431,AJ431=1),SUM(IF(EC431=1,1,0),AH430),AND(AH430=0,OR(AI431=1,AJ431=0)),0,AND(AI431=0,AJ431=0),AH430)</f>
        <v>6</v>
      </c>
      <c r="AI431">
        <f t="shared" si="300"/>
        <v>0</v>
      </c>
      <c r="AJ431">
        <f t="shared" si="301"/>
        <v>0</v>
      </c>
      <c r="AK431">
        <f t="shared" si="321"/>
        <v>0</v>
      </c>
      <c r="AL431">
        <f t="shared" si="302"/>
        <v>0</v>
      </c>
      <c r="AM431">
        <f t="shared" si="303"/>
        <v>0</v>
      </c>
      <c r="AN431">
        <f t="shared" si="322"/>
        <v>0</v>
      </c>
      <c r="AO431">
        <f t="shared" si="304"/>
        <v>0</v>
      </c>
      <c r="AP431">
        <f t="shared" si="305"/>
        <v>0</v>
      </c>
      <c r="EA431">
        <f>MasterListe!G121</f>
        <v>0</v>
      </c>
      <c r="EB431">
        <f>MasterListe!S121</f>
        <v>0</v>
      </c>
      <c r="EC431">
        <f t="shared" si="306"/>
        <v>0</v>
      </c>
      <c r="ED431">
        <f t="shared" si="307"/>
        <v>0</v>
      </c>
      <c r="EE431">
        <f t="shared" si="308"/>
        <v>0</v>
      </c>
      <c r="EF431">
        <f t="shared" si="309"/>
        <v>0</v>
      </c>
      <c r="EG431">
        <f t="shared" si="310"/>
        <v>0</v>
      </c>
      <c r="EH431">
        <f t="shared" si="311"/>
        <v>0</v>
      </c>
      <c r="EI431">
        <f t="shared" si="312"/>
        <v>0</v>
      </c>
    </row>
    <row r="432" spans="1:161">
      <c r="A432">
        <f t="shared" si="313"/>
        <v>0</v>
      </c>
      <c r="G432">
        <f t="shared" si="286"/>
        <v>0</v>
      </c>
      <c r="H432">
        <f t="shared" si="287"/>
        <v>0</v>
      </c>
      <c r="I432">
        <f t="shared" si="288"/>
        <v>0</v>
      </c>
      <c r="J432">
        <f t="shared" si="282"/>
        <v>0</v>
      </c>
      <c r="K432">
        <f t="shared" si="289"/>
        <v>0</v>
      </c>
      <c r="L432">
        <f t="shared" si="290"/>
        <v>0</v>
      </c>
      <c r="M432">
        <f t="shared" si="291"/>
        <v>0</v>
      </c>
      <c r="N432">
        <f t="shared" si="283"/>
        <v>0</v>
      </c>
      <c r="O432" t="str">
        <f>MasterListe!B122&amp;"_"&amp;MasterListe!E122&amp;"_"&amp;MasterListe!F122</f>
        <v>__</v>
      </c>
      <c r="P432" t="str">
        <f>MasterListe!I122&amp;" "&amp;MasterListe!L122</f>
        <v xml:space="preserve"> </v>
      </c>
      <c r="S432">
        <f t="shared" si="314"/>
        <v>4</v>
      </c>
      <c r="T432">
        <f t="shared" si="292"/>
        <v>0</v>
      </c>
      <c r="U432">
        <f t="shared" si="315"/>
        <v>0</v>
      </c>
      <c r="V432">
        <f t="shared" si="316"/>
        <v>10</v>
      </c>
      <c r="W432">
        <f t="shared" si="293"/>
        <v>5</v>
      </c>
      <c r="X432">
        <f t="shared" si="294"/>
        <v>0</v>
      </c>
      <c r="Y432">
        <f t="shared" si="317"/>
        <v>6</v>
      </c>
      <c r="Z432">
        <f t="shared" si="295"/>
        <v>2</v>
      </c>
      <c r="AA432">
        <f t="shared" si="296"/>
        <v>0</v>
      </c>
      <c r="AB432">
        <f t="shared" si="318"/>
        <v>96</v>
      </c>
      <c r="AC432">
        <f t="shared" si="297"/>
        <v>85</v>
      </c>
      <c r="AD432">
        <f t="shared" si="298"/>
        <v>0</v>
      </c>
      <c r="AE432">
        <f t="shared" si="319"/>
        <v>0</v>
      </c>
      <c r="AF432">
        <f t="shared" si="299"/>
        <v>0</v>
      </c>
      <c r="AG432">
        <f t="shared" si="320"/>
        <v>8</v>
      </c>
      <c r="AH432" cm="1">
        <f t="array" ref="AH432">_xlfn.IFS(AND(AF432=AE432,AJ432=1),SUM(IF(EC432=1,1,0),AH431),AND(AH431=0,OR(AI432=1,AJ432=0)),0,AND(AI432=0,AJ432=0),AH431)</f>
        <v>6</v>
      </c>
      <c r="AI432">
        <f t="shared" si="300"/>
        <v>0</v>
      </c>
      <c r="AJ432">
        <f t="shared" si="301"/>
        <v>0</v>
      </c>
      <c r="AK432">
        <f t="shared" si="321"/>
        <v>0</v>
      </c>
      <c r="AL432">
        <f t="shared" si="302"/>
        <v>0</v>
      </c>
      <c r="AM432">
        <f t="shared" si="303"/>
        <v>0</v>
      </c>
      <c r="AN432">
        <f t="shared" si="322"/>
        <v>0</v>
      </c>
      <c r="AO432">
        <f t="shared" si="304"/>
        <v>0</v>
      </c>
      <c r="AP432">
        <f t="shared" si="305"/>
        <v>0</v>
      </c>
      <c r="EA432">
        <f>MasterListe!G122</f>
        <v>0</v>
      </c>
      <c r="EB432">
        <f>MasterListe!S122</f>
        <v>0</v>
      </c>
      <c r="EC432">
        <f t="shared" si="306"/>
        <v>0</v>
      </c>
      <c r="ED432">
        <f t="shared" si="307"/>
        <v>0</v>
      </c>
      <c r="EE432">
        <f t="shared" si="308"/>
        <v>0</v>
      </c>
      <c r="EF432">
        <f t="shared" si="309"/>
        <v>0</v>
      </c>
      <c r="EG432">
        <f t="shared" si="310"/>
        <v>0</v>
      </c>
      <c r="EH432">
        <f t="shared" si="311"/>
        <v>0</v>
      </c>
      <c r="EI432">
        <f t="shared" si="312"/>
        <v>0</v>
      </c>
    </row>
    <row r="433" spans="1:139">
      <c r="A433">
        <f t="shared" si="313"/>
        <v>0</v>
      </c>
      <c r="G433">
        <f t="shared" si="286"/>
        <v>0</v>
      </c>
      <c r="H433">
        <f t="shared" si="287"/>
        <v>0</v>
      </c>
      <c r="I433">
        <f t="shared" si="288"/>
        <v>0</v>
      </c>
      <c r="J433">
        <f t="shared" si="282"/>
        <v>0</v>
      </c>
      <c r="K433">
        <f t="shared" si="289"/>
        <v>0</v>
      </c>
      <c r="L433">
        <f t="shared" si="290"/>
        <v>0</v>
      </c>
      <c r="M433">
        <f t="shared" si="291"/>
        <v>0</v>
      </c>
      <c r="N433">
        <f t="shared" si="283"/>
        <v>0</v>
      </c>
      <c r="O433" t="str">
        <f>MasterListe!B123&amp;"_"&amp;MasterListe!E123&amp;"_"&amp;MasterListe!F123</f>
        <v>__</v>
      </c>
      <c r="P433" t="str">
        <f>MasterListe!I123&amp;" "&amp;MasterListe!L123</f>
        <v xml:space="preserve"> </v>
      </c>
      <c r="S433">
        <f t="shared" si="314"/>
        <v>4</v>
      </c>
      <c r="T433">
        <f t="shared" si="292"/>
        <v>0</v>
      </c>
      <c r="U433">
        <f t="shared" si="315"/>
        <v>0</v>
      </c>
      <c r="V433">
        <f t="shared" si="316"/>
        <v>10</v>
      </c>
      <c r="W433">
        <f t="shared" si="293"/>
        <v>5</v>
      </c>
      <c r="X433">
        <f t="shared" si="294"/>
        <v>0</v>
      </c>
      <c r="Y433">
        <f t="shared" si="317"/>
        <v>6</v>
      </c>
      <c r="Z433">
        <f t="shared" si="295"/>
        <v>2</v>
      </c>
      <c r="AA433">
        <f t="shared" si="296"/>
        <v>0</v>
      </c>
      <c r="AB433">
        <f t="shared" si="318"/>
        <v>96</v>
      </c>
      <c r="AC433">
        <f t="shared" si="297"/>
        <v>85</v>
      </c>
      <c r="AD433">
        <f t="shared" si="298"/>
        <v>0</v>
      </c>
      <c r="AE433">
        <f t="shared" si="319"/>
        <v>0</v>
      </c>
      <c r="AF433">
        <f t="shared" si="299"/>
        <v>0</v>
      </c>
      <c r="AG433">
        <f t="shared" si="320"/>
        <v>8</v>
      </c>
      <c r="AH433" cm="1">
        <f t="array" ref="AH433">_xlfn.IFS(AND(AF433=AE433,AJ433=1),SUM(IF(EC433=1,1,0),AH432),AND(AH432=0,OR(AI433=1,AJ433=0)),0,AND(AI433=0,AJ433=0),AH432)</f>
        <v>6</v>
      </c>
      <c r="AI433">
        <f t="shared" si="300"/>
        <v>0</v>
      </c>
      <c r="AJ433">
        <f t="shared" si="301"/>
        <v>0</v>
      </c>
      <c r="AK433">
        <f t="shared" si="321"/>
        <v>0</v>
      </c>
      <c r="AL433">
        <f t="shared" si="302"/>
        <v>0</v>
      </c>
      <c r="AM433">
        <f t="shared" si="303"/>
        <v>0</v>
      </c>
      <c r="AN433">
        <f t="shared" si="322"/>
        <v>0</v>
      </c>
      <c r="AO433">
        <f t="shared" si="304"/>
        <v>0</v>
      </c>
      <c r="AP433">
        <f t="shared" si="305"/>
        <v>0</v>
      </c>
      <c r="EA433">
        <f>MasterListe!G123</f>
        <v>0</v>
      </c>
      <c r="EB433">
        <f>MasterListe!S123</f>
        <v>0</v>
      </c>
      <c r="EC433">
        <f t="shared" si="306"/>
        <v>0</v>
      </c>
      <c r="ED433">
        <f t="shared" si="307"/>
        <v>0</v>
      </c>
      <c r="EE433">
        <f t="shared" si="308"/>
        <v>0</v>
      </c>
      <c r="EF433">
        <f t="shared" si="309"/>
        <v>0</v>
      </c>
      <c r="EG433">
        <f t="shared" si="310"/>
        <v>0</v>
      </c>
      <c r="EH433">
        <f t="shared" si="311"/>
        <v>0</v>
      </c>
      <c r="EI433">
        <f t="shared" si="312"/>
        <v>0</v>
      </c>
    </row>
    <row r="434" spans="1:139">
      <c r="A434">
        <f t="shared" si="313"/>
        <v>0</v>
      </c>
      <c r="G434">
        <f t="shared" si="286"/>
        <v>0</v>
      </c>
      <c r="H434">
        <f t="shared" si="287"/>
        <v>0</v>
      </c>
      <c r="I434">
        <f t="shared" si="288"/>
        <v>0</v>
      </c>
      <c r="J434">
        <f t="shared" si="282"/>
        <v>0</v>
      </c>
      <c r="K434">
        <f t="shared" si="289"/>
        <v>0</v>
      </c>
      <c r="L434">
        <f t="shared" si="290"/>
        <v>0</v>
      </c>
      <c r="M434">
        <f t="shared" si="291"/>
        <v>0</v>
      </c>
      <c r="N434">
        <f t="shared" si="283"/>
        <v>0</v>
      </c>
      <c r="O434" t="str">
        <f>MasterListe!B124&amp;"_"&amp;MasterListe!E124&amp;"_"&amp;MasterListe!F124</f>
        <v>__</v>
      </c>
      <c r="P434" t="str">
        <f>MasterListe!I124&amp;" "&amp;MasterListe!L124</f>
        <v xml:space="preserve"> </v>
      </c>
      <c r="S434">
        <f t="shared" si="314"/>
        <v>4</v>
      </c>
      <c r="T434">
        <f t="shared" si="292"/>
        <v>0</v>
      </c>
      <c r="U434">
        <f t="shared" si="315"/>
        <v>0</v>
      </c>
      <c r="V434">
        <f t="shared" si="316"/>
        <v>10</v>
      </c>
      <c r="W434">
        <f t="shared" si="293"/>
        <v>5</v>
      </c>
      <c r="X434">
        <f t="shared" si="294"/>
        <v>0</v>
      </c>
      <c r="Y434">
        <f t="shared" si="317"/>
        <v>6</v>
      </c>
      <c r="Z434">
        <f t="shared" si="295"/>
        <v>2</v>
      </c>
      <c r="AA434">
        <f t="shared" si="296"/>
        <v>0</v>
      </c>
      <c r="AB434">
        <f t="shared" si="318"/>
        <v>96</v>
      </c>
      <c r="AC434">
        <f t="shared" si="297"/>
        <v>85</v>
      </c>
      <c r="AD434">
        <f t="shared" si="298"/>
        <v>0</v>
      </c>
      <c r="AE434">
        <f t="shared" si="319"/>
        <v>0</v>
      </c>
      <c r="AF434">
        <f t="shared" si="299"/>
        <v>0</v>
      </c>
      <c r="AG434">
        <f t="shared" si="320"/>
        <v>8</v>
      </c>
      <c r="AH434" cm="1">
        <f t="array" ref="AH434">_xlfn.IFS(AND(AF434=AE434,AJ434=1),SUM(IF(EC434=1,1,0),AH433),AND(AH433=0,OR(AI434=1,AJ434=0)),0,AND(AI434=0,AJ434=0),AH433)</f>
        <v>6</v>
      </c>
      <c r="AI434">
        <f t="shared" si="300"/>
        <v>0</v>
      </c>
      <c r="AJ434">
        <f t="shared" si="301"/>
        <v>0</v>
      </c>
      <c r="AK434">
        <f t="shared" si="321"/>
        <v>0</v>
      </c>
      <c r="AL434">
        <f t="shared" si="302"/>
        <v>0</v>
      </c>
      <c r="AM434">
        <f t="shared" si="303"/>
        <v>0</v>
      </c>
      <c r="AN434">
        <f t="shared" si="322"/>
        <v>0</v>
      </c>
      <c r="AO434">
        <f t="shared" si="304"/>
        <v>0</v>
      </c>
      <c r="AP434">
        <f t="shared" si="305"/>
        <v>0</v>
      </c>
      <c r="EA434">
        <f>MasterListe!G124</f>
        <v>0</v>
      </c>
      <c r="EB434">
        <f>MasterListe!S124</f>
        <v>0</v>
      </c>
      <c r="EC434">
        <f t="shared" si="306"/>
        <v>0</v>
      </c>
      <c r="ED434">
        <f t="shared" si="307"/>
        <v>0</v>
      </c>
      <c r="EE434">
        <f t="shared" si="308"/>
        <v>0</v>
      </c>
      <c r="EF434">
        <f t="shared" si="309"/>
        <v>0</v>
      </c>
      <c r="EG434">
        <f t="shared" si="310"/>
        <v>0</v>
      </c>
      <c r="EH434">
        <f t="shared" si="311"/>
        <v>0</v>
      </c>
      <c r="EI434">
        <f t="shared" si="312"/>
        <v>0</v>
      </c>
    </row>
    <row r="435" spans="1:139">
      <c r="A435">
        <f t="shared" si="313"/>
        <v>0</v>
      </c>
      <c r="G435">
        <f t="shared" si="286"/>
        <v>0</v>
      </c>
      <c r="H435">
        <f t="shared" si="287"/>
        <v>0</v>
      </c>
      <c r="I435">
        <f t="shared" si="288"/>
        <v>0</v>
      </c>
      <c r="J435">
        <f t="shared" si="282"/>
        <v>0</v>
      </c>
      <c r="K435">
        <f t="shared" si="289"/>
        <v>0</v>
      </c>
      <c r="L435">
        <f t="shared" si="290"/>
        <v>0</v>
      </c>
      <c r="M435">
        <f t="shared" si="291"/>
        <v>0</v>
      </c>
      <c r="N435">
        <f t="shared" si="283"/>
        <v>0</v>
      </c>
      <c r="O435" t="str">
        <f>MasterListe!B125&amp;"_"&amp;MasterListe!E125&amp;"_"&amp;MasterListe!F125</f>
        <v>__</v>
      </c>
      <c r="P435" t="str">
        <f>MasterListe!I125&amp;" "&amp;MasterListe!L125</f>
        <v xml:space="preserve"> </v>
      </c>
      <c r="S435">
        <f t="shared" si="314"/>
        <v>4</v>
      </c>
      <c r="T435">
        <f t="shared" si="292"/>
        <v>0</v>
      </c>
      <c r="U435">
        <f t="shared" si="315"/>
        <v>0</v>
      </c>
      <c r="V435">
        <f t="shared" si="316"/>
        <v>10</v>
      </c>
      <c r="W435">
        <f t="shared" si="293"/>
        <v>5</v>
      </c>
      <c r="X435">
        <f t="shared" si="294"/>
        <v>0</v>
      </c>
      <c r="Y435">
        <f t="shared" si="317"/>
        <v>6</v>
      </c>
      <c r="Z435">
        <f t="shared" si="295"/>
        <v>2</v>
      </c>
      <c r="AA435">
        <f t="shared" si="296"/>
        <v>0</v>
      </c>
      <c r="AB435">
        <f t="shared" si="318"/>
        <v>96</v>
      </c>
      <c r="AC435">
        <f t="shared" si="297"/>
        <v>85</v>
      </c>
      <c r="AD435">
        <f t="shared" si="298"/>
        <v>0</v>
      </c>
      <c r="AE435">
        <f t="shared" si="319"/>
        <v>0</v>
      </c>
      <c r="AF435">
        <f t="shared" si="299"/>
        <v>0</v>
      </c>
      <c r="AG435">
        <f t="shared" si="320"/>
        <v>8</v>
      </c>
      <c r="AH435" cm="1">
        <f t="array" ref="AH435">_xlfn.IFS(AND(AF435=AE435,AJ435=1),SUM(IF(EC435=1,1,0),AH434),AND(AH434=0,OR(AI435=1,AJ435=0)),0,AND(AI435=0,AJ435=0),AH434)</f>
        <v>6</v>
      </c>
      <c r="AI435">
        <f t="shared" si="300"/>
        <v>0</v>
      </c>
      <c r="AJ435">
        <f t="shared" si="301"/>
        <v>0</v>
      </c>
      <c r="AK435">
        <f t="shared" si="321"/>
        <v>0</v>
      </c>
      <c r="AL435">
        <f t="shared" si="302"/>
        <v>0</v>
      </c>
      <c r="AM435">
        <f t="shared" si="303"/>
        <v>0</v>
      </c>
      <c r="AN435">
        <f t="shared" si="322"/>
        <v>0</v>
      </c>
      <c r="AO435">
        <f t="shared" si="304"/>
        <v>0</v>
      </c>
      <c r="AP435">
        <f t="shared" si="305"/>
        <v>0</v>
      </c>
      <c r="EA435">
        <f>MasterListe!G125</f>
        <v>0</v>
      </c>
      <c r="EB435">
        <f>MasterListe!S125</f>
        <v>0</v>
      </c>
      <c r="EC435">
        <f t="shared" si="306"/>
        <v>0</v>
      </c>
      <c r="ED435">
        <f t="shared" si="307"/>
        <v>0</v>
      </c>
      <c r="EE435">
        <f t="shared" si="308"/>
        <v>0</v>
      </c>
      <c r="EF435">
        <f t="shared" si="309"/>
        <v>0</v>
      </c>
      <c r="EG435">
        <f t="shared" si="310"/>
        <v>0</v>
      </c>
      <c r="EH435">
        <f t="shared" si="311"/>
        <v>0</v>
      </c>
      <c r="EI435">
        <f t="shared" si="312"/>
        <v>0</v>
      </c>
    </row>
    <row r="436" spans="1:139">
      <c r="A436">
        <f t="shared" si="313"/>
        <v>0</v>
      </c>
      <c r="G436">
        <f t="shared" si="286"/>
        <v>0</v>
      </c>
      <c r="H436">
        <f t="shared" si="287"/>
        <v>0</v>
      </c>
      <c r="I436">
        <f t="shared" si="288"/>
        <v>0</v>
      </c>
      <c r="J436">
        <f t="shared" si="282"/>
        <v>0</v>
      </c>
      <c r="K436">
        <f t="shared" si="289"/>
        <v>0</v>
      </c>
      <c r="L436">
        <f t="shared" si="290"/>
        <v>0</v>
      </c>
      <c r="M436">
        <f t="shared" si="291"/>
        <v>0</v>
      </c>
      <c r="N436">
        <f t="shared" si="283"/>
        <v>0</v>
      </c>
      <c r="O436" t="str">
        <f>MasterListe!B126&amp;"_"&amp;MasterListe!E126&amp;"_"&amp;MasterListe!F126</f>
        <v>__</v>
      </c>
      <c r="P436" t="str">
        <f>MasterListe!I126&amp;" "&amp;MasterListe!L126</f>
        <v xml:space="preserve"> </v>
      </c>
      <c r="S436">
        <f t="shared" si="314"/>
        <v>4</v>
      </c>
      <c r="T436">
        <f t="shared" si="292"/>
        <v>0</v>
      </c>
      <c r="U436">
        <f t="shared" si="315"/>
        <v>0</v>
      </c>
      <c r="V436">
        <f t="shared" si="316"/>
        <v>10</v>
      </c>
      <c r="W436">
        <f t="shared" si="293"/>
        <v>5</v>
      </c>
      <c r="X436">
        <f t="shared" si="294"/>
        <v>0</v>
      </c>
      <c r="Y436">
        <f t="shared" si="317"/>
        <v>6</v>
      </c>
      <c r="Z436">
        <f t="shared" si="295"/>
        <v>2</v>
      </c>
      <c r="AA436">
        <f t="shared" si="296"/>
        <v>0</v>
      </c>
      <c r="AB436">
        <f t="shared" si="318"/>
        <v>96</v>
      </c>
      <c r="AC436">
        <f t="shared" si="297"/>
        <v>85</v>
      </c>
      <c r="AD436">
        <f t="shared" si="298"/>
        <v>0</v>
      </c>
      <c r="AE436">
        <f t="shared" si="319"/>
        <v>0</v>
      </c>
      <c r="AF436">
        <f t="shared" si="299"/>
        <v>0</v>
      </c>
      <c r="AG436">
        <f t="shared" si="320"/>
        <v>8</v>
      </c>
      <c r="AH436" cm="1">
        <f t="array" ref="AH436">_xlfn.IFS(AND(AF436=AE436,AJ436=1),SUM(IF(EC436=1,1,0),AH435),AND(AH435=0,OR(AI436=1,AJ436=0)),0,AND(AI436=0,AJ436=0),AH435)</f>
        <v>6</v>
      </c>
      <c r="AI436">
        <f t="shared" si="300"/>
        <v>0</v>
      </c>
      <c r="AJ436">
        <f t="shared" si="301"/>
        <v>0</v>
      </c>
      <c r="AK436">
        <f t="shared" si="321"/>
        <v>0</v>
      </c>
      <c r="AL436">
        <f t="shared" si="302"/>
        <v>0</v>
      </c>
      <c r="AM436">
        <f t="shared" si="303"/>
        <v>0</v>
      </c>
      <c r="AN436">
        <f t="shared" si="322"/>
        <v>0</v>
      </c>
      <c r="AO436">
        <f t="shared" si="304"/>
        <v>0</v>
      </c>
      <c r="AP436">
        <f t="shared" si="305"/>
        <v>0</v>
      </c>
      <c r="EA436">
        <f>MasterListe!G126</f>
        <v>0</v>
      </c>
      <c r="EB436">
        <f>MasterListe!S126</f>
        <v>0</v>
      </c>
      <c r="EC436">
        <f t="shared" si="306"/>
        <v>0</v>
      </c>
      <c r="ED436">
        <f t="shared" si="307"/>
        <v>0</v>
      </c>
      <c r="EE436">
        <f t="shared" si="308"/>
        <v>0</v>
      </c>
      <c r="EF436">
        <f t="shared" si="309"/>
        <v>0</v>
      </c>
      <c r="EG436">
        <f t="shared" si="310"/>
        <v>0</v>
      </c>
      <c r="EH436">
        <f t="shared" si="311"/>
        <v>0</v>
      </c>
      <c r="EI436">
        <f t="shared" si="312"/>
        <v>0</v>
      </c>
    </row>
    <row r="437" spans="1:139">
      <c r="A437">
        <f t="shared" si="313"/>
        <v>0</v>
      </c>
      <c r="G437">
        <f t="shared" si="286"/>
        <v>0</v>
      </c>
      <c r="H437">
        <f t="shared" si="287"/>
        <v>0</v>
      </c>
      <c r="I437">
        <f t="shared" si="288"/>
        <v>0</v>
      </c>
      <c r="J437">
        <f t="shared" si="282"/>
        <v>0</v>
      </c>
      <c r="K437">
        <f t="shared" si="289"/>
        <v>0</v>
      </c>
      <c r="L437">
        <f t="shared" si="290"/>
        <v>0</v>
      </c>
      <c r="M437">
        <f t="shared" si="291"/>
        <v>0</v>
      </c>
      <c r="N437">
        <f t="shared" si="283"/>
        <v>0</v>
      </c>
      <c r="O437" t="str">
        <f>MasterListe!B127&amp;"_"&amp;MasterListe!E127&amp;"_"&amp;MasterListe!F127</f>
        <v>__</v>
      </c>
      <c r="P437" t="str">
        <f>MasterListe!I127&amp;" "&amp;MasterListe!L127</f>
        <v xml:space="preserve"> </v>
      </c>
      <c r="S437">
        <f t="shared" si="314"/>
        <v>4</v>
      </c>
      <c r="T437">
        <f t="shared" si="292"/>
        <v>0</v>
      </c>
      <c r="U437">
        <f t="shared" si="315"/>
        <v>0</v>
      </c>
      <c r="V437">
        <f t="shared" si="316"/>
        <v>10</v>
      </c>
      <c r="W437">
        <f t="shared" si="293"/>
        <v>5</v>
      </c>
      <c r="X437">
        <f t="shared" si="294"/>
        <v>0</v>
      </c>
      <c r="Y437">
        <f t="shared" si="317"/>
        <v>6</v>
      </c>
      <c r="Z437">
        <f t="shared" si="295"/>
        <v>2</v>
      </c>
      <c r="AA437">
        <f t="shared" si="296"/>
        <v>0</v>
      </c>
      <c r="AB437">
        <f t="shared" si="318"/>
        <v>96</v>
      </c>
      <c r="AC437">
        <f t="shared" si="297"/>
        <v>85</v>
      </c>
      <c r="AD437">
        <f t="shared" si="298"/>
        <v>0</v>
      </c>
      <c r="AE437">
        <f t="shared" si="319"/>
        <v>0</v>
      </c>
      <c r="AF437">
        <f t="shared" si="299"/>
        <v>0</v>
      </c>
      <c r="AG437">
        <f t="shared" si="320"/>
        <v>8</v>
      </c>
      <c r="AH437" cm="1">
        <f t="array" ref="AH437">_xlfn.IFS(AND(AF437=AE437,AJ437=1),SUM(IF(EC437=1,1,0),AH436),AND(AH436=0,OR(AI437=1,AJ437=0)),0,AND(AI437=0,AJ437=0),AH436)</f>
        <v>6</v>
      </c>
      <c r="AI437">
        <f t="shared" si="300"/>
        <v>0</v>
      </c>
      <c r="AJ437">
        <f t="shared" si="301"/>
        <v>0</v>
      </c>
      <c r="AK437">
        <f t="shared" si="321"/>
        <v>0</v>
      </c>
      <c r="AL437">
        <f t="shared" si="302"/>
        <v>0</v>
      </c>
      <c r="AM437">
        <f t="shared" si="303"/>
        <v>0</v>
      </c>
      <c r="AN437">
        <f t="shared" si="322"/>
        <v>0</v>
      </c>
      <c r="AO437">
        <f t="shared" si="304"/>
        <v>0</v>
      </c>
      <c r="AP437">
        <f t="shared" si="305"/>
        <v>0</v>
      </c>
      <c r="EA437">
        <f>MasterListe!G127</f>
        <v>0</v>
      </c>
      <c r="EB437">
        <f>MasterListe!S127</f>
        <v>0</v>
      </c>
      <c r="EC437">
        <f t="shared" si="306"/>
        <v>0</v>
      </c>
      <c r="ED437">
        <f t="shared" si="307"/>
        <v>0</v>
      </c>
      <c r="EE437">
        <f t="shared" si="308"/>
        <v>0</v>
      </c>
      <c r="EF437">
        <f t="shared" si="309"/>
        <v>0</v>
      </c>
      <c r="EG437">
        <f t="shared" si="310"/>
        <v>0</v>
      </c>
      <c r="EH437">
        <f t="shared" si="311"/>
        <v>0</v>
      </c>
      <c r="EI437">
        <f t="shared" si="312"/>
        <v>0</v>
      </c>
    </row>
    <row r="438" spans="1:139">
      <c r="A438">
        <f t="shared" si="313"/>
        <v>0</v>
      </c>
      <c r="G438">
        <f t="shared" si="286"/>
        <v>0</v>
      </c>
      <c r="H438">
        <f t="shared" si="287"/>
        <v>0</v>
      </c>
      <c r="I438">
        <f t="shared" si="288"/>
        <v>0</v>
      </c>
      <c r="J438">
        <f t="shared" si="282"/>
        <v>0</v>
      </c>
      <c r="K438">
        <f t="shared" si="289"/>
        <v>0</v>
      </c>
      <c r="L438">
        <f t="shared" si="290"/>
        <v>0</v>
      </c>
      <c r="M438">
        <f t="shared" si="291"/>
        <v>0</v>
      </c>
      <c r="N438">
        <f t="shared" si="283"/>
        <v>0</v>
      </c>
      <c r="O438" t="str">
        <f>MasterListe!B128&amp;"_"&amp;MasterListe!E128&amp;"_"&amp;MasterListe!F128</f>
        <v>__</v>
      </c>
      <c r="P438" t="str">
        <f>MasterListe!I128&amp;" "&amp;MasterListe!L128</f>
        <v xml:space="preserve"> </v>
      </c>
      <c r="S438">
        <f t="shared" si="314"/>
        <v>4</v>
      </c>
      <c r="T438">
        <f t="shared" si="292"/>
        <v>0</v>
      </c>
      <c r="U438">
        <f t="shared" si="315"/>
        <v>0</v>
      </c>
      <c r="V438">
        <f t="shared" si="316"/>
        <v>10</v>
      </c>
      <c r="W438">
        <f t="shared" si="293"/>
        <v>5</v>
      </c>
      <c r="X438">
        <f t="shared" si="294"/>
        <v>0</v>
      </c>
      <c r="Y438">
        <f t="shared" si="317"/>
        <v>6</v>
      </c>
      <c r="Z438">
        <f t="shared" si="295"/>
        <v>2</v>
      </c>
      <c r="AA438">
        <f t="shared" si="296"/>
        <v>0</v>
      </c>
      <c r="AB438">
        <f t="shared" si="318"/>
        <v>96</v>
      </c>
      <c r="AC438">
        <f t="shared" si="297"/>
        <v>85</v>
      </c>
      <c r="AD438">
        <f t="shared" si="298"/>
        <v>0</v>
      </c>
      <c r="AE438">
        <f t="shared" si="319"/>
        <v>0</v>
      </c>
      <c r="AF438">
        <f t="shared" si="299"/>
        <v>0</v>
      </c>
      <c r="AG438">
        <f t="shared" si="320"/>
        <v>8</v>
      </c>
      <c r="AH438" cm="1">
        <f t="array" ref="AH438">_xlfn.IFS(AND(AF438=AE438,AJ438=1),SUM(IF(EC438=1,1,0),AH437),AND(AH437=0,OR(AI438=1,AJ438=0)),0,AND(AI438=0,AJ438=0),AH437)</f>
        <v>6</v>
      </c>
      <c r="AI438">
        <f t="shared" si="300"/>
        <v>0</v>
      </c>
      <c r="AJ438">
        <f t="shared" si="301"/>
        <v>0</v>
      </c>
      <c r="AK438">
        <f t="shared" si="321"/>
        <v>0</v>
      </c>
      <c r="AL438">
        <f t="shared" si="302"/>
        <v>0</v>
      </c>
      <c r="AM438">
        <f t="shared" si="303"/>
        <v>0</v>
      </c>
      <c r="AN438">
        <f t="shared" si="322"/>
        <v>0</v>
      </c>
      <c r="AO438">
        <f t="shared" si="304"/>
        <v>0</v>
      </c>
      <c r="AP438">
        <f t="shared" si="305"/>
        <v>0</v>
      </c>
      <c r="EA438">
        <f>MasterListe!G128</f>
        <v>0</v>
      </c>
      <c r="EB438">
        <f>MasterListe!S128</f>
        <v>0</v>
      </c>
      <c r="EC438">
        <f t="shared" si="306"/>
        <v>0</v>
      </c>
      <c r="ED438">
        <f t="shared" si="307"/>
        <v>0</v>
      </c>
      <c r="EE438">
        <f t="shared" si="308"/>
        <v>0</v>
      </c>
      <c r="EF438">
        <f t="shared" si="309"/>
        <v>0</v>
      </c>
      <c r="EG438">
        <f t="shared" si="310"/>
        <v>0</v>
      </c>
      <c r="EH438">
        <f t="shared" si="311"/>
        <v>0</v>
      </c>
      <c r="EI438">
        <f t="shared" si="312"/>
        <v>0</v>
      </c>
    </row>
    <row r="439" spans="1:139">
      <c r="A439">
        <f t="shared" si="313"/>
        <v>0</v>
      </c>
      <c r="G439">
        <f t="shared" si="286"/>
        <v>0</v>
      </c>
      <c r="H439">
        <f t="shared" si="287"/>
        <v>0</v>
      </c>
      <c r="I439">
        <f t="shared" si="288"/>
        <v>0</v>
      </c>
      <c r="J439">
        <f t="shared" si="282"/>
        <v>0</v>
      </c>
      <c r="K439">
        <f t="shared" si="289"/>
        <v>0</v>
      </c>
      <c r="L439">
        <f t="shared" si="290"/>
        <v>0</v>
      </c>
      <c r="M439">
        <f t="shared" si="291"/>
        <v>0</v>
      </c>
      <c r="N439">
        <f t="shared" si="283"/>
        <v>0</v>
      </c>
      <c r="O439" t="str">
        <f>MasterListe!B129&amp;"_"&amp;MasterListe!E129&amp;"_"&amp;MasterListe!F129</f>
        <v>__</v>
      </c>
      <c r="P439" t="str">
        <f>MasterListe!I129&amp;" "&amp;MasterListe!L129</f>
        <v xml:space="preserve"> </v>
      </c>
      <c r="S439">
        <f t="shared" si="314"/>
        <v>4</v>
      </c>
      <c r="T439">
        <f t="shared" si="292"/>
        <v>0</v>
      </c>
      <c r="U439">
        <f t="shared" si="315"/>
        <v>0</v>
      </c>
      <c r="V439">
        <f t="shared" si="316"/>
        <v>10</v>
      </c>
      <c r="W439">
        <f t="shared" si="293"/>
        <v>5</v>
      </c>
      <c r="X439">
        <f t="shared" si="294"/>
        <v>0</v>
      </c>
      <c r="Y439">
        <f t="shared" si="317"/>
        <v>6</v>
      </c>
      <c r="Z439">
        <f t="shared" si="295"/>
        <v>2</v>
      </c>
      <c r="AA439">
        <f t="shared" si="296"/>
        <v>0</v>
      </c>
      <c r="AB439">
        <f t="shared" si="318"/>
        <v>96</v>
      </c>
      <c r="AC439">
        <f t="shared" si="297"/>
        <v>85</v>
      </c>
      <c r="AD439">
        <f t="shared" si="298"/>
        <v>0</v>
      </c>
      <c r="AE439">
        <f t="shared" si="319"/>
        <v>0</v>
      </c>
      <c r="AF439">
        <f t="shared" si="299"/>
        <v>0</v>
      </c>
      <c r="AG439">
        <f t="shared" si="320"/>
        <v>8</v>
      </c>
      <c r="AH439" cm="1">
        <f t="array" ref="AH439">_xlfn.IFS(AND(AF439=AE439,AJ439=1),SUM(IF(EC439=1,1,0),AH438),AND(AH438=0,OR(AI439=1,AJ439=0)),0,AND(AI439=0,AJ439=0),AH438)</f>
        <v>6</v>
      </c>
      <c r="AI439">
        <f t="shared" si="300"/>
        <v>0</v>
      </c>
      <c r="AJ439">
        <f t="shared" si="301"/>
        <v>0</v>
      </c>
      <c r="AK439">
        <f t="shared" si="321"/>
        <v>0</v>
      </c>
      <c r="AL439">
        <f t="shared" si="302"/>
        <v>0</v>
      </c>
      <c r="AM439">
        <f t="shared" si="303"/>
        <v>0</v>
      </c>
      <c r="AN439">
        <f t="shared" si="322"/>
        <v>0</v>
      </c>
      <c r="AO439">
        <f t="shared" si="304"/>
        <v>0</v>
      </c>
      <c r="AP439">
        <f t="shared" si="305"/>
        <v>0</v>
      </c>
      <c r="EA439">
        <f>MasterListe!G129</f>
        <v>0</v>
      </c>
      <c r="EB439">
        <f>MasterListe!S129</f>
        <v>0</v>
      </c>
      <c r="EC439">
        <f t="shared" si="306"/>
        <v>0</v>
      </c>
      <c r="ED439">
        <f t="shared" si="307"/>
        <v>0</v>
      </c>
      <c r="EE439">
        <f t="shared" si="308"/>
        <v>0</v>
      </c>
      <c r="EF439">
        <f t="shared" si="309"/>
        <v>0</v>
      </c>
      <c r="EG439">
        <f t="shared" si="310"/>
        <v>0</v>
      </c>
      <c r="EH439">
        <f t="shared" si="311"/>
        <v>0</v>
      </c>
      <c r="EI439">
        <f t="shared" si="312"/>
        <v>0</v>
      </c>
    </row>
    <row r="440" spans="1:139">
      <c r="A440">
        <f t="shared" si="313"/>
        <v>0</v>
      </c>
      <c r="G440">
        <f t="shared" si="286"/>
        <v>0</v>
      </c>
      <c r="H440">
        <f t="shared" si="287"/>
        <v>0</v>
      </c>
      <c r="I440">
        <f t="shared" si="288"/>
        <v>0</v>
      </c>
      <c r="J440">
        <f t="shared" si="282"/>
        <v>0</v>
      </c>
      <c r="K440">
        <f t="shared" si="289"/>
        <v>0</v>
      </c>
      <c r="L440">
        <f t="shared" si="290"/>
        <v>0</v>
      </c>
      <c r="M440">
        <f t="shared" si="291"/>
        <v>0</v>
      </c>
      <c r="N440">
        <f t="shared" si="283"/>
        <v>0</v>
      </c>
      <c r="O440" t="str">
        <f>MasterListe!B130&amp;"_"&amp;MasterListe!E130&amp;"_"&amp;MasterListe!F130</f>
        <v>__</v>
      </c>
      <c r="P440" t="str">
        <f>MasterListe!I130&amp;" "&amp;MasterListe!L130</f>
        <v xml:space="preserve"> </v>
      </c>
      <c r="S440">
        <f t="shared" si="314"/>
        <v>4</v>
      </c>
      <c r="T440">
        <f t="shared" si="292"/>
        <v>0</v>
      </c>
      <c r="U440">
        <f t="shared" si="315"/>
        <v>0</v>
      </c>
      <c r="V440">
        <f t="shared" si="316"/>
        <v>10</v>
      </c>
      <c r="W440">
        <f t="shared" si="293"/>
        <v>5</v>
      </c>
      <c r="X440">
        <f t="shared" si="294"/>
        <v>0</v>
      </c>
      <c r="Y440">
        <f t="shared" si="317"/>
        <v>6</v>
      </c>
      <c r="Z440">
        <f t="shared" si="295"/>
        <v>2</v>
      </c>
      <c r="AA440">
        <f t="shared" si="296"/>
        <v>0</v>
      </c>
      <c r="AB440">
        <f t="shared" si="318"/>
        <v>96</v>
      </c>
      <c r="AC440">
        <f t="shared" si="297"/>
        <v>85</v>
      </c>
      <c r="AD440">
        <f t="shared" si="298"/>
        <v>0</v>
      </c>
      <c r="AE440">
        <f t="shared" si="319"/>
        <v>0</v>
      </c>
      <c r="AF440">
        <f t="shared" si="299"/>
        <v>0</v>
      </c>
      <c r="AG440">
        <f t="shared" si="320"/>
        <v>8</v>
      </c>
      <c r="AH440" cm="1">
        <f t="array" ref="AH440">_xlfn.IFS(AND(AF440=AE440,AJ440=1),SUM(IF(EC440=1,1,0),AH439),AND(AH439=0,OR(AI440=1,AJ440=0)),0,AND(AI440=0,AJ440=0),AH439)</f>
        <v>6</v>
      </c>
      <c r="AI440">
        <f t="shared" si="300"/>
        <v>0</v>
      </c>
      <c r="AJ440">
        <f t="shared" si="301"/>
        <v>0</v>
      </c>
      <c r="AK440">
        <f t="shared" si="321"/>
        <v>0</v>
      </c>
      <c r="AL440">
        <f t="shared" si="302"/>
        <v>0</v>
      </c>
      <c r="AM440">
        <f t="shared" si="303"/>
        <v>0</v>
      </c>
      <c r="AN440">
        <f t="shared" si="322"/>
        <v>0</v>
      </c>
      <c r="AO440">
        <f t="shared" si="304"/>
        <v>0</v>
      </c>
      <c r="AP440">
        <f t="shared" si="305"/>
        <v>0</v>
      </c>
      <c r="EA440">
        <f>MasterListe!G130</f>
        <v>0</v>
      </c>
      <c r="EB440">
        <f>MasterListe!S130</f>
        <v>0</v>
      </c>
      <c r="EC440">
        <f t="shared" si="306"/>
        <v>0</v>
      </c>
      <c r="ED440">
        <f t="shared" si="307"/>
        <v>0</v>
      </c>
      <c r="EE440">
        <f t="shared" si="308"/>
        <v>0</v>
      </c>
      <c r="EF440">
        <f t="shared" si="309"/>
        <v>0</v>
      </c>
      <c r="EG440">
        <f t="shared" si="310"/>
        <v>0</v>
      </c>
      <c r="EH440">
        <f t="shared" si="311"/>
        <v>0</v>
      </c>
      <c r="EI440">
        <f t="shared" si="312"/>
        <v>0</v>
      </c>
    </row>
    <row r="441" spans="1:139">
      <c r="A441">
        <f t="shared" si="313"/>
        <v>0</v>
      </c>
      <c r="G441">
        <f t="shared" si="286"/>
        <v>0</v>
      </c>
      <c r="H441">
        <f t="shared" si="287"/>
        <v>0</v>
      </c>
      <c r="I441">
        <f t="shared" si="288"/>
        <v>0</v>
      </c>
      <c r="J441">
        <f t="shared" si="282"/>
        <v>0</v>
      </c>
      <c r="K441">
        <f t="shared" si="289"/>
        <v>0</v>
      </c>
      <c r="L441">
        <f t="shared" si="290"/>
        <v>0</v>
      </c>
      <c r="M441">
        <f t="shared" si="291"/>
        <v>0</v>
      </c>
      <c r="N441">
        <f t="shared" si="283"/>
        <v>0</v>
      </c>
      <c r="O441" t="str">
        <f>MasterListe!B131&amp;"_"&amp;MasterListe!E131&amp;"_"&amp;MasterListe!F131</f>
        <v>__</v>
      </c>
      <c r="P441" t="str">
        <f>MasterListe!I131&amp;" "&amp;MasterListe!L131</f>
        <v xml:space="preserve"> </v>
      </c>
      <c r="S441">
        <f t="shared" si="314"/>
        <v>4</v>
      </c>
      <c r="T441">
        <f t="shared" si="292"/>
        <v>0</v>
      </c>
      <c r="U441">
        <f t="shared" si="315"/>
        <v>0</v>
      </c>
      <c r="V441">
        <f t="shared" si="316"/>
        <v>10</v>
      </c>
      <c r="W441">
        <f t="shared" si="293"/>
        <v>5</v>
      </c>
      <c r="X441">
        <f t="shared" si="294"/>
        <v>0</v>
      </c>
      <c r="Y441">
        <f t="shared" si="317"/>
        <v>6</v>
      </c>
      <c r="Z441">
        <f t="shared" si="295"/>
        <v>2</v>
      </c>
      <c r="AA441">
        <f t="shared" si="296"/>
        <v>0</v>
      </c>
      <c r="AB441">
        <f t="shared" si="318"/>
        <v>96</v>
      </c>
      <c r="AC441">
        <f t="shared" si="297"/>
        <v>85</v>
      </c>
      <c r="AD441">
        <f t="shared" si="298"/>
        <v>0</v>
      </c>
      <c r="AE441">
        <f t="shared" si="319"/>
        <v>0</v>
      </c>
      <c r="AF441">
        <f t="shared" si="299"/>
        <v>0</v>
      </c>
      <c r="AG441">
        <f t="shared" si="320"/>
        <v>8</v>
      </c>
      <c r="AH441" cm="1">
        <f t="array" ref="AH441">_xlfn.IFS(AND(AF441=AE441,AJ441=1),SUM(IF(EC441=1,1,0),AH440),AND(AH440=0,OR(AI441=1,AJ441=0)),0,AND(AI441=0,AJ441=0),AH440)</f>
        <v>6</v>
      </c>
      <c r="AI441">
        <f t="shared" si="300"/>
        <v>0</v>
      </c>
      <c r="AJ441">
        <f t="shared" si="301"/>
        <v>0</v>
      </c>
      <c r="AK441">
        <f t="shared" si="321"/>
        <v>0</v>
      </c>
      <c r="AL441">
        <f t="shared" si="302"/>
        <v>0</v>
      </c>
      <c r="AM441">
        <f t="shared" si="303"/>
        <v>0</v>
      </c>
      <c r="AN441">
        <f t="shared" si="322"/>
        <v>0</v>
      </c>
      <c r="AO441">
        <f t="shared" si="304"/>
        <v>0</v>
      </c>
      <c r="AP441">
        <f t="shared" si="305"/>
        <v>0</v>
      </c>
      <c r="EA441">
        <f>MasterListe!G131</f>
        <v>0</v>
      </c>
      <c r="EB441">
        <f>MasterListe!S131</f>
        <v>0</v>
      </c>
      <c r="EC441">
        <f t="shared" si="306"/>
        <v>0</v>
      </c>
      <c r="ED441">
        <f t="shared" si="307"/>
        <v>0</v>
      </c>
      <c r="EE441">
        <f t="shared" si="308"/>
        <v>0</v>
      </c>
      <c r="EF441">
        <f t="shared" si="309"/>
        <v>0</v>
      </c>
      <c r="EG441">
        <f t="shared" si="310"/>
        <v>0</v>
      </c>
      <c r="EH441">
        <f t="shared" si="311"/>
        <v>0</v>
      </c>
      <c r="EI441">
        <f t="shared" si="312"/>
        <v>0</v>
      </c>
    </row>
    <row r="442" spans="1:139">
      <c r="A442">
        <f t="shared" si="313"/>
        <v>0</v>
      </c>
      <c r="G442">
        <f t="shared" si="286"/>
        <v>0</v>
      </c>
      <c r="H442">
        <f t="shared" si="287"/>
        <v>0</v>
      </c>
      <c r="I442">
        <f t="shared" si="288"/>
        <v>0</v>
      </c>
      <c r="J442">
        <f t="shared" si="282"/>
        <v>0</v>
      </c>
      <c r="K442">
        <f t="shared" si="289"/>
        <v>0</v>
      </c>
      <c r="L442">
        <f t="shared" si="290"/>
        <v>0</v>
      </c>
      <c r="M442">
        <f t="shared" si="291"/>
        <v>0</v>
      </c>
      <c r="N442">
        <f t="shared" si="283"/>
        <v>0</v>
      </c>
      <c r="O442" t="str">
        <f>MasterListe!B132&amp;"_"&amp;MasterListe!E132&amp;"_"&amp;MasterListe!F132</f>
        <v>__</v>
      </c>
      <c r="P442" t="str">
        <f>MasterListe!I132&amp;" "&amp;MasterListe!L132</f>
        <v xml:space="preserve"> </v>
      </c>
      <c r="S442">
        <f t="shared" si="314"/>
        <v>4</v>
      </c>
      <c r="T442">
        <f t="shared" si="292"/>
        <v>0</v>
      </c>
      <c r="U442">
        <f t="shared" si="315"/>
        <v>0</v>
      </c>
      <c r="V442">
        <f t="shared" si="316"/>
        <v>10</v>
      </c>
      <c r="W442">
        <f t="shared" si="293"/>
        <v>5</v>
      </c>
      <c r="X442">
        <f t="shared" si="294"/>
        <v>0</v>
      </c>
      <c r="Y442">
        <f t="shared" si="317"/>
        <v>6</v>
      </c>
      <c r="Z442">
        <f t="shared" si="295"/>
        <v>2</v>
      </c>
      <c r="AA442">
        <f t="shared" si="296"/>
        <v>0</v>
      </c>
      <c r="AB442">
        <f t="shared" si="318"/>
        <v>96</v>
      </c>
      <c r="AC442">
        <f t="shared" si="297"/>
        <v>85</v>
      </c>
      <c r="AD442">
        <f t="shared" si="298"/>
        <v>0</v>
      </c>
      <c r="AE442">
        <f t="shared" si="319"/>
        <v>0</v>
      </c>
      <c r="AF442">
        <f t="shared" si="299"/>
        <v>0</v>
      </c>
      <c r="AG442">
        <f t="shared" si="320"/>
        <v>8</v>
      </c>
      <c r="AH442" cm="1">
        <f t="array" ref="AH442">_xlfn.IFS(AND(AF442=AE442,AJ442=1),SUM(IF(EC442=1,1,0),AH441),AND(AH441=0,OR(AI442=1,AJ442=0)),0,AND(AI442=0,AJ442=0),AH441)</f>
        <v>6</v>
      </c>
      <c r="AI442">
        <f t="shared" si="300"/>
        <v>0</v>
      </c>
      <c r="AJ442">
        <f t="shared" si="301"/>
        <v>0</v>
      </c>
      <c r="AK442">
        <f t="shared" si="321"/>
        <v>0</v>
      </c>
      <c r="AL442">
        <f t="shared" si="302"/>
        <v>0</v>
      </c>
      <c r="AM442">
        <f t="shared" si="303"/>
        <v>0</v>
      </c>
      <c r="AN442">
        <f t="shared" si="322"/>
        <v>0</v>
      </c>
      <c r="AO442">
        <f t="shared" si="304"/>
        <v>0</v>
      </c>
      <c r="AP442">
        <f t="shared" si="305"/>
        <v>0</v>
      </c>
      <c r="EA442">
        <f>MasterListe!G132</f>
        <v>0</v>
      </c>
      <c r="EB442">
        <f>MasterListe!S132</f>
        <v>0</v>
      </c>
      <c r="EC442">
        <f t="shared" si="306"/>
        <v>0</v>
      </c>
      <c r="ED442">
        <f t="shared" si="307"/>
        <v>0</v>
      </c>
      <c r="EE442">
        <f t="shared" si="308"/>
        <v>0</v>
      </c>
      <c r="EF442">
        <f t="shared" si="309"/>
        <v>0</v>
      </c>
      <c r="EG442">
        <f t="shared" si="310"/>
        <v>0</v>
      </c>
      <c r="EH442">
        <f t="shared" si="311"/>
        <v>0</v>
      </c>
      <c r="EI442">
        <f t="shared" si="312"/>
        <v>0</v>
      </c>
    </row>
    <row r="443" spans="1:139">
      <c r="A443">
        <f t="shared" si="313"/>
        <v>0</v>
      </c>
      <c r="G443">
        <f t="shared" si="286"/>
        <v>0</v>
      </c>
      <c r="H443">
        <f t="shared" si="287"/>
        <v>0</v>
      </c>
      <c r="I443">
        <f t="shared" si="288"/>
        <v>0</v>
      </c>
      <c r="J443">
        <f t="shared" si="282"/>
        <v>0</v>
      </c>
      <c r="K443">
        <f t="shared" si="289"/>
        <v>0</v>
      </c>
      <c r="L443">
        <f t="shared" si="290"/>
        <v>0</v>
      </c>
      <c r="M443">
        <f t="shared" si="291"/>
        <v>0</v>
      </c>
      <c r="N443">
        <f t="shared" si="283"/>
        <v>0</v>
      </c>
      <c r="O443" t="str">
        <f>MasterListe!B133&amp;"_"&amp;MasterListe!E133&amp;"_"&amp;MasterListe!F133</f>
        <v>__</v>
      </c>
      <c r="P443" t="str">
        <f>MasterListe!I133&amp;" "&amp;MasterListe!L133</f>
        <v xml:space="preserve"> </v>
      </c>
      <c r="S443">
        <f t="shared" si="314"/>
        <v>4</v>
      </c>
      <c r="T443">
        <f t="shared" si="292"/>
        <v>0</v>
      </c>
      <c r="U443">
        <f t="shared" si="315"/>
        <v>0</v>
      </c>
      <c r="V443">
        <f t="shared" si="316"/>
        <v>10</v>
      </c>
      <c r="W443">
        <f t="shared" si="293"/>
        <v>5</v>
      </c>
      <c r="X443">
        <f t="shared" si="294"/>
        <v>0</v>
      </c>
      <c r="Y443">
        <f t="shared" si="317"/>
        <v>6</v>
      </c>
      <c r="Z443">
        <f t="shared" si="295"/>
        <v>2</v>
      </c>
      <c r="AA443">
        <f t="shared" si="296"/>
        <v>0</v>
      </c>
      <c r="AB443">
        <f t="shared" si="318"/>
        <v>96</v>
      </c>
      <c r="AC443">
        <f t="shared" si="297"/>
        <v>85</v>
      </c>
      <c r="AD443">
        <f t="shared" si="298"/>
        <v>0</v>
      </c>
      <c r="AE443">
        <f t="shared" si="319"/>
        <v>0</v>
      </c>
      <c r="AF443">
        <f t="shared" si="299"/>
        <v>0</v>
      </c>
      <c r="AG443">
        <f t="shared" si="320"/>
        <v>8</v>
      </c>
      <c r="AH443" cm="1">
        <f t="array" ref="AH443">_xlfn.IFS(AND(AF443=AE443,AJ443=1),SUM(IF(EC443=1,1,0),AH442),AND(AH442=0,OR(AI443=1,AJ443=0)),0,AND(AI443=0,AJ443=0),AH442)</f>
        <v>6</v>
      </c>
      <c r="AI443">
        <f t="shared" si="300"/>
        <v>0</v>
      </c>
      <c r="AJ443">
        <f t="shared" si="301"/>
        <v>0</v>
      </c>
      <c r="AK443">
        <f t="shared" si="321"/>
        <v>0</v>
      </c>
      <c r="AL443">
        <f t="shared" si="302"/>
        <v>0</v>
      </c>
      <c r="AM443">
        <f t="shared" si="303"/>
        <v>0</v>
      </c>
      <c r="AN443">
        <f t="shared" si="322"/>
        <v>0</v>
      </c>
      <c r="AO443">
        <f t="shared" si="304"/>
        <v>0</v>
      </c>
      <c r="AP443">
        <f t="shared" si="305"/>
        <v>0</v>
      </c>
      <c r="EA443">
        <f>MasterListe!G133</f>
        <v>0</v>
      </c>
      <c r="EB443">
        <f>MasterListe!S133</f>
        <v>0</v>
      </c>
      <c r="EC443">
        <f t="shared" si="306"/>
        <v>0</v>
      </c>
      <c r="ED443">
        <f t="shared" si="307"/>
        <v>0</v>
      </c>
      <c r="EE443">
        <f t="shared" si="308"/>
        <v>0</v>
      </c>
      <c r="EF443">
        <f t="shared" si="309"/>
        <v>0</v>
      </c>
      <c r="EG443">
        <f t="shared" si="310"/>
        <v>0</v>
      </c>
      <c r="EH443">
        <f t="shared" si="311"/>
        <v>0</v>
      </c>
      <c r="EI443">
        <f t="shared" si="312"/>
        <v>0</v>
      </c>
    </row>
    <row r="444" spans="1:139">
      <c r="A444">
        <f t="shared" si="313"/>
        <v>0</v>
      </c>
      <c r="G444">
        <f t="shared" si="286"/>
        <v>0</v>
      </c>
      <c r="H444">
        <f t="shared" si="287"/>
        <v>0</v>
      </c>
      <c r="I444">
        <f t="shared" si="288"/>
        <v>0</v>
      </c>
      <c r="J444">
        <f t="shared" ref="J444:J507" si="327">X444*W444</f>
        <v>0</v>
      </c>
      <c r="K444">
        <f t="shared" si="289"/>
        <v>0</v>
      </c>
      <c r="L444">
        <f t="shared" si="290"/>
        <v>0</v>
      </c>
      <c r="M444">
        <f t="shared" si="291"/>
        <v>0</v>
      </c>
      <c r="N444">
        <f t="shared" si="283"/>
        <v>0</v>
      </c>
      <c r="O444" t="str">
        <f>MasterListe!B134&amp;"_"&amp;MasterListe!E134&amp;"_"&amp;MasterListe!F134</f>
        <v>__</v>
      </c>
      <c r="P444" t="str">
        <f>MasterListe!I134&amp;" "&amp;MasterListe!L134</f>
        <v xml:space="preserve"> </v>
      </c>
      <c r="S444">
        <f t="shared" si="314"/>
        <v>4</v>
      </c>
      <c r="T444">
        <f t="shared" si="292"/>
        <v>0</v>
      </c>
      <c r="U444">
        <f t="shared" si="315"/>
        <v>0</v>
      </c>
      <c r="V444">
        <f t="shared" si="316"/>
        <v>10</v>
      </c>
      <c r="W444">
        <f t="shared" si="293"/>
        <v>5</v>
      </c>
      <c r="X444">
        <f t="shared" si="294"/>
        <v>0</v>
      </c>
      <c r="Y444">
        <f t="shared" si="317"/>
        <v>6</v>
      </c>
      <c r="Z444">
        <f t="shared" si="295"/>
        <v>2</v>
      </c>
      <c r="AA444">
        <f t="shared" si="296"/>
        <v>0</v>
      </c>
      <c r="AB444">
        <f t="shared" si="318"/>
        <v>96</v>
      </c>
      <c r="AC444">
        <f t="shared" si="297"/>
        <v>85</v>
      </c>
      <c r="AD444">
        <f t="shared" si="298"/>
        <v>0</v>
      </c>
      <c r="AE444">
        <f t="shared" si="319"/>
        <v>0</v>
      </c>
      <c r="AF444">
        <f t="shared" si="299"/>
        <v>0</v>
      </c>
      <c r="AG444">
        <f t="shared" si="320"/>
        <v>8</v>
      </c>
      <c r="AH444" cm="1">
        <f t="array" ref="AH444">_xlfn.IFS(AND(AF444=AE444,AJ444=1),SUM(IF(EC444=1,1,0),AH443),AND(AH443=0,OR(AI444=1,AJ444=0)),0,AND(AI444=0,AJ444=0),AH443)</f>
        <v>6</v>
      </c>
      <c r="AI444">
        <f t="shared" si="300"/>
        <v>0</v>
      </c>
      <c r="AJ444">
        <f t="shared" si="301"/>
        <v>0</v>
      </c>
      <c r="AK444">
        <f t="shared" si="321"/>
        <v>0</v>
      </c>
      <c r="AL444">
        <f t="shared" si="302"/>
        <v>0</v>
      </c>
      <c r="AM444">
        <f t="shared" si="303"/>
        <v>0</v>
      </c>
      <c r="AN444">
        <f t="shared" si="322"/>
        <v>0</v>
      </c>
      <c r="AO444">
        <f t="shared" si="304"/>
        <v>0</v>
      </c>
      <c r="AP444">
        <f t="shared" si="305"/>
        <v>0</v>
      </c>
      <c r="EA444">
        <f>MasterListe!G134</f>
        <v>0</v>
      </c>
      <c r="EB444">
        <f>MasterListe!S134</f>
        <v>0</v>
      </c>
      <c r="EC444">
        <f t="shared" si="306"/>
        <v>0</v>
      </c>
      <c r="ED444">
        <f t="shared" si="307"/>
        <v>0</v>
      </c>
      <c r="EE444">
        <f t="shared" si="308"/>
        <v>0</v>
      </c>
      <c r="EF444">
        <f t="shared" si="309"/>
        <v>0</v>
      </c>
      <c r="EG444">
        <f t="shared" si="310"/>
        <v>0</v>
      </c>
      <c r="EH444">
        <f t="shared" si="311"/>
        <v>0</v>
      </c>
      <c r="EI444">
        <f t="shared" si="312"/>
        <v>0</v>
      </c>
    </row>
    <row r="445" spans="1:139">
      <c r="A445">
        <f t="shared" si="313"/>
        <v>0</v>
      </c>
      <c r="G445">
        <f t="shared" si="286"/>
        <v>0</v>
      </c>
      <c r="H445">
        <f t="shared" si="287"/>
        <v>0</v>
      </c>
      <c r="I445">
        <f t="shared" si="288"/>
        <v>0</v>
      </c>
      <c r="J445">
        <f t="shared" si="327"/>
        <v>0</v>
      </c>
      <c r="K445">
        <f t="shared" si="289"/>
        <v>0</v>
      </c>
      <c r="L445">
        <f t="shared" si="290"/>
        <v>0</v>
      </c>
      <c r="M445">
        <f t="shared" si="291"/>
        <v>0</v>
      </c>
      <c r="N445">
        <f t="shared" si="283"/>
        <v>0</v>
      </c>
      <c r="O445" t="str">
        <f>MasterListe!B135&amp;"_"&amp;MasterListe!E135&amp;"_"&amp;MasterListe!F135</f>
        <v>__</v>
      </c>
      <c r="P445" t="str">
        <f>MasterListe!I135&amp;" "&amp;MasterListe!L135</f>
        <v xml:space="preserve"> </v>
      </c>
      <c r="S445">
        <f t="shared" si="314"/>
        <v>4</v>
      </c>
      <c r="T445">
        <f t="shared" si="292"/>
        <v>0</v>
      </c>
      <c r="U445">
        <f t="shared" si="315"/>
        <v>0</v>
      </c>
      <c r="V445">
        <f t="shared" si="316"/>
        <v>10</v>
      </c>
      <c r="W445">
        <f t="shared" si="293"/>
        <v>5</v>
      </c>
      <c r="X445">
        <f t="shared" si="294"/>
        <v>0</v>
      </c>
      <c r="Y445">
        <f t="shared" si="317"/>
        <v>6</v>
      </c>
      <c r="Z445">
        <f t="shared" si="295"/>
        <v>2</v>
      </c>
      <c r="AA445">
        <f t="shared" si="296"/>
        <v>0</v>
      </c>
      <c r="AB445">
        <f t="shared" si="318"/>
        <v>96</v>
      </c>
      <c r="AC445">
        <f t="shared" si="297"/>
        <v>85</v>
      </c>
      <c r="AD445">
        <f t="shared" si="298"/>
        <v>0</v>
      </c>
      <c r="AE445">
        <f t="shared" si="319"/>
        <v>0</v>
      </c>
      <c r="AF445">
        <f t="shared" si="299"/>
        <v>0</v>
      </c>
      <c r="AG445">
        <f t="shared" si="320"/>
        <v>8</v>
      </c>
      <c r="AH445" cm="1">
        <f t="array" ref="AH445">_xlfn.IFS(AND(AF445=AE445,AJ445=1),SUM(IF(EC445=1,1,0),AH444),AND(AH444=0,OR(AI445=1,AJ445=0)),0,AND(AI445=0,AJ445=0),AH444)</f>
        <v>6</v>
      </c>
      <c r="AI445">
        <f t="shared" si="300"/>
        <v>0</v>
      </c>
      <c r="AJ445">
        <f t="shared" si="301"/>
        <v>0</v>
      </c>
      <c r="AK445">
        <f t="shared" si="321"/>
        <v>0</v>
      </c>
      <c r="AL445">
        <f t="shared" si="302"/>
        <v>0</v>
      </c>
      <c r="AM445">
        <f t="shared" si="303"/>
        <v>0</v>
      </c>
      <c r="AN445">
        <f t="shared" si="322"/>
        <v>0</v>
      </c>
      <c r="AO445">
        <f t="shared" si="304"/>
        <v>0</v>
      </c>
      <c r="AP445">
        <f t="shared" si="305"/>
        <v>0</v>
      </c>
      <c r="EA445">
        <f>MasterListe!G135</f>
        <v>0</v>
      </c>
      <c r="EB445">
        <f>MasterListe!S135</f>
        <v>0</v>
      </c>
      <c r="EC445">
        <f t="shared" si="306"/>
        <v>0</v>
      </c>
      <c r="ED445">
        <f t="shared" si="307"/>
        <v>0</v>
      </c>
      <c r="EE445">
        <f t="shared" si="308"/>
        <v>0</v>
      </c>
      <c r="EF445">
        <f t="shared" si="309"/>
        <v>0</v>
      </c>
      <c r="EG445">
        <f t="shared" si="310"/>
        <v>0</v>
      </c>
      <c r="EH445">
        <f t="shared" si="311"/>
        <v>0</v>
      </c>
      <c r="EI445">
        <f t="shared" si="312"/>
        <v>0</v>
      </c>
    </row>
    <row r="446" spans="1:139">
      <c r="A446">
        <f t="shared" si="313"/>
        <v>0</v>
      </c>
      <c r="G446">
        <f t="shared" si="286"/>
        <v>0</v>
      </c>
      <c r="H446">
        <f t="shared" si="287"/>
        <v>0</v>
      </c>
      <c r="I446">
        <f t="shared" si="288"/>
        <v>0</v>
      </c>
      <c r="J446">
        <f t="shared" si="327"/>
        <v>0</v>
      </c>
      <c r="K446">
        <f t="shared" si="289"/>
        <v>0</v>
      </c>
      <c r="L446">
        <f t="shared" si="290"/>
        <v>0</v>
      </c>
      <c r="M446">
        <f t="shared" si="291"/>
        <v>0</v>
      </c>
      <c r="N446">
        <f t="shared" si="283"/>
        <v>0</v>
      </c>
      <c r="O446" t="str">
        <f>MasterListe!B136&amp;"_"&amp;MasterListe!E136&amp;"_"&amp;MasterListe!F136</f>
        <v>__</v>
      </c>
      <c r="P446" t="str">
        <f>MasterListe!I136&amp;" "&amp;MasterListe!L136</f>
        <v xml:space="preserve"> </v>
      </c>
      <c r="S446">
        <f t="shared" si="314"/>
        <v>4</v>
      </c>
      <c r="T446">
        <f t="shared" si="292"/>
        <v>0</v>
      </c>
      <c r="U446">
        <f t="shared" si="315"/>
        <v>0</v>
      </c>
      <c r="V446">
        <f t="shared" si="316"/>
        <v>10</v>
      </c>
      <c r="W446">
        <f t="shared" si="293"/>
        <v>5</v>
      </c>
      <c r="X446">
        <f t="shared" si="294"/>
        <v>0</v>
      </c>
      <c r="Y446">
        <f t="shared" si="317"/>
        <v>6</v>
      </c>
      <c r="Z446">
        <f t="shared" si="295"/>
        <v>2</v>
      </c>
      <c r="AA446">
        <f t="shared" si="296"/>
        <v>0</v>
      </c>
      <c r="AB446">
        <f t="shared" si="318"/>
        <v>96</v>
      </c>
      <c r="AC446">
        <f t="shared" si="297"/>
        <v>85</v>
      </c>
      <c r="AD446">
        <f t="shared" si="298"/>
        <v>0</v>
      </c>
      <c r="AE446">
        <f t="shared" si="319"/>
        <v>0</v>
      </c>
      <c r="AF446">
        <f t="shared" si="299"/>
        <v>0</v>
      </c>
      <c r="AG446">
        <f t="shared" si="320"/>
        <v>8</v>
      </c>
      <c r="AH446" cm="1">
        <f t="array" ref="AH446">_xlfn.IFS(AND(AF446=AE446,AJ446=1),SUM(IF(EC446=1,1,0),AH445),AND(AH445=0,OR(AI446=1,AJ446=0)),0,AND(AI446=0,AJ446=0),AH445)</f>
        <v>6</v>
      </c>
      <c r="AI446">
        <f t="shared" si="300"/>
        <v>0</v>
      </c>
      <c r="AJ446">
        <f t="shared" si="301"/>
        <v>0</v>
      </c>
      <c r="AK446">
        <f t="shared" si="321"/>
        <v>0</v>
      </c>
      <c r="AL446">
        <f t="shared" si="302"/>
        <v>0</v>
      </c>
      <c r="AM446">
        <f t="shared" si="303"/>
        <v>0</v>
      </c>
      <c r="AN446">
        <f t="shared" si="322"/>
        <v>0</v>
      </c>
      <c r="AO446">
        <f t="shared" si="304"/>
        <v>0</v>
      </c>
      <c r="AP446">
        <f t="shared" si="305"/>
        <v>0</v>
      </c>
      <c r="EA446">
        <f>MasterListe!G136</f>
        <v>0</v>
      </c>
      <c r="EB446">
        <f>MasterListe!S136</f>
        <v>0</v>
      </c>
      <c r="EC446">
        <f t="shared" si="306"/>
        <v>0</v>
      </c>
      <c r="ED446">
        <f t="shared" si="307"/>
        <v>0</v>
      </c>
      <c r="EE446">
        <f t="shared" si="308"/>
        <v>0</v>
      </c>
      <c r="EF446">
        <f t="shared" si="309"/>
        <v>0</v>
      </c>
      <c r="EG446">
        <f t="shared" si="310"/>
        <v>0</v>
      </c>
      <c r="EH446">
        <f t="shared" si="311"/>
        <v>0</v>
      </c>
      <c r="EI446">
        <f t="shared" si="312"/>
        <v>0</v>
      </c>
    </row>
    <row r="447" spans="1:139">
      <c r="A447">
        <f t="shared" si="313"/>
        <v>0</v>
      </c>
      <c r="G447">
        <f t="shared" si="286"/>
        <v>0</v>
      </c>
      <c r="H447">
        <f t="shared" si="287"/>
        <v>0</v>
      </c>
      <c r="I447">
        <f t="shared" si="288"/>
        <v>0</v>
      </c>
      <c r="J447">
        <f t="shared" si="327"/>
        <v>0</v>
      </c>
      <c r="K447">
        <f t="shared" si="289"/>
        <v>0</v>
      </c>
      <c r="L447">
        <f t="shared" si="290"/>
        <v>0</v>
      </c>
      <c r="M447">
        <f t="shared" si="291"/>
        <v>0</v>
      </c>
      <c r="N447">
        <f t="shared" si="283"/>
        <v>0</v>
      </c>
      <c r="O447" t="str">
        <f>MasterListe!B137&amp;"_"&amp;MasterListe!E137&amp;"_"&amp;MasterListe!F137</f>
        <v>__</v>
      </c>
      <c r="P447" t="str">
        <f>MasterListe!I137&amp;" "&amp;MasterListe!L137</f>
        <v xml:space="preserve"> </v>
      </c>
      <c r="S447">
        <f t="shared" si="314"/>
        <v>4</v>
      </c>
      <c r="T447">
        <f t="shared" si="292"/>
        <v>0</v>
      </c>
      <c r="U447">
        <f t="shared" si="315"/>
        <v>0</v>
      </c>
      <c r="V447">
        <f t="shared" si="316"/>
        <v>10</v>
      </c>
      <c r="W447">
        <f t="shared" si="293"/>
        <v>5</v>
      </c>
      <c r="X447">
        <f t="shared" si="294"/>
        <v>0</v>
      </c>
      <c r="Y447">
        <f t="shared" si="317"/>
        <v>6</v>
      </c>
      <c r="Z447">
        <f t="shared" si="295"/>
        <v>2</v>
      </c>
      <c r="AA447">
        <f t="shared" si="296"/>
        <v>0</v>
      </c>
      <c r="AB447">
        <f t="shared" si="318"/>
        <v>96</v>
      </c>
      <c r="AC447">
        <f t="shared" si="297"/>
        <v>85</v>
      </c>
      <c r="AD447">
        <f t="shared" si="298"/>
        <v>0</v>
      </c>
      <c r="AE447">
        <f t="shared" si="319"/>
        <v>0</v>
      </c>
      <c r="AF447">
        <f t="shared" si="299"/>
        <v>0</v>
      </c>
      <c r="AG447">
        <f t="shared" si="320"/>
        <v>8</v>
      </c>
      <c r="AH447" cm="1">
        <f t="array" ref="AH447">_xlfn.IFS(AND(AF447=AE447,AJ447=1),SUM(IF(EC447=1,1,0),AH446),AND(AH446=0,OR(AI447=1,AJ447=0)),0,AND(AI447=0,AJ447=0),AH446)</f>
        <v>6</v>
      </c>
      <c r="AI447">
        <f t="shared" si="300"/>
        <v>0</v>
      </c>
      <c r="AJ447">
        <f t="shared" si="301"/>
        <v>0</v>
      </c>
      <c r="AK447">
        <f t="shared" si="321"/>
        <v>0</v>
      </c>
      <c r="AL447">
        <f t="shared" si="302"/>
        <v>0</v>
      </c>
      <c r="AM447">
        <f t="shared" si="303"/>
        <v>0</v>
      </c>
      <c r="AN447">
        <f t="shared" si="322"/>
        <v>0</v>
      </c>
      <c r="AO447">
        <f t="shared" si="304"/>
        <v>0</v>
      </c>
      <c r="AP447">
        <f t="shared" si="305"/>
        <v>0</v>
      </c>
      <c r="EA447">
        <f>MasterListe!G137</f>
        <v>0</v>
      </c>
      <c r="EB447">
        <f>MasterListe!S137</f>
        <v>0</v>
      </c>
      <c r="EC447">
        <f t="shared" si="306"/>
        <v>0</v>
      </c>
      <c r="ED447">
        <f t="shared" si="307"/>
        <v>0</v>
      </c>
      <c r="EE447">
        <f t="shared" si="308"/>
        <v>0</v>
      </c>
      <c r="EF447">
        <f t="shared" si="309"/>
        <v>0</v>
      </c>
      <c r="EG447">
        <f t="shared" si="310"/>
        <v>0</v>
      </c>
      <c r="EH447">
        <f t="shared" si="311"/>
        <v>0</v>
      </c>
      <c r="EI447">
        <f t="shared" si="312"/>
        <v>0</v>
      </c>
    </row>
    <row r="448" spans="1:139">
      <c r="A448">
        <f t="shared" si="313"/>
        <v>0</v>
      </c>
      <c r="G448">
        <f t="shared" si="286"/>
        <v>0</v>
      </c>
      <c r="H448">
        <f t="shared" si="287"/>
        <v>0</v>
      </c>
      <c r="I448">
        <f t="shared" si="288"/>
        <v>0</v>
      </c>
      <c r="J448">
        <f t="shared" si="327"/>
        <v>0</v>
      </c>
      <c r="K448">
        <f t="shared" si="289"/>
        <v>0</v>
      </c>
      <c r="L448">
        <f t="shared" si="290"/>
        <v>0</v>
      </c>
      <c r="M448">
        <f t="shared" si="291"/>
        <v>0</v>
      </c>
      <c r="N448">
        <f t="shared" si="283"/>
        <v>0</v>
      </c>
      <c r="O448" t="str">
        <f>MasterListe!B138&amp;"_"&amp;MasterListe!E138&amp;"_"&amp;MasterListe!F138</f>
        <v>__</v>
      </c>
      <c r="P448" t="str">
        <f>MasterListe!I138&amp;" "&amp;MasterListe!L138</f>
        <v xml:space="preserve"> </v>
      </c>
      <c r="S448">
        <f t="shared" si="314"/>
        <v>4</v>
      </c>
      <c r="T448">
        <f t="shared" si="292"/>
        <v>0</v>
      </c>
      <c r="U448">
        <f t="shared" si="315"/>
        <v>0</v>
      </c>
      <c r="V448">
        <f t="shared" si="316"/>
        <v>10</v>
      </c>
      <c r="W448">
        <f t="shared" si="293"/>
        <v>5</v>
      </c>
      <c r="X448">
        <f t="shared" si="294"/>
        <v>0</v>
      </c>
      <c r="Y448">
        <f t="shared" si="317"/>
        <v>6</v>
      </c>
      <c r="Z448">
        <f t="shared" si="295"/>
        <v>2</v>
      </c>
      <c r="AA448">
        <f t="shared" si="296"/>
        <v>0</v>
      </c>
      <c r="AB448">
        <f t="shared" si="318"/>
        <v>96</v>
      </c>
      <c r="AC448">
        <f t="shared" si="297"/>
        <v>85</v>
      </c>
      <c r="AD448">
        <f t="shared" si="298"/>
        <v>0</v>
      </c>
      <c r="AE448">
        <f t="shared" si="319"/>
        <v>0</v>
      </c>
      <c r="AF448">
        <f t="shared" si="299"/>
        <v>0</v>
      </c>
      <c r="AG448">
        <f t="shared" si="320"/>
        <v>8</v>
      </c>
      <c r="AH448" cm="1">
        <f t="array" ref="AH448">_xlfn.IFS(AND(AF448=AE448,AJ448=1),SUM(IF(EC448=1,1,0),AH447),AND(AH447=0,OR(AI448=1,AJ448=0)),0,AND(AI448=0,AJ448=0),AH447)</f>
        <v>6</v>
      </c>
      <c r="AI448">
        <f t="shared" si="300"/>
        <v>0</v>
      </c>
      <c r="AJ448">
        <f t="shared" si="301"/>
        <v>0</v>
      </c>
      <c r="AK448">
        <f t="shared" si="321"/>
        <v>0</v>
      </c>
      <c r="AL448">
        <f t="shared" si="302"/>
        <v>0</v>
      </c>
      <c r="AM448">
        <f t="shared" si="303"/>
        <v>0</v>
      </c>
      <c r="AN448">
        <f t="shared" si="322"/>
        <v>0</v>
      </c>
      <c r="AO448">
        <f t="shared" si="304"/>
        <v>0</v>
      </c>
      <c r="AP448">
        <f t="shared" si="305"/>
        <v>0</v>
      </c>
      <c r="EA448">
        <f>MasterListe!G138</f>
        <v>0</v>
      </c>
      <c r="EB448">
        <f>MasterListe!S138</f>
        <v>0</v>
      </c>
      <c r="EC448">
        <f t="shared" si="306"/>
        <v>0</v>
      </c>
      <c r="ED448">
        <f t="shared" si="307"/>
        <v>0</v>
      </c>
      <c r="EE448">
        <f t="shared" si="308"/>
        <v>0</v>
      </c>
      <c r="EF448">
        <f t="shared" si="309"/>
        <v>0</v>
      </c>
      <c r="EG448">
        <f t="shared" si="310"/>
        <v>0</v>
      </c>
      <c r="EH448">
        <f t="shared" si="311"/>
        <v>0</v>
      </c>
      <c r="EI448">
        <f t="shared" si="312"/>
        <v>0</v>
      </c>
    </row>
    <row r="449" spans="1:139">
      <c r="A449">
        <f t="shared" si="313"/>
        <v>0</v>
      </c>
      <c r="G449">
        <f t="shared" si="286"/>
        <v>0</v>
      </c>
      <c r="H449">
        <f t="shared" si="287"/>
        <v>0</v>
      </c>
      <c r="I449">
        <f t="shared" si="288"/>
        <v>0</v>
      </c>
      <c r="J449">
        <f t="shared" si="327"/>
        <v>0</v>
      </c>
      <c r="K449">
        <f t="shared" si="289"/>
        <v>0</v>
      </c>
      <c r="L449">
        <f t="shared" si="290"/>
        <v>0</v>
      </c>
      <c r="M449">
        <f t="shared" si="291"/>
        <v>0</v>
      </c>
      <c r="N449">
        <f t="shared" si="283"/>
        <v>0</v>
      </c>
      <c r="O449" t="str">
        <f>MasterListe!B139&amp;"_"&amp;MasterListe!E139&amp;"_"&amp;MasterListe!F139</f>
        <v>__</v>
      </c>
      <c r="P449" t="str">
        <f>MasterListe!I139&amp;" "&amp;MasterListe!L139</f>
        <v xml:space="preserve"> </v>
      </c>
      <c r="S449">
        <f t="shared" si="314"/>
        <v>4</v>
      </c>
      <c r="T449">
        <f t="shared" si="292"/>
        <v>0</v>
      </c>
      <c r="U449">
        <f t="shared" si="315"/>
        <v>0</v>
      </c>
      <c r="V449">
        <f t="shared" si="316"/>
        <v>10</v>
      </c>
      <c r="W449">
        <f t="shared" si="293"/>
        <v>5</v>
      </c>
      <c r="X449">
        <f t="shared" si="294"/>
        <v>0</v>
      </c>
      <c r="Y449">
        <f t="shared" si="317"/>
        <v>6</v>
      </c>
      <c r="Z449">
        <f t="shared" si="295"/>
        <v>2</v>
      </c>
      <c r="AA449">
        <f t="shared" si="296"/>
        <v>0</v>
      </c>
      <c r="AB449">
        <f t="shared" si="318"/>
        <v>96</v>
      </c>
      <c r="AC449">
        <f t="shared" si="297"/>
        <v>85</v>
      </c>
      <c r="AD449">
        <f t="shared" si="298"/>
        <v>0</v>
      </c>
      <c r="AE449">
        <f t="shared" si="319"/>
        <v>0</v>
      </c>
      <c r="AF449">
        <f t="shared" si="299"/>
        <v>0</v>
      </c>
      <c r="AG449">
        <f t="shared" si="320"/>
        <v>8</v>
      </c>
      <c r="AH449" cm="1">
        <f t="array" ref="AH449">_xlfn.IFS(AND(AF449=AE449,AJ449=1),SUM(IF(EC449=1,1,0),AH448),AND(AH448=0,OR(AI449=1,AJ449=0)),0,AND(AI449=0,AJ449=0),AH448)</f>
        <v>6</v>
      </c>
      <c r="AI449">
        <f t="shared" si="300"/>
        <v>0</v>
      </c>
      <c r="AJ449">
        <f t="shared" si="301"/>
        <v>0</v>
      </c>
      <c r="AK449">
        <f t="shared" si="321"/>
        <v>0</v>
      </c>
      <c r="AL449">
        <f t="shared" si="302"/>
        <v>0</v>
      </c>
      <c r="AM449">
        <f t="shared" si="303"/>
        <v>0</v>
      </c>
      <c r="AN449">
        <f t="shared" si="322"/>
        <v>0</v>
      </c>
      <c r="AO449">
        <f t="shared" si="304"/>
        <v>0</v>
      </c>
      <c r="AP449">
        <f t="shared" si="305"/>
        <v>0</v>
      </c>
      <c r="EA449">
        <f>MasterListe!G139</f>
        <v>0</v>
      </c>
      <c r="EB449">
        <f>MasterListe!S139</f>
        <v>0</v>
      </c>
      <c r="EC449">
        <f t="shared" si="306"/>
        <v>0</v>
      </c>
      <c r="ED449">
        <f t="shared" si="307"/>
        <v>0</v>
      </c>
      <c r="EE449">
        <f t="shared" si="308"/>
        <v>0</v>
      </c>
      <c r="EF449">
        <f t="shared" si="309"/>
        <v>0</v>
      </c>
      <c r="EG449">
        <f t="shared" si="310"/>
        <v>0</v>
      </c>
      <c r="EH449">
        <f t="shared" si="311"/>
        <v>0</v>
      </c>
      <c r="EI449">
        <f t="shared" si="312"/>
        <v>0</v>
      </c>
    </row>
    <row r="450" spans="1:139">
      <c r="A450">
        <f t="shared" si="313"/>
        <v>0</v>
      </c>
      <c r="G450">
        <f t="shared" si="286"/>
        <v>0</v>
      </c>
      <c r="H450">
        <f t="shared" si="287"/>
        <v>0</v>
      </c>
      <c r="I450">
        <f t="shared" si="288"/>
        <v>0</v>
      </c>
      <c r="J450">
        <f t="shared" si="327"/>
        <v>0</v>
      </c>
      <c r="K450">
        <f t="shared" si="289"/>
        <v>0</v>
      </c>
      <c r="L450">
        <f t="shared" si="290"/>
        <v>0</v>
      </c>
      <c r="M450">
        <f t="shared" si="291"/>
        <v>0</v>
      </c>
      <c r="N450">
        <f t="shared" si="283"/>
        <v>0</v>
      </c>
      <c r="O450" t="str">
        <f>MasterListe!B140&amp;"_"&amp;MasterListe!E140&amp;"_"&amp;MasterListe!F140</f>
        <v>__</v>
      </c>
      <c r="P450" t="str">
        <f>MasterListe!I140&amp;" "&amp;MasterListe!L140</f>
        <v xml:space="preserve"> </v>
      </c>
      <c r="S450">
        <f t="shared" si="314"/>
        <v>4</v>
      </c>
      <c r="T450">
        <f t="shared" si="292"/>
        <v>0</v>
      </c>
      <c r="U450">
        <f t="shared" si="315"/>
        <v>0</v>
      </c>
      <c r="V450">
        <f t="shared" si="316"/>
        <v>10</v>
      </c>
      <c r="W450">
        <f t="shared" si="293"/>
        <v>5</v>
      </c>
      <c r="X450">
        <f t="shared" si="294"/>
        <v>0</v>
      </c>
      <c r="Y450">
        <f t="shared" si="317"/>
        <v>6</v>
      </c>
      <c r="Z450">
        <f t="shared" si="295"/>
        <v>2</v>
      </c>
      <c r="AA450">
        <f t="shared" si="296"/>
        <v>0</v>
      </c>
      <c r="AB450">
        <f t="shared" si="318"/>
        <v>96</v>
      </c>
      <c r="AC450">
        <f t="shared" si="297"/>
        <v>85</v>
      </c>
      <c r="AD450">
        <f t="shared" si="298"/>
        <v>0</v>
      </c>
      <c r="AE450">
        <f t="shared" si="319"/>
        <v>0</v>
      </c>
      <c r="AF450">
        <f t="shared" si="299"/>
        <v>0</v>
      </c>
      <c r="AG450">
        <f t="shared" si="320"/>
        <v>8</v>
      </c>
      <c r="AH450" cm="1">
        <f t="array" ref="AH450">_xlfn.IFS(AND(AF450=AE450,AJ450=1),SUM(IF(EC450=1,1,0),AH449),AND(AH449=0,OR(AI450=1,AJ450=0)),0,AND(AI450=0,AJ450=0),AH449)</f>
        <v>6</v>
      </c>
      <c r="AI450">
        <f t="shared" si="300"/>
        <v>0</v>
      </c>
      <c r="AJ450">
        <f t="shared" si="301"/>
        <v>0</v>
      </c>
      <c r="AK450">
        <f t="shared" si="321"/>
        <v>0</v>
      </c>
      <c r="AL450">
        <f t="shared" si="302"/>
        <v>0</v>
      </c>
      <c r="AM450">
        <f t="shared" si="303"/>
        <v>0</v>
      </c>
      <c r="AN450">
        <f t="shared" si="322"/>
        <v>0</v>
      </c>
      <c r="AO450">
        <f t="shared" si="304"/>
        <v>0</v>
      </c>
      <c r="AP450">
        <f t="shared" si="305"/>
        <v>0</v>
      </c>
      <c r="EA450">
        <f>MasterListe!G140</f>
        <v>0</v>
      </c>
      <c r="EB450">
        <f>MasterListe!S140</f>
        <v>0</v>
      </c>
      <c r="EC450">
        <f t="shared" si="306"/>
        <v>0</v>
      </c>
      <c r="ED450">
        <f t="shared" si="307"/>
        <v>0</v>
      </c>
      <c r="EE450">
        <f t="shared" si="308"/>
        <v>0</v>
      </c>
      <c r="EF450">
        <f t="shared" si="309"/>
        <v>0</v>
      </c>
      <c r="EG450">
        <f t="shared" si="310"/>
        <v>0</v>
      </c>
      <c r="EH450">
        <f t="shared" si="311"/>
        <v>0</v>
      </c>
      <c r="EI450">
        <f t="shared" si="312"/>
        <v>0</v>
      </c>
    </row>
    <row r="451" spans="1:139">
      <c r="A451">
        <f t="shared" si="313"/>
        <v>0</v>
      </c>
      <c r="G451">
        <f t="shared" si="286"/>
        <v>0</v>
      </c>
      <c r="H451">
        <f t="shared" si="287"/>
        <v>0</v>
      </c>
      <c r="I451">
        <f t="shared" si="288"/>
        <v>0</v>
      </c>
      <c r="J451">
        <f t="shared" si="327"/>
        <v>0</v>
      </c>
      <c r="K451">
        <f t="shared" si="289"/>
        <v>0</v>
      </c>
      <c r="L451">
        <f t="shared" si="290"/>
        <v>0</v>
      </c>
      <c r="M451">
        <f t="shared" si="291"/>
        <v>0</v>
      </c>
      <c r="N451">
        <f t="shared" si="283"/>
        <v>0</v>
      </c>
      <c r="O451" t="str">
        <f>MasterListe!B141&amp;"_"&amp;MasterListe!E141&amp;"_"&amp;MasterListe!F141</f>
        <v>__</v>
      </c>
      <c r="P451" t="str">
        <f>MasterListe!I141&amp;" "&amp;MasterListe!L141</f>
        <v xml:space="preserve"> </v>
      </c>
      <c r="S451">
        <f t="shared" si="314"/>
        <v>4</v>
      </c>
      <c r="T451">
        <f t="shared" si="292"/>
        <v>0</v>
      </c>
      <c r="U451">
        <f t="shared" si="315"/>
        <v>0</v>
      </c>
      <c r="V451">
        <f t="shared" si="316"/>
        <v>10</v>
      </c>
      <c r="W451">
        <f t="shared" si="293"/>
        <v>5</v>
      </c>
      <c r="X451">
        <f t="shared" si="294"/>
        <v>0</v>
      </c>
      <c r="Y451">
        <f t="shared" si="317"/>
        <v>6</v>
      </c>
      <c r="Z451">
        <f t="shared" si="295"/>
        <v>2</v>
      </c>
      <c r="AA451">
        <f t="shared" si="296"/>
        <v>0</v>
      </c>
      <c r="AB451">
        <f t="shared" si="318"/>
        <v>96</v>
      </c>
      <c r="AC451">
        <f t="shared" si="297"/>
        <v>85</v>
      </c>
      <c r="AD451">
        <f t="shared" si="298"/>
        <v>0</v>
      </c>
      <c r="AE451">
        <f t="shared" si="319"/>
        <v>0</v>
      </c>
      <c r="AF451">
        <f t="shared" si="299"/>
        <v>0</v>
      </c>
      <c r="AG451">
        <f t="shared" si="320"/>
        <v>8</v>
      </c>
      <c r="AH451" cm="1">
        <f t="array" ref="AH451">_xlfn.IFS(AND(AF451=AE451,AJ451=1),SUM(IF(EC451=1,1,0),AH450),AND(AH450=0,OR(AI451=1,AJ451=0)),0,AND(AI451=0,AJ451=0),AH450)</f>
        <v>6</v>
      </c>
      <c r="AI451">
        <f t="shared" si="300"/>
        <v>0</v>
      </c>
      <c r="AJ451">
        <f t="shared" si="301"/>
        <v>0</v>
      </c>
      <c r="AK451">
        <f t="shared" si="321"/>
        <v>0</v>
      </c>
      <c r="AL451">
        <f t="shared" si="302"/>
        <v>0</v>
      </c>
      <c r="AM451">
        <f t="shared" si="303"/>
        <v>0</v>
      </c>
      <c r="AN451">
        <f t="shared" si="322"/>
        <v>0</v>
      </c>
      <c r="AO451">
        <f t="shared" si="304"/>
        <v>0</v>
      </c>
      <c r="AP451">
        <f t="shared" si="305"/>
        <v>0</v>
      </c>
      <c r="EA451">
        <f>MasterListe!G141</f>
        <v>0</v>
      </c>
      <c r="EB451">
        <f>MasterListe!S141</f>
        <v>0</v>
      </c>
      <c r="EC451">
        <f t="shared" si="306"/>
        <v>0</v>
      </c>
      <c r="ED451">
        <f t="shared" si="307"/>
        <v>0</v>
      </c>
      <c r="EE451">
        <f t="shared" si="308"/>
        <v>0</v>
      </c>
      <c r="EF451">
        <f t="shared" si="309"/>
        <v>0</v>
      </c>
      <c r="EG451">
        <f t="shared" si="310"/>
        <v>0</v>
      </c>
      <c r="EH451">
        <f t="shared" si="311"/>
        <v>0</v>
      </c>
      <c r="EI451">
        <f t="shared" si="312"/>
        <v>0</v>
      </c>
    </row>
    <row r="452" spans="1:139">
      <c r="A452">
        <f t="shared" si="313"/>
        <v>0</v>
      </c>
      <c r="G452">
        <f t="shared" si="286"/>
        <v>0</v>
      </c>
      <c r="H452">
        <f t="shared" si="287"/>
        <v>0</v>
      </c>
      <c r="I452">
        <f t="shared" si="288"/>
        <v>0</v>
      </c>
      <c r="J452">
        <f t="shared" si="327"/>
        <v>0</v>
      </c>
      <c r="K452">
        <f t="shared" si="289"/>
        <v>0</v>
      </c>
      <c r="L452">
        <f t="shared" si="290"/>
        <v>0</v>
      </c>
      <c r="M452">
        <f t="shared" si="291"/>
        <v>0</v>
      </c>
      <c r="N452">
        <f t="shared" ref="N452:N513" si="328">AF452*AI452</f>
        <v>0</v>
      </c>
      <c r="O452" t="str">
        <f>MasterListe!B142&amp;"_"&amp;MasterListe!E142&amp;"_"&amp;MasterListe!F142</f>
        <v>__</v>
      </c>
      <c r="P452" t="str">
        <f>MasterListe!I142&amp;" "&amp;MasterListe!L142</f>
        <v xml:space="preserve"> </v>
      </c>
      <c r="S452">
        <f t="shared" si="314"/>
        <v>4</v>
      </c>
      <c r="T452">
        <f t="shared" si="292"/>
        <v>0</v>
      </c>
      <c r="U452">
        <f t="shared" si="315"/>
        <v>0</v>
      </c>
      <c r="V452">
        <f t="shared" si="316"/>
        <v>10</v>
      </c>
      <c r="W452">
        <f t="shared" si="293"/>
        <v>5</v>
      </c>
      <c r="X452">
        <f t="shared" si="294"/>
        <v>0</v>
      </c>
      <c r="Y452">
        <f t="shared" si="317"/>
        <v>6</v>
      </c>
      <c r="Z452">
        <f t="shared" si="295"/>
        <v>2</v>
      </c>
      <c r="AA452">
        <f t="shared" si="296"/>
        <v>0</v>
      </c>
      <c r="AB452">
        <f t="shared" si="318"/>
        <v>96</v>
      </c>
      <c r="AC452">
        <f t="shared" si="297"/>
        <v>85</v>
      </c>
      <c r="AD452">
        <f t="shared" si="298"/>
        <v>0</v>
      </c>
      <c r="AE452">
        <f t="shared" si="319"/>
        <v>0</v>
      </c>
      <c r="AF452">
        <f t="shared" si="299"/>
        <v>0</v>
      </c>
      <c r="AG452">
        <f t="shared" si="320"/>
        <v>8</v>
      </c>
      <c r="AH452" cm="1">
        <f t="array" ref="AH452">_xlfn.IFS(AND(AF452=AE452,AJ452=1),SUM(IF(EC452=1,1,0),AH451),AND(AH451=0,OR(AI452=1,AJ452=0)),0,AND(AI452=0,AJ452=0),AH451)</f>
        <v>6</v>
      </c>
      <c r="AI452">
        <f t="shared" si="300"/>
        <v>0</v>
      </c>
      <c r="AJ452">
        <f t="shared" si="301"/>
        <v>0</v>
      </c>
      <c r="AK452">
        <f t="shared" si="321"/>
        <v>0</v>
      </c>
      <c r="AL452">
        <f t="shared" si="302"/>
        <v>0</v>
      </c>
      <c r="AM452">
        <f t="shared" si="303"/>
        <v>0</v>
      </c>
      <c r="AN452">
        <f t="shared" si="322"/>
        <v>0</v>
      </c>
      <c r="AO452">
        <f t="shared" si="304"/>
        <v>0</v>
      </c>
      <c r="AP452">
        <f t="shared" si="305"/>
        <v>0</v>
      </c>
      <c r="EA452">
        <f>MasterListe!G142</f>
        <v>0</v>
      </c>
      <c r="EB452">
        <f>MasterListe!S142</f>
        <v>0</v>
      </c>
      <c r="EC452">
        <f t="shared" si="306"/>
        <v>0</v>
      </c>
      <c r="ED452">
        <f t="shared" si="307"/>
        <v>0</v>
      </c>
      <c r="EE452">
        <f t="shared" si="308"/>
        <v>0</v>
      </c>
      <c r="EF452">
        <f t="shared" si="309"/>
        <v>0</v>
      </c>
      <c r="EG452">
        <f t="shared" si="310"/>
        <v>0</v>
      </c>
      <c r="EH452">
        <f t="shared" si="311"/>
        <v>0</v>
      </c>
      <c r="EI452">
        <f t="shared" si="312"/>
        <v>0</v>
      </c>
    </row>
    <row r="453" spans="1:139">
      <c r="A453">
        <f t="shared" si="313"/>
        <v>0</v>
      </c>
      <c r="G453">
        <f t="shared" ref="G453:G513" si="329">AO453*AP453</f>
        <v>0</v>
      </c>
      <c r="H453">
        <f t="shared" ref="H453:H513" si="330">T453*U453</f>
        <v>0</v>
      </c>
      <c r="I453">
        <f t="shared" ref="I453:I510" si="331">AC453*AD453</f>
        <v>0</v>
      </c>
      <c r="J453">
        <f t="shared" si="327"/>
        <v>0</v>
      </c>
      <c r="K453">
        <f t="shared" ref="K453:K513" si="332">AA453*Z453</f>
        <v>0</v>
      </c>
      <c r="L453">
        <f t="shared" ref="L453:L513" si="333">AM453*AL453</f>
        <v>0</v>
      </c>
      <c r="M453">
        <f t="shared" ref="M453:M513" si="334">AH453*AJ453</f>
        <v>0</v>
      </c>
      <c r="N453">
        <f t="shared" si="328"/>
        <v>0</v>
      </c>
      <c r="O453" t="str">
        <f>MasterListe!B143&amp;"_"&amp;MasterListe!E143&amp;"_"&amp;MasterListe!F143</f>
        <v>__</v>
      </c>
      <c r="P453" t="str">
        <f>MasterListe!I143&amp;" "&amp;MasterListe!L143</f>
        <v xml:space="preserve"> </v>
      </c>
      <c r="S453">
        <f t="shared" si="314"/>
        <v>4</v>
      </c>
      <c r="T453">
        <f t="shared" ref="T453:T513" si="335">IF(SUM(IF(Q453="A1000_Standard",1,0),T452)&gt;S453,T452,SUM(IF(Q453="A1000_Standard",1,0),T452))</f>
        <v>0</v>
      </c>
      <c r="U453">
        <f t="shared" si="315"/>
        <v>0</v>
      </c>
      <c r="V453">
        <f t="shared" si="316"/>
        <v>10</v>
      </c>
      <c r="W453">
        <f t="shared" ref="W453:W513" si="336">IF(SUM(IF(Q453="A1000",1,0),W452)&gt;V453,W452,SUM(IF(Q453="A1000",1,0),W452))</f>
        <v>5</v>
      </c>
      <c r="X453">
        <f t="shared" ref="X453:X513" si="337">IF(Q453="A1000",1,0)</f>
        <v>0</v>
      </c>
      <c r="Y453">
        <f t="shared" si="317"/>
        <v>6</v>
      </c>
      <c r="Z453">
        <f t="shared" ref="Z453:Z513" si="338">IF(SUM(IF(Q453="A2000",1,0),Z452)&gt;Y453,Z452,SUM(IF(Q453="A2000",1,0),Z452))</f>
        <v>2</v>
      </c>
      <c r="AA453">
        <f t="shared" ref="AA453:AA513" si="339">IF(Q453="A2000",1,0)</f>
        <v>0</v>
      </c>
      <c r="AB453">
        <f t="shared" si="318"/>
        <v>96</v>
      </c>
      <c r="AC453">
        <f t="shared" ref="AC453:AC513" si="340">IF(SUM(IF(EH453=1,1,0),AC452)&gt;AB453,AC452,SUM(IF(EH453=1,1,0),AC452))</f>
        <v>85</v>
      </c>
      <c r="AD453">
        <f t="shared" ref="AD453:AD513" si="341">EH453</f>
        <v>0</v>
      </c>
      <c r="AE453">
        <f t="shared" si="319"/>
        <v>0</v>
      </c>
      <c r="AF453">
        <f t="shared" ref="AF453:AF513" si="342">IF(SUM(IF(EC453=1,1,0),AF452)&gt;AE453,AF452,SUM(IF(EC453=1,1,0),AF452))</f>
        <v>0</v>
      </c>
      <c r="AG453">
        <f t="shared" si="320"/>
        <v>8</v>
      </c>
      <c r="AH453" cm="1">
        <f t="array" ref="AH453">_xlfn.IFS(AND(AF453=AE453,AJ453=1),SUM(IF(EC453=1,1,0),AH452),AND(AH452=0,OR(AI453=1,AJ453=0)),0,AND(AI453=0,AJ453=0),AH452)</f>
        <v>6</v>
      </c>
      <c r="AI453">
        <f t="shared" ref="AI453:AI513" si="343">IF(AND(EC453=1,AF452&lt;AE453),1,0)</f>
        <v>0</v>
      </c>
      <c r="AJ453">
        <f t="shared" ref="AJ453:AJ513" si="344">IF(AND(EC453=1,AI453=0),1,0)</f>
        <v>0</v>
      </c>
      <c r="AK453">
        <f t="shared" si="321"/>
        <v>0</v>
      </c>
      <c r="AL453">
        <f t="shared" ref="AL453:AL513" si="345">IF(SUM(IF(EG453=1,1,0),AL452)&gt;AK453,AF452,SUM(IF(EG453=1,1,0),AL452))</f>
        <v>0</v>
      </c>
      <c r="AM453">
        <f t="shared" ref="AM453:AM513" si="346">IF(AND(EG453=1,AL452&lt;AK453),1,0)</f>
        <v>0</v>
      </c>
      <c r="AN453">
        <f t="shared" si="322"/>
        <v>0</v>
      </c>
      <c r="AO453">
        <f t="shared" ref="AO453:AO513" si="347">IF(SUM(AP453,AO452)&gt;AN453,AO452,SUM(AP453,AO452))</f>
        <v>0</v>
      </c>
      <c r="AP453">
        <f t="shared" ref="AP453:AP513" si="348">ED453</f>
        <v>0</v>
      </c>
      <c r="EA453">
        <f>MasterListe!G143</f>
        <v>0</v>
      </c>
      <c r="EB453">
        <f>MasterListe!S143</f>
        <v>0</v>
      </c>
      <c r="EC453">
        <f t="shared" ref="EC453:EC513" si="349">_xlfn.BITAND(EF453,NOT(EE453))</f>
        <v>0</v>
      </c>
      <c r="ED453">
        <f t="shared" ref="ED453:ED513" si="350">_xlfn.BITAND(EE453,EF453)</f>
        <v>0</v>
      </c>
      <c r="EE453">
        <f t="shared" ref="EE453:EE513" si="351">IF(ISERROR(FIND("mA",EB453)),0,1)</f>
        <v>0</v>
      </c>
      <c r="EF453">
        <f t="shared" ref="EF453:EF513" si="352">IF(ISERROR(FIND("MW",EA453)),0,1)</f>
        <v>0</v>
      </c>
      <c r="EG453">
        <f t="shared" ref="EG453:EG513" si="353">IF(ISERROR(FIND("SG",EA453)),0,1)</f>
        <v>0</v>
      </c>
      <c r="EH453">
        <f t="shared" ref="EH453:EH513" si="354">IF(OR(IF(ISERROR(FIND("SM",EA453)),0,1),IF(ISERROR(FIND("BM",EA453)),0,1),(IF(ISERROR(FIND("RM",EA453)),0,1))),1,0)</f>
        <v>0</v>
      </c>
      <c r="EI453">
        <f t="shared" ref="EI453:EI513" si="355">IF(ISERROR(FIND("FG",EA453)),0,1)</f>
        <v>0</v>
      </c>
    </row>
    <row r="454" spans="1:139">
      <c r="A454">
        <f t="shared" ref="A454:A513" si="356">SUM(X454,AA454,AD454,AI454,AJ454,AM454,U454,AP454)</f>
        <v>0</v>
      </c>
      <c r="G454">
        <f t="shared" si="329"/>
        <v>0</v>
      </c>
      <c r="H454">
        <f t="shared" si="330"/>
        <v>0</v>
      </c>
      <c r="I454">
        <f t="shared" si="331"/>
        <v>0</v>
      </c>
      <c r="J454">
        <f t="shared" si="327"/>
        <v>0</v>
      </c>
      <c r="K454">
        <f t="shared" si="332"/>
        <v>0</v>
      </c>
      <c r="L454">
        <f t="shared" si="333"/>
        <v>0</v>
      </c>
      <c r="M454">
        <f t="shared" si="334"/>
        <v>0</v>
      </c>
      <c r="N454">
        <f t="shared" si="328"/>
        <v>0</v>
      </c>
      <c r="O454" t="str">
        <f>MasterListe!B144&amp;"_"&amp;MasterListe!E144&amp;"_"&amp;MasterListe!F144</f>
        <v>__</v>
      </c>
      <c r="P454" t="str">
        <f>MasterListe!I144&amp;" "&amp;MasterListe!L144</f>
        <v xml:space="preserve"> </v>
      </c>
      <c r="S454">
        <f t="shared" ref="S454:S513" si="357">S453</f>
        <v>4</v>
      </c>
      <c r="T454">
        <f t="shared" si="335"/>
        <v>0</v>
      </c>
      <c r="U454">
        <f t="shared" ref="U454:U513" si="358">IF(Q454="A1000_Standard",1,0)</f>
        <v>0</v>
      </c>
      <c r="V454">
        <f t="shared" ref="V454:V513" si="359">V453</f>
        <v>10</v>
      </c>
      <c r="W454">
        <f t="shared" si="336"/>
        <v>5</v>
      </c>
      <c r="X454">
        <f t="shared" si="337"/>
        <v>0</v>
      </c>
      <c r="Y454">
        <f t="shared" ref="Y454:Y513" si="360">Y453</f>
        <v>6</v>
      </c>
      <c r="Z454">
        <f t="shared" si="338"/>
        <v>2</v>
      </c>
      <c r="AA454">
        <f t="shared" si="339"/>
        <v>0</v>
      </c>
      <c r="AB454">
        <f t="shared" ref="AB454:AB513" si="361">AB453</f>
        <v>96</v>
      </c>
      <c r="AC454">
        <f t="shared" si="340"/>
        <v>85</v>
      </c>
      <c r="AD454">
        <f t="shared" si="341"/>
        <v>0</v>
      </c>
      <c r="AE454">
        <f t="shared" ref="AE454:AE508" si="362">AE453</f>
        <v>0</v>
      </c>
      <c r="AF454">
        <f t="shared" si="342"/>
        <v>0</v>
      </c>
      <c r="AG454">
        <f t="shared" ref="AG454:AG508" si="363">AG453</f>
        <v>8</v>
      </c>
      <c r="AH454" cm="1">
        <f t="array" ref="AH454">_xlfn.IFS(AND(AF454=AE454,AJ454=1),SUM(IF(EC454=1,1,0),AH453),AND(AH453=0,OR(AI454=1,AJ454=0)),0,AND(AI454=0,AJ454=0),AH453)</f>
        <v>6</v>
      </c>
      <c r="AI454">
        <f t="shared" si="343"/>
        <v>0</v>
      </c>
      <c r="AJ454">
        <f t="shared" si="344"/>
        <v>0</v>
      </c>
      <c r="AK454">
        <f t="shared" ref="AK454:AK513" si="364">AK453</f>
        <v>0</v>
      </c>
      <c r="AL454">
        <f t="shared" si="345"/>
        <v>0</v>
      </c>
      <c r="AM454">
        <f t="shared" si="346"/>
        <v>0</v>
      </c>
      <c r="AN454">
        <f t="shared" ref="AN454:AN513" si="365">AN453</f>
        <v>0</v>
      </c>
      <c r="AO454">
        <f t="shared" si="347"/>
        <v>0</v>
      </c>
      <c r="AP454">
        <f t="shared" si="348"/>
        <v>0</v>
      </c>
      <c r="EA454">
        <f>MasterListe!G144</f>
        <v>0</v>
      </c>
      <c r="EB454">
        <f>MasterListe!S144</f>
        <v>0</v>
      </c>
      <c r="EC454">
        <f t="shared" si="349"/>
        <v>0</v>
      </c>
      <c r="ED454">
        <f t="shared" si="350"/>
        <v>0</v>
      </c>
      <c r="EE454">
        <f t="shared" si="351"/>
        <v>0</v>
      </c>
      <c r="EF454">
        <f t="shared" si="352"/>
        <v>0</v>
      </c>
      <c r="EG454">
        <f t="shared" si="353"/>
        <v>0</v>
      </c>
      <c r="EH454">
        <f t="shared" si="354"/>
        <v>0</v>
      </c>
      <c r="EI454">
        <f t="shared" si="355"/>
        <v>0</v>
      </c>
    </row>
    <row r="455" spans="1:139">
      <c r="A455">
        <f t="shared" si="356"/>
        <v>0</v>
      </c>
      <c r="G455">
        <f t="shared" si="329"/>
        <v>0</v>
      </c>
      <c r="H455">
        <f t="shared" si="330"/>
        <v>0</v>
      </c>
      <c r="I455">
        <f t="shared" si="331"/>
        <v>0</v>
      </c>
      <c r="J455">
        <f t="shared" si="327"/>
        <v>0</v>
      </c>
      <c r="K455">
        <f t="shared" si="332"/>
        <v>0</v>
      </c>
      <c r="L455">
        <f t="shared" si="333"/>
        <v>0</v>
      </c>
      <c r="M455">
        <f t="shared" si="334"/>
        <v>0</v>
      </c>
      <c r="N455">
        <f t="shared" si="328"/>
        <v>0</v>
      </c>
      <c r="O455" t="str">
        <f>MasterListe!B145&amp;"_"&amp;MasterListe!E145&amp;"_"&amp;MasterListe!F145</f>
        <v>__</v>
      </c>
      <c r="P455" t="str">
        <f>MasterListe!I145&amp;" "&amp;MasterListe!L145</f>
        <v xml:space="preserve"> </v>
      </c>
      <c r="S455">
        <f t="shared" si="357"/>
        <v>4</v>
      </c>
      <c r="T455">
        <f t="shared" si="335"/>
        <v>0</v>
      </c>
      <c r="U455">
        <f t="shared" si="358"/>
        <v>0</v>
      </c>
      <c r="V455">
        <f t="shared" si="359"/>
        <v>10</v>
      </c>
      <c r="W455">
        <f t="shared" si="336"/>
        <v>5</v>
      </c>
      <c r="X455">
        <f t="shared" si="337"/>
        <v>0</v>
      </c>
      <c r="Y455">
        <f t="shared" si="360"/>
        <v>6</v>
      </c>
      <c r="Z455">
        <f t="shared" si="338"/>
        <v>2</v>
      </c>
      <c r="AA455">
        <f t="shared" si="339"/>
        <v>0</v>
      </c>
      <c r="AB455">
        <f t="shared" si="361"/>
        <v>96</v>
      </c>
      <c r="AC455">
        <f t="shared" si="340"/>
        <v>85</v>
      </c>
      <c r="AD455">
        <f t="shared" si="341"/>
        <v>0</v>
      </c>
      <c r="AE455">
        <f t="shared" si="362"/>
        <v>0</v>
      </c>
      <c r="AF455">
        <f t="shared" si="342"/>
        <v>0</v>
      </c>
      <c r="AG455">
        <f t="shared" si="363"/>
        <v>8</v>
      </c>
      <c r="AH455" cm="1">
        <f t="array" ref="AH455">_xlfn.IFS(AND(AF455=AE455,AJ455=1),SUM(IF(EC455=1,1,0),AH454),AND(AH454=0,OR(AI455=1,AJ455=0)),0,AND(AI455=0,AJ455=0),AH454)</f>
        <v>6</v>
      </c>
      <c r="AI455">
        <f t="shared" si="343"/>
        <v>0</v>
      </c>
      <c r="AJ455">
        <f t="shared" si="344"/>
        <v>0</v>
      </c>
      <c r="AK455">
        <f t="shared" si="364"/>
        <v>0</v>
      </c>
      <c r="AL455">
        <f t="shared" si="345"/>
        <v>0</v>
      </c>
      <c r="AM455">
        <f t="shared" si="346"/>
        <v>0</v>
      </c>
      <c r="AN455">
        <f t="shared" si="365"/>
        <v>0</v>
      </c>
      <c r="AO455">
        <f t="shared" si="347"/>
        <v>0</v>
      </c>
      <c r="AP455">
        <f t="shared" si="348"/>
        <v>0</v>
      </c>
      <c r="EA455">
        <f>MasterListe!G145</f>
        <v>0</v>
      </c>
      <c r="EB455">
        <f>MasterListe!S145</f>
        <v>0</v>
      </c>
      <c r="EC455">
        <f t="shared" si="349"/>
        <v>0</v>
      </c>
      <c r="ED455">
        <f t="shared" si="350"/>
        <v>0</v>
      </c>
      <c r="EE455">
        <f t="shared" si="351"/>
        <v>0</v>
      </c>
      <c r="EF455">
        <f t="shared" si="352"/>
        <v>0</v>
      </c>
      <c r="EG455">
        <f t="shared" si="353"/>
        <v>0</v>
      </c>
      <c r="EH455">
        <f t="shared" si="354"/>
        <v>0</v>
      </c>
      <c r="EI455">
        <f t="shared" si="355"/>
        <v>0</v>
      </c>
    </row>
    <row r="456" spans="1:139">
      <c r="A456">
        <f t="shared" si="356"/>
        <v>0</v>
      </c>
      <c r="G456">
        <f t="shared" si="329"/>
        <v>0</v>
      </c>
      <c r="H456">
        <f t="shared" si="330"/>
        <v>0</v>
      </c>
      <c r="I456">
        <f t="shared" si="331"/>
        <v>0</v>
      </c>
      <c r="J456">
        <f t="shared" si="327"/>
        <v>0</v>
      </c>
      <c r="K456">
        <f t="shared" si="332"/>
        <v>0</v>
      </c>
      <c r="L456">
        <f t="shared" si="333"/>
        <v>0</v>
      </c>
      <c r="M456">
        <f t="shared" si="334"/>
        <v>0</v>
      </c>
      <c r="N456">
        <f t="shared" si="328"/>
        <v>0</v>
      </c>
      <c r="O456" t="str">
        <f>MasterListe!B146&amp;"_"&amp;MasterListe!E146&amp;"_"&amp;MasterListe!F146</f>
        <v>__</v>
      </c>
      <c r="P456" t="str">
        <f>MasterListe!I146&amp;" "&amp;MasterListe!L146</f>
        <v xml:space="preserve"> </v>
      </c>
      <c r="S456">
        <f t="shared" si="357"/>
        <v>4</v>
      </c>
      <c r="T456">
        <f t="shared" si="335"/>
        <v>0</v>
      </c>
      <c r="U456">
        <f t="shared" si="358"/>
        <v>0</v>
      </c>
      <c r="V456">
        <f t="shared" si="359"/>
        <v>10</v>
      </c>
      <c r="W456">
        <f t="shared" si="336"/>
        <v>5</v>
      </c>
      <c r="X456">
        <f t="shared" si="337"/>
        <v>0</v>
      </c>
      <c r="Y456">
        <f t="shared" si="360"/>
        <v>6</v>
      </c>
      <c r="Z456">
        <f t="shared" si="338"/>
        <v>2</v>
      </c>
      <c r="AA456">
        <f t="shared" si="339"/>
        <v>0</v>
      </c>
      <c r="AB456">
        <f t="shared" si="361"/>
        <v>96</v>
      </c>
      <c r="AC456">
        <f t="shared" si="340"/>
        <v>85</v>
      </c>
      <c r="AD456">
        <f t="shared" si="341"/>
        <v>0</v>
      </c>
      <c r="AE456">
        <f t="shared" si="362"/>
        <v>0</v>
      </c>
      <c r="AF456">
        <f t="shared" si="342"/>
        <v>0</v>
      </c>
      <c r="AG456">
        <f t="shared" si="363"/>
        <v>8</v>
      </c>
      <c r="AH456" cm="1">
        <f t="array" ref="AH456">_xlfn.IFS(AND(AF456=AE456,AJ456=1),SUM(IF(EC456=1,1,0),AH455),AND(AH455=0,OR(AI456=1,AJ456=0)),0,AND(AI456=0,AJ456=0),AH455)</f>
        <v>6</v>
      </c>
      <c r="AI456">
        <f t="shared" si="343"/>
        <v>0</v>
      </c>
      <c r="AJ456">
        <f t="shared" si="344"/>
        <v>0</v>
      </c>
      <c r="AK456">
        <f t="shared" si="364"/>
        <v>0</v>
      </c>
      <c r="AL456">
        <f t="shared" si="345"/>
        <v>0</v>
      </c>
      <c r="AM456">
        <f t="shared" si="346"/>
        <v>0</v>
      </c>
      <c r="AN456">
        <f t="shared" si="365"/>
        <v>0</v>
      </c>
      <c r="AO456">
        <f t="shared" si="347"/>
        <v>0</v>
      </c>
      <c r="AP456">
        <f t="shared" si="348"/>
        <v>0</v>
      </c>
      <c r="EA456">
        <f>MasterListe!G146</f>
        <v>0</v>
      </c>
      <c r="EB456">
        <f>MasterListe!S146</f>
        <v>0</v>
      </c>
      <c r="EC456">
        <f t="shared" si="349"/>
        <v>0</v>
      </c>
      <c r="ED456">
        <f t="shared" si="350"/>
        <v>0</v>
      </c>
      <c r="EE456">
        <f t="shared" si="351"/>
        <v>0</v>
      </c>
      <c r="EF456">
        <f t="shared" si="352"/>
        <v>0</v>
      </c>
      <c r="EG456">
        <f t="shared" si="353"/>
        <v>0</v>
      </c>
      <c r="EH456">
        <f t="shared" si="354"/>
        <v>0</v>
      </c>
      <c r="EI456">
        <f t="shared" si="355"/>
        <v>0</v>
      </c>
    </row>
    <row r="457" spans="1:139">
      <c r="A457">
        <f t="shared" si="356"/>
        <v>0</v>
      </c>
      <c r="G457">
        <f t="shared" si="329"/>
        <v>0</v>
      </c>
      <c r="H457">
        <f t="shared" si="330"/>
        <v>0</v>
      </c>
      <c r="I457">
        <f t="shared" si="331"/>
        <v>0</v>
      </c>
      <c r="J457">
        <f t="shared" si="327"/>
        <v>0</v>
      </c>
      <c r="K457">
        <f t="shared" si="332"/>
        <v>0</v>
      </c>
      <c r="L457">
        <f t="shared" si="333"/>
        <v>0</v>
      </c>
      <c r="M457">
        <f t="shared" si="334"/>
        <v>0</v>
      </c>
      <c r="N457">
        <f t="shared" si="328"/>
        <v>0</v>
      </c>
      <c r="O457" t="str">
        <f>MasterListe!B147&amp;"_"&amp;MasterListe!E147&amp;"_"&amp;MasterListe!F147</f>
        <v>__</v>
      </c>
      <c r="P457" t="str">
        <f>MasterListe!I147&amp;" "&amp;MasterListe!L147</f>
        <v xml:space="preserve"> </v>
      </c>
      <c r="S457">
        <f t="shared" si="357"/>
        <v>4</v>
      </c>
      <c r="T457">
        <f t="shared" si="335"/>
        <v>0</v>
      </c>
      <c r="U457">
        <f t="shared" si="358"/>
        <v>0</v>
      </c>
      <c r="V457">
        <f t="shared" si="359"/>
        <v>10</v>
      </c>
      <c r="W457">
        <f t="shared" si="336"/>
        <v>5</v>
      </c>
      <c r="X457">
        <f t="shared" si="337"/>
        <v>0</v>
      </c>
      <c r="Y457">
        <f t="shared" si="360"/>
        <v>6</v>
      </c>
      <c r="Z457">
        <f t="shared" si="338"/>
        <v>2</v>
      </c>
      <c r="AA457">
        <f t="shared" si="339"/>
        <v>0</v>
      </c>
      <c r="AB457">
        <f t="shared" si="361"/>
        <v>96</v>
      </c>
      <c r="AC457">
        <f t="shared" si="340"/>
        <v>85</v>
      </c>
      <c r="AD457">
        <f t="shared" si="341"/>
        <v>0</v>
      </c>
      <c r="AE457">
        <f t="shared" si="362"/>
        <v>0</v>
      </c>
      <c r="AF457">
        <f t="shared" si="342"/>
        <v>0</v>
      </c>
      <c r="AG457">
        <f t="shared" si="363"/>
        <v>8</v>
      </c>
      <c r="AH457" cm="1">
        <f t="array" ref="AH457">_xlfn.IFS(AND(AF457=AE457,AJ457=1),SUM(IF(EC457=1,1,0),AH456),AND(AH456=0,OR(AI457=1,AJ457=0)),0,AND(AI457=0,AJ457=0),AH456)</f>
        <v>6</v>
      </c>
      <c r="AI457">
        <f t="shared" si="343"/>
        <v>0</v>
      </c>
      <c r="AJ457">
        <f t="shared" si="344"/>
        <v>0</v>
      </c>
      <c r="AK457">
        <f t="shared" si="364"/>
        <v>0</v>
      </c>
      <c r="AL457">
        <f t="shared" si="345"/>
        <v>0</v>
      </c>
      <c r="AM457">
        <f t="shared" si="346"/>
        <v>0</v>
      </c>
      <c r="AN457">
        <f t="shared" si="365"/>
        <v>0</v>
      </c>
      <c r="AO457">
        <f t="shared" si="347"/>
        <v>0</v>
      </c>
      <c r="AP457">
        <f t="shared" si="348"/>
        <v>0</v>
      </c>
      <c r="EA457">
        <f>MasterListe!G147</f>
        <v>0</v>
      </c>
      <c r="EB457">
        <f>MasterListe!S147</f>
        <v>0</v>
      </c>
      <c r="EC457">
        <f t="shared" si="349"/>
        <v>0</v>
      </c>
      <c r="ED457">
        <f t="shared" si="350"/>
        <v>0</v>
      </c>
      <c r="EE457">
        <f t="shared" si="351"/>
        <v>0</v>
      </c>
      <c r="EF457">
        <f t="shared" si="352"/>
        <v>0</v>
      </c>
      <c r="EG457">
        <f t="shared" si="353"/>
        <v>0</v>
      </c>
      <c r="EH457">
        <f t="shared" si="354"/>
        <v>0</v>
      </c>
      <c r="EI457">
        <f t="shared" si="355"/>
        <v>0</v>
      </c>
    </row>
    <row r="458" spans="1:139">
      <c r="A458">
        <f t="shared" si="356"/>
        <v>0</v>
      </c>
      <c r="G458">
        <f t="shared" si="329"/>
        <v>0</v>
      </c>
      <c r="H458">
        <f t="shared" si="330"/>
        <v>0</v>
      </c>
      <c r="I458">
        <f t="shared" si="331"/>
        <v>0</v>
      </c>
      <c r="J458">
        <f t="shared" si="327"/>
        <v>0</v>
      </c>
      <c r="K458">
        <f t="shared" si="332"/>
        <v>0</v>
      </c>
      <c r="L458">
        <f t="shared" si="333"/>
        <v>0</v>
      </c>
      <c r="M458">
        <f t="shared" si="334"/>
        <v>0</v>
      </c>
      <c r="N458">
        <f t="shared" si="328"/>
        <v>0</v>
      </c>
      <c r="O458" t="str">
        <f>MasterListe!B148&amp;"_"&amp;MasterListe!E148&amp;"_"&amp;MasterListe!F148</f>
        <v>__</v>
      </c>
      <c r="P458" t="str">
        <f>MasterListe!I148&amp;" "&amp;MasterListe!L148</f>
        <v xml:space="preserve"> </v>
      </c>
      <c r="S458">
        <f t="shared" si="357"/>
        <v>4</v>
      </c>
      <c r="T458">
        <f t="shared" si="335"/>
        <v>0</v>
      </c>
      <c r="U458">
        <f t="shared" si="358"/>
        <v>0</v>
      </c>
      <c r="V458">
        <f t="shared" si="359"/>
        <v>10</v>
      </c>
      <c r="W458">
        <f t="shared" si="336"/>
        <v>5</v>
      </c>
      <c r="X458">
        <f t="shared" si="337"/>
        <v>0</v>
      </c>
      <c r="Y458">
        <f t="shared" si="360"/>
        <v>6</v>
      </c>
      <c r="Z458">
        <f t="shared" si="338"/>
        <v>2</v>
      </c>
      <c r="AA458">
        <f t="shared" si="339"/>
        <v>0</v>
      </c>
      <c r="AB458">
        <f t="shared" si="361"/>
        <v>96</v>
      </c>
      <c r="AC458">
        <f t="shared" si="340"/>
        <v>85</v>
      </c>
      <c r="AD458">
        <f t="shared" si="341"/>
        <v>0</v>
      </c>
      <c r="AE458">
        <f t="shared" si="362"/>
        <v>0</v>
      </c>
      <c r="AF458">
        <f t="shared" si="342"/>
        <v>0</v>
      </c>
      <c r="AG458">
        <f t="shared" si="363"/>
        <v>8</v>
      </c>
      <c r="AH458" cm="1">
        <f t="array" ref="AH458">_xlfn.IFS(AND(AF458=AE458,AJ458=1),SUM(IF(EC458=1,1,0),AH457),AND(AH457=0,OR(AI458=1,AJ458=0)),0,AND(AI458=0,AJ458=0),AH457)</f>
        <v>6</v>
      </c>
      <c r="AI458">
        <f t="shared" si="343"/>
        <v>0</v>
      </c>
      <c r="AJ458">
        <f t="shared" si="344"/>
        <v>0</v>
      </c>
      <c r="AK458">
        <f t="shared" si="364"/>
        <v>0</v>
      </c>
      <c r="AL458">
        <f t="shared" si="345"/>
        <v>0</v>
      </c>
      <c r="AM458">
        <f t="shared" si="346"/>
        <v>0</v>
      </c>
      <c r="AN458">
        <f t="shared" si="365"/>
        <v>0</v>
      </c>
      <c r="AO458">
        <f t="shared" si="347"/>
        <v>0</v>
      </c>
      <c r="AP458">
        <f t="shared" si="348"/>
        <v>0</v>
      </c>
      <c r="EA458">
        <f>MasterListe!G148</f>
        <v>0</v>
      </c>
      <c r="EB458">
        <f>MasterListe!S148</f>
        <v>0</v>
      </c>
      <c r="EC458">
        <f t="shared" si="349"/>
        <v>0</v>
      </c>
      <c r="ED458">
        <f t="shared" si="350"/>
        <v>0</v>
      </c>
      <c r="EE458">
        <f t="shared" si="351"/>
        <v>0</v>
      </c>
      <c r="EF458">
        <f t="shared" si="352"/>
        <v>0</v>
      </c>
      <c r="EG458">
        <f t="shared" si="353"/>
        <v>0</v>
      </c>
      <c r="EH458">
        <f t="shared" si="354"/>
        <v>0</v>
      </c>
      <c r="EI458">
        <f t="shared" si="355"/>
        <v>0</v>
      </c>
    </row>
    <row r="459" spans="1:139">
      <c r="A459">
        <f t="shared" si="356"/>
        <v>0</v>
      </c>
      <c r="G459">
        <f t="shared" si="329"/>
        <v>0</v>
      </c>
      <c r="H459">
        <f t="shared" si="330"/>
        <v>0</v>
      </c>
      <c r="I459">
        <f t="shared" si="331"/>
        <v>0</v>
      </c>
      <c r="J459">
        <f t="shared" si="327"/>
        <v>0</v>
      </c>
      <c r="K459">
        <f t="shared" si="332"/>
        <v>0</v>
      </c>
      <c r="L459">
        <f t="shared" si="333"/>
        <v>0</v>
      </c>
      <c r="M459">
        <f t="shared" si="334"/>
        <v>0</v>
      </c>
      <c r="N459">
        <f t="shared" si="328"/>
        <v>0</v>
      </c>
      <c r="O459" t="str">
        <f>MasterListe!B149&amp;"_"&amp;MasterListe!E149&amp;"_"&amp;MasterListe!F149</f>
        <v>__</v>
      </c>
      <c r="P459" t="str">
        <f>MasterListe!I149&amp;" "&amp;MasterListe!L149</f>
        <v xml:space="preserve"> </v>
      </c>
      <c r="S459">
        <f t="shared" si="357"/>
        <v>4</v>
      </c>
      <c r="T459">
        <f t="shared" si="335"/>
        <v>0</v>
      </c>
      <c r="U459">
        <f t="shared" si="358"/>
        <v>0</v>
      </c>
      <c r="V459">
        <f t="shared" si="359"/>
        <v>10</v>
      </c>
      <c r="W459">
        <f t="shared" si="336"/>
        <v>5</v>
      </c>
      <c r="X459">
        <f t="shared" si="337"/>
        <v>0</v>
      </c>
      <c r="Y459">
        <f t="shared" si="360"/>
        <v>6</v>
      </c>
      <c r="Z459">
        <f t="shared" si="338"/>
        <v>2</v>
      </c>
      <c r="AA459">
        <f t="shared" si="339"/>
        <v>0</v>
      </c>
      <c r="AB459">
        <f t="shared" si="361"/>
        <v>96</v>
      </c>
      <c r="AC459">
        <f t="shared" si="340"/>
        <v>85</v>
      </c>
      <c r="AD459">
        <f t="shared" si="341"/>
        <v>0</v>
      </c>
      <c r="AE459">
        <f t="shared" si="362"/>
        <v>0</v>
      </c>
      <c r="AF459">
        <f t="shared" si="342"/>
        <v>0</v>
      </c>
      <c r="AG459">
        <f t="shared" si="363"/>
        <v>8</v>
      </c>
      <c r="AH459" cm="1">
        <f t="array" ref="AH459">_xlfn.IFS(AND(AF459=AE459,AJ459=1),SUM(IF(EC459=1,1,0),AH458),AND(AH458=0,OR(AI459=1,AJ459=0)),0,AND(AI459=0,AJ459=0),AH458)</f>
        <v>6</v>
      </c>
      <c r="AI459">
        <f t="shared" si="343"/>
        <v>0</v>
      </c>
      <c r="AJ459">
        <f t="shared" si="344"/>
        <v>0</v>
      </c>
      <c r="AK459">
        <f t="shared" si="364"/>
        <v>0</v>
      </c>
      <c r="AL459">
        <f t="shared" si="345"/>
        <v>0</v>
      </c>
      <c r="AM459">
        <f t="shared" si="346"/>
        <v>0</v>
      </c>
      <c r="AN459">
        <f t="shared" si="365"/>
        <v>0</v>
      </c>
      <c r="AO459">
        <f t="shared" si="347"/>
        <v>0</v>
      </c>
      <c r="AP459">
        <f t="shared" si="348"/>
        <v>0</v>
      </c>
      <c r="EA459">
        <f>MasterListe!G149</f>
        <v>0</v>
      </c>
      <c r="EB459">
        <f>MasterListe!S149</f>
        <v>0</v>
      </c>
      <c r="EC459">
        <f t="shared" si="349"/>
        <v>0</v>
      </c>
      <c r="ED459">
        <f t="shared" si="350"/>
        <v>0</v>
      </c>
      <c r="EE459">
        <f t="shared" si="351"/>
        <v>0</v>
      </c>
      <c r="EF459">
        <f t="shared" si="352"/>
        <v>0</v>
      </c>
      <c r="EG459">
        <f t="shared" si="353"/>
        <v>0</v>
      </c>
      <c r="EH459">
        <f t="shared" si="354"/>
        <v>0</v>
      </c>
      <c r="EI459">
        <f t="shared" si="355"/>
        <v>0</v>
      </c>
    </row>
    <row r="460" spans="1:139">
      <c r="A460">
        <f t="shared" si="356"/>
        <v>0</v>
      </c>
      <c r="G460">
        <f t="shared" si="329"/>
        <v>0</v>
      </c>
      <c r="H460">
        <f t="shared" si="330"/>
        <v>0</v>
      </c>
      <c r="I460">
        <f t="shared" si="331"/>
        <v>0</v>
      </c>
      <c r="J460">
        <f t="shared" si="327"/>
        <v>0</v>
      </c>
      <c r="K460">
        <f t="shared" si="332"/>
        <v>0</v>
      </c>
      <c r="L460">
        <f t="shared" si="333"/>
        <v>0</v>
      </c>
      <c r="M460">
        <f t="shared" si="334"/>
        <v>0</v>
      </c>
      <c r="N460">
        <f t="shared" si="328"/>
        <v>0</v>
      </c>
      <c r="O460" t="str">
        <f>MasterListe!B150&amp;"_"&amp;MasterListe!E150&amp;"_"&amp;MasterListe!F150</f>
        <v>__</v>
      </c>
      <c r="P460" t="str">
        <f>MasterListe!I150&amp;" "&amp;MasterListe!L150</f>
        <v xml:space="preserve"> </v>
      </c>
      <c r="S460">
        <f t="shared" si="357"/>
        <v>4</v>
      </c>
      <c r="T460">
        <f t="shared" si="335"/>
        <v>0</v>
      </c>
      <c r="U460">
        <f t="shared" si="358"/>
        <v>0</v>
      </c>
      <c r="V460">
        <f t="shared" si="359"/>
        <v>10</v>
      </c>
      <c r="W460">
        <f t="shared" si="336"/>
        <v>5</v>
      </c>
      <c r="X460">
        <f t="shared" si="337"/>
        <v>0</v>
      </c>
      <c r="Y460">
        <f t="shared" si="360"/>
        <v>6</v>
      </c>
      <c r="Z460">
        <f t="shared" si="338"/>
        <v>2</v>
      </c>
      <c r="AA460">
        <f t="shared" si="339"/>
        <v>0</v>
      </c>
      <c r="AB460">
        <f t="shared" si="361"/>
        <v>96</v>
      </c>
      <c r="AC460">
        <f t="shared" si="340"/>
        <v>85</v>
      </c>
      <c r="AD460">
        <f t="shared" si="341"/>
        <v>0</v>
      </c>
      <c r="AE460">
        <f t="shared" si="362"/>
        <v>0</v>
      </c>
      <c r="AF460">
        <f t="shared" si="342"/>
        <v>0</v>
      </c>
      <c r="AG460">
        <f t="shared" si="363"/>
        <v>8</v>
      </c>
      <c r="AH460" cm="1">
        <f t="array" ref="AH460">_xlfn.IFS(AND(AF460=AE460,AJ460=1),SUM(IF(EC460=1,1,0),AH459),AND(AH459=0,OR(AI460=1,AJ460=0)),0,AND(AI460=0,AJ460=0),AH459)</f>
        <v>6</v>
      </c>
      <c r="AI460">
        <f t="shared" si="343"/>
        <v>0</v>
      </c>
      <c r="AJ460">
        <f t="shared" si="344"/>
        <v>0</v>
      </c>
      <c r="AK460">
        <f t="shared" si="364"/>
        <v>0</v>
      </c>
      <c r="AL460">
        <f t="shared" si="345"/>
        <v>0</v>
      </c>
      <c r="AM460">
        <f t="shared" si="346"/>
        <v>0</v>
      </c>
      <c r="AN460">
        <f t="shared" si="365"/>
        <v>0</v>
      </c>
      <c r="AO460">
        <f t="shared" si="347"/>
        <v>0</v>
      </c>
      <c r="AP460">
        <f t="shared" si="348"/>
        <v>0</v>
      </c>
      <c r="EA460">
        <f>MasterListe!G150</f>
        <v>0</v>
      </c>
      <c r="EB460">
        <f>MasterListe!S150</f>
        <v>0</v>
      </c>
      <c r="EC460">
        <f t="shared" si="349"/>
        <v>0</v>
      </c>
      <c r="ED460">
        <f t="shared" si="350"/>
        <v>0</v>
      </c>
      <c r="EE460">
        <f t="shared" si="351"/>
        <v>0</v>
      </c>
      <c r="EF460">
        <f t="shared" si="352"/>
        <v>0</v>
      </c>
      <c r="EG460">
        <f t="shared" si="353"/>
        <v>0</v>
      </c>
      <c r="EH460">
        <f t="shared" si="354"/>
        <v>0</v>
      </c>
      <c r="EI460">
        <f t="shared" si="355"/>
        <v>0</v>
      </c>
    </row>
    <row r="461" spans="1:139">
      <c r="A461">
        <f t="shared" si="356"/>
        <v>0</v>
      </c>
      <c r="G461">
        <f t="shared" si="329"/>
        <v>0</v>
      </c>
      <c r="H461">
        <f t="shared" si="330"/>
        <v>0</v>
      </c>
      <c r="I461">
        <f t="shared" si="331"/>
        <v>0</v>
      </c>
      <c r="J461">
        <f t="shared" si="327"/>
        <v>0</v>
      </c>
      <c r="K461">
        <f t="shared" si="332"/>
        <v>0</v>
      </c>
      <c r="L461">
        <f t="shared" si="333"/>
        <v>0</v>
      </c>
      <c r="M461">
        <f t="shared" si="334"/>
        <v>0</v>
      </c>
      <c r="N461">
        <f t="shared" si="328"/>
        <v>0</v>
      </c>
      <c r="O461" t="str">
        <f>MasterListe!B151&amp;"_"&amp;MasterListe!E151&amp;"_"&amp;MasterListe!F151</f>
        <v>__</v>
      </c>
      <c r="P461" t="str">
        <f>MasterListe!I151&amp;" "&amp;MasterListe!L151</f>
        <v xml:space="preserve"> </v>
      </c>
      <c r="S461">
        <f t="shared" si="357"/>
        <v>4</v>
      </c>
      <c r="T461">
        <f t="shared" si="335"/>
        <v>0</v>
      </c>
      <c r="U461">
        <f t="shared" si="358"/>
        <v>0</v>
      </c>
      <c r="V461">
        <f t="shared" si="359"/>
        <v>10</v>
      </c>
      <c r="W461">
        <f t="shared" si="336"/>
        <v>5</v>
      </c>
      <c r="X461">
        <f t="shared" si="337"/>
        <v>0</v>
      </c>
      <c r="Y461">
        <f t="shared" si="360"/>
        <v>6</v>
      </c>
      <c r="Z461">
        <f t="shared" si="338"/>
        <v>2</v>
      </c>
      <c r="AA461">
        <f t="shared" si="339"/>
        <v>0</v>
      </c>
      <c r="AB461">
        <f t="shared" si="361"/>
        <v>96</v>
      </c>
      <c r="AC461">
        <f t="shared" si="340"/>
        <v>85</v>
      </c>
      <c r="AD461">
        <f t="shared" si="341"/>
        <v>0</v>
      </c>
      <c r="AE461">
        <f t="shared" si="362"/>
        <v>0</v>
      </c>
      <c r="AF461">
        <f t="shared" si="342"/>
        <v>0</v>
      </c>
      <c r="AG461">
        <f t="shared" si="363"/>
        <v>8</v>
      </c>
      <c r="AH461" cm="1">
        <f t="array" ref="AH461">_xlfn.IFS(AND(AF461=AE461,AJ461=1),SUM(IF(EC461=1,1,0),AH460),AND(AH460=0,OR(AI461=1,AJ461=0)),0,AND(AI461=0,AJ461=0),AH460)</f>
        <v>6</v>
      </c>
      <c r="AI461">
        <f t="shared" si="343"/>
        <v>0</v>
      </c>
      <c r="AJ461">
        <f t="shared" si="344"/>
        <v>0</v>
      </c>
      <c r="AK461">
        <f t="shared" si="364"/>
        <v>0</v>
      </c>
      <c r="AL461">
        <f t="shared" si="345"/>
        <v>0</v>
      </c>
      <c r="AM461">
        <f t="shared" si="346"/>
        <v>0</v>
      </c>
      <c r="AN461">
        <f t="shared" si="365"/>
        <v>0</v>
      </c>
      <c r="AO461">
        <f t="shared" si="347"/>
        <v>0</v>
      </c>
      <c r="AP461">
        <f t="shared" si="348"/>
        <v>0</v>
      </c>
      <c r="EA461">
        <f>MasterListe!G151</f>
        <v>0</v>
      </c>
      <c r="EB461">
        <f>MasterListe!S151</f>
        <v>0</v>
      </c>
      <c r="EC461">
        <f t="shared" si="349"/>
        <v>0</v>
      </c>
      <c r="ED461">
        <f t="shared" si="350"/>
        <v>0</v>
      </c>
      <c r="EE461">
        <f t="shared" si="351"/>
        <v>0</v>
      </c>
      <c r="EF461">
        <f t="shared" si="352"/>
        <v>0</v>
      </c>
      <c r="EG461">
        <f t="shared" si="353"/>
        <v>0</v>
      </c>
      <c r="EH461">
        <f t="shared" si="354"/>
        <v>0</v>
      </c>
      <c r="EI461">
        <f t="shared" si="355"/>
        <v>0</v>
      </c>
    </row>
    <row r="462" spans="1:139">
      <c r="A462">
        <f t="shared" si="356"/>
        <v>0</v>
      </c>
      <c r="G462">
        <f t="shared" si="329"/>
        <v>0</v>
      </c>
      <c r="H462">
        <f t="shared" si="330"/>
        <v>0</v>
      </c>
      <c r="I462">
        <f t="shared" si="331"/>
        <v>0</v>
      </c>
      <c r="J462">
        <f t="shared" si="327"/>
        <v>0</v>
      </c>
      <c r="K462">
        <f t="shared" si="332"/>
        <v>0</v>
      </c>
      <c r="L462">
        <f t="shared" si="333"/>
        <v>0</v>
      </c>
      <c r="M462">
        <f t="shared" si="334"/>
        <v>0</v>
      </c>
      <c r="N462">
        <f t="shared" si="328"/>
        <v>0</v>
      </c>
      <c r="O462" t="str">
        <f>MasterListe!B152&amp;"_"&amp;MasterListe!E152&amp;"_"&amp;MasterListe!F152</f>
        <v>__</v>
      </c>
      <c r="P462" t="str">
        <f>MasterListe!I152&amp;" "&amp;MasterListe!L152</f>
        <v xml:space="preserve"> </v>
      </c>
      <c r="S462">
        <f t="shared" si="357"/>
        <v>4</v>
      </c>
      <c r="T462">
        <f t="shared" si="335"/>
        <v>0</v>
      </c>
      <c r="U462">
        <f t="shared" si="358"/>
        <v>0</v>
      </c>
      <c r="V462">
        <f t="shared" si="359"/>
        <v>10</v>
      </c>
      <c r="W462">
        <f t="shared" si="336"/>
        <v>5</v>
      </c>
      <c r="X462">
        <f t="shared" si="337"/>
        <v>0</v>
      </c>
      <c r="Y462">
        <f t="shared" si="360"/>
        <v>6</v>
      </c>
      <c r="Z462">
        <f t="shared" si="338"/>
        <v>2</v>
      </c>
      <c r="AA462">
        <f t="shared" si="339"/>
        <v>0</v>
      </c>
      <c r="AB462">
        <f t="shared" si="361"/>
        <v>96</v>
      </c>
      <c r="AC462">
        <f t="shared" si="340"/>
        <v>85</v>
      </c>
      <c r="AD462">
        <f t="shared" si="341"/>
        <v>0</v>
      </c>
      <c r="AE462">
        <f t="shared" si="362"/>
        <v>0</v>
      </c>
      <c r="AF462">
        <f t="shared" si="342"/>
        <v>0</v>
      </c>
      <c r="AG462">
        <f t="shared" si="363"/>
        <v>8</v>
      </c>
      <c r="AH462" cm="1">
        <f t="array" ref="AH462">_xlfn.IFS(AND(AF462=AE462,AJ462=1),SUM(IF(EC462=1,1,0),AH461),AND(AH461=0,OR(AI462=1,AJ462=0)),0,AND(AI462=0,AJ462=0),AH461)</f>
        <v>6</v>
      </c>
      <c r="AI462">
        <f t="shared" si="343"/>
        <v>0</v>
      </c>
      <c r="AJ462">
        <f t="shared" si="344"/>
        <v>0</v>
      </c>
      <c r="AK462">
        <f t="shared" si="364"/>
        <v>0</v>
      </c>
      <c r="AL462">
        <f t="shared" si="345"/>
        <v>0</v>
      </c>
      <c r="AM462">
        <f t="shared" si="346"/>
        <v>0</v>
      </c>
      <c r="AN462">
        <f t="shared" si="365"/>
        <v>0</v>
      </c>
      <c r="AO462">
        <f t="shared" si="347"/>
        <v>0</v>
      </c>
      <c r="AP462">
        <f t="shared" si="348"/>
        <v>0</v>
      </c>
      <c r="EA462">
        <f>MasterListe!G152</f>
        <v>0</v>
      </c>
      <c r="EB462">
        <f>MasterListe!S152</f>
        <v>0</v>
      </c>
      <c r="EC462">
        <f t="shared" si="349"/>
        <v>0</v>
      </c>
      <c r="ED462">
        <f t="shared" si="350"/>
        <v>0</v>
      </c>
      <c r="EE462">
        <f t="shared" si="351"/>
        <v>0</v>
      </c>
      <c r="EF462">
        <f t="shared" si="352"/>
        <v>0</v>
      </c>
      <c r="EG462">
        <f t="shared" si="353"/>
        <v>0</v>
      </c>
      <c r="EH462">
        <f t="shared" si="354"/>
        <v>0</v>
      </c>
      <c r="EI462">
        <f t="shared" si="355"/>
        <v>0</v>
      </c>
    </row>
    <row r="463" spans="1:139">
      <c r="A463">
        <f t="shared" si="356"/>
        <v>0</v>
      </c>
      <c r="G463">
        <f t="shared" si="329"/>
        <v>0</v>
      </c>
      <c r="H463">
        <f t="shared" si="330"/>
        <v>0</v>
      </c>
      <c r="I463">
        <f t="shared" si="331"/>
        <v>0</v>
      </c>
      <c r="J463">
        <f t="shared" si="327"/>
        <v>0</v>
      </c>
      <c r="K463">
        <f t="shared" si="332"/>
        <v>0</v>
      </c>
      <c r="L463">
        <f t="shared" si="333"/>
        <v>0</v>
      </c>
      <c r="M463">
        <f t="shared" si="334"/>
        <v>0</v>
      </c>
      <c r="N463">
        <f t="shared" si="328"/>
        <v>0</v>
      </c>
      <c r="O463" t="str">
        <f>MasterListe!B153&amp;"_"&amp;MasterListe!E153&amp;"_"&amp;MasterListe!F153</f>
        <v>__</v>
      </c>
      <c r="P463" t="str">
        <f>MasterListe!I153&amp;" "&amp;MasterListe!L153</f>
        <v xml:space="preserve"> </v>
      </c>
      <c r="S463">
        <f t="shared" si="357"/>
        <v>4</v>
      </c>
      <c r="T463">
        <f t="shared" si="335"/>
        <v>0</v>
      </c>
      <c r="U463">
        <f t="shared" si="358"/>
        <v>0</v>
      </c>
      <c r="V463">
        <f t="shared" si="359"/>
        <v>10</v>
      </c>
      <c r="W463">
        <f t="shared" si="336"/>
        <v>5</v>
      </c>
      <c r="X463">
        <f t="shared" si="337"/>
        <v>0</v>
      </c>
      <c r="Y463">
        <f t="shared" si="360"/>
        <v>6</v>
      </c>
      <c r="Z463">
        <f t="shared" si="338"/>
        <v>2</v>
      </c>
      <c r="AA463">
        <f t="shared" si="339"/>
        <v>0</v>
      </c>
      <c r="AB463">
        <f t="shared" si="361"/>
        <v>96</v>
      </c>
      <c r="AC463">
        <f t="shared" si="340"/>
        <v>85</v>
      </c>
      <c r="AD463">
        <f t="shared" si="341"/>
        <v>0</v>
      </c>
      <c r="AE463">
        <f t="shared" si="362"/>
        <v>0</v>
      </c>
      <c r="AF463">
        <f t="shared" si="342"/>
        <v>0</v>
      </c>
      <c r="AG463">
        <f t="shared" si="363"/>
        <v>8</v>
      </c>
      <c r="AH463" cm="1">
        <f t="array" ref="AH463">_xlfn.IFS(AND(AF463=AE463,AJ463=1),SUM(IF(EC463=1,1,0),AH462),AND(AH462=0,OR(AI463=1,AJ463=0)),0,AND(AI463=0,AJ463=0),AH462)</f>
        <v>6</v>
      </c>
      <c r="AI463">
        <f t="shared" si="343"/>
        <v>0</v>
      </c>
      <c r="AJ463">
        <f t="shared" si="344"/>
        <v>0</v>
      </c>
      <c r="AK463">
        <f t="shared" si="364"/>
        <v>0</v>
      </c>
      <c r="AL463">
        <f t="shared" si="345"/>
        <v>0</v>
      </c>
      <c r="AM463">
        <f t="shared" si="346"/>
        <v>0</v>
      </c>
      <c r="AN463">
        <f t="shared" si="365"/>
        <v>0</v>
      </c>
      <c r="AO463">
        <f t="shared" si="347"/>
        <v>0</v>
      </c>
      <c r="AP463">
        <f t="shared" si="348"/>
        <v>0</v>
      </c>
      <c r="EA463">
        <f>MasterListe!G153</f>
        <v>0</v>
      </c>
      <c r="EB463">
        <f>MasterListe!S153</f>
        <v>0</v>
      </c>
      <c r="EC463">
        <f t="shared" si="349"/>
        <v>0</v>
      </c>
      <c r="ED463">
        <f t="shared" si="350"/>
        <v>0</v>
      </c>
      <c r="EE463">
        <f t="shared" si="351"/>
        <v>0</v>
      </c>
      <c r="EF463">
        <f t="shared" si="352"/>
        <v>0</v>
      </c>
      <c r="EG463">
        <f t="shared" si="353"/>
        <v>0</v>
      </c>
      <c r="EH463">
        <f t="shared" si="354"/>
        <v>0</v>
      </c>
      <c r="EI463">
        <f t="shared" si="355"/>
        <v>0</v>
      </c>
    </row>
    <row r="464" spans="1:139">
      <c r="A464">
        <f t="shared" si="356"/>
        <v>0</v>
      </c>
      <c r="G464">
        <f t="shared" si="329"/>
        <v>0</v>
      </c>
      <c r="H464">
        <f t="shared" si="330"/>
        <v>0</v>
      </c>
      <c r="I464">
        <f t="shared" si="331"/>
        <v>0</v>
      </c>
      <c r="J464">
        <f t="shared" si="327"/>
        <v>0</v>
      </c>
      <c r="K464">
        <f t="shared" si="332"/>
        <v>0</v>
      </c>
      <c r="L464">
        <f t="shared" si="333"/>
        <v>0</v>
      </c>
      <c r="M464">
        <f t="shared" si="334"/>
        <v>0</v>
      </c>
      <c r="N464">
        <f t="shared" si="328"/>
        <v>0</v>
      </c>
      <c r="O464" t="str">
        <f>MasterListe!B154&amp;"_"&amp;MasterListe!E154&amp;"_"&amp;MasterListe!F154</f>
        <v>__</v>
      </c>
      <c r="P464" t="str">
        <f>MasterListe!I154&amp;" "&amp;MasterListe!L154</f>
        <v xml:space="preserve"> </v>
      </c>
      <c r="S464">
        <f t="shared" si="357"/>
        <v>4</v>
      </c>
      <c r="T464">
        <f t="shared" si="335"/>
        <v>0</v>
      </c>
      <c r="U464">
        <f t="shared" si="358"/>
        <v>0</v>
      </c>
      <c r="V464">
        <f t="shared" si="359"/>
        <v>10</v>
      </c>
      <c r="W464">
        <f t="shared" si="336"/>
        <v>5</v>
      </c>
      <c r="X464">
        <f t="shared" si="337"/>
        <v>0</v>
      </c>
      <c r="Y464">
        <f t="shared" si="360"/>
        <v>6</v>
      </c>
      <c r="Z464">
        <f t="shared" si="338"/>
        <v>2</v>
      </c>
      <c r="AA464">
        <f t="shared" si="339"/>
        <v>0</v>
      </c>
      <c r="AB464">
        <f t="shared" si="361"/>
        <v>96</v>
      </c>
      <c r="AC464">
        <f t="shared" si="340"/>
        <v>85</v>
      </c>
      <c r="AD464">
        <f t="shared" si="341"/>
        <v>0</v>
      </c>
      <c r="AE464">
        <f t="shared" si="362"/>
        <v>0</v>
      </c>
      <c r="AF464">
        <f t="shared" si="342"/>
        <v>0</v>
      </c>
      <c r="AG464">
        <f t="shared" si="363"/>
        <v>8</v>
      </c>
      <c r="AH464" cm="1">
        <f t="array" ref="AH464">_xlfn.IFS(AND(AF464=AE464,AJ464=1),SUM(IF(EC464=1,1,0),AH463),AND(AH463=0,OR(AI464=1,AJ464=0)),0,AND(AI464=0,AJ464=0),AH463)</f>
        <v>6</v>
      </c>
      <c r="AI464">
        <f t="shared" si="343"/>
        <v>0</v>
      </c>
      <c r="AJ464">
        <f t="shared" si="344"/>
        <v>0</v>
      </c>
      <c r="AK464">
        <f t="shared" si="364"/>
        <v>0</v>
      </c>
      <c r="AL464">
        <f t="shared" si="345"/>
        <v>0</v>
      </c>
      <c r="AM464">
        <f t="shared" si="346"/>
        <v>0</v>
      </c>
      <c r="AN464">
        <f t="shared" si="365"/>
        <v>0</v>
      </c>
      <c r="AO464">
        <f t="shared" si="347"/>
        <v>0</v>
      </c>
      <c r="AP464">
        <f t="shared" si="348"/>
        <v>0</v>
      </c>
      <c r="EA464">
        <f>MasterListe!G154</f>
        <v>0</v>
      </c>
      <c r="EB464">
        <f>MasterListe!S154</f>
        <v>0</v>
      </c>
      <c r="EC464">
        <f t="shared" si="349"/>
        <v>0</v>
      </c>
      <c r="ED464">
        <f t="shared" si="350"/>
        <v>0</v>
      </c>
      <c r="EE464">
        <f t="shared" si="351"/>
        <v>0</v>
      </c>
      <c r="EF464">
        <f t="shared" si="352"/>
        <v>0</v>
      </c>
      <c r="EG464">
        <f t="shared" si="353"/>
        <v>0</v>
      </c>
      <c r="EH464">
        <f t="shared" si="354"/>
        <v>0</v>
      </c>
      <c r="EI464">
        <f t="shared" si="355"/>
        <v>0</v>
      </c>
    </row>
    <row r="465" spans="1:139">
      <c r="A465">
        <f t="shared" si="356"/>
        <v>0</v>
      </c>
      <c r="G465">
        <f t="shared" si="329"/>
        <v>0</v>
      </c>
      <c r="H465">
        <f t="shared" si="330"/>
        <v>0</v>
      </c>
      <c r="I465">
        <f t="shared" si="331"/>
        <v>0</v>
      </c>
      <c r="J465">
        <f t="shared" si="327"/>
        <v>0</v>
      </c>
      <c r="K465">
        <f t="shared" si="332"/>
        <v>0</v>
      </c>
      <c r="L465">
        <f t="shared" si="333"/>
        <v>0</v>
      </c>
      <c r="M465">
        <f t="shared" si="334"/>
        <v>0</v>
      </c>
      <c r="N465">
        <f t="shared" si="328"/>
        <v>0</v>
      </c>
      <c r="O465" t="str">
        <f>MasterListe!B155&amp;"_"&amp;MasterListe!E155&amp;"_"&amp;MasterListe!F155</f>
        <v>__</v>
      </c>
      <c r="P465" t="str">
        <f>MasterListe!I155&amp;" "&amp;MasterListe!L155</f>
        <v xml:space="preserve"> </v>
      </c>
      <c r="S465">
        <f t="shared" si="357"/>
        <v>4</v>
      </c>
      <c r="T465">
        <f t="shared" si="335"/>
        <v>0</v>
      </c>
      <c r="U465">
        <f t="shared" si="358"/>
        <v>0</v>
      </c>
      <c r="V465">
        <f t="shared" si="359"/>
        <v>10</v>
      </c>
      <c r="W465">
        <f t="shared" si="336"/>
        <v>5</v>
      </c>
      <c r="X465">
        <f t="shared" si="337"/>
        <v>0</v>
      </c>
      <c r="Y465">
        <f t="shared" si="360"/>
        <v>6</v>
      </c>
      <c r="Z465">
        <f t="shared" si="338"/>
        <v>2</v>
      </c>
      <c r="AA465">
        <f t="shared" si="339"/>
        <v>0</v>
      </c>
      <c r="AB465">
        <f t="shared" si="361"/>
        <v>96</v>
      </c>
      <c r="AC465">
        <f t="shared" si="340"/>
        <v>85</v>
      </c>
      <c r="AD465">
        <f t="shared" si="341"/>
        <v>0</v>
      </c>
      <c r="AE465">
        <f t="shared" si="362"/>
        <v>0</v>
      </c>
      <c r="AF465">
        <f t="shared" si="342"/>
        <v>0</v>
      </c>
      <c r="AG465">
        <f t="shared" si="363"/>
        <v>8</v>
      </c>
      <c r="AH465" cm="1">
        <f t="array" ref="AH465">_xlfn.IFS(AND(AF465=AE465,AJ465=1),SUM(IF(EC465=1,1,0),AH464),AND(AH464=0,OR(AI465=1,AJ465=0)),0,AND(AI465=0,AJ465=0),AH464)</f>
        <v>6</v>
      </c>
      <c r="AI465">
        <f t="shared" si="343"/>
        <v>0</v>
      </c>
      <c r="AJ465">
        <f t="shared" si="344"/>
        <v>0</v>
      </c>
      <c r="AK465">
        <f t="shared" si="364"/>
        <v>0</v>
      </c>
      <c r="AL465">
        <f t="shared" si="345"/>
        <v>0</v>
      </c>
      <c r="AM465">
        <f t="shared" si="346"/>
        <v>0</v>
      </c>
      <c r="AN465">
        <f t="shared" si="365"/>
        <v>0</v>
      </c>
      <c r="AO465">
        <f t="shared" si="347"/>
        <v>0</v>
      </c>
      <c r="AP465">
        <f t="shared" si="348"/>
        <v>0</v>
      </c>
      <c r="EA465">
        <f>MasterListe!G155</f>
        <v>0</v>
      </c>
      <c r="EB465">
        <f>MasterListe!S155</f>
        <v>0</v>
      </c>
      <c r="EC465">
        <f t="shared" si="349"/>
        <v>0</v>
      </c>
      <c r="ED465">
        <f t="shared" si="350"/>
        <v>0</v>
      </c>
      <c r="EE465">
        <f t="shared" si="351"/>
        <v>0</v>
      </c>
      <c r="EF465">
        <f t="shared" si="352"/>
        <v>0</v>
      </c>
      <c r="EG465">
        <f t="shared" si="353"/>
        <v>0</v>
      </c>
      <c r="EH465">
        <f t="shared" si="354"/>
        <v>0</v>
      </c>
      <c r="EI465">
        <f t="shared" si="355"/>
        <v>0</v>
      </c>
    </row>
    <row r="466" spans="1:139">
      <c r="A466">
        <f t="shared" si="356"/>
        <v>0</v>
      </c>
      <c r="G466">
        <f t="shared" si="329"/>
        <v>0</v>
      </c>
      <c r="H466">
        <f t="shared" si="330"/>
        <v>0</v>
      </c>
      <c r="I466">
        <f t="shared" si="331"/>
        <v>0</v>
      </c>
      <c r="J466">
        <f t="shared" si="327"/>
        <v>0</v>
      </c>
      <c r="K466">
        <f t="shared" si="332"/>
        <v>0</v>
      </c>
      <c r="L466">
        <f t="shared" si="333"/>
        <v>0</v>
      </c>
      <c r="M466">
        <f t="shared" si="334"/>
        <v>0</v>
      </c>
      <c r="N466">
        <f t="shared" si="328"/>
        <v>0</v>
      </c>
      <c r="O466" t="str">
        <f>MasterListe!B156&amp;"_"&amp;MasterListe!E156&amp;"_"&amp;MasterListe!F156</f>
        <v>__</v>
      </c>
      <c r="P466" t="str">
        <f>MasterListe!I156&amp;" "&amp;MasterListe!L156</f>
        <v xml:space="preserve"> </v>
      </c>
      <c r="S466">
        <f t="shared" si="357"/>
        <v>4</v>
      </c>
      <c r="T466">
        <f t="shared" si="335"/>
        <v>0</v>
      </c>
      <c r="U466">
        <f t="shared" si="358"/>
        <v>0</v>
      </c>
      <c r="V466">
        <f t="shared" si="359"/>
        <v>10</v>
      </c>
      <c r="W466">
        <f t="shared" si="336"/>
        <v>5</v>
      </c>
      <c r="X466">
        <f t="shared" si="337"/>
        <v>0</v>
      </c>
      <c r="Y466">
        <f t="shared" si="360"/>
        <v>6</v>
      </c>
      <c r="Z466">
        <f t="shared" si="338"/>
        <v>2</v>
      </c>
      <c r="AA466">
        <f t="shared" si="339"/>
        <v>0</v>
      </c>
      <c r="AB466">
        <f t="shared" si="361"/>
        <v>96</v>
      </c>
      <c r="AC466">
        <f t="shared" si="340"/>
        <v>85</v>
      </c>
      <c r="AD466">
        <f t="shared" si="341"/>
        <v>0</v>
      </c>
      <c r="AE466">
        <f t="shared" si="362"/>
        <v>0</v>
      </c>
      <c r="AF466">
        <f t="shared" si="342"/>
        <v>0</v>
      </c>
      <c r="AG466">
        <f t="shared" si="363"/>
        <v>8</v>
      </c>
      <c r="AH466" cm="1">
        <f t="array" ref="AH466">_xlfn.IFS(AND(AF466=AE466,AJ466=1),SUM(IF(EC466=1,1,0),AH465),AND(AH465=0,OR(AI466=1,AJ466=0)),0,AND(AI466=0,AJ466=0),AH465)</f>
        <v>6</v>
      </c>
      <c r="AI466">
        <f t="shared" si="343"/>
        <v>0</v>
      </c>
      <c r="AJ466">
        <f t="shared" si="344"/>
        <v>0</v>
      </c>
      <c r="AK466">
        <f t="shared" si="364"/>
        <v>0</v>
      </c>
      <c r="AL466">
        <f t="shared" si="345"/>
        <v>0</v>
      </c>
      <c r="AM466">
        <f t="shared" si="346"/>
        <v>0</v>
      </c>
      <c r="AN466">
        <f t="shared" si="365"/>
        <v>0</v>
      </c>
      <c r="AO466">
        <f t="shared" si="347"/>
        <v>0</v>
      </c>
      <c r="AP466">
        <f t="shared" si="348"/>
        <v>0</v>
      </c>
      <c r="EA466">
        <f>MasterListe!G156</f>
        <v>0</v>
      </c>
      <c r="EB466">
        <f>MasterListe!S156</f>
        <v>0</v>
      </c>
      <c r="EC466">
        <f t="shared" si="349"/>
        <v>0</v>
      </c>
      <c r="ED466">
        <f t="shared" si="350"/>
        <v>0</v>
      </c>
      <c r="EE466">
        <f t="shared" si="351"/>
        <v>0</v>
      </c>
      <c r="EF466">
        <f t="shared" si="352"/>
        <v>0</v>
      </c>
      <c r="EG466">
        <f t="shared" si="353"/>
        <v>0</v>
      </c>
      <c r="EH466">
        <f t="shared" si="354"/>
        <v>0</v>
      </c>
      <c r="EI466">
        <f t="shared" si="355"/>
        <v>0</v>
      </c>
    </row>
    <row r="467" spans="1:139">
      <c r="A467">
        <f t="shared" si="356"/>
        <v>0</v>
      </c>
      <c r="G467">
        <f t="shared" si="329"/>
        <v>0</v>
      </c>
      <c r="H467">
        <f t="shared" si="330"/>
        <v>0</v>
      </c>
      <c r="I467">
        <f t="shared" si="331"/>
        <v>0</v>
      </c>
      <c r="J467">
        <f t="shared" si="327"/>
        <v>0</v>
      </c>
      <c r="K467">
        <f t="shared" si="332"/>
        <v>0</v>
      </c>
      <c r="L467">
        <f t="shared" si="333"/>
        <v>0</v>
      </c>
      <c r="M467">
        <f t="shared" si="334"/>
        <v>0</v>
      </c>
      <c r="N467">
        <f t="shared" si="328"/>
        <v>0</v>
      </c>
      <c r="O467" t="str">
        <f>MasterListe!B157&amp;"_"&amp;MasterListe!E157&amp;"_"&amp;MasterListe!F157</f>
        <v>__</v>
      </c>
      <c r="P467" t="str">
        <f>MasterListe!I157&amp;" "&amp;MasterListe!L157</f>
        <v xml:space="preserve"> </v>
      </c>
      <c r="S467">
        <f t="shared" si="357"/>
        <v>4</v>
      </c>
      <c r="T467">
        <f t="shared" si="335"/>
        <v>0</v>
      </c>
      <c r="U467">
        <f t="shared" si="358"/>
        <v>0</v>
      </c>
      <c r="V467">
        <f t="shared" si="359"/>
        <v>10</v>
      </c>
      <c r="W467">
        <f t="shared" si="336"/>
        <v>5</v>
      </c>
      <c r="X467">
        <f t="shared" si="337"/>
        <v>0</v>
      </c>
      <c r="Y467">
        <f t="shared" si="360"/>
        <v>6</v>
      </c>
      <c r="Z467">
        <f t="shared" si="338"/>
        <v>2</v>
      </c>
      <c r="AA467">
        <f t="shared" si="339"/>
        <v>0</v>
      </c>
      <c r="AB467">
        <f t="shared" si="361"/>
        <v>96</v>
      </c>
      <c r="AC467">
        <f t="shared" si="340"/>
        <v>85</v>
      </c>
      <c r="AD467">
        <f t="shared" si="341"/>
        <v>0</v>
      </c>
      <c r="AE467">
        <f t="shared" si="362"/>
        <v>0</v>
      </c>
      <c r="AF467">
        <f t="shared" si="342"/>
        <v>0</v>
      </c>
      <c r="AG467">
        <f t="shared" si="363"/>
        <v>8</v>
      </c>
      <c r="AH467" cm="1">
        <f t="array" ref="AH467">_xlfn.IFS(AND(AF467=AE467,AJ467=1),SUM(IF(EC467=1,1,0),AH466),AND(AH466=0,OR(AI467=1,AJ467=0)),0,AND(AI467=0,AJ467=0),AH466)</f>
        <v>6</v>
      </c>
      <c r="AI467">
        <f t="shared" si="343"/>
        <v>0</v>
      </c>
      <c r="AJ467">
        <f t="shared" si="344"/>
        <v>0</v>
      </c>
      <c r="AK467">
        <f t="shared" si="364"/>
        <v>0</v>
      </c>
      <c r="AL467">
        <f t="shared" si="345"/>
        <v>0</v>
      </c>
      <c r="AM467">
        <f t="shared" si="346"/>
        <v>0</v>
      </c>
      <c r="AN467">
        <f t="shared" si="365"/>
        <v>0</v>
      </c>
      <c r="AO467">
        <f t="shared" si="347"/>
        <v>0</v>
      </c>
      <c r="AP467">
        <f t="shared" si="348"/>
        <v>0</v>
      </c>
      <c r="EA467">
        <f>MasterListe!G157</f>
        <v>0</v>
      </c>
      <c r="EB467">
        <f>MasterListe!S157</f>
        <v>0</v>
      </c>
      <c r="EC467">
        <f t="shared" si="349"/>
        <v>0</v>
      </c>
      <c r="ED467">
        <f t="shared" si="350"/>
        <v>0</v>
      </c>
      <c r="EE467">
        <f t="shared" si="351"/>
        <v>0</v>
      </c>
      <c r="EF467">
        <f t="shared" si="352"/>
        <v>0</v>
      </c>
      <c r="EG467">
        <f t="shared" si="353"/>
        <v>0</v>
      </c>
      <c r="EH467">
        <f t="shared" si="354"/>
        <v>0</v>
      </c>
      <c r="EI467">
        <f t="shared" si="355"/>
        <v>0</v>
      </c>
    </row>
    <row r="468" spans="1:139">
      <c r="A468">
        <f t="shared" si="356"/>
        <v>0</v>
      </c>
      <c r="G468">
        <f t="shared" si="329"/>
        <v>0</v>
      </c>
      <c r="H468">
        <f t="shared" si="330"/>
        <v>0</v>
      </c>
      <c r="I468">
        <f t="shared" si="331"/>
        <v>0</v>
      </c>
      <c r="J468">
        <f t="shared" si="327"/>
        <v>0</v>
      </c>
      <c r="K468">
        <f t="shared" si="332"/>
        <v>0</v>
      </c>
      <c r="L468">
        <f t="shared" si="333"/>
        <v>0</v>
      </c>
      <c r="M468">
        <f t="shared" si="334"/>
        <v>0</v>
      </c>
      <c r="N468">
        <f t="shared" si="328"/>
        <v>0</v>
      </c>
      <c r="O468" t="str">
        <f>MasterListe!B158&amp;"_"&amp;MasterListe!E158&amp;"_"&amp;MasterListe!F158</f>
        <v>__</v>
      </c>
      <c r="P468" t="str">
        <f>MasterListe!I158&amp;" "&amp;MasterListe!L158</f>
        <v xml:space="preserve"> </v>
      </c>
      <c r="S468">
        <f t="shared" si="357"/>
        <v>4</v>
      </c>
      <c r="T468">
        <f t="shared" si="335"/>
        <v>0</v>
      </c>
      <c r="U468">
        <f t="shared" si="358"/>
        <v>0</v>
      </c>
      <c r="V468">
        <f t="shared" si="359"/>
        <v>10</v>
      </c>
      <c r="W468">
        <f t="shared" si="336"/>
        <v>5</v>
      </c>
      <c r="X468">
        <f t="shared" si="337"/>
        <v>0</v>
      </c>
      <c r="Y468">
        <f t="shared" si="360"/>
        <v>6</v>
      </c>
      <c r="Z468">
        <f t="shared" si="338"/>
        <v>2</v>
      </c>
      <c r="AA468">
        <f t="shared" si="339"/>
        <v>0</v>
      </c>
      <c r="AB468">
        <f t="shared" si="361"/>
        <v>96</v>
      </c>
      <c r="AC468">
        <f t="shared" si="340"/>
        <v>85</v>
      </c>
      <c r="AD468">
        <f t="shared" si="341"/>
        <v>0</v>
      </c>
      <c r="AE468">
        <f t="shared" si="362"/>
        <v>0</v>
      </c>
      <c r="AF468">
        <f t="shared" si="342"/>
        <v>0</v>
      </c>
      <c r="AG468">
        <f t="shared" si="363"/>
        <v>8</v>
      </c>
      <c r="AH468" cm="1">
        <f t="array" ref="AH468">_xlfn.IFS(AND(AF468=AE468,AJ468=1),SUM(IF(EC468=1,1,0),AH467),AND(AH467=0,OR(AI468=1,AJ468=0)),0,AND(AI468=0,AJ468=0),AH467)</f>
        <v>6</v>
      </c>
      <c r="AI468">
        <f t="shared" si="343"/>
        <v>0</v>
      </c>
      <c r="AJ468">
        <f t="shared" si="344"/>
        <v>0</v>
      </c>
      <c r="AK468">
        <f t="shared" si="364"/>
        <v>0</v>
      </c>
      <c r="AL468">
        <f t="shared" si="345"/>
        <v>0</v>
      </c>
      <c r="AM468">
        <f t="shared" si="346"/>
        <v>0</v>
      </c>
      <c r="AN468">
        <f t="shared" si="365"/>
        <v>0</v>
      </c>
      <c r="AO468">
        <f t="shared" si="347"/>
        <v>0</v>
      </c>
      <c r="AP468">
        <f t="shared" si="348"/>
        <v>0</v>
      </c>
      <c r="EA468">
        <f>MasterListe!G158</f>
        <v>0</v>
      </c>
      <c r="EB468">
        <f>MasterListe!S158</f>
        <v>0</v>
      </c>
      <c r="EC468">
        <f t="shared" si="349"/>
        <v>0</v>
      </c>
      <c r="ED468">
        <f t="shared" si="350"/>
        <v>0</v>
      </c>
      <c r="EE468">
        <f t="shared" si="351"/>
        <v>0</v>
      </c>
      <c r="EF468">
        <f t="shared" si="352"/>
        <v>0</v>
      </c>
      <c r="EG468">
        <f t="shared" si="353"/>
        <v>0</v>
      </c>
      <c r="EH468">
        <f t="shared" si="354"/>
        <v>0</v>
      </c>
      <c r="EI468">
        <f t="shared" si="355"/>
        <v>0</v>
      </c>
    </row>
    <row r="469" spans="1:139">
      <c r="A469">
        <f t="shared" si="356"/>
        <v>0</v>
      </c>
      <c r="G469">
        <f t="shared" si="329"/>
        <v>0</v>
      </c>
      <c r="H469">
        <f t="shared" si="330"/>
        <v>0</v>
      </c>
      <c r="I469">
        <f t="shared" si="331"/>
        <v>0</v>
      </c>
      <c r="J469">
        <f t="shared" si="327"/>
        <v>0</v>
      </c>
      <c r="K469">
        <f t="shared" si="332"/>
        <v>0</v>
      </c>
      <c r="L469">
        <f t="shared" si="333"/>
        <v>0</v>
      </c>
      <c r="M469">
        <f t="shared" si="334"/>
        <v>0</v>
      </c>
      <c r="N469">
        <f t="shared" si="328"/>
        <v>0</v>
      </c>
      <c r="O469" t="str">
        <f>MasterListe!B159&amp;"_"&amp;MasterListe!E159&amp;"_"&amp;MasterListe!F159</f>
        <v>__</v>
      </c>
      <c r="P469" t="str">
        <f>MasterListe!I159&amp;" "&amp;MasterListe!L159</f>
        <v xml:space="preserve"> </v>
      </c>
      <c r="S469">
        <f t="shared" si="357"/>
        <v>4</v>
      </c>
      <c r="T469">
        <f t="shared" si="335"/>
        <v>0</v>
      </c>
      <c r="U469">
        <f t="shared" si="358"/>
        <v>0</v>
      </c>
      <c r="V469">
        <f t="shared" si="359"/>
        <v>10</v>
      </c>
      <c r="W469">
        <f t="shared" si="336"/>
        <v>5</v>
      </c>
      <c r="X469">
        <f t="shared" si="337"/>
        <v>0</v>
      </c>
      <c r="Y469">
        <f t="shared" si="360"/>
        <v>6</v>
      </c>
      <c r="Z469">
        <f t="shared" si="338"/>
        <v>2</v>
      </c>
      <c r="AA469">
        <f t="shared" si="339"/>
        <v>0</v>
      </c>
      <c r="AB469">
        <f t="shared" si="361"/>
        <v>96</v>
      </c>
      <c r="AC469">
        <f t="shared" si="340"/>
        <v>85</v>
      </c>
      <c r="AD469">
        <f t="shared" si="341"/>
        <v>0</v>
      </c>
      <c r="AE469">
        <f t="shared" si="362"/>
        <v>0</v>
      </c>
      <c r="AF469">
        <f t="shared" si="342"/>
        <v>0</v>
      </c>
      <c r="AG469">
        <f t="shared" si="363"/>
        <v>8</v>
      </c>
      <c r="AH469" cm="1">
        <f t="array" ref="AH469">_xlfn.IFS(AND(AF469=AE469,AJ469=1),SUM(IF(EC469=1,1,0),AH468),AND(AH468=0,OR(AI469=1,AJ469=0)),0,AND(AI469=0,AJ469=0),AH468)</f>
        <v>6</v>
      </c>
      <c r="AI469">
        <f t="shared" si="343"/>
        <v>0</v>
      </c>
      <c r="AJ469">
        <f t="shared" si="344"/>
        <v>0</v>
      </c>
      <c r="AK469">
        <f t="shared" si="364"/>
        <v>0</v>
      </c>
      <c r="AL469">
        <f t="shared" si="345"/>
        <v>0</v>
      </c>
      <c r="AM469">
        <f t="shared" si="346"/>
        <v>0</v>
      </c>
      <c r="AN469">
        <f t="shared" si="365"/>
        <v>0</v>
      </c>
      <c r="AO469">
        <f t="shared" si="347"/>
        <v>0</v>
      </c>
      <c r="AP469">
        <f t="shared" si="348"/>
        <v>0</v>
      </c>
      <c r="EA469">
        <f>MasterListe!G159</f>
        <v>0</v>
      </c>
      <c r="EB469">
        <f>MasterListe!S159</f>
        <v>0</v>
      </c>
      <c r="EC469">
        <f t="shared" si="349"/>
        <v>0</v>
      </c>
      <c r="ED469">
        <f t="shared" si="350"/>
        <v>0</v>
      </c>
      <c r="EE469">
        <f t="shared" si="351"/>
        <v>0</v>
      </c>
      <c r="EF469">
        <f t="shared" si="352"/>
        <v>0</v>
      </c>
      <c r="EG469">
        <f t="shared" si="353"/>
        <v>0</v>
      </c>
      <c r="EH469">
        <f t="shared" si="354"/>
        <v>0</v>
      </c>
      <c r="EI469">
        <f t="shared" si="355"/>
        <v>0</v>
      </c>
    </row>
    <row r="470" spans="1:139">
      <c r="A470">
        <f t="shared" si="356"/>
        <v>0</v>
      </c>
      <c r="G470">
        <f t="shared" si="329"/>
        <v>0</v>
      </c>
      <c r="H470">
        <f t="shared" si="330"/>
        <v>0</v>
      </c>
      <c r="I470">
        <f t="shared" si="331"/>
        <v>0</v>
      </c>
      <c r="J470">
        <f t="shared" si="327"/>
        <v>0</v>
      </c>
      <c r="K470">
        <f t="shared" si="332"/>
        <v>0</v>
      </c>
      <c r="L470">
        <f t="shared" si="333"/>
        <v>0</v>
      </c>
      <c r="M470">
        <f t="shared" si="334"/>
        <v>0</v>
      </c>
      <c r="N470">
        <f t="shared" si="328"/>
        <v>0</v>
      </c>
      <c r="O470" t="str">
        <f>MasterListe!B160&amp;"_"&amp;MasterListe!E160&amp;"_"&amp;MasterListe!F160</f>
        <v>__</v>
      </c>
      <c r="P470" t="str">
        <f>MasterListe!I160&amp;" "&amp;MasterListe!L160</f>
        <v xml:space="preserve"> </v>
      </c>
      <c r="S470">
        <f t="shared" si="357"/>
        <v>4</v>
      </c>
      <c r="T470">
        <f t="shared" si="335"/>
        <v>0</v>
      </c>
      <c r="U470">
        <f t="shared" si="358"/>
        <v>0</v>
      </c>
      <c r="V470">
        <f t="shared" si="359"/>
        <v>10</v>
      </c>
      <c r="W470">
        <f t="shared" si="336"/>
        <v>5</v>
      </c>
      <c r="X470">
        <f t="shared" si="337"/>
        <v>0</v>
      </c>
      <c r="Y470">
        <f t="shared" si="360"/>
        <v>6</v>
      </c>
      <c r="Z470">
        <f t="shared" si="338"/>
        <v>2</v>
      </c>
      <c r="AA470">
        <f t="shared" si="339"/>
        <v>0</v>
      </c>
      <c r="AB470">
        <f t="shared" si="361"/>
        <v>96</v>
      </c>
      <c r="AC470">
        <f t="shared" si="340"/>
        <v>85</v>
      </c>
      <c r="AD470">
        <f t="shared" si="341"/>
        <v>0</v>
      </c>
      <c r="AE470">
        <f t="shared" si="362"/>
        <v>0</v>
      </c>
      <c r="AF470">
        <f t="shared" si="342"/>
        <v>0</v>
      </c>
      <c r="AG470">
        <f t="shared" si="363"/>
        <v>8</v>
      </c>
      <c r="AH470" cm="1">
        <f t="array" ref="AH470">_xlfn.IFS(AND(AF470=AE470,AJ470=1),SUM(IF(EC470=1,1,0),AH469),AND(AH469=0,OR(AI470=1,AJ470=0)),0,AND(AI470=0,AJ470=0),AH469)</f>
        <v>6</v>
      </c>
      <c r="AI470">
        <f t="shared" si="343"/>
        <v>0</v>
      </c>
      <c r="AJ470">
        <f t="shared" si="344"/>
        <v>0</v>
      </c>
      <c r="AK470">
        <f t="shared" si="364"/>
        <v>0</v>
      </c>
      <c r="AL470">
        <f t="shared" si="345"/>
        <v>0</v>
      </c>
      <c r="AM470">
        <f t="shared" si="346"/>
        <v>0</v>
      </c>
      <c r="AN470">
        <f t="shared" si="365"/>
        <v>0</v>
      </c>
      <c r="AO470">
        <f t="shared" si="347"/>
        <v>0</v>
      </c>
      <c r="AP470">
        <f t="shared" si="348"/>
        <v>0</v>
      </c>
      <c r="EA470">
        <f>MasterListe!G160</f>
        <v>0</v>
      </c>
      <c r="EB470">
        <f>MasterListe!S160</f>
        <v>0</v>
      </c>
      <c r="EC470">
        <f t="shared" si="349"/>
        <v>0</v>
      </c>
      <c r="ED470">
        <f t="shared" si="350"/>
        <v>0</v>
      </c>
      <c r="EE470">
        <f t="shared" si="351"/>
        <v>0</v>
      </c>
      <c r="EF470">
        <f t="shared" si="352"/>
        <v>0</v>
      </c>
      <c r="EG470">
        <f t="shared" si="353"/>
        <v>0</v>
      </c>
      <c r="EH470">
        <f t="shared" si="354"/>
        <v>0</v>
      </c>
      <c r="EI470">
        <f t="shared" si="355"/>
        <v>0</v>
      </c>
    </row>
    <row r="471" spans="1:139">
      <c r="A471">
        <f t="shared" si="356"/>
        <v>0</v>
      </c>
      <c r="G471">
        <f t="shared" si="329"/>
        <v>0</v>
      </c>
      <c r="H471">
        <f t="shared" si="330"/>
        <v>0</v>
      </c>
      <c r="I471">
        <f t="shared" si="331"/>
        <v>0</v>
      </c>
      <c r="J471">
        <f t="shared" si="327"/>
        <v>0</v>
      </c>
      <c r="K471">
        <f t="shared" si="332"/>
        <v>0</v>
      </c>
      <c r="L471">
        <f t="shared" si="333"/>
        <v>0</v>
      </c>
      <c r="M471">
        <f t="shared" si="334"/>
        <v>0</v>
      </c>
      <c r="N471">
        <f t="shared" si="328"/>
        <v>0</v>
      </c>
      <c r="O471" t="str">
        <f>MasterListe!B161&amp;"_"&amp;MasterListe!E161&amp;"_"&amp;MasterListe!F161</f>
        <v>__</v>
      </c>
      <c r="P471" t="str">
        <f>MasterListe!I161&amp;" "&amp;MasterListe!L161</f>
        <v xml:space="preserve"> </v>
      </c>
      <c r="S471">
        <f t="shared" si="357"/>
        <v>4</v>
      </c>
      <c r="T471">
        <f t="shared" si="335"/>
        <v>0</v>
      </c>
      <c r="U471">
        <f t="shared" si="358"/>
        <v>0</v>
      </c>
      <c r="V471">
        <f t="shared" si="359"/>
        <v>10</v>
      </c>
      <c r="W471">
        <f t="shared" si="336"/>
        <v>5</v>
      </c>
      <c r="X471">
        <f t="shared" si="337"/>
        <v>0</v>
      </c>
      <c r="Y471">
        <f t="shared" si="360"/>
        <v>6</v>
      </c>
      <c r="Z471">
        <f t="shared" si="338"/>
        <v>2</v>
      </c>
      <c r="AA471">
        <f t="shared" si="339"/>
        <v>0</v>
      </c>
      <c r="AB471">
        <f t="shared" si="361"/>
        <v>96</v>
      </c>
      <c r="AC471">
        <f t="shared" si="340"/>
        <v>85</v>
      </c>
      <c r="AD471">
        <f t="shared" si="341"/>
        <v>0</v>
      </c>
      <c r="AE471">
        <f t="shared" si="362"/>
        <v>0</v>
      </c>
      <c r="AF471">
        <f t="shared" si="342"/>
        <v>0</v>
      </c>
      <c r="AG471">
        <f t="shared" si="363"/>
        <v>8</v>
      </c>
      <c r="AH471" cm="1">
        <f t="array" ref="AH471">_xlfn.IFS(AND(AF471=AE471,AJ471=1),SUM(IF(EC471=1,1,0),AH470),AND(AH470=0,OR(AI471=1,AJ471=0)),0,AND(AI471=0,AJ471=0),AH470)</f>
        <v>6</v>
      </c>
      <c r="AI471">
        <f t="shared" si="343"/>
        <v>0</v>
      </c>
      <c r="AJ471">
        <f t="shared" si="344"/>
        <v>0</v>
      </c>
      <c r="AK471">
        <f t="shared" si="364"/>
        <v>0</v>
      </c>
      <c r="AL471">
        <f t="shared" si="345"/>
        <v>0</v>
      </c>
      <c r="AM471">
        <f t="shared" si="346"/>
        <v>0</v>
      </c>
      <c r="AN471">
        <f t="shared" si="365"/>
        <v>0</v>
      </c>
      <c r="AO471">
        <f t="shared" si="347"/>
        <v>0</v>
      </c>
      <c r="AP471">
        <f t="shared" si="348"/>
        <v>0</v>
      </c>
      <c r="EA471">
        <f>MasterListe!G161</f>
        <v>0</v>
      </c>
      <c r="EB471">
        <f>MasterListe!S161</f>
        <v>0</v>
      </c>
      <c r="EC471">
        <f t="shared" si="349"/>
        <v>0</v>
      </c>
      <c r="ED471">
        <f t="shared" si="350"/>
        <v>0</v>
      </c>
      <c r="EE471">
        <f t="shared" si="351"/>
        <v>0</v>
      </c>
      <c r="EF471">
        <f t="shared" si="352"/>
        <v>0</v>
      </c>
      <c r="EG471">
        <f t="shared" si="353"/>
        <v>0</v>
      </c>
      <c r="EH471">
        <f t="shared" si="354"/>
        <v>0</v>
      </c>
      <c r="EI471">
        <f t="shared" si="355"/>
        <v>0</v>
      </c>
    </row>
    <row r="472" spans="1:139">
      <c r="A472">
        <f t="shared" si="356"/>
        <v>0</v>
      </c>
      <c r="G472">
        <f t="shared" si="329"/>
        <v>0</v>
      </c>
      <c r="H472">
        <f t="shared" si="330"/>
        <v>0</v>
      </c>
      <c r="I472">
        <f t="shared" si="331"/>
        <v>0</v>
      </c>
      <c r="J472">
        <f t="shared" si="327"/>
        <v>0</v>
      </c>
      <c r="K472">
        <f t="shared" si="332"/>
        <v>0</v>
      </c>
      <c r="L472">
        <f t="shared" si="333"/>
        <v>0</v>
      </c>
      <c r="M472">
        <f t="shared" si="334"/>
        <v>0</v>
      </c>
      <c r="N472">
        <f t="shared" si="328"/>
        <v>0</v>
      </c>
      <c r="O472" t="str">
        <f>MasterListe!B162&amp;"_"&amp;MasterListe!E162&amp;"_"&amp;MasterListe!F162</f>
        <v>__</v>
      </c>
      <c r="P472" t="str">
        <f>MasterListe!I162&amp;" "&amp;MasterListe!L162</f>
        <v xml:space="preserve"> </v>
      </c>
      <c r="S472">
        <f t="shared" si="357"/>
        <v>4</v>
      </c>
      <c r="T472">
        <f t="shared" si="335"/>
        <v>0</v>
      </c>
      <c r="U472">
        <f t="shared" si="358"/>
        <v>0</v>
      </c>
      <c r="V472">
        <f t="shared" si="359"/>
        <v>10</v>
      </c>
      <c r="W472">
        <f t="shared" si="336"/>
        <v>5</v>
      </c>
      <c r="X472">
        <f t="shared" si="337"/>
        <v>0</v>
      </c>
      <c r="Y472">
        <f t="shared" si="360"/>
        <v>6</v>
      </c>
      <c r="Z472">
        <f t="shared" si="338"/>
        <v>2</v>
      </c>
      <c r="AA472">
        <f t="shared" si="339"/>
        <v>0</v>
      </c>
      <c r="AB472">
        <f t="shared" si="361"/>
        <v>96</v>
      </c>
      <c r="AC472">
        <f t="shared" si="340"/>
        <v>85</v>
      </c>
      <c r="AD472">
        <f t="shared" si="341"/>
        <v>0</v>
      </c>
      <c r="AE472">
        <f t="shared" si="362"/>
        <v>0</v>
      </c>
      <c r="AF472">
        <f t="shared" si="342"/>
        <v>0</v>
      </c>
      <c r="AG472">
        <f t="shared" si="363"/>
        <v>8</v>
      </c>
      <c r="AH472" cm="1">
        <f t="array" ref="AH472">_xlfn.IFS(AND(AF472=AE472,AJ472=1),SUM(IF(EC472=1,1,0),AH471),AND(AH471=0,OR(AI472=1,AJ472=0)),0,AND(AI472=0,AJ472=0),AH471)</f>
        <v>6</v>
      </c>
      <c r="AI472">
        <f t="shared" si="343"/>
        <v>0</v>
      </c>
      <c r="AJ472">
        <f t="shared" si="344"/>
        <v>0</v>
      </c>
      <c r="AK472">
        <f t="shared" si="364"/>
        <v>0</v>
      </c>
      <c r="AL472">
        <f t="shared" si="345"/>
        <v>0</v>
      </c>
      <c r="AM472">
        <f t="shared" si="346"/>
        <v>0</v>
      </c>
      <c r="AN472">
        <f t="shared" si="365"/>
        <v>0</v>
      </c>
      <c r="AO472">
        <f t="shared" si="347"/>
        <v>0</v>
      </c>
      <c r="AP472">
        <f t="shared" si="348"/>
        <v>0</v>
      </c>
      <c r="EA472">
        <f>MasterListe!G162</f>
        <v>0</v>
      </c>
      <c r="EB472">
        <f>MasterListe!S162</f>
        <v>0</v>
      </c>
      <c r="EC472">
        <f t="shared" si="349"/>
        <v>0</v>
      </c>
      <c r="ED472">
        <f t="shared" si="350"/>
        <v>0</v>
      </c>
      <c r="EE472">
        <f t="shared" si="351"/>
        <v>0</v>
      </c>
      <c r="EF472">
        <f t="shared" si="352"/>
        <v>0</v>
      </c>
      <c r="EG472">
        <f t="shared" si="353"/>
        <v>0</v>
      </c>
      <c r="EH472">
        <f t="shared" si="354"/>
        <v>0</v>
      </c>
      <c r="EI472">
        <f t="shared" si="355"/>
        <v>0</v>
      </c>
    </row>
    <row r="473" spans="1:139">
      <c r="A473">
        <f t="shared" si="356"/>
        <v>0</v>
      </c>
      <c r="G473">
        <f t="shared" si="329"/>
        <v>0</v>
      </c>
      <c r="H473">
        <f t="shared" si="330"/>
        <v>0</v>
      </c>
      <c r="I473">
        <f t="shared" si="331"/>
        <v>0</v>
      </c>
      <c r="J473">
        <f t="shared" si="327"/>
        <v>0</v>
      </c>
      <c r="K473">
        <f t="shared" si="332"/>
        <v>0</v>
      </c>
      <c r="L473">
        <f t="shared" si="333"/>
        <v>0</v>
      </c>
      <c r="M473">
        <f t="shared" si="334"/>
        <v>0</v>
      </c>
      <c r="N473">
        <f t="shared" si="328"/>
        <v>0</v>
      </c>
      <c r="O473" t="str">
        <f>MasterListe!B163&amp;"_"&amp;MasterListe!E163&amp;"_"&amp;MasterListe!F163</f>
        <v>__</v>
      </c>
      <c r="P473" t="str">
        <f>MasterListe!I163&amp;" "&amp;MasterListe!L163</f>
        <v xml:space="preserve"> </v>
      </c>
      <c r="S473">
        <f t="shared" si="357"/>
        <v>4</v>
      </c>
      <c r="T473">
        <f t="shared" si="335"/>
        <v>0</v>
      </c>
      <c r="U473">
        <f t="shared" si="358"/>
        <v>0</v>
      </c>
      <c r="V473">
        <f t="shared" si="359"/>
        <v>10</v>
      </c>
      <c r="W473">
        <f t="shared" si="336"/>
        <v>5</v>
      </c>
      <c r="X473">
        <f t="shared" si="337"/>
        <v>0</v>
      </c>
      <c r="Y473">
        <f t="shared" si="360"/>
        <v>6</v>
      </c>
      <c r="Z473">
        <f t="shared" si="338"/>
        <v>2</v>
      </c>
      <c r="AA473">
        <f t="shared" si="339"/>
        <v>0</v>
      </c>
      <c r="AB473">
        <f t="shared" si="361"/>
        <v>96</v>
      </c>
      <c r="AC473">
        <f t="shared" si="340"/>
        <v>85</v>
      </c>
      <c r="AD473">
        <f t="shared" si="341"/>
        <v>0</v>
      </c>
      <c r="AE473">
        <f t="shared" si="362"/>
        <v>0</v>
      </c>
      <c r="AF473">
        <f t="shared" si="342"/>
        <v>0</v>
      </c>
      <c r="AG473">
        <f t="shared" si="363"/>
        <v>8</v>
      </c>
      <c r="AH473" cm="1">
        <f t="array" ref="AH473">_xlfn.IFS(AND(AF473=AE473,AJ473=1),SUM(IF(EC473=1,1,0),AH472),AND(AH472=0,OR(AI473=1,AJ473=0)),0,AND(AI473=0,AJ473=0),AH472)</f>
        <v>6</v>
      </c>
      <c r="AI473">
        <f t="shared" si="343"/>
        <v>0</v>
      </c>
      <c r="AJ473">
        <f t="shared" si="344"/>
        <v>0</v>
      </c>
      <c r="AK473">
        <f t="shared" si="364"/>
        <v>0</v>
      </c>
      <c r="AL473">
        <f t="shared" si="345"/>
        <v>0</v>
      </c>
      <c r="AM473">
        <f t="shared" si="346"/>
        <v>0</v>
      </c>
      <c r="AN473">
        <f t="shared" si="365"/>
        <v>0</v>
      </c>
      <c r="AO473">
        <f t="shared" si="347"/>
        <v>0</v>
      </c>
      <c r="AP473">
        <f t="shared" si="348"/>
        <v>0</v>
      </c>
      <c r="EA473">
        <f>MasterListe!G163</f>
        <v>0</v>
      </c>
      <c r="EB473">
        <f>MasterListe!S163</f>
        <v>0</v>
      </c>
      <c r="EC473">
        <f t="shared" si="349"/>
        <v>0</v>
      </c>
      <c r="ED473">
        <f t="shared" si="350"/>
        <v>0</v>
      </c>
      <c r="EE473">
        <f t="shared" si="351"/>
        <v>0</v>
      </c>
      <c r="EF473">
        <f t="shared" si="352"/>
        <v>0</v>
      </c>
      <c r="EG473">
        <f t="shared" si="353"/>
        <v>0</v>
      </c>
      <c r="EH473">
        <f t="shared" si="354"/>
        <v>0</v>
      </c>
      <c r="EI473">
        <f t="shared" si="355"/>
        <v>0</v>
      </c>
    </row>
    <row r="474" spans="1:139">
      <c r="A474">
        <f t="shared" si="356"/>
        <v>0</v>
      </c>
      <c r="G474">
        <f t="shared" si="329"/>
        <v>0</v>
      </c>
      <c r="H474">
        <f t="shared" si="330"/>
        <v>0</v>
      </c>
      <c r="I474">
        <f t="shared" si="331"/>
        <v>0</v>
      </c>
      <c r="J474">
        <f t="shared" si="327"/>
        <v>0</v>
      </c>
      <c r="K474">
        <f t="shared" si="332"/>
        <v>0</v>
      </c>
      <c r="L474">
        <f t="shared" si="333"/>
        <v>0</v>
      </c>
      <c r="M474">
        <f t="shared" si="334"/>
        <v>0</v>
      </c>
      <c r="N474">
        <f t="shared" si="328"/>
        <v>0</v>
      </c>
      <c r="O474" t="str">
        <f>MasterListe!B164&amp;"_"&amp;MasterListe!E164&amp;"_"&amp;MasterListe!F164</f>
        <v>__</v>
      </c>
      <c r="P474" t="str">
        <f>MasterListe!I164&amp;" "&amp;MasterListe!L164</f>
        <v xml:space="preserve"> </v>
      </c>
      <c r="S474">
        <f t="shared" si="357"/>
        <v>4</v>
      </c>
      <c r="T474">
        <f t="shared" si="335"/>
        <v>0</v>
      </c>
      <c r="U474">
        <f t="shared" si="358"/>
        <v>0</v>
      </c>
      <c r="V474">
        <f t="shared" si="359"/>
        <v>10</v>
      </c>
      <c r="W474">
        <f t="shared" si="336"/>
        <v>5</v>
      </c>
      <c r="X474">
        <f t="shared" si="337"/>
        <v>0</v>
      </c>
      <c r="Y474">
        <f t="shared" si="360"/>
        <v>6</v>
      </c>
      <c r="Z474">
        <f t="shared" si="338"/>
        <v>2</v>
      </c>
      <c r="AA474">
        <f t="shared" si="339"/>
        <v>0</v>
      </c>
      <c r="AB474">
        <f t="shared" si="361"/>
        <v>96</v>
      </c>
      <c r="AC474">
        <f t="shared" si="340"/>
        <v>85</v>
      </c>
      <c r="AD474">
        <f t="shared" si="341"/>
        <v>0</v>
      </c>
      <c r="AE474">
        <f t="shared" si="362"/>
        <v>0</v>
      </c>
      <c r="AF474">
        <f t="shared" si="342"/>
        <v>0</v>
      </c>
      <c r="AG474">
        <f t="shared" si="363"/>
        <v>8</v>
      </c>
      <c r="AH474" cm="1">
        <f t="array" ref="AH474">_xlfn.IFS(AND(AF474=AE474,AJ474=1),SUM(IF(EC474=1,1,0),AH473),AND(AH473=0,OR(AI474=1,AJ474=0)),0,AND(AI474=0,AJ474=0),AH473)</f>
        <v>6</v>
      </c>
      <c r="AI474">
        <f t="shared" si="343"/>
        <v>0</v>
      </c>
      <c r="AJ474">
        <f t="shared" si="344"/>
        <v>0</v>
      </c>
      <c r="AK474">
        <f t="shared" si="364"/>
        <v>0</v>
      </c>
      <c r="AL474">
        <f t="shared" si="345"/>
        <v>0</v>
      </c>
      <c r="AM474">
        <f t="shared" si="346"/>
        <v>0</v>
      </c>
      <c r="AN474">
        <f t="shared" si="365"/>
        <v>0</v>
      </c>
      <c r="AO474">
        <f t="shared" si="347"/>
        <v>0</v>
      </c>
      <c r="AP474">
        <f t="shared" si="348"/>
        <v>0</v>
      </c>
      <c r="EA474">
        <f>MasterListe!G164</f>
        <v>0</v>
      </c>
      <c r="EB474">
        <f>MasterListe!S164</f>
        <v>0</v>
      </c>
      <c r="EC474">
        <f t="shared" si="349"/>
        <v>0</v>
      </c>
      <c r="ED474">
        <f t="shared" si="350"/>
        <v>0</v>
      </c>
      <c r="EE474">
        <f t="shared" si="351"/>
        <v>0</v>
      </c>
      <c r="EF474">
        <f t="shared" si="352"/>
        <v>0</v>
      </c>
      <c r="EG474">
        <f t="shared" si="353"/>
        <v>0</v>
      </c>
      <c r="EH474">
        <f t="shared" si="354"/>
        <v>0</v>
      </c>
      <c r="EI474">
        <f t="shared" si="355"/>
        <v>0</v>
      </c>
    </row>
    <row r="475" spans="1:139">
      <c r="A475">
        <f t="shared" si="356"/>
        <v>0</v>
      </c>
      <c r="G475">
        <f t="shared" si="329"/>
        <v>0</v>
      </c>
      <c r="H475">
        <f t="shared" si="330"/>
        <v>0</v>
      </c>
      <c r="I475">
        <f t="shared" si="331"/>
        <v>0</v>
      </c>
      <c r="J475">
        <f t="shared" si="327"/>
        <v>0</v>
      </c>
      <c r="K475">
        <f t="shared" si="332"/>
        <v>0</v>
      </c>
      <c r="L475">
        <f t="shared" si="333"/>
        <v>0</v>
      </c>
      <c r="M475">
        <f t="shared" si="334"/>
        <v>0</v>
      </c>
      <c r="N475">
        <f t="shared" si="328"/>
        <v>0</v>
      </c>
      <c r="O475" t="str">
        <f>MasterListe!B165&amp;"_"&amp;MasterListe!E165&amp;"_"&amp;MasterListe!F165</f>
        <v>__</v>
      </c>
      <c r="P475" t="str">
        <f>MasterListe!I165&amp;" "&amp;MasterListe!L165</f>
        <v xml:space="preserve"> </v>
      </c>
      <c r="S475">
        <f t="shared" si="357"/>
        <v>4</v>
      </c>
      <c r="T475">
        <f t="shared" si="335"/>
        <v>0</v>
      </c>
      <c r="U475">
        <f t="shared" si="358"/>
        <v>0</v>
      </c>
      <c r="V475">
        <f t="shared" si="359"/>
        <v>10</v>
      </c>
      <c r="W475">
        <f t="shared" si="336"/>
        <v>5</v>
      </c>
      <c r="X475">
        <f t="shared" si="337"/>
        <v>0</v>
      </c>
      <c r="Y475">
        <f t="shared" si="360"/>
        <v>6</v>
      </c>
      <c r="Z475">
        <f t="shared" si="338"/>
        <v>2</v>
      </c>
      <c r="AA475">
        <f t="shared" si="339"/>
        <v>0</v>
      </c>
      <c r="AB475">
        <f t="shared" si="361"/>
        <v>96</v>
      </c>
      <c r="AC475">
        <f t="shared" si="340"/>
        <v>85</v>
      </c>
      <c r="AD475">
        <f t="shared" si="341"/>
        <v>0</v>
      </c>
      <c r="AE475">
        <f t="shared" si="362"/>
        <v>0</v>
      </c>
      <c r="AF475">
        <f t="shared" si="342"/>
        <v>0</v>
      </c>
      <c r="AG475">
        <f t="shared" si="363"/>
        <v>8</v>
      </c>
      <c r="AH475" cm="1">
        <f t="array" ref="AH475">_xlfn.IFS(AND(AF475=AE475,AJ475=1),SUM(IF(EC475=1,1,0),AH474),AND(AH474=0,OR(AI475=1,AJ475=0)),0,AND(AI475=0,AJ475=0),AH474)</f>
        <v>6</v>
      </c>
      <c r="AI475">
        <f t="shared" si="343"/>
        <v>0</v>
      </c>
      <c r="AJ475">
        <f t="shared" si="344"/>
        <v>0</v>
      </c>
      <c r="AK475">
        <f t="shared" si="364"/>
        <v>0</v>
      </c>
      <c r="AL475">
        <f t="shared" si="345"/>
        <v>0</v>
      </c>
      <c r="AM475">
        <f t="shared" si="346"/>
        <v>0</v>
      </c>
      <c r="AN475">
        <f t="shared" si="365"/>
        <v>0</v>
      </c>
      <c r="AO475">
        <f t="shared" si="347"/>
        <v>0</v>
      </c>
      <c r="AP475">
        <f t="shared" si="348"/>
        <v>0</v>
      </c>
      <c r="EA475">
        <f>MasterListe!G165</f>
        <v>0</v>
      </c>
      <c r="EB475">
        <f>MasterListe!S165</f>
        <v>0</v>
      </c>
      <c r="EC475">
        <f t="shared" si="349"/>
        <v>0</v>
      </c>
      <c r="ED475">
        <f t="shared" si="350"/>
        <v>0</v>
      </c>
      <c r="EE475">
        <f t="shared" si="351"/>
        <v>0</v>
      </c>
      <c r="EF475">
        <f t="shared" si="352"/>
        <v>0</v>
      </c>
      <c r="EG475">
        <f t="shared" si="353"/>
        <v>0</v>
      </c>
      <c r="EH475">
        <f t="shared" si="354"/>
        <v>0</v>
      </c>
      <c r="EI475">
        <f t="shared" si="355"/>
        <v>0</v>
      </c>
    </row>
    <row r="476" spans="1:139">
      <c r="A476">
        <f t="shared" si="356"/>
        <v>0</v>
      </c>
      <c r="G476">
        <f t="shared" si="329"/>
        <v>0</v>
      </c>
      <c r="H476">
        <f t="shared" si="330"/>
        <v>0</v>
      </c>
      <c r="I476">
        <f t="shared" si="331"/>
        <v>0</v>
      </c>
      <c r="J476">
        <f t="shared" si="327"/>
        <v>0</v>
      </c>
      <c r="K476">
        <f t="shared" si="332"/>
        <v>0</v>
      </c>
      <c r="L476">
        <f t="shared" si="333"/>
        <v>0</v>
      </c>
      <c r="M476">
        <f t="shared" si="334"/>
        <v>0</v>
      </c>
      <c r="N476">
        <f t="shared" si="328"/>
        <v>0</v>
      </c>
      <c r="O476" t="str">
        <f>MasterListe!B166&amp;"_"&amp;MasterListe!E166&amp;"_"&amp;MasterListe!F166</f>
        <v>__</v>
      </c>
      <c r="P476" t="str">
        <f>MasterListe!I166&amp;" "&amp;MasterListe!L166</f>
        <v xml:space="preserve"> </v>
      </c>
      <c r="S476">
        <f t="shared" si="357"/>
        <v>4</v>
      </c>
      <c r="T476">
        <f t="shared" si="335"/>
        <v>0</v>
      </c>
      <c r="U476">
        <f t="shared" si="358"/>
        <v>0</v>
      </c>
      <c r="V476">
        <f t="shared" si="359"/>
        <v>10</v>
      </c>
      <c r="W476">
        <f t="shared" si="336"/>
        <v>5</v>
      </c>
      <c r="X476">
        <f t="shared" si="337"/>
        <v>0</v>
      </c>
      <c r="Y476">
        <f t="shared" si="360"/>
        <v>6</v>
      </c>
      <c r="Z476">
        <f t="shared" si="338"/>
        <v>2</v>
      </c>
      <c r="AA476">
        <f t="shared" si="339"/>
        <v>0</v>
      </c>
      <c r="AB476">
        <f t="shared" si="361"/>
        <v>96</v>
      </c>
      <c r="AC476">
        <f t="shared" si="340"/>
        <v>85</v>
      </c>
      <c r="AD476">
        <f t="shared" si="341"/>
        <v>0</v>
      </c>
      <c r="AE476">
        <f t="shared" si="362"/>
        <v>0</v>
      </c>
      <c r="AF476">
        <f t="shared" si="342"/>
        <v>0</v>
      </c>
      <c r="AG476">
        <f t="shared" si="363"/>
        <v>8</v>
      </c>
      <c r="AH476" cm="1">
        <f t="array" ref="AH476">_xlfn.IFS(AND(AF476=AE476,AJ476=1),SUM(IF(EC476=1,1,0),AH475),AND(AH475=0,OR(AI476=1,AJ476=0)),0,AND(AI476=0,AJ476=0),AH475)</f>
        <v>6</v>
      </c>
      <c r="AI476">
        <f t="shared" si="343"/>
        <v>0</v>
      </c>
      <c r="AJ476">
        <f t="shared" si="344"/>
        <v>0</v>
      </c>
      <c r="AK476">
        <f t="shared" si="364"/>
        <v>0</v>
      </c>
      <c r="AL476">
        <f t="shared" si="345"/>
        <v>0</v>
      </c>
      <c r="AM476">
        <f t="shared" si="346"/>
        <v>0</v>
      </c>
      <c r="AN476">
        <f t="shared" si="365"/>
        <v>0</v>
      </c>
      <c r="AO476">
        <f t="shared" si="347"/>
        <v>0</v>
      </c>
      <c r="AP476">
        <f t="shared" si="348"/>
        <v>0</v>
      </c>
      <c r="EA476">
        <f>MasterListe!G166</f>
        <v>0</v>
      </c>
      <c r="EB476">
        <f>MasterListe!S166</f>
        <v>0</v>
      </c>
      <c r="EC476">
        <f t="shared" si="349"/>
        <v>0</v>
      </c>
      <c r="ED476">
        <f t="shared" si="350"/>
        <v>0</v>
      </c>
      <c r="EE476">
        <f t="shared" si="351"/>
        <v>0</v>
      </c>
      <c r="EF476">
        <f t="shared" si="352"/>
        <v>0</v>
      </c>
      <c r="EG476">
        <f t="shared" si="353"/>
        <v>0</v>
      </c>
      <c r="EH476">
        <f t="shared" si="354"/>
        <v>0</v>
      </c>
      <c r="EI476">
        <f t="shared" si="355"/>
        <v>0</v>
      </c>
    </row>
    <row r="477" spans="1:139">
      <c r="A477">
        <f t="shared" si="356"/>
        <v>0</v>
      </c>
      <c r="G477">
        <f t="shared" si="329"/>
        <v>0</v>
      </c>
      <c r="H477">
        <f t="shared" si="330"/>
        <v>0</v>
      </c>
      <c r="I477">
        <f t="shared" si="331"/>
        <v>0</v>
      </c>
      <c r="J477">
        <f t="shared" si="327"/>
        <v>0</v>
      </c>
      <c r="K477">
        <f t="shared" si="332"/>
        <v>0</v>
      </c>
      <c r="L477">
        <f t="shared" si="333"/>
        <v>0</v>
      </c>
      <c r="M477">
        <f t="shared" si="334"/>
        <v>0</v>
      </c>
      <c r="N477">
        <f t="shared" si="328"/>
        <v>0</v>
      </c>
      <c r="O477" t="str">
        <f>MasterListe!B167&amp;"_"&amp;MasterListe!E167&amp;"_"&amp;MasterListe!F167</f>
        <v>__</v>
      </c>
      <c r="P477" t="str">
        <f>MasterListe!I167&amp;" "&amp;MasterListe!L167</f>
        <v xml:space="preserve"> </v>
      </c>
      <c r="S477">
        <f t="shared" si="357"/>
        <v>4</v>
      </c>
      <c r="T477">
        <f t="shared" si="335"/>
        <v>0</v>
      </c>
      <c r="U477">
        <f t="shared" si="358"/>
        <v>0</v>
      </c>
      <c r="V477">
        <f t="shared" si="359"/>
        <v>10</v>
      </c>
      <c r="W477">
        <f t="shared" si="336"/>
        <v>5</v>
      </c>
      <c r="X477">
        <f t="shared" si="337"/>
        <v>0</v>
      </c>
      <c r="Y477">
        <f t="shared" si="360"/>
        <v>6</v>
      </c>
      <c r="Z477">
        <f t="shared" si="338"/>
        <v>2</v>
      </c>
      <c r="AA477">
        <f t="shared" si="339"/>
        <v>0</v>
      </c>
      <c r="AB477">
        <f t="shared" si="361"/>
        <v>96</v>
      </c>
      <c r="AC477">
        <f t="shared" si="340"/>
        <v>85</v>
      </c>
      <c r="AD477">
        <f t="shared" si="341"/>
        <v>0</v>
      </c>
      <c r="AE477">
        <f t="shared" si="362"/>
        <v>0</v>
      </c>
      <c r="AF477">
        <f t="shared" si="342"/>
        <v>0</v>
      </c>
      <c r="AG477">
        <f t="shared" si="363"/>
        <v>8</v>
      </c>
      <c r="AH477" cm="1">
        <f t="array" ref="AH477">_xlfn.IFS(AND(AF477=AE477,AJ477=1),SUM(IF(EC477=1,1,0),AH476),AND(AH476=0,OR(AI477=1,AJ477=0)),0,AND(AI477=0,AJ477=0),AH476)</f>
        <v>6</v>
      </c>
      <c r="AI477">
        <f t="shared" si="343"/>
        <v>0</v>
      </c>
      <c r="AJ477">
        <f t="shared" si="344"/>
        <v>0</v>
      </c>
      <c r="AK477">
        <f t="shared" si="364"/>
        <v>0</v>
      </c>
      <c r="AL477">
        <f t="shared" si="345"/>
        <v>0</v>
      </c>
      <c r="AM477">
        <f t="shared" si="346"/>
        <v>0</v>
      </c>
      <c r="AN477">
        <f t="shared" si="365"/>
        <v>0</v>
      </c>
      <c r="AO477">
        <f t="shared" si="347"/>
        <v>0</v>
      </c>
      <c r="AP477">
        <f t="shared" si="348"/>
        <v>0</v>
      </c>
      <c r="EA477">
        <f>MasterListe!G167</f>
        <v>0</v>
      </c>
      <c r="EB477">
        <f>MasterListe!S167</f>
        <v>0</v>
      </c>
      <c r="EC477">
        <f t="shared" si="349"/>
        <v>0</v>
      </c>
      <c r="ED477">
        <f t="shared" si="350"/>
        <v>0</v>
      </c>
      <c r="EE477">
        <f t="shared" si="351"/>
        <v>0</v>
      </c>
      <c r="EF477">
        <f t="shared" si="352"/>
        <v>0</v>
      </c>
      <c r="EG477">
        <f t="shared" si="353"/>
        <v>0</v>
      </c>
      <c r="EH477">
        <f t="shared" si="354"/>
        <v>0</v>
      </c>
      <c r="EI477">
        <f t="shared" si="355"/>
        <v>0</v>
      </c>
    </row>
    <row r="478" spans="1:139">
      <c r="A478">
        <f t="shared" si="356"/>
        <v>0</v>
      </c>
      <c r="G478">
        <f t="shared" si="329"/>
        <v>0</v>
      </c>
      <c r="H478">
        <f t="shared" si="330"/>
        <v>0</v>
      </c>
      <c r="I478">
        <f t="shared" si="331"/>
        <v>0</v>
      </c>
      <c r="J478">
        <f t="shared" si="327"/>
        <v>0</v>
      </c>
      <c r="K478">
        <f t="shared" si="332"/>
        <v>0</v>
      </c>
      <c r="L478">
        <f t="shared" si="333"/>
        <v>0</v>
      </c>
      <c r="M478">
        <f t="shared" si="334"/>
        <v>0</v>
      </c>
      <c r="N478">
        <f t="shared" si="328"/>
        <v>0</v>
      </c>
      <c r="O478" t="str">
        <f>MasterListe!B168&amp;"_"&amp;MasterListe!E168&amp;"_"&amp;MasterListe!F168</f>
        <v>__</v>
      </c>
      <c r="P478" t="str">
        <f>MasterListe!I168&amp;" "&amp;MasterListe!L168</f>
        <v xml:space="preserve"> </v>
      </c>
      <c r="S478">
        <f t="shared" si="357"/>
        <v>4</v>
      </c>
      <c r="T478">
        <f t="shared" si="335"/>
        <v>0</v>
      </c>
      <c r="U478">
        <f t="shared" si="358"/>
        <v>0</v>
      </c>
      <c r="V478">
        <f t="shared" si="359"/>
        <v>10</v>
      </c>
      <c r="W478">
        <f t="shared" si="336"/>
        <v>5</v>
      </c>
      <c r="X478">
        <f t="shared" si="337"/>
        <v>0</v>
      </c>
      <c r="Y478">
        <f t="shared" si="360"/>
        <v>6</v>
      </c>
      <c r="Z478">
        <f t="shared" si="338"/>
        <v>2</v>
      </c>
      <c r="AA478">
        <f t="shared" si="339"/>
        <v>0</v>
      </c>
      <c r="AB478">
        <f t="shared" si="361"/>
        <v>96</v>
      </c>
      <c r="AC478">
        <f t="shared" si="340"/>
        <v>85</v>
      </c>
      <c r="AD478">
        <f t="shared" si="341"/>
        <v>0</v>
      </c>
      <c r="AE478">
        <f t="shared" si="362"/>
        <v>0</v>
      </c>
      <c r="AF478">
        <f t="shared" si="342"/>
        <v>0</v>
      </c>
      <c r="AG478">
        <f t="shared" si="363"/>
        <v>8</v>
      </c>
      <c r="AH478" cm="1">
        <f t="array" ref="AH478">_xlfn.IFS(AND(AF478=AE478,AJ478=1),SUM(IF(EC478=1,1,0),AH477),AND(AH477=0,OR(AI478=1,AJ478=0)),0,AND(AI478=0,AJ478=0),AH477)</f>
        <v>6</v>
      </c>
      <c r="AI478">
        <f t="shared" si="343"/>
        <v>0</v>
      </c>
      <c r="AJ478">
        <f t="shared" si="344"/>
        <v>0</v>
      </c>
      <c r="AK478">
        <f t="shared" si="364"/>
        <v>0</v>
      </c>
      <c r="AL478">
        <f t="shared" si="345"/>
        <v>0</v>
      </c>
      <c r="AM478">
        <f t="shared" si="346"/>
        <v>0</v>
      </c>
      <c r="AN478">
        <f t="shared" si="365"/>
        <v>0</v>
      </c>
      <c r="AO478">
        <f t="shared" si="347"/>
        <v>0</v>
      </c>
      <c r="AP478">
        <f t="shared" si="348"/>
        <v>0</v>
      </c>
      <c r="EA478">
        <f>MasterListe!G168</f>
        <v>0</v>
      </c>
      <c r="EB478">
        <f>MasterListe!S168</f>
        <v>0</v>
      </c>
      <c r="EC478">
        <f t="shared" si="349"/>
        <v>0</v>
      </c>
      <c r="ED478">
        <f t="shared" si="350"/>
        <v>0</v>
      </c>
      <c r="EE478">
        <f t="shared" si="351"/>
        <v>0</v>
      </c>
      <c r="EF478">
        <f t="shared" si="352"/>
        <v>0</v>
      </c>
      <c r="EG478">
        <f t="shared" si="353"/>
        <v>0</v>
      </c>
      <c r="EH478">
        <f t="shared" si="354"/>
        <v>0</v>
      </c>
      <c r="EI478">
        <f t="shared" si="355"/>
        <v>0</v>
      </c>
    </row>
    <row r="479" spans="1:139">
      <c r="A479">
        <f t="shared" si="356"/>
        <v>0</v>
      </c>
      <c r="G479">
        <f t="shared" si="329"/>
        <v>0</v>
      </c>
      <c r="H479">
        <f t="shared" si="330"/>
        <v>0</v>
      </c>
      <c r="I479">
        <f t="shared" si="331"/>
        <v>0</v>
      </c>
      <c r="J479">
        <f t="shared" si="327"/>
        <v>0</v>
      </c>
      <c r="K479">
        <f t="shared" si="332"/>
        <v>0</v>
      </c>
      <c r="L479">
        <f t="shared" si="333"/>
        <v>0</v>
      </c>
      <c r="M479">
        <f t="shared" si="334"/>
        <v>0</v>
      </c>
      <c r="N479">
        <f t="shared" si="328"/>
        <v>0</v>
      </c>
      <c r="O479" t="str">
        <f>MasterListe!B169&amp;"_"&amp;MasterListe!E169&amp;"_"&amp;MasterListe!F169</f>
        <v>__</v>
      </c>
      <c r="P479" t="str">
        <f>MasterListe!I169&amp;" "&amp;MasterListe!L169</f>
        <v xml:space="preserve"> </v>
      </c>
      <c r="S479">
        <f t="shared" si="357"/>
        <v>4</v>
      </c>
      <c r="T479">
        <f t="shared" si="335"/>
        <v>0</v>
      </c>
      <c r="U479">
        <f t="shared" si="358"/>
        <v>0</v>
      </c>
      <c r="V479">
        <f t="shared" si="359"/>
        <v>10</v>
      </c>
      <c r="W479">
        <f t="shared" si="336"/>
        <v>5</v>
      </c>
      <c r="X479">
        <f t="shared" si="337"/>
        <v>0</v>
      </c>
      <c r="Y479">
        <f t="shared" si="360"/>
        <v>6</v>
      </c>
      <c r="Z479">
        <f t="shared" si="338"/>
        <v>2</v>
      </c>
      <c r="AA479">
        <f t="shared" si="339"/>
        <v>0</v>
      </c>
      <c r="AB479">
        <f t="shared" si="361"/>
        <v>96</v>
      </c>
      <c r="AC479">
        <f t="shared" si="340"/>
        <v>85</v>
      </c>
      <c r="AD479">
        <f t="shared" si="341"/>
        <v>0</v>
      </c>
      <c r="AE479">
        <f t="shared" si="362"/>
        <v>0</v>
      </c>
      <c r="AF479">
        <f t="shared" si="342"/>
        <v>0</v>
      </c>
      <c r="AG479">
        <f t="shared" si="363"/>
        <v>8</v>
      </c>
      <c r="AH479" cm="1">
        <f t="array" ref="AH479">_xlfn.IFS(AND(AF479=AE479,AJ479=1),SUM(IF(EC479=1,1,0),AH478),AND(AH478=0,OR(AI479=1,AJ479=0)),0,AND(AI479=0,AJ479=0),AH478)</f>
        <v>6</v>
      </c>
      <c r="AI479">
        <f t="shared" si="343"/>
        <v>0</v>
      </c>
      <c r="AJ479">
        <f t="shared" si="344"/>
        <v>0</v>
      </c>
      <c r="AK479">
        <f t="shared" si="364"/>
        <v>0</v>
      </c>
      <c r="AL479">
        <f t="shared" si="345"/>
        <v>0</v>
      </c>
      <c r="AM479">
        <f t="shared" si="346"/>
        <v>0</v>
      </c>
      <c r="AN479">
        <f t="shared" si="365"/>
        <v>0</v>
      </c>
      <c r="AO479">
        <f t="shared" si="347"/>
        <v>0</v>
      </c>
      <c r="AP479">
        <f t="shared" si="348"/>
        <v>0</v>
      </c>
      <c r="EA479">
        <f>MasterListe!G169</f>
        <v>0</v>
      </c>
      <c r="EB479">
        <f>MasterListe!S169</f>
        <v>0</v>
      </c>
      <c r="EC479">
        <f t="shared" si="349"/>
        <v>0</v>
      </c>
      <c r="ED479">
        <f t="shared" si="350"/>
        <v>0</v>
      </c>
      <c r="EE479">
        <f t="shared" si="351"/>
        <v>0</v>
      </c>
      <c r="EF479">
        <f t="shared" si="352"/>
        <v>0</v>
      </c>
      <c r="EG479">
        <f t="shared" si="353"/>
        <v>0</v>
      </c>
      <c r="EH479">
        <f t="shared" si="354"/>
        <v>0</v>
      </c>
      <c r="EI479">
        <f t="shared" si="355"/>
        <v>0</v>
      </c>
    </row>
    <row r="480" spans="1:139">
      <c r="A480">
        <f t="shared" si="356"/>
        <v>0</v>
      </c>
      <c r="G480">
        <f t="shared" si="329"/>
        <v>0</v>
      </c>
      <c r="H480">
        <f t="shared" si="330"/>
        <v>0</v>
      </c>
      <c r="I480">
        <f t="shared" si="331"/>
        <v>0</v>
      </c>
      <c r="J480">
        <f t="shared" si="327"/>
        <v>0</v>
      </c>
      <c r="K480">
        <f t="shared" si="332"/>
        <v>0</v>
      </c>
      <c r="L480">
        <f t="shared" si="333"/>
        <v>0</v>
      </c>
      <c r="M480">
        <f t="shared" si="334"/>
        <v>0</v>
      </c>
      <c r="N480">
        <f t="shared" si="328"/>
        <v>0</v>
      </c>
      <c r="O480" t="str">
        <f>MasterListe!B170&amp;"_"&amp;MasterListe!E170&amp;"_"&amp;MasterListe!F170</f>
        <v>__</v>
      </c>
      <c r="P480" t="str">
        <f>MasterListe!I170&amp;" "&amp;MasterListe!L170</f>
        <v xml:space="preserve"> </v>
      </c>
      <c r="S480">
        <f t="shared" si="357"/>
        <v>4</v>
      </c>
      <c r="T480">
        <f t="shared" si="335"/>
        <v>0</v>
      </c>
      <c r="U480">
        <f t="shared" si="358"/>
        <v>0</v>
      </c>
      <c r="V480">
        <f t="shared" si="359"/>
        <v>10</v>
      </c>
      <c r="W480">
        <f t="shared" si="336"/>
        <v>5</v>
      </c>
      <c r="X480">
        <f t="shared" si="337"/>
        <v>0</v>
      </c>
      <c r="Y480">
        <f t="shared" si="360"/>
        <v>6</v>
      </c>
      <c r="Z480">
        <f t="shared" si="338"/>
        <v>2</v>
      </c>
      <c r="AA480">
        <f t="shared" si="339"/>
        <v>0</v>
      </c>
      <c r="AB480">
        <f t="shared" si="361"/>
        <v>96</v>
      </c>
      <c r="AC480">
        <f t="shared" si="340"/>
        <v>85</v>
      </c>
      <c r="AD480">
        <f t="shared" si="341"/>
        <v>0</v>
      </c>
      <c r="AE480">
        <f t="shared" si="362"/>
        <v>0</v>
      </c>
      <c r="AF480">
        <f t="shared" si="342"/>
        <v>0</v>
      </c>
      <c r="AG480">
        <f t="shared" si="363"/>
        <v>8</v>
      </c>
      <c r="AH480" cm="1">
        <f t="array" ref="AH480">_xlfn.IFS(AND(AF480=AE480,AJ480=1),SUM(IF(EC480=1,1,0),AH479),AND(AH479=0,OR(AI480=1,AJ480=0)),0,AND(AI480=0,AJ480=0),AH479)</f>
        <v>6</v>
      </c>
      <c r="AI480">
        <f t="shared" si="343"/>
        <v>0</v>
      </c>
      <c r="AJ480">
        <f t="shared" si="344"/>
        <v>0</v>
      </c>
      <c r="AK480">
        <f t="shared" si="364"/>
        <v>0</v>
      </c>
      <c r="AL480">
        <f t="shared" si="345"/>
        <v>0</v>
      </c>
      <c r="AM480">
        <f t="shared" si="346"/>
        <v>0</v>
      </c>
      <c r="AN480">
        <f t="shared" si="365"/>
        <v>0</v>
      </c>
      <c r="AO480">
        <f t="shared" si="347"/>
        <v>0</v>
      </c>
      <c r="AP480">
        <f t="shared" si="348"/>
        <v>0</v>
      </c>
      <c r="EA480">
        <f>MasterListe!G170</f>
        <v>0</v>
      </c>
      <c r="EB480">
        <f>MasterListe!S170</f>
        <v>0</v>
      </c>
      <c r="EC480">
        <f t="shared" si="349"/>
        <v>0</v>
      </c>
      <c r="ED480">
        <f t="shared" si="350"/>
        <v>0</v>
      </c>
      <c r="EE480">
        <f t="shared" si="351"/>
        <v>0</v>
      </c>
      <c r="EF480">
        <f t="shared" si="352"/>
        <v>0</v>
      </c>
      <c r="EG480">
        <f t="shared" si="353"/>
        <v>0</v>
      </c>
      <c r="EH480">
        <f t="shared" si="354"/>
        <v>0</v>
      </c>
      <c r="EI480">
        <f t="shared" si="355"/>
        <v>0</v>
      </c>
    </row>
    <row r="481" spans="1:139">
      <c r="A481">
        <f t="shared" si="356"/>
        <v>0</v>
      </c>
      <c r="G481">
        <f t="shared" si="329"/>
        <v>0</v>
      </c>
      <c r="H481">
        <f t="shared" si="330"/>
        <v>0</v>
      </c>
      <c r="I481">
        <f t="shared" si="331"/>
        <v>0</v>
      </c>
      <c r="J481">
        <f t="shared" si="327"/>
        <v>0</v>
      </c>
      <c r="K481">
        <f t="shared" si="332"/>
        <v>0</v>
      </c>
      <c r="L481">
        <f t="shared" si="333"/>
        <v>0</v>
      </c>
      <c r="M481">
        <f t="shared" si="334"/>
        <v>0</v>
      </c>
      <c r="N481">
        <f t="shared" si="328"/>
        <v>0</v>
      </c>
      <c r="O481" t="str">
        <f>MasterListe!B171&amp;"_"&amp;MasterListe!E171&amp;"_"&amp;MasterListe!F171</f>
        <v>__</v>
      </c>
      <c r="P481" t="str">
        <f>MasterListe!I171&amp;" "&amp;MasterListe!L171</f>
        <v xml:space="preserve"> </v>
      </c>
      <c r="S481">
        <f t="shared" si="357"/>
        <v>4</v>
      </c>
      <c r="T481">
        <f t="shared" si="335"/>
        <v>0</v>
      </c>
      <c r="U481">
        <f t="shared" si="358"/>
        <v>0</v>
      </c>
      <c r="V481">
        <f t="shared" si="359"/>
        <v>10</v>
      </c>
      <c r="W481">
        <f t="shared" si="336"/>
        <v>5</v>
      </c>
      <c r="X481">
        <f t="shared" si="337"/>
        <v>0</v>
      </c>
      <c r="Y481">
        <f t="shared" si="360"/>
        <v>6</v>
      </c>
      <c r="Z481">
        <f t="shared" si="338"/>
        <v>2</v>
      </c>
      <c r="AA481">
        <f t="shared" si="339"/>
        <v>0</v>
      </c>
      <c r="AB481">
        <f t="shared" si="361"/>
        <v>96</v>
      </c>
      <c r="AC481">
        <f t="shared" si="340"/>
        <v>85</v>
      </c>
      <c r="AD481">
        <f t="shared" si="341"/>
        <v>0</v>
      </c>
      <c r="AE481">
        <f t="shared" si="362"/>
        <v>0</v>
      </c>
      <c r="AF481">
        <f t="shared" si="342"/>
        <v>0</v>
      </c>
      <c r="AG481">
        <f t="shared" si="363"/>
        <v>8</v>
      </c>
      <c r="AH481" cm="1">
        <f t="array" ref="AH481">_xlfn.IFS(AND(AF481=AE481,AJ481=1),SUM(IF(EC481=1,1,0),AH480),AND(AH480=0,OR(AI481=1,AJ481=0)),0,AND(AI481=0,AJ481=0),AH480)</f>
        <v>6</v>
      </c>
      <c r="AI481">
        <f t="shared" si="343"/>
        <v>0</v>
      </c>
      <c r="AJ481">
        <f t="shared" si="344"/>
        <v>0</v>
      </c>
      <c r="AK481">
        <f t="shared" si="364"/>
        <v>0</v>
      </c>
      <c r="AL481">
        <f t="shared" si="345"/>
        <v>0</v>
      </c>
      <c r="AM481">
        <f t="shared" si="346"/>
        <v>0</v>
      </c>
      <c r="AN481">
        <f t="shared" si="365"/>
        <v>0</v>
      </c>
      <c r="AO481">
        <f t="shared" si="347"/>
        <v>0</v>
      </c>
      <c r="AP481">
        <f t="shared" si="348"/>
        <v>0</v>
      </c>
      <c r="EA481">
        <f>MasterListe!G171</f>
        <v>0</v>
      </c>
      <c r="EB481">
        <f>MasterListe!S171</f>
        <v>0</v>
      </c>
      <c r="EC481">
        <f t="shared" si="349"/>
        <v>0</v>
      </c>
      <c r="ED481">
        <f t="shared" si="350"/>
        <v>0</v>
      </c>
      <c r="EE481">
        <f t="shared" si="351"/>
        <v>0</v>
      </c>
      <c r="EF481">
        <f t="shared" si="352"/>
        <v>0</v>
      </c>
      <c r="EG481">
        <f t="shared" si="353"/>
        <v>0</v>
      </c>
      <c r="EH481">
        <f t="shared" si="354"/>
        <v>0</v>
      </c>
      <c r="EI481">
        <f t="shared" si="355"/>
        <v>0</v>
      </c>
    </row>
    <row r="482" spans="1:139">
      <c r="A482">
        <f t="shared" si="356"/>
        <v>0</v>
      </c>
      <c r="G482">
        <f t="shared" si="329"/>
        <v>0</v>
      </c>
      <c r="H482">
        <f t="shared" si="330"/>
        <v>0</v>
      </c>
      <c r="I482">
        <f t="shared" si="331"/>
        <v>0</v>
      </c>
      <c r="J482">
        <f t="shared" si="327"/>
        <v>0</v>
      </c>
      <c r="K482">
        <f t="shared" si="332"/>
        <v>0</v>
      </c>
      <c r="L482">
        <f t="shared" si="333"/>
        <v>0</v>
      </c>
      <c r="M482">
        <f t="shared" si="334"/>
        <v>0</v>
      </c>
      <c r="N482">
        <f t="shared" si="328"/>
        <v>0</v>
      </c>
      <c r="O482" t="str">
        <f>MasterListe!B172&amp;"_"&amp;MasterListe!E172&amp;"_"&amp;MasterListe!F172</f>
        <v>__</v>
      </c>
      <c r="P482" t="str">
        <f>MasterListe!I172&amp;" "&amp;MasterListe!L172</f>
        <v xml:space="preserve"> </v>
      </c>
      <c r="S482">
        <f t="shared" si="357"/>
        <v>4</v>
      </c>
      <c r="T482">
        <f t="shared" si="335"/>
        <v>0</v>
      </c>
      <c r="U482">
        <f t="shared" si="358"/>
        <v>0</v>
      </c>
      <c r="V482">
        <f t="shared" si="359"/>
        <v>10</v>
      </c>
      <c r="W482">
        <f t="shared" si="336"/>
        <v>5</v>
      </c>
      <c r="X482">
        <f t="shared" si="337"/>
        <v>0</v>
      </c>
      <c r="Y482">
        <f t="shared" si="360"/>
        <v>6</v>
      </c>
      <c r="Z482">
        <f t="shared" si="338"/>
        <v>2</v>
      </c>
      <c r="AA482">
        <f t="shared" si="339"/>
        <v>0</v>
      </c>
      <c r="AB482">
        <f t="shared" si="361"/>
        <v>96</v>
      </c>
      <c r="AC482">
        <f t="shared" si="340"/>
        <v>85</v>
      </c>
      <c r="AD482">
        <f t="shared" si="341"/>
        <v>0</v>
      </c>
      <c r="AE482">
        <f t="shared" si="362"/>
        <v>0</v>
      </c>
      <c r="AF482">
        <f t="shared" si="342"/>
        <v>0</v>
      </c>
      <c r="AG482">
        <f t="shared" si="363"/>
        <v>8</v>
      </c>
      <c r="AH482" cm="1">
        <f t="array" ref="AH482">_xlfn.IFS(AND(AF482=AE482,AJ482=1),SUM(IF(EC482=1,1,0),AH481),AND(AH481=0,OR(AI482=1,AJ482=0)),0,AND(AI482=0,AJ482=0),AH481)</f>
        <v>6</v>
      </c>
      <c r="AI482">
        <f t="shared" si="343"/>
        <v>0</v>
      </c>
      <c r="AJ482">
        <f t="shared" si="344"/>
        <v>0</v>
      </c>
      <c r="AK482">
        <f t="shared" si="364"/>
        <v>0</v>
      </c>
      <c r="AL482">
        <f t="shared" si="345"/>
        <v>0</v>
      </c>
      <c r="AM482">
        <f t="shared" si="346"/>
        <v>0</v>
      </c>
      <c r="AN482">
        <f t="shared" si="365"/>
        <v>0</v>
      </c>
      <c r="AO482">
        <f t="shared" si="347"/>
        <v>0</v>
      </c>
      <c r="AP482">
        <f t="shared" si="348"/>
        <v>0</v>
      </c>
      <c r="EA482">
        <f>MasterListe!G172</f>
        <v>0</v>
      </c>
      <c r="EB482">
        <f>MasterListe!S172</f>
        <v>0</v>
      </c>
      <c r="EC482">
        <f t="shared" si="349"/>
        <v>0</v>
      </c>
      <c r="ED482">
        <f t="shared" si="350"/>
        <v>0</v>
      </c>
      <c r="EE482">
        <f t="shared" si="351"/>
        <v>0</v>
      </c>
      <c r="EF482">
        <f t="shared" si="352"/>
        <v>0</v>
      </c>
      <c r="EG482">
        <f t="shared" si="353"/>
        <v>0</v>
      </c>
      <c r="EH482">
        <f t="shared" si="354"/>
        <v>0</v>
      </c>
      <c r="EI482">
        <f t="shared" si="355"/>
        <v>0</v>
      </c>
    </row>
    <row r="483" spans="1:139">
      <c r="A483">
        <f t="shared" si="356"/>
        <v>0</v>
      </c>
      <c r="G483">
        <f t="shared" si="329"/>
        <v>0</v>
      </c>
      <c r="H483">
        <f t="shared" si="330"/>
        <v>0</v>
      </c>
      <c r="I483">
        <f t="shared" si="331"/>
        <v>0</v>
      </c>
      <c r="J483">
        <f t="shared" si="327"/>
        <v>0</v>
      </c>
      <c r="K483">
        <f t="shared" si="332"/>
        <v>0</v>
      </c>
      <c r="L483">
        <f t="shared" si="333"/>
        <v>0</v>
      </c>
      <c r="M483">
        <f t="shared" si="334"/>
        <v>0</v>
      </c>
      <c r="N483">
        <f t="shared" si="328"/>
        <v>0</v>
      </c>
      <c r="O483" t="str">
        <f>MasterListe!B173&amp;"_"&amp;MasterListe!E173&amp;"_"&amp;MasterListe!F173</f>
        <v>__</v>
      </c>
      <c r="P483" t="str">
        <f>MasterListe!I173&amp;" "&amp;MasterListe!L173</f>
        <v xml:space="preserve"> </v>
      </c>
      <c r="S483">
        <f t="shared" si="357"/>
        <v>4</v>
      </c>
      <c r="T483">
        <f t="shared" si="335"/>
        <v>0</v>
      </c>
      <c r="U483">
        <f t="shared" si="358"/>
        <v>0</v>
      </c>
      <c r="V483">
        <f t="shared" si="359"/>
        <v>10</v>
      </c>
      <c r="W483">
        <f t="shared" si="336"/>
        <v>5</v>
      </c>
      <c r="X483">
        <f t="shared" si="337"/>
        <v>0</v>
      </c>
      <c r="Y483">
        <f t="shared" si="360"/>
        <v>6</v>
      </c>
      <c r="Z483">
        <f t="shared" si="338"/>
        <v>2</v>
      </c>
      <c r="AA483">
        <f t="shared" si="339"/>
        <v>0</v>
      </c>
      <c r="AB483">
        <f t="shared" si="361"/>
        <v>96</v>
      </c>
      <c r="AC483">
        <f t="shared" si="340"/>
        <v>85</v>
      </c>
      <c r="AD483">
        <f t="shared" si="341"/>
        <v>0</v>
      </c>
      <c r="AE483">
        <f t="shared" si="362"/>
        <v>0</v>
      </c>
      <c r="AF483">
        <f t="shared" si="342"/>
        <v>0</v>
      </c>
      <c r="AG483">
        <f t="shared" si="363"/>
        <v>8</v>
      </c>
      <c r="AH483" cm="1">
        <f t="array" ref="AH483">_xlfn.IFS(AND(AF483=AE483,AJ483=1),SUM(IF(EC483=1,1,0),AH482),AND(AH482=0,OR(AI483=1,AJ483=0)),0,AND(AI483=0,AJ483=0),AH482)</f>
        <v>6</v>
      </c>
      <c r="AI483">
        <f t="shared" si="343"/>
        <v>0</v>
      </c>
      <c r="AJ483">
        <f t="shared" si="344"/>
        <v>0</v>
      </c>
      <c r="AK483">
        <f t="shared" si="364"/>
        <v>0</v>
      </c>
      <c r="AL483">
        <f t="shared" si="345"/>
        <v>0</v>
      </c>
      <c r="AM483">
        <f t="shared" si="346"/>
        <v>0</v>
      </c>
      <c r="AN483">
        <f t="shared" si="365"/>
        <v>0</v>
      </c>
      <c r="AO483">
        <f t="shared" si="347"/>
        <v>0</v>
      </c>
      <c r="AP483">
        <f t="shared" si="348"/>
        <v>0</v>
      </c>
      <c r="EA483">
        <f>MasterListe!G173</f>
        <v>0</v>
      </c>
      <c r="EB483">
        <f>MasterListe!S173</f>
        <v>0</v>
      </c>
      <c r="EC483">
        <f t="shared" si="349"/>
        <v>0</v>
      </c>
      <c r="ED483">
        <f t="shared" si="350"/>
        <v>0</v>
      </c>
      <c r="EE483">
        <f t="shared" si="351"/>
        <v>0</v>
      </c>
      <c r="EF483">
        <f t="shared" si="352"/>
        <v>0</v>
      </c>
      <c r="EG483">
        <f t="shared" si="353"/>
        <v>0</v>
      </c>
      <c r="EH483">
        <f t="shared" si="354"/>
        <v>0</v>
      </c>
      <c r="EI483">
        <f t="shared" si="355"/>
        <v>0</v>
      </c>
    </row>
    <row r="484" spans="1:139">
      <c r="A484">
        <f t="shared" si="356"/>
        <v>0</v>
      </c>
      <c r="G484">
        <f t="shared" si="329"/>
        <v>0</v>
      </c>
      <c r="H484">
        <f t="shared" si="330"/>
        <v>0</v>
      </c>
      <c r="I484">
        <f t="shared" si="331"/>
        <v>0</v>
      </c>
      <c r="J484">
        <f t="shared" si="327"/>
        <v>0</v>
      </c>
      <c r="K484">
        <f t="shared" si="332"/>
        <v>0</v>
      </c>
      <c r="L484">
        <f t="shared" si="333"/>
        <v>0</v>
      </c>
      <c r="M484">
        <f t="shared" si="334"/>
        <v>0</v>
      </c>
      <c r="N484">
        <f t="shared" si="328"/>
        <v>0</v>
      </c>
      <c r="O484" t="str">
        <f>MasterListe!B174&amp;"_"&amp;MasterListe!E174&amp;"_"&amp;MasterListe!F174</f>
        <v>__</v>
      </c>
      <c r="P484" t="str">
        <f>MasterListe!I174&amp;" "&amp;MasterListe!L174</f>
        <v xml:space="preserve"> </v>
      </c>
      <c r="S484">
        <f t="shared" si="357"/>
        <v>4</v>
      </c>
      <c r="T484">
        <f t="shared" si="335"/>
        <v>0</v>
      </c>
      <c r="U484">
        <f t="shared" si="358"/>
        <v>0</v>
      </c>
      <c r="V484">
        <f t="shared" si="359"/>
        <v>10</v>
      </c>
      <c r="W484">
        <f t="shared" si="336"/>
        <v>5</v>
      </c>
      <c r="X484">
        <f t="shared" si="337"/>
        <v>0</v>
      </c>
      <c r="Y484">
        <f t="shared" si="360"/>
        <v>6</v>
      </c>
      <c r="Z484">
        <f t="shared" si="338"/>
        <v>2</v>
      </c>
      <c r="AA484">
        <f t="shared" si="339"/>
        <v>0</v>
      </c>
      <c r="AB484">
        <f t="shared" si="361"/>
        <v>96</v>
      </c>
      <c r="AC484">
        <f t="shared" si="340"/>
        <v>85</v>
      </c>
      <c r="AD484">
        <f t="shared" si="341"/>
        <v>0</v>
      </c>
      <c r="AE484">
        <f t="shared" si="362"/>
        <v>0</v>
      </c>
      <c r="AF484">
        <f t="shared" si="342"/>
        <v>0</v>
      </c>
      <c r="AG484">
        <f t="shared" si="363"/>
        <v>8</v>
      </c>
      <c r="AH484" cm="1">
        <f t="array" ref="AH484">_xlfn.IFS(AND(AF484=AE484,AJ484=1),SUM(IF(EC484=1,1,0),AH483),AND(AH483=0,OR(AI484=1,AJ484=0)),0,AND(AI484=0,AJ484=0),AH483)</f>
        <v>6</v>
      </c>
      <c r="AI484">
        <f t="shared" si="343"/>
        <v>0</v>
      </c>
      <c r="AJ484">
        <f t="shared" si="344"/>
        <v>0</v>
      </c>
      <c r="AK484">
        <f t="shared" si="364"/>
        <v>0</v>
      </c>
      <c r="AL484">
        <f t="shared" si="345"/>
        <v>0</v>
      </c>
      <c r="AM484">
        <f t="shared" si="346"/>
        <v>0</v>
      </c>
      <c r="AN484">
        <f t="shared" si="365"/>
        <v>0</v>
      </c>
      <c r="AO484">
        <f t="shared" si="347"/>
        <v>0</v>
      </c>
      <c r="AP484">
        <f t="shared" si="348"/>
        <v>0</v>
      </c>
      <c r="EA484">
        <f>MasterListe!G174</f>
        <v>0</v>
      </c>
      <c r="EB484">
        <f>MasterListe!S174</f>
        <v>0</v>
      </c>
      <c r="EC484">
        <f t="shared" si="349"/>
        <v>0</v>
      </c>
      <c r="ED484">
        <f t="shared" si="350"/>
        <v>0</v>
      </c>
      <c r="EE484">
        <f t="shared" si="351"/>
        <v>0</v>
      </c>
      <c r="EF484">
        <f t="shared" si="352"/>
        <v>0</v>
      </c>
      <c r="EG484">
        <f t="shared" si="353"/>
        <v>0</v>
      </c>
      <c r="EH484">
        <f t="shared" si="354"/>
        <v>0</v>
      </c>
      <c r="EI484">
        <f t="shared" si="355"/>
        <v>0</v>
      </c>
    </row>
    <row r="485" spans="1:139">
      <c r="A485">
        <f t="shared" si="356"/>
        <v>0</v>
      </c>
      <c r="G485">
        <f t="shared" si="329"/>
        <v>0</v>
      </c>
      <c r="H485">
        <f t="shared" si="330"/>
        <v>0</v>
      </c>
      <c r="I485">
        <f t="shared" si="331"/>
        <v>0</v>
      </c>
      <c r="J485">
        <f t="shared" si="327"/>
        <v>0</v>
      </c>
      <c r="K485">
        <f t="shared" si="332"/>
        <v>0</v>
      </c>
      <c r="L485">
        <f t="shared" si="333"/>
        <v>0</v>
      </c>
      <c r="M485">
        <f t="shared" si="334"/>
        <v>0</v>
      </c>
      <c r="N485">
        <f t="shared" si="328"/>
        <v>0</v>
      </c>
      <c r="O485" t="str">
        <f>MasterListe!B175&amp;"_"&amp;MasterListe!E175&amp;"_"&amp;MasterListe!F175</f>
        <v>__</v>
      </c>
      <c r="P485" t="str">
        <f>MasterListe!I175&amp;" "&amp;MasterListe!L175</f>
        <v xml:space="preserve"> </v>
      </c>
      <c r="S485">
        <f t="shared" si="357"/>
        <v>4</v>
      </c>
      <c r="T485">
        <f t="shared" si="335"/>
        <v>0</v>
      </c>
      <c r="U485">
        <f t="shared" si="358"/>
        <v>0</v>
      </c>
      <c r="V485">
        <f t="shared" si="359"/>
        <v>10</v>
      </c>
      <c r="W485">
        <f t="shared" si="336"/>
        <v>5</v>
      </c>
      <c r="X485">
        <f t="shared" si="337"/>
        <v>0</v>
      </c>
      <c r="Y485">
        <f t="shared" si="360"/>
        <v>6</v>
      </c>
      <c r="Z485">
        <f t="shared" si="338"/>
        <v>2</v>
      </c>
      <c r="AA485">
        <f t="shared" si="339"/>
        <v>0</v>
      </c>
      <c r="AB485">
        <f t="shared" si="361"/>
        <v>96</v>
      </c>
      <c r="AC485">
        <f t="shared" si="340"/>
        <v>85</v>
      </c>
      <c r="AD485">
        <f t="shared" si="341"/>
        <v>0</v>
      </c>
      <c r="AE485">
        <f t="shared" si="362"/>
        <v>0</v>
      </c>
      <c r="AF485">
        <f t="shared" si="342"/>
        <v>0</v>
      </c>
      <c r="AG485">
        <f t="shared" si="363"/>
        <v>8</v>
      </c>
      <c r="AH485" cm="1">
        <f t="array" ref="AH485">_xlfn.IFS(AND(AF485=AE485,AJ485=1),SUM(IF(EC485=1,1,0),AH484),AND(AH484=0,OR(AI485=1,AJ485=0)),0,AND(AI485=0,AJ485=0),AH484)</f>
        <v>6</v>
      </c>
      <c r="AI485">
        <f t="shared" si="343"/>
        <v>0</v>
      </c>
      <c r="AJ485">
        <f t="shared" si="344"/>
        <v>0</v>
      </c>
      <c r="AK485">
        <f t="shared" si="364"/>
        <v>0</v>
      </c>
      <c r="AL485">
        <f t="shared" si="345"/>
        <v>0</v>
      </c>
      <c r="AM485">
        <f t="shared" si="346"/>
        <v>0</v>
      </c>
      <c r="AN485">
        <f t="shared" si="365"/>
        <v>0</v>
      </c>
      <c r="AO485">
        <f t="shared" si="347"/>
        <v>0</v>
      </c>
      <c r="AP485">
        <f t="shared" si="348"/>
        <v>0</v>
      </c>
      <c r="EA485">
        <f>MasterListe!G175</f>
        <v>0</v>
      </c>
      <c r="EB485">
        <f>MasterListe!S175</f>
        <v>0</v>
      </c>
      <c r="EC485">
        <f t="shared" si="349"/>
        <v>0</v>
      </c>
      <c r="ED485">
        <f t="shared" si="350"/>
        <v>0</v>
      </c>
      <c r="EE485">
        <f t="shared" si="351"/>
        <v>0</v>
      </c>
      <c r="EF485">
        <f t="shared" si="352"/>
        <v>0</v>
      </c>
      <c r="EG485">
        <f t="shared" si="353"/>
        <v>0</v>
      </c>
      <c r="EH485">
        <f t="shared" si="354"/>
        <v>0</v>
      </c>
      <c r="EI485">
        <f t="shared" si="355"/>
        <v>0</v>
      </c>
    </row>
    <row r="486" spans="1:139">
      <c r="A486">
        <f t="shared" si="356"/>
        <v>0</v>
      </c>
      <c r="G486">
        <f t="shared" si="329"/>
        <v>0</v>
      </c>
      <c r="H486">
        <f t="shared" si="330"/>
        <v>0</v>
      </c>
      <c r="I486">
        <f t="shared" si="331"/>
        <v>0</v>
      </c>
      <c r="J486">
        <f t="shared" si="327"/>
        <v>0</v>
      </c>
      <c r="K486">
        <f t="shared" si="332"/>
        <v>0</v>
      </c>
      <c r="L486">
        <f t="shared" si="333"/>
        <v>0</v>
      </c>
      <c r="M486">
        <f t="shared" si="334"/>
        <v>0</v>
      </c>
      <c r="N486">
        <f t="shared" si="328"/>
        <v>0</v>
      </c>
      <c r="O486" t="str">
        <f>MasterListe!B176&amp;"_"&amp;MasterListe!E176&amp;"_"&amp;MasterListe!F176</f>
        <v>__</v>
      </c>
      <c r="P486" t="str">
        <f>MasterListe!I176&amp;" "&amp;MasterListe!L176</f>
        <v xml:space="preserve"> </v>
      </c>
      <c r="S486">
        <f t="shared" si="357"/>
        <v>4</v>
      </c>
      <c r="T486">
        <f t="shared" si="335"/>
        <v>0</v>
      </c>
      <c r="U486">
        <f t="shared" si="358"/>
        <v>0</v>
      </c>
      <c r="V486">
        <f t="shared" si="359"/>
        <v>10</v>
      </c>
      <c r="W486">
        <f t="shared" si="336"/>
        <v>5</v>
      </c>
      <c r="X486">
        <f t="shared" si="337"/>
        <v>0</v>
      </c>
      <c r="Y486">
        <f t="shared" si="360"/>
        <v>6</v>
      </c>
      <c r="Z486">
        <f t="shared" si="338"/>
        <v>2</v>
      </c>
      <c r="AA486">
        <f t="shared" si="339"/>
        <v>0</v>
      </c>
      <c r="AB486">
        <f t="shared" si="361"/>
        <v>96</v>
      </c>
      <c r="AC486">
        <f t="shared" si="340"/>
        <v>85</v>
      </c>
      <c r="AD486">
        <f t="shared" si="341"/>
        <v>0</v>
      </c>
      <c r="AE486">
        <f t="shared" si="362"/>
        <v>0</v>
      </c>
      <c r="AF486">
        <f t="shared" si="342"/>
        <v>0</v>
      </c>
      <c r="AG486">
        <f t="shared" si="363"/>
        <v>8</v>
      </c>
      <c r="AH486" cm="1">
        <f t="array" ref="AH486">_xlfn.IFS(AND(AF486=AE486,AJ486=1),SUM(IF(EC486=1,1,0),AH485),AND(AH485=0,OR(AI486=1,AJ486=0)),0,AND(AI486=0,AJ486=0),AH485)</f>
        <v>6</v>
      </c>
      <c r="AI486">
        <f t="shared" si="343"/>
        <v>0</v>
      </c>
      <c r="AJ486">
        <f t="shared" si="344"/>
        <v>0</v>
      </c>
      <c r="AK486">
        <f t="shared" si="364"/>
        <v>0</v>
      </c>
      <c r="AL486">
        <f t="shared" si="345"/>
        <v>0</v>
      </c>
      <c r="AM486">
        <f t="shared" si="346"/>
        <v>0</v>
      </c>
      <c r="AN486">
        <f t="shared" si="365"/>
        <v>0</v>
      </c>
      <c r="AO486">
        <f t="shared" si="347"/>
        <v>0</v>
      </c>
      <c r="AP486">
        <f t="shared" si="348"/>
        <v>0</v>
      </c>
      <c r="EA486">
        <f>MasterListe!G176</f>
        <v>0</v>
      </c>
      <c r="EB486">
        <f>MasterListe!S176</f>
        <v>0</v>
      </c>
      <c r="EC486">
        <f t="shared" si="349"/>
        <v>0</v>
      </c>
      <c r="ED486">
        <f t="shared" si="350"/>
        <v>0</v>
      </c>
      <c r="EE486">
        <f t="shared" si="351"/>
        <v>0</v>
      </c>
      <c r="EF486">
        <f t="shared" si="352"/>
        <v>0</v>
      </c>
      <c r="EG486">
        <f t="shared" si="353"/>
        <v>0</v>
      </c>
      <c r="EH486">
        <f t="shared" si="354"/>
        <v>0</v>
      </c>
      <c r="EI486">
        <f t="shared" si="355"/>
        <v>0</v>
      </c>
    </row>
    <row r="487" spans="1:139">
      <c r="A487">
        <f t="shared" si="356"/>
        <v>0</v>
      </c>
      <c r="G487">
        <f t="shared" si="329"/>
        <v>0</v>
      </c>
      <c r="H487">
        <f t="shared" si="330"/>
        <v>0</v>
      </c>
      <c r="I487">
        <f t="shared" si="331"/>
        <v>0</v>
      </c>
      <c r="J487">
        <f t="shared" si="327"/>
        <v>0</v>
      </c>
      <c r="K487">
        <f t="shared" si="332"/>
        <v>0</v>
      </c>
      <c r="L487">
        <f t="shared" si="333"/>
        <v>0</v>
      </c>
      <c r="M487">
        <f t="shared" si="334"/>
        <v>0</v>
      </c>
      <c r="N487">
        <f t="shared" si="328"/>
        <v>0</v>
      </c>
      <c r="O487" t="str">
        <f>MasterListe!B177&amp;"_"&amp;MasterListe!E177&amp;"_"&amp;MasterListe!F177</f>
        <v>__</v>
      </c>
      <c r="P487" t="str">
        <f>MasterListe!I177&amp;" "&amp;MasterListe!L177</f>
        <v xml:space="preserve"> </v>
      </c>
      <c r="S487">
        <f t="shared" si="357"/>
        <v>4</v>
      </c>
      <c r="T487">
        <f t="shared" si="335"/>
        <v>0</v>
      </c>
      <c r="U487">
        <f t="shared" si="358"/>
        <v>0</v>
      </c>
      <c r="V487">
        <f t="shared" si="359"/>
        <v>10</v>
      </c>
      <c r="W487">
        <f t="shared" si="336"/>
        <v>5</v>
      </c>
      <c r="X487">
        <f t="shared" si="337"/>
        <v>0</v>
      </c>
      <c r="Y487">
        <f t="shared" si="360"/>
        <v>6</v>
      </c>
      <c r="Z487">
        <f t="shared" si="338"/>
        <v>2</v>
      </c>
      <c r="AA487">
        <f t="shared" si="339"/>
        <v>0</v>
      </c>
      <c r="AB487">
        <f t="shared" si="361"/>
        <v>96</v>
      </c>
      <c r="AC487">
        <f t="shared" si="340"/>
        <v>85</v>
      </c>
      <c r="AD487">
        <f t="shared" si="341"/>
        <v>0</v>
      </c>
      <c r="AE487">
        <f t="shared" si="362"/>
        <v>0</v>
      </c>
      <c r="AF487">
        <f t="shared" si="342"/>
        <v>0</v>
      </c>
      <c r="AG487">
        <f t="shared" si="363"/>
        <v>8</v>
      </c>
      <c r="AH487" cm="1">
        <f t="array" ref="AH487">_xlfn.IFS(AND(AF487=AE487,AJ487=1),SUM(IF(EC487=1,1,0),AH486),AND(AH486=0,OR(AI487=1,AJ487=0)),0,AND(AI487=0,AJ487=0),AH486)</f>
        <v>6</v>
      </c>
      <c r="AI487">
        <f t="shared" si="343"/>
        <v>0</v>
      </c>
      <c r="AJ487">
        <f t="shared" si="344"/>
        <v>0</v>
      </c>
      <c r="AK487">
        <f t="shared" si="364"/>
        <v>0</v>
      </c>
      <c r="AL487">
        <f t="shared" si="345"/>
        <v>0</v>
      </c>
      <c r="AM487">
        <f t="shared" si="346"/>
        <v>0</v>
      </c>
      <c r="AN487">
        <f t="shared" si="365"/>
        <v>0</v>
      </c>
      <c r="AO487">
        <f t="shared" si="347"/>
        <v>0</v>
      </c>
      <c r="AP487">
        <f t="shared" si="348"/>
        <v>0</v>
      </c>
      <c r="EA487">
        <f>MasterListe!G177</f>
        <v>0</v>
      </c>
      <c r="EB487">
        <f>MasterListe!S177</f>
        <v>0</v>
      </c>
      <c r="EC487">
        <f t="shared" si="349"/>
        <v>0</v>
      </c>
      <c r="ED487">
        <f t="shared" si="350"/>
        <v>0</v>
      </c>
      <c r="EE487">
        <f t="shared" si="351"/>
        <v>0</v>
      </c>
      <c r="EF487">
        <f t="shared" si="352"/>
        <v>0</v>
      </c>
      <c r="EG487">
        <f t="shared" si="353"/>
        <v>0</v>
      </c>
      <c r="EH487">
        <f t="shared" si="354"/>
        <v>0</v>
      </c>
      <c r="EI487">
        <f t="shared" si="355"/>
        <v>0</v>
      </c>
    </row>
    <row r="488" spans="1:139">
      <c r="A488">
        <f t="shared" si="356"/>
        <v>0</v>
      </c>
      <c r="G488">
        <f t="shared" si="329"/>
        <v>0</v>
      </c>
      <c r="H488">
        <f t="shared" si="330"/>
        <v>0</v>
      </c>
      <c r="I488">
        <f t="shared" si="331"/>
        <v>0</v>
      </c>
      <c r="J488">
        <f t="shared" si="327"/>
        <v>0</v>
      </c>
      <c r="K488">
        <f t="shared" si="332"/>
        <v>0</v>
      </c>
      <c r="L488">
        <f t="shared" si="333"/>
        <v>0</v>
      </c>
      <c r="M488">
        <f t="shared" si="334"/>
        <v>0</v>
      </c>
      <c r="N488">
        <f t="shared" si="328"/>
        <v>0</v>
      </c>
      <c r="O488" t="str">
        <f>MasterListe!B178&amp;"_"&amp;MasterListe!E178&amp;"_"&amp;MasterListe!F178</f>
        <v>__</v>
      </c>
      <c r="P488" t="str">
        <f>MasterListe!I178&amp;" "&amp;MasterListe!L178</f>
        <v xml:space="preserve"> </v>
      </c>
      <c r="S488">
        <f t="shared" si="357"/>
        <v>4</v>
      </c>
      <c r="T488">
        <f t="shared" si="335"/>
        <v>0</v>
      </c>
      <c r="U488">
        <f t="shared" si="358"/>
        <v>0</v>
      </c>
      <c r="V488">
        <f t="shared" si="359"/>
        <v>10</v>
      </c>
      <c r="W488">
        <f t="shared" si="336"/>
        <v>5</v>
      </c>
      <c r="X488">
        <f t="shared" si="337"/>
        <v>0</v>
      </c>
      <c r="Y488">
        <f t="shared" si="360"/>
        <v>6</v>
      </c>
      <c r="Z488">
        <f t="shared" si="338"/>
        <v>2</v>
      </c>
      <c r="AA488">
        <f t="shared" si="339"/>
        <v>0</v>
      </c>
      <c r="AB488">
        <f t="shared" si="361"/>
        <v>96</v>
      </c>
      <c r="AC488">
        <f t="shared" si="340"/>
        <v>85</v>
      </c>
      <c r="AD488">
        <f t="shared" si="341"/>
        <v>0</v>
      </c>
      <c r="AE488">
        <f t="shared" si="362"/>
        <v>0</v>
      </c>
      <c r="AF488">
        <f t="shared" si="342"/>
        <v>0</v>
      </c>
      <c r="AG488">
        <f t="shared" si="363"/>
        <v>8</v>
      </c>
      <c r="AH488" cm="1">
        <f t="array" ref="AH488">_xlfn.IFS(AND(AF488=AE488,AJ488=1),SUM(IF(EC488=1,1,0),AH487),AND(AH487=0,OR(AI488=1,AJ488=0)),0,AND(AI488=0,AJ488=0),AH487)</f>
        <v>6</v>
      </c>
      <c r="AI488">
        <f t="shared" si="343"/>
        <v>0</v>
      </c>
      <c r="AJ488">
        <f t="shared" si="344"/>
        <v>0</v>
      </c>
      <c r="AK488">
        <f t="shared" si="364"/>
        <v>0</v>
      </c>
      <c r="AL488">
        <f t="shared" si="345"/>
        <v>0</v>
      </c>
      <c r="AM488">
        <f t="shared" si="346"/>
        <v>0</v>
      </c>
      <c r="AN488">
        <f t="shared" si="365"/>
        <v>0</v>
      </c>
      <c r="AO488">
        <f t="shared" si="347"/>
        <v>0</v>
      </c>
      <c r="AP488">
        <f t="shared" si="348"/>
        <v>0</v>
      </c>
      <c r="EA488">
        <f>MasterListe!G178</f>
        <v>0</v>
      </c>
      <c r="EB488">
        <f>MasterListe!S178</f>
        <v>0</v>
      </c>
      <c r="EC488">
        <f t="shared" si="349"/>
        <v>0</v>
      </c>
      <c r="ED488">
        <f t="shared" si="350"/>
        <v>0</v>
      </c>
      <c r="EE488">
        <f t="shared" si="351"/>
        <v>0</v>
      </c>
      <c r="EF488">
        <f t="shared" si="352"/>
        <v>0</v>
      </c>
      <c r="EG488">
        <f t="shared" si="353"/>
        <v>0</v>
      </c>
      <c r="EH488">
        <f t="shared" si="354"/>
        <v>0</v>
      </c>
      <c r="EI488">
        <f t="shared" si="355"/>
        <v>0</v>
      </c>
    </row>
    <row r="489" spans="1:139">
      <c r="A489">
        <f t="shared" si="356"/>
        <v>0</v>
      </c>
      <c r="G489">
        <f t="shared" si="329"/>
        <v>0</v>
      </c>
      <c r="H489">
        <f t="shared" si="330"/>
        <v>0</v>
      </c>
      <c r="I489">
        <f t="shared" si="331"/>
        <v>0</v>
      </c>
      <c r="J489">
        <f t="shared" si="327"/>
        <v>0</v>
      </c>
      <c r="K489">
        <f t="shared" si="332"/>
        <v>0</v>
      </c>
      <c r="L489">
        <f t="shared" si="333"/>
        <v>0</v>
      </c>
      <c r="M489">
        <f t="shared" si="334"/>
        <v>0</v>
      </c>
      <c r="N489">
        <f t="shared" si="328"/>
        <v>0</v>
      </c>
      <c r="O489" t="str">
        <f>MasterListe!B179&amp;"_"&amp;MasterListe!E179&amp;"_"&amp;MasterListe!F179</f>
        <v>__</v>
      </c>
      <c r="P489" t="str">
        <f>MasterListe!I179&amp;" "&amp;MasterListe!L179</f>
        <v xml:space="preserve"> </v>
      </c>
      <c r="S489">
        <f t="shared" si="357"/>
        <v>4</v>
      </c>
      <c r="T489">
        <f t="shared" si="335"/>
        <v>0</v>
      </c>
      <c r="U489">
        <f t="shared" si="358"/>
        <v>0</v>
      </c>
      <c r="V489">
        <f t="shared" si="359"/>
        <v>10</v>
      </c>
      <c r="W489">
        <f t="shared" si="336"/>
        <v>5</v>
      </c>
      <c r="X489">
        <f t="shared" si="337"/>
        <v>0</v>
      </c>
      <c r="Y489">
        <f t="shared" si="360"/>
        <v>6</v>
      </c>
      <c r="Z489">
        <f t="shared" si="338"/>
        <v>2</v>
      </c>
      <c r="AA489">
        <f t="shared" si="339"/>
        <v>0</v>
      </c>
      <c r="AB489">
        <f t="shared" si="361"/>
        <v>96</v>
      </c>
      <c r="AC489">
        <f t="shared" si="340"/>
        <v>85</v>
      </c>
      <c r="AD489">
        <f t="shared" si="341"/>
        <v>0</v>
      </c>
      <c r="AE489">
        <f t="shared" si="362"/>
        <v>0</v>
      </c>
      <c r="AF489">
        <f t="shared" si="342"/>
        <v>0</v>
      </c>
      <c r="AG489">
        <f t="shared" si="363"/>
        <v>8</v>
      </c>
      <c r="AH489" cm="1">
        <f t="array" ref="AH489">_xlfn.IFS(AND(AF489=AE489,AJ489=1),SUM(IF(EC489=1,1,0),AH488),AND(AH488=0,OR(AI489=1,AJ489=0)),0,AND(AI489=0,AJ489=0),AH488)</f>
        <v>6</v>
      </c>
      <c r="AI489">
        <f t="shared" si="343"/>
        <v>0</v>
      </c>
      <c r="AJ489">
        <f t="shared" si="344"/>
        <v>0</v>
      </c>
      <c r="AK489">
        <f t="shared" si="364"/>
        <v>0</v>
      </c>
      <c r="AL489">
        <f t="shared" si="345"/>
        <v>0</v>
      </c>
      <c r="AM489">
        <f t="shared" si="346"/>
        <v>0</v>
      </c>
      <c r="AN489">
        <f t="shared" si="365"/>
        <v>0</v>
      </c>
      <c r="AO489">
        <f t="shared" si="347"/>
        <v>0</v>
      </c>
      <c r="AP489">
        <f t="shared" si="348"/>
        <v>0</v>
      </c>
      <c r="EA489">
        <f>MasterListe!G179</f>
        <v>0</v>
      </c>
      <c r="EB489">
        <f>MasterListe!S179</f>
        <v>0</v>
      </c>
      <c r="EC489">
        <f t="shared" si="349"/>
        <v>0</v>
      </c>
      <c r="ED489">
        <f t="shared" si="350"/>
        <v>0</v>
      </c>
      <c r="EE489">
        <f t="shared" si="351"/>
        <v>0</v>
      </c>
      <c r="EF489">
        <f t="shared" si="352"/>
        <v>0</v>
      </c>
      <c r="EG489">
        <f t="shared" si="353"/>
        <v>0</v>
      </c>
      <c r="EH489">
        <f t="shared" si="354"/>
        <v>0</v>
      </c>
      <c r="EI489">
        <f t="shared" si="355"/>
        <v>0</v>
      </c>
    </row>
    <row r="490" spans="1:139">
      <c r="A490">
        <f t="shared" si="356"/>
        <v>0</v>
      </c>
      <c r="G490">
        <f t="shared" si="329"/>
        <v>0</v>
      </c>
      <c r="H490">
        <f t="shared" si="330"/>
        <v>0</v>
      </c>
      <c r="I490">
        <f t="shared" si="331"/>
        <v>0</v>
      </c>
      <c r="J490">
        <f t="shared" si="327"/>
        <v>0</v>
      </c>
      <c r="K490">
        <f t="shared" si="332"/>
        <v>0</v>
      </c>
      <c r="L490">
        <f t="shared" si="333"/>
        <v>0</v>
      </c>
      <c r="M490">
        <f t="shared" si="334"/>
        <v>0</v>
      </c>
      <c r="N490">
        <f t="shared" si="328"/>
        <v>0</v>
      </c>
      <c r="O490" t="str">
        <f>MasterListe!B180&amp;"_"&amp;MasterListe!E180&amp;"_"&amp;MasterListe!F180</f>
        <v>__</v>
      </c>
      <c r="P490" t="str">
        <f>MasterListe!I180&amp;" "&amp;MasterListe!L180</f>
        <v xml:space="preserve"> </v>
      </c>
      <c r="S490">
        <f t="shared" si="357"/>
        <v>4</v>
      </c>
      <c r="T490">
        <f t="shared" si="335"/>
        <v>0</v>
      </c>
      <c r="U490">
        <f t="shared" si="358"/>
        <v>0</v>
      </c>
      <c r="V490">
        <f t="shared" si="359"/>
        <v>10</v>
      </c>
      <c r="W490">
        <f t="shared" si="336"/>
        <v>5</v>
      </c>
      <c r="X490">
        <f t="shared" si="337"/>
        <v>0</v>
      </c>
      <c r="Y490">
        <f t="shared" si="360"/>
        <v>6</v>
      </c>
      <c r="Z490">
        <f t="shared" si="338"/>
        <v>2</v>
      </c>
      <c r="AA490">
        <f t="shared" si="339"/>
        <v>0</v>
      </c>
      <c r="AB490">
        <f t="shared" si="361"/>
        <v>96</v>
      </c>
      <c r="AC490">
        <f t="shared" si="340"/>
        <v>85</v>
      </c>
      <c r="AD490">
        <f t="shared" si="341"/>
        <v>0</v>
      </c>
      <c r="AE490">
        <f t="shared" si="362"/>
        <v>0</v>
      </c>
      <c r="AF490">
        <f t="shared" si="342"/>
        <v>0</v>
      </c>
      <c r="AG490">
        <f t="shared" si="363"/>
        <v>8</v>
      </c>
      <c r="AH490" cm="1">
        <f t="array" ref="AH490">_xlfn.IFS(AND(AF490=AE490,AJ490=1),SUM(IF(EC490=1,1,0),AH489),AND(AH489=0,OR(AI490=1,AJ490=0)),0,AND(AI490=0,AJ490=0),AH489)</f>
        <v>6</v>
      </c>
      <c r="AI490">
        <f t="shared" si="343"/>
        <v>0</v>
      </c>
      <c r="AJ490">
        <f t="shared" si="344"/>
        <v>0</v>
      </c>
      <c r="AK490">
        <f t="shared" si="364"/>
        <v>0</v>
      </c>
      <c r="AL490">
        <f t="shared" si="345"/>
        <v>0</v>
      </c>
      <c r="AM490">
        <f t="shared" si="346"/>
        <v>0</v>
      </c>
      <c r="AN490">
        <f t="shared" si="365"/>
        <v>0</v>
      </c>
      <c r="AO490">
        <f t="shared" si="347"/>
        <v>0</v>
      </c>
      <c r="AP490">
        <f t="shared" si="348"/>
        <v>0</v>
      </c>
      <c r="EA490">
        <f>MasterListe!G180</f>
        <v>0</v>
      </c>
      <c r="EB490">
        <f>MasterListe!S180</f>
        <v>0</v>
      </c>
      <c r="EC490">
        <f t="shared" si="349"/>
        <v>0</v>
      </c>
      <c r="ED490">
        <f t="shared" si="350"/>
        <v>0</v>
      </c>
      <c r="EE490">
        <f t="shared" si="351"/>
        <v>0</v>
      </c>
      <c r="EF490">
        <f t="shared" si="352"/>
        <v>0</v>
      </c>
      <c r="EG490">
        <f t="shared" si="353"/>
        <v>0</v>
      </c>
      <c r="EH490">
        <f t="shared" si="354"/>
        <v>0</v>
      </c>
      <c r="EI490">
        <f t="shared" si="355"/>
        <v>0</v>
      </c>
    </row>
    <row r="491" spans="1:139">
      <c r="A491">
        <f t="shared" si="356"/>
        <v>0</v>
      </c>
      <c r="G491">
        <f t="shared" si="329"/>
        <v>0</v>
      </c>
      <c r="H491">
        <f t="shared" si="330"/>
        <v>0</v>
      </c>
      <c r="I491">
        <f t="shared" si="331"/>
        <v>0</v>
      </c>
      <c r="J491">
        <f t="shared" si="327"/>
        <v>0</v>
      </c>
      <c r="K491">
        <f t="shared" si="332"/>
        <v>0</v>
      </c>
      <c r="L491">
        <f t="shared" si="333"/>
        <v>0</v>
      </c>
      <c r="M491">
        <f t="shared" si="334"/>
        <v>0</v>
      </c>
      <c r="N491">
        <f t="shared" si="328"/>
        <v>0</v>
      </c>
      <c r="O491" t="str">
        <f>MasterListe!B181&amp;"_"&amp;MasterListe!E181&amp;"_"&amp;MasterListe!F181</f>
        <v>__</v>
      </c>
      <c r="P491" t="str">
        <f>MasterListe!I181&amp;" "&amp;MasterListe!L181</f>
        <v xml:space="preserve"> </v>
      </c>
      <c r="S491">
        <f t="shared" si="357"/>
        <v>4</v>
      </c>
      <c r="T491">
        <f t="shared" si="335"/>
        <v>0</v>
      </c>
      <c r="U491">
        <f t="shared" si="358"/>
        <v>0</v>
      </c>
      <c r="V491">
        <f t="shared" si="359"/>
        <v>10</v>
      </c>
      <c r="W491">
        <f t="shared" si="336"/>
        <v>5</v>
      </c>
      <c r="X491">
        <f t="shared" si="337"/>
        <v>0</v>
      </c>
      <c r="Y491">
        <f t="shared" si="360"/>
        <v>6</v>
      </c>
      <c r="Z491">
        <f t="shared" si="338"/>
        <v>2</v>
      </c>
      <c r="AA491">
        <f t="shared" si="339"/>
        <v>0</v>
      </c>
      <c r="AB491">
        <f t="shared" si="361"/>
        <v>96</v>
      </c>
      <c r="AC491">
        <f t="shared" si="340"/>
        <v>85</v>
      </c>
      <c r="AD491">
        <f t="shared" si="341"/>
        <v>0</v>
      </c>
      <c r="AE491">
        <f t="shared" si="362"/>
        <v>0</v>
      </c>
      <c r="AF491">
        <f t="shared" si="342"/>
        <v>0</v>
      </c>
      <c r="AG491">
        <f t="shared" si="363"/>
        <v>8</v>
      </c>
      <c r="AH491" cm="1">
        <f t="array" ref="AH491">_xlfn.IFS(AND(AF491=AE491,AJ491=1),SUM(IF(EC491=1,1,0),AH490),AND(AH490=0,OR(AI491=1,AJ491=0)),0,AND(AI491=0,AJ491=0),AH490)</f>
        <v>6</v>
      </c>
      <c r="AI491">
        <f t="shared" si="343"/>
        <v>0</v>
      </c>
      <c r="AJ491">
        <f t="shared" si="344"/>
        <v>0</v>
      </c>
      <c r="AK491">
        <f t="shared" si="364"/>
        <v>0</v>
      </c>
      <c r="AL491">
        <f t="shared" si="345"/>
        <v>0</v>
      </c>
      <c r="AM491">
        <f t="shared" si="346"/>
        <v>0</v>
      </c>
      <c r="AN491">
        <f t="shared" si="365"/>
        <v>0</v>
      </c>
      <c r="AO491">
        <f t="shared" si="347"/>
        <v>0</v>
      </c>
      <c r="AP491">
        <f t="shared" si="348"/>
        <v>0</v>
      </c>
      <c r="EA491">
        <f>MasterListe!G181</f>
        <v>0</v>
      </c>
      <c r="EB491">
        <f>MasterListe!S181</f>
        <v>0</v>
      </c>
      <c r="EC491">
        <f t="shared" si="349"/>
        <v>0</v>
      </c>
      <c r="ED491">
        <f t="shared" si="350"/>
        <v>0</v>
      </c>
      <c r="EE491">
        <f t="shared" si="351"/>
        <v>0</v>
      </c>
      <c r="EF491">
        <f t="shared" si="352"/>
        <v>0</v>
      </c>
      <c r="EG491">
        <f t="shared" si="353"/>
        <v>0</v>
      </c>
      <c r="EH491">
        <f t="shared" si="354"/>
        <v>0</v>
      </c>
      <c r="EI491">
        <f t="shared" si="355"/>
        <v>0</v>
      </c>
    </row>
    <row r="492" spans="1:139">
      <c r="A492">
        <f t="shared" si="356"/>
        <v>0</v>
      </c>
      <c r="G492">
        <f t="shared" si="329"/>
        <v>0</v>
      </c>
      <c r="H492">
        <f t="shared" si="330"/>
        <v>0</v>
      </c>
      <c r="I492">
        <f t="shared" si="331"/>
        <v>0</v>
      </c>
      <c r="J492">
        <f t="shared" si="327"/>
        <v>0</v>
      </c>
      <c r="K492">
        <f t="shared" si="332"/>
        <v>0</v>
      </c>
      <c r="L492">
        <f t="shared" si="333"/>
        <v>0</v>
      </c>
      <c r="M492">
        <f t="shared" si="334"/>
        <v>0</v>
      </c>
      <c r="N492">
        <f t="shared" si="328"/>
        <v>0</v>
      </c>
      <c r="O492" t="str">
        <f>MasterListe!B182&amp;"_"&amp;MasterListe!E182&amp;"_"&amp;MasterListe!F182</f>
        <v>__</v>
      </c>
      <c r="P492" t="str">
        <f>MasterListe!I182&amp;" "&amp;MasterListe!L182</f>
        <v xml:space="preserve"> </v>
      </c>
      <c r="S492">
        <f t="shared" si="357"/>
        <v>4</v>
      </c>
      <c r="T492">
        <f t="shared" si="335"/>
        <v>0</v>
      </c>
      <c r="U492">
        <f t="shared" si="358"/>
        <v>0</v>
      </c>
      <c r="V492">
        <f t="shared" si="359"/>
        <v>10</v>
      </c>
      <c r="W492">
        <f t="shared" si="336"/>
        <v>5</v>
      </c>
      <c r="X492">
        <f t="shared" si="337"/>
        <v>0</v>
      </c>
      <c r="Y492">
        <f t="shared" si="360"/>
        <v>6</v>
      </c>
      <c r="Z492">
        <f t="shared" si="338"/>
        <v>2</v>
      </c>
      <c r="AA492">
        <f t="shared" si="339"/>
        <v>0</v>
      </c>
      <c r="AB492">
        <f t="shared" si="361"/>
        <v>96</v>
      </c>
      <c r="AC492">
        <f t="shared" si="340"/>
        <v>85</v>
      </c>
      <c r="AD492">
        <f t="shared" si="341"/>
        <v>0</v>
      </c>
      <c r="AE492">
        <f t="shared" si="362"/>
        <v>0</v>
      </c>
      <c r="AF492">
        <f t="shared" si="342"/>
        <v>0</v>
      </c>
      <c r="AG492">
        <f t="shared" si="363"/>
        <v>8</v>
      </c>
      <c r="AH492" cm="1">
        <f t="array" ref="AH492">_xlfn.IFS(AND(AF492=AE492,AJ492=1),SUM(IF(EC492=1,1,0),AH491),AND(AH491=0,OR(AI492=1,AJ492=0)),0,AND(AI492=0,AJ492=0),AH491)</f>
        <v>6</v>
      </c>
      <c r="AI492">
        <f t="shared" si="343"/>
        <v>0</v>
      </c>
      <c r="AJ492">
        <f t="shared" si="344"/>
        <v>0</v>
      </c>
      <c r="AK492">
        <f t="shared" si="364"/>
        <v>0</v>
      </c>
      <c r="AL492">
        <f t="shared" si="345"/>
        <v>0</v>
      </c>
      <c r="AM492">
        <f t="shared" si="346"/>
        <v>0</v>
      </c>
      <c r="AN492">
        <f t="shared" si="365"/>
        <v>0</v>
      </c>
      <c r="AO492">
        <f t="shared" si="347"/>
        <v>0</v>
      </c>
      <c r="AP492">
        <f t="shared" si="348"/>
        <v>0</v>
      </c>
      <c r="EA492">
        <f>MasterListe!G182</f>
        <v>0</v>
      </c>
      <c r="EB492">
        <f>MasterListe!S182</f>
        <v>0</v>
      </c>
      <c r="EC492">
        <f t="shared" si="349"/>
        <v>0</v>
      </c>
      <c r="ED492">
        <f t="shared" si="350"/>
        <v>0</v>
      </c>
      <c r="EE492">
        <f t="shared" si="351"/>
        <v>0</v>
      </c>
      <c r="EF492">
        <f t="shared" si="352"/>
        <v>0</v>
      </c>
      <c r="EG492">
        <f t="shared" si="353"/>
        <v>0</v>
      </c>
      <c r="EH492">
        <f t="shared" si="354"/>
        <v>0</v>
      </c>
      <c r="EI492">
        <f t="shared" si="355"/>
        <v>0</v>
      </c>
    </row>
    <row r="493" spans="1:139">
      <c r="A493">
        <f t="shared" si="356"/>
        <v>0</v>
      </c>
      <c r="G493">
        <f t="shared" si="329"/>
        <v>0</v>
      </c>
      <c r="H493">
        <f t="shared" si="330"/>
        <v>0</v>
      </c>
      <c r="I493">
        <f t="shared" si="331"/>
        <v>0</v>
      </c>
      <c r="J493">
        <f t="shared" si="327"/>
        <v>0</v>
      </c>
      <c r="K493">
        <f t="shared" si="332"/>
        <v>0</v>
      </c>
      <c r="L493">
        <f t="shared" si="333"/>
        <v>0</v>
      </c>
      <c r="M493">
        <f t="shared" si="334"/>
        <v>0</v>
      </c>
      <c r="N493">
        <f t="shared" si="328"/>
        <v>0</v>
      </c>
      <c r="O493" t="str">
        <f>MasterListe!B183&amp;"_"&amp;MasterListe!E183&amp;"_"&amp;MasterListe!F183</f>
        <v>__</v>
      </c>
      <c r="P493" t="str">
        <f>MasterListe!I183&amp;" "&amp;MasterListe!L183</f>
        <v xml:space="preserve"> </v>
      </c>
      <c r="S493">
        <f t="shared" si="357"/>
        <v>4</v>
      </c>
      <c r="T493">
        <f t="shared" si="335"/>
        <v>0</v>
      </c>
      <c r="U493">
        <f t="shared" si="358"/>
        <v>0</v>
      </c>
      <c r="V493">
        <f t="shared" si="359"/>
        <v>10</v>
      </c>
      <c r="W493">
        <f t="shared" si="336"/>
        <v>5</v>
      </c>
      <c r="X493">
        <f t="shared" si="337"/>
        <v>0</v>
      </c>
      <c r="Y493">
        <f t="shared" si="360"/>
        <v>6</v>
      </c>
      <c r="Z493">
        <f t="shared" si="338"/>
        <v>2</v>
      </c>
      <c r="AA493">
        <f t="shared" si="339"/>
        <v>0</v>
      </c>
      <c r="AB493">
        <f t="shared" si="361"/>
        <v>96</v>
      </c>
      <c r="AC493">
        <f t="shared" si="340"/>
        <v>85</v>
      </c>
      <c r="AD493">
        <f t="shared" si="341"/>
        <v>0</v>
      </c>
      <c r="AE493">
        <f t="shared" si="362"/>
        <v>0</v>
      </c>
      <c r="AF493">
        <f t="shared" si="342"/>
        <v>0</v>
      </c>
      <c r="AG493">
        <f t="shared" si="363"/>
        <v>8</v>
      </c>
      <c r="AH493" cm="1">
        <f t="array" ref="AH493">_xlfn.IFS(AND(AF493=AE493,AJ493=1),SUM(IF(EC493=1,1,0),AH492),AND(AH492=0,OR(AI493=1,AJ493=0)),0,AND(AI493=0,AJ493=0),AH492)</f>
        <v>6</v>
      </c>
      <c r="AI493">
        <f t="shared" si="343"/>
        <v>0</v>
      </c>
      <c r="AJ493">
        <f t="shared" si="344"/>
        <v>0</v>
      </c>
      <c r="AK493">
        <f t="shared" si="364"/>
        <v>0</v>
      </c>
      <c r="AL493">
        <f t="shared" si="345"/>
        <v>0</v>
      </c>
      <c r="AM493">
        <f t="shared" si="346"/>
        <v>0</v>
      </c>
      <c r="AN493">
        <f t="shared" si="365"/>
        <v>0</v>
      </c>
      <c r="AO493">
        <f t="shared" si="347"/>
        <v>0</v>
      </c>
      <c r="AP493">
        <f t="shared" si="348"/>
        <v>0</v>
      </c>
      <c r="EA493">
        <f>MasterListe!G183</f>
        <v>0</v>
      </c>
      <c r="EB493">
        <f>MasterListe!S183</f>
        <v>0</v>
      </c>
      <c r="EC493">
        <f t="shared" si="349"/>
        <v>0</v>
      </c>
      <c r="ED493">
        <f t="shared" si="350"/>
        <v>0</v>
      </c>
      <c r="EE493">
        <f t="shared" si="351"/>
        <v>0</v>
      </c>
      <c r="EF493">
        <f t="shared" si="352"/>
        <v>0</v>
      </c>
      <c r="EG493">
        <f t="shared" si="353"/>
        <v>0</v>
      </c>
      <c r="EH493">
        <f t="shared" si="354"/>
        <v>0</v>
      </c>
      <c r="EI493">
        <f t="shared" si="355"/>
        <v>0</v>
      </c>
    </row>
    <row r="494" spans="1:139">
      <c r="A494">
        <f t="shared" si="356"/>
        <v>0</v>
      </c>
      <c r="G494">
        <f t="shared" si="329"/>
        <v>0</v>
      </c>
      <c r="H494">
        <f t="shared" si="330"/>
        <v>0</v>
      </c>
      <c r="I494">
        <f t="shared" si="331"/>
        <v>0</v>
      </c>
      <c r="J494">
        <f t="shared" si="327"/>
        <v>0</v>
      </c>
      <c r="K494">
        <f t="shared" si="332"/>
        <v>0</v>
      </c>
      <c r="L494">
        <f t="shared" si="333"/>
        <v>0</v>
      </c>
      <c r="M494">
        <f t="shared" si="334"/>
        <v>0</v>
      </c>
      <c r="N494">
        <f t="shared" si="328"/>
        <v>0</v>
      </c>
      <c r="O494" t="str">
        <f>MasterListe!B184&amp;"_"&amp;MasterListe!E184&amp;"_"&amp;MasterListe!F184</f>
        <v>__</v>
      </c>
      <c r="P494" t="str">
        <f>MasterListe!I184&amp;" "&amp;MasterListe!L184</f>
        <v xml:space="preserve"> </v>
      </c>
      <c r="S494">
        <f t="shared" si="357"/>
        <v>4</v>
      </c>
      <c r="T494">
        <f t="shared" si="335"/>
        <v>0</v>
      </c>
      <c r="U494">
        <f t="shared" si="358"/>
        <v>0</v>
      </c>
      <c r="V494">
        <f t="shared" si="359"/>
        <v>10</v>
      </c>
      <c r="W494">
        <f t="shared" si="336"/>
        <v>5</v>
      </c>
      <c r="X494">
        <f t="shared" si="337"/>
        <v>0</v>
      </c>
      <c r="Y494">
        <f t="shared" si="360"/>
        <v>6</v>
      </c>
      <c r="Z494">
        <f t="shared" si="338"/>
        <v>2</v>
      </c>
      <c r="AA494">
        <f t="shared" si="339"/>
        <v>0</v>
      </c>
      <c r="AB494">
        <f t="shared" si="361"/>
        <v>96</v>
      </c>
      <c r="AC494">
        <f t="shared" si="340"/>
        <v>85</v>
      </c>
      <c r="AD494">
        <f t="shared" si="341"/>
        <v>0</v>
      </c>
      <c r="AE494">
        <f t="shared" si="362"/>
        <v>0</v>
      </c>
      <c r="AF494">
        <f t="shared" si="342"/>
        <v>0</v>
      </c>
      <c r="AG494">
        <f t="shared" si="363"/>
        <v>8</v>
      </c>
      <c r="AH494" cm="1">
        <f t="array" ref="AH494">_xlfn.IFS(AND(AF494=AE494,AJ494=1),SUM(IF(EC494=1,1,0),AH493),AND(AH493=0,OR(AI494=1,AJ494=0)),0,AND(AI494=0,AJ494=0),AH493)</f>
        <v>6</v>
      </c>
      <c r="AI494">
        <f t="shared" si="343"/>
        <v>0</v>
      </c>
      <c r="AJ494">
        <f t="shared" si="344"/>
        <v>0</v>
      </c>
      <c r="AK494">
        <f t="shared" si="364"/>
        <v>0</v>
      </c>
      <c r="AL494">
        <f t="shared" si="345"/>
        <v>0</v>
      </c>
      <c r="AM494">
        <f t="shared" si="346"/>
        <v>0</v>
      </c>
      <c r="AN494">
        <f t="shared" si="365"/>
        <v>0</v>
      </c>
      <c r="AO494">
        <f t="shared" si="347"/>
        <v>0</v>
      </c>
      <c r="AP494">
        <f t="shared" si="348"/>
        <v>0</v>
      </c>
      <c r="EA494">
        <f>MasterListe!G184</f>
        <v>0</v>
      </c>
      <c r="EB494">
        <f>MasterListe!S184</f>
        <v>0</v>
      </c>
      <c r="EC494">
        <f t="shared" si="349"/>
        <v>0</v>
      </c>
      <c r="ED494">
        <f t="shared" si="350"/>
        <v>0</v>
      </c>
      <c r="EE494">
        <f t="shared" si="351"/>
        <v>0</v>
      </c>
      <c r="EF494">
        <f t="shared" si="352"/>
        <v>0</v>
      </c>
      <c r="EG494">
        <f t="shared" si="353"/>
        <v>0</v>
      </c>
      <c r="EH494">
        <f t="shared" si="354"/>
        <v>0</v>
      </c>
      <c r="EI494">
        <f t="shared" si="355"/>
        <v>0</v>
      </c>
    </row>
    <row r="495" spans="1:139">
      <c r="A495">
        <f t="shared" si="356"/>
        <v>0</v>
      </c>
      <c r="G495">
        <f t="shared" si="329"/>
        <v>0</v>
      </c>
      <c r="H495">
        <f t="shared" si="330"/>
        <v>0</v>
      </c>
      <c r="I495">
        <f t="shared" si="331"/>
        <v>0</v>
      </c>
      <c r="J495">
        <f t="shared" si="327"/>
        <v>0</v>
      </c>
      <c r="K495">
        <f t="shared" si="332"/>
        <v>0</v>
      </c>
      <c r="L495">
        <f t="shared" si="333"/>
        <v>0</v>
      </c>
      <c r="M495">
        <f t="shared" si="334"/>
        <v>0</v>
      </c>
      <c r="N495">
        <f t="shared" si="328"/>
        <v>0</v>
      </c>
      <c r="O495" t="str">
        <f>MasterListe!B185&amp;"_"&amp;MasterListe!E185&amp;"_"&amp;MasterListe!F185</f>
        <v>__</v>
      </c>
      <c r="P495" t="str">
        <f>MasterListe!I185&amp;" "&amp;MasterListe!L185</f>
        <v xml:space="preserve"> </v>
      </c>
      <c r="S495">
        <f t="shared" si="357"/>
        <v>4</v>
      </c>
      <c r="T495">
        <f t="shared" si="335"/>
        <v>0</v>
      </c>
      <c r="U495">
        <f t="shared" si="358"/>
        <v>0</v>
      </c>
      <c r="V495">
        <f t="shared" si="359"/>
        <v>10</v>
      </c>
      <c r="W495">
        <f t="shared" si="336"/>
        <v>5</v>
      </c>
      <c r="X495">
        <f t="shared" si="337"/>
        <v>0</v>
      </c>
      <c r="Y495">
        <f t="shared" si="360"/>
        <v>6</v>
      </c>
      <c r="Z495">
        <f t="shared" si="338"/>
        <v>2</v>
      </c>
      <c r="AA495">
        <f t="shared" si="339"/>
        <v>0</v>
      </c>
      <c r="AB495">
        <f t="shared" si="361"/>
        <v>96</v>
      </c>
      <c r="AC495">
        <f t="shared" si="340"/>
        <v>85</v>
      </c>
      <c r="AD495">
        <f t="shared" si="341"/>
        <v>0</v>
      </c>
      <c r="AE495">
        <f t="shared" si="362"/>
        <v>0</v>
      </c>
      <c r="AF495">
        <f t="shared" si="342"/>
        <v>0</v>
      </c>
      <c r="AG495">
        <f t="shared" si="363"/>
        <v>8</v>
      </c>
      <c r="AH495" cm="1">
        <f t="array" ref="AH495">_xlfn.IFS(AND(AF495=AE495,AJ495=1),SUM(IF(EC495=1,1,0),AH494),AND(AH494=0,OR(AI495=1,AJ495=0)),0,AND(AI495=0,AJ495=0),AH494)</f>
        <v>6</v>
      </c>
      <c r="AI495">
        <f t="shared" si="343"/>
        <v>0</v>
      </c>
      <c r="AJ495">
        <f t="shared" si="344"/>
        <v>0</v>
      </c>
      <c r="AK495">
        <f t="shared" si="364"/>
        <v>0</v>
      </c>
      <c r="AL495">
        <f t="shared" si="345"/>
        <v>0</v>
      </c>
      <c r="AM495">
        <f t="shared" si="346"/>
        <v>0</v>
      </c>
      <c r="AN495">
        <f t="shared" si="365"/>
        <v>0</v>
      </c>
      <c r="AO495">
        <f t="shared" si="347"/>
        <v>0</v>
      </c>
      <c r="AP495">
        <f t="shared" si="348"/>
        <v>0</v>
      </c>
      <c r="EA495">
        <f>MasterListe!G185</f>
        <v>0</v>
      </c>
      <c r="EB495">
        <f>MasterListe!S185</f>
        <v>0</v>
      </c>
      <c r="EC495">
        <f t="shared" si="349"/>
        <v>0</v>
      </c>
      <c r="ED495">
        <f t="shared" si="350"/>
        <v>0</v>
      </c>
      <c r="EE495">
        <f t="shared" si="351"/>
        <v>0</v>
      </c>
      <c r="EF495">
        <f t="shared" si="352"/>
        <v>0</v>
      </c>
      <c r="EG495">
        <f t="shared" si="353"/>
        <v>0</v>
      </c>
      <c r="EH495">
        <f t="shared" si="354"/>
        <v>0</v>
      </c>
      <c r="EI495">
        <f t="shared" si="355"/>
        <v>0</v>
      </c>
    </row>
    <row r="496" spans="1:139">
      <c r="A496">
        <f t="shared" si="356"/>
        <v>0</v>
      </c>
      <c r="G496">
        <f t="shared" si="329"/>
        <v>0</v>
      </c>
      <c r="H496">
        <f t="shared" si="330"/>
        <v>0</v>
      </c>
      <c r="I496">
        <f t="shared" si="331"/>
        <v>0</v>
      </c>
      <c r="J496">
        <f t="shared" si="327"/>
        <v>0</v>
      </c>
      <c r="K496">
        <f t="shared" si="332"/>
        <v>0</v>
      </c>
      <c r="L496">
        <f t="shared" si="333"/>
        <v>0</v>
      </c>
      <c r="M496">
        <f t="shared" si="334"/>
        <v>0</v>
      </c>
      <c r="N496">
        <f t="shared" si="328"/>
        <v>0</v>
      </c>
      <c r="O496" t="str">
        <f>MasterListe!B186&amp;"_"&amp;MasterListe!E186&amp;"_"&amp;MasterListe!F186</f>
        <v>__</v>
      </c>
      <c r="P496" t="str">
        <f>MasterListe!I186&amp;" "&amp;MasterListe!L186</f>
        <v xml:space="preserve"> </v>
      </c>
      <c r="S496">
        <f t="shared" si="357"/>
        <v>4</v>
      </c>
      <c r="T496">
        <f t="shared" si="335"/>
        <v>0</v>
      </c>
      <c r="U496">
        <f t="shared" si="358"/>
        <v>0</v>
      </c>
      <c r="V496">
        <f t="shared" si="359"/>
        <v>10</v>
      </c>
      <c r="W496">
        <f t="shared" si="336"/>
        <v>5</v>
      </c>
      <c r="X496">
        <f t="shared" si="337"/>
        <v>0</v>
      </c>
      <c r="Y496">
        <f t="shared" si="360"/>
        <v>6</v>
      </c>
      <c r="Z496">
        <f t="shared" si="338"/>
        <v>2</v>
      </c>
      <c r="AA496">
        <f t="shared" si="339"/>
        <v>0</v>
      </c>
      <c r="AB496">
        <f t="shared" si="361"/>
        <v>96</v>
      </c>
      <c r="AC496">
        <f t="shared" si="340"/>
        <v>85</v>
      </c>
      <c r="AD496">
        <f t="shared" si="341"/>
        <v>0</v>
      </c>
      <c r="AE496">
        <f t="shared" si="362"/>
        <v>0</v>
      </c>
      <c r="AF496">
        <f t="shared" si="342"/>
        <v>0</v>
      </c>
      <c r="AG496">
        <f t="shared" si="363"/>
        <v>8</v>
      </c>
      <c r="AH496" cm="1">
        <f t="array" ref="AH496">_xlfn.IFS(AND(AF496=AE496,AJ496=1),SUM(IF(EC496=1,1,0),AH495),AND(AH495=0,OR(AI496=1,AJ496=0)),0,AND(AI496=0,AJ496=0),AH495)</f>
        <v>6</v>
      </c>
      <c r="AI496">
        <f t="shared" si="343"/>
        <v>0</v>
      </c>
      <c r="AJ496">
        <f t="shared" si="344"/>
        <v>0</v>
      </c>
      <c r="AK496">
        <f t="shared" si="364"/>
        <v>0</v>
      </c>
      <c r="AL496">
        <f t="shared" si="345"/>
        <v>0</v>
      </c>
      <c r="AM496">
        <f t="shared" si="346"/>
        <v>0</v>
      </c>
      <c r="AN496">
        <f t="shared" si="365"/>
        <v>0</v>
      </c>
      <c r="AO496">
        <f t="shared" si="347"/>
        <v>0</v>
      </c>
      <c r="AP496">
        <f t="shared" si="348"/>
        <v>0</v>
      </c>
      <c r="EA496">
        <f>MasterListe!G186</f>
        <v>0</v>
      </c>
      <c r="EB496">
        <f>MasterListe!S186</f>
        <v>0</v>
      </c>
      <c r="EC496">
        <f t="shared" si="349"/>
        <v>0</v>
      </c>
      <c r="ED496">
        <f t="shared" si="350"/>
        <v>0</v>
      </c>
      <c r="EE496">
        <f t="shared" si="351"/>
        <v>0</v>
      </c>
      <c r="EF496">
        <f t="shared" si="352"/>
        <v>0</v>
      </c>
      <c r="EG496">
        <f t="shared" si="353"/>
        <v>0</v>
      </c>
      <c r="EH496">
        <f t="shared" si="354"/>
        <v>0</v>
      </c>
      <c r="EI496">
        <f t="shared" si="355"/>
        <v>0</v>
      </c>
    </row>
    <row r="497" spans="1:139">
      <c r="A497">
        <f t="shared" si="356"/>
        <v>0</v>
      </c>
      <c r="G497">
        <f t="shared" si="329"/>
        <v>0</v>
      </c>
      <c r="H497">
        <f t="shared" si="330"/>
        <v>0</v>
      </c>
      <c r="I497">
        <f t="shared" si="331"/>
        <v>0</v>
      </c>
      <c r="J497">
        <f t="shared" si="327"/>
        <v>0</v>
      </c>
      <c r="K497">
        <f t="shared" si="332"/>
        <v>0</v>
      </c>
      <c r="L497">
        <f t="shared" si="333"/>
        <v>0</v>
      </c>
      <c r="M497">
        <f t="shared" si="334"/>
        <v>0</v>
      </c>
      <c r="N497">
        <f t="shared" si="328"/>
        <v>0</v>
      </c>
      <c r="O497" t="str">
        <f>MasterListe!B187&amp;"_"&amp;MasterListe!E187&amp;"_"&amp;MasterListe!F187</f>
        <v>__</v>
      </c>
      <c r="P497" t="str">
        <f>MasterListe!I187&amp;" "&amp;MasterListe!L187</f>
        <v xml:space="preserve"> </v>
      </c>
      <c r="S497">
        <f t="shared" si="357"/>
        <v>4</v>
      </c>
      <c r="T497">
        <f t="shared" si="335"/>
        <v>0</v>
      </c>
      <c r="U497">
        <f t="shared" si="358"/>
        <v>0</v>
      </c>
      <c r="V497">
        <f t="shared" si="359"/>
        <v>10</v>
      </c>
      <c r="W497">
        <f t="shared" si="336"/>
        <v>5</v>
      </c>
      <c r="X497">
        <f t="shared" si="337"/>
        <v>0</v>
      </c>
      <c r="Y497">
        <f t="shared" si="360"/>
        <v>6</v>
      </c>
      <c r="Z497">
        <f t="shared" si="338"/>
        <v>2</v>
      </c>
      <c r="AA497">
        <f t="shared" si="339"/>
        <v>0</v>
      </c>
      <c r="AB497">
        <f t="shared" si="361"/>
        <v>96</v>
      </c>
      <c r="AC497">
        <f t="shared" si="340"/>
        <v>85</v>
      </c>
      <c r="AD497">
        <f t="shared" si="341"/>
        <v>0</v>
      </c>
      <c r="AE497">
        <f t="shared" si="362"/>
        <v>0</v>
      </c>
      <c r="AF497">
        <f t="shared" si="342"/>
        <v>0</v>
      </c>
      <c r="AG497">
        <f t="shared" si="363"/>
        <v>8</v>
      </c>
      <c r="AH497" cm="1">
        <f t="array" ref="AH497">_xlfn.IFS(AND(AF497=AE497,AJ497=1),SUM(IF(EC497=1,1,0),AH496),AND(AH496=0,OR(AI497=1,AJ497=0)),0,AND(AI497=0,AJ497=0),AH496)</f>
        <v>6</v>
      </c>
      <c r="AI497">
        <f t="shared" si="343"/>
        <v>0</v>
      </c>
      <c r="AJ497">
        <f t="shared" si="344"/>
        <v>0</v>
      </c>
      <c r="AK497">
        <f t="shared" si="364"/>
        <v>0</v>
      </c>
      <c r="AL497">
        <f t="shared" si="345"/>
        <v>0</v>
      </c>
      <c r="AM497">
        <f t="shared" si="346"/>
        <v>0</v>
      </c>
      <c r="AN497">
        <f t="shared" si="365"/>
        <v>0</v>
      </c>
      <c r="AO497">
        <f t="shared" si="347"/>
        <v>0</v>
      </c>
      <c r="AP497">
        <f t="shared" si="348"/>
        <v>0</v>
      </c>
      <c r="EA497">
        <f>MasterListe!G187</f>
        <v>0</v>
      </c>
      <c r="EB497">
        <f>MasterListe!S187</f>
        <v>0</v>
      </c>
      <c r="EC497">
        <f t="shared" si="349"/>
        <v>0</v>
      </c>
      <c r="ED497">
        <f t="shared" si="350"/>
        <v>0</v>
      </c>
      <c r="EE497">
        <f t="shared" si="351"/>
        <v>0</v>
      </c>
      <c r="EF497">
        <f t="shared" si="352"/>
        <v>0</v>
      </c>
      <c r="EG497">
        <f t="shared" si="353"/>
        <v>0</v>
      </c>
      <c r="EH497">
        <f t="shared" si="354"/>
        <v>0</v>
      </c>
      <c r="EI497">
        <f t="shared" si="355"/>
        <v>0</v>
      </c>
    </row>
    <row r="498" spans="1:139">
      <c r="A498">
        <f t="shared" si="356"/>
        <v>0</v>
      </c>
      <c r="G498">
        <f t="shared" si="329"/>
        <v>0</v>
      </c>
      <c r="H498">
        <f t="shared" si="330"/>
        <v>0</v>
      </c>
      <c r="I498">
        <f t="shared" si="331"/>
        <v>0</v>
      </c>
      <c r="J498">
        <f t="shared" si="327"/>
        <v>0</v>
      </c>
      <c r="K498">
        <f t="shared" si="332"/>
        <v>0</v>
      </c>
      <c r="L498">
        <f t="shared" si="333"/>
        <v>0</v>
      </c>
      <c r="M498">
        <f t="shared" si="334"/>
        <v>0</v>
      </c>
      <c r="N498">
        <f t="shared" si="328"/>
        <v>0</v>
      </c>
      <c r="O498" t="str">
        <f>MasterListe!B188&amp;"_"&amp;MasterListe!E188&amp;"_"&amp;MasterListe!F188</f>
        <v>__</v>
      </c>
      <c r="P498" t="str">
        <f>MasterListe!I188&amp;" "&amp;MasterListe!L188</f>
        <v xml:space="preserve"> </v>
      </c>
      <c r="S498">
        <f t="shared" si="357"/>
        <v>4</v>
      </c>
      <c r="T498">
        <f t="shared" si="335"/>
        <v>0</v>
      </c>
      <c r="U498">
        <f t="shared" si="358"/>
        <v>0</v>
      </c>
      <c r="V498">
        <f t="shared" si="359"/>
        <v>10</v>
      </c>
      <c r="W498">
        <f t="shared" si="336"/>
        <v>5</v>
      </c>
      <c r="X498">
        <f t="shared" si="337"/>
        <v>0</v>
      </c>
      <c r="Y498">
        <f t="shared" si="360"/>
        <v>6</v>
      </c>
      <c r="Z498">
        <f t="shared" si="338"/>
        <v>2</v>
      </c>
      <c r="AA498">
        <f t="shared" si="339"/>
        <v>0</v>
      </c>
      <c r="AB498">
        <f t="shared" si="361"/>
        <v>96</v>
      </c>
      <c r="AC498">
        <f t="shared" si="340"/>
        <v>85</v>
      </c>
      <c r="AD498">
        <f t="shared" si="341"/>
        <v>0</v>
      </c>
      <c r="AE498">
        <f t="shared" si="362"/>
        <v>0</v>
      </c>
      <c r="AF498">
        <f t="shared" si="342"/>
        <v>0</v>
      </c>
      <c r="AG498">
        <f t="shared" si="363"/>
        <v>8</v>
      </c>
      <c r="AH498" cm="1">
        <f t="array" ref="AH498">_xlfn.IFS(AND(AF498=AE498,AJ498=1),SUM(IF(EC498=1,1,0),AH497),AND(AH497=0,OR(AI498=1,AJ498=0)),0,AND(AI498=0,AJ498=0),AH497)</f>
        <v>6</v>
      </c>
      <c r="AI498">
        <f t="shared" si="343"/>
        <v>0</v>
      </c>
      <c r="AJ498">
        <f t="shared" si="344"/>
        <v>0</v>
      </c>
      <c r="AK498">
        <f t="shared" si="364"/>
        <v>0</v>
      </c>
      <c r="AL498">
        <f t="shared" si="345"/>
        <v>0</v>
      </c>
      <c r="AM498">
        <f t="shared" si="346"/>
        <v>0</v>
      </c>
      <c r="AN498">
        <f t="shared" si="365"/>
        <v>0</v>
      </c>
      <c r="AO498">
        <f t="shared" si="347"/>
        <v>0</v>
      </c>
      <c r="AP498">
        <f t="shared" si="348"/>
        <v>0</v>
      </c>
      <c r="EA498">
        <f>MasterListe!G188</f>
        <v>0</v>
      </c>
      <c r="EB498">
        <f>MasterListe!S188</f>
        <v>0</v>
      </c>
      <c r="EC498">
        <f t="shared" si="349"/>
        <v>0</v>
      </c>
      <c r="ED498">
        <f t="shared" si="350"/>
        <v>0</v>
      </c>
      <c r="EE498">
        <f t="shared" si="351"/>
        <v>0</v>
      </c>
      <c r="EF498">
        <f t="shared" si="352"/>
        <v>0</v>
      </c>
      <c r="EG498">
        <f t="shared" si="353"/>
        <v>0</v>
      </c>
      <c r="EH498">
        <f t="shared" si="354"/>
        <v>0</v>
      </c>
      <c r="EI498">
        <f t="shared" si="355"/>
        <v>0</v>
      </c>
    </row>
    <row r="499" spans="1:139">
      <c r="A499">
        <f t="shared" si="356"/>
        <v>0</v>
      </c>
      <c r="G499">
        <f t="shared" si="329"/>
        <v>0</v>
      </c>
      <c r="H499">
        <f t="shared" si="330"/>
        <v>0</v>
      </c>
      <c r="I499">
        <f t="shared" si="331"/>
        <v>0</v>
      </c>
      <c r="J499">
        <f t="shared" si="327"/>
        <v>0</v>
      </c>
      <c r="K499">
        <f t="shared" si="332"/>
        <v>0</v>
      </c>
      <c r="L499">
        <f t="shared" si="333"/>
        <v>0</v>
      </c>
      <c r="M499">
        <f t="shared" si="334"/>
        <v>0</v>
      </c>
      <c r="N499">
        <f t="shared" si="328"/>
        <v>0</v>
      </c>
      <c r="O499" t="str">
        <f>MasterListe!B189&amp;"_"&amp;MasterListe!E189&amp;"_"&amp;MasterListe!F189</f>
        <v>__</v>
      </c>
      <c r="P499" t="str">
        <f>MasterListe!I189&amp;" "&amp;MasterListe!L189</f>
        <v xml:space="preserve"> </v>
      </c>
      <c r="S499">
        <f t="shared" si="357"/>
        <v>4</v>
      </c>
      <c r="T499">
        <f t="shared" si="335"/>
        <v>0</v>
      </c>
      <c r="U499">
        <f t="shared" si="358"/>
        <v>0</v>
      </c>
      <c r="V499">
        <f t="shared" si="359"/>
        <v>10</v>
      </c>
      <c r="W499">
        <f t="shared" si="336"/>
        <v>5</v>
      </c>
      <c r="X499">
        <f t="shared" si="337"/>
        <v>0</v>
      </c>
      <c r="Y499">
        <f t="shared" si="360"/>
        <v>6</v>
      </c>
      <c r="Z499">
        <f t="shared" si="338"/>
        <v>2</v>
      </c>
      <c r="AA499">
        <f t="shared" si="339"/>
        <v>0</v>
      </c>
      <c r="AB499">
        <f t="shared" si="361"/>
        <v>96</v>
      </c>
      <c r="AC499">
        <f t="shared" si="340"/>
        <v>85</v>
      </c>
      <c r="AD499">
        <f t="shared" si="341"/>
        <v>0</v>
      </c>
      <c r="AE499">
        <f t="shared" si="362"/>
        <v>0</v>
      </c>
      <c r="AF499">
        <f t="shared" si="342"/>
        <v>0</v>
      </c>
      <c r="AG499">
        <f t="shared" si="363"/>
        <v>8</v>
      </c>
      <c r="AH499" cm="1">
        <f t="array" ref="AH499">_xlfn.IFS(AND(AF499=AE499,AJ499=1),SUM(IF(EC499=1,1,0),AH498),AND(AH498=0,OR(AI499=1,AJ499=0)),0,AND(AI499=0,AJ499=0),AH498)</f>
        <v>6</v>
      </c>
      <c r="AI499">
        <f t="shared" si="343"/>
        <v>0</v>
      </c>
      <c r="AJ499">
        <f t="shared" si="344"/>
        <v>0</v>
      </c>
      <c r="AK499">
        <f t="shared" si="364"/>
        <v>0</v>
      </c>
      <c r="AL499">
        <f t="shared" si="345"/>
        <v>0</v>
      </c>
      <c r="AM499">
        <f t="shared" si="346"/>
        <v>0</v>
      </c>
      <c r="AN499">
        <f t="shared" si="365"/>
        <v>0</v>
      </c>
      <c r="AO499">
        <f t="shared" si="347"/>
        <v>0</v>
      </c>
      <c r="AP499">
        <f t="shared" si="348"/>
        <v>0</v>
      </c>
      <c r="EA499">
        <f>MasterListe!G189</f>
        <v>0</v>
      </c>
      <c r="EB499">
        <f>MasterListe!S189</f>
        <v>0</v>
      </c>
      <c r="EC499">
        <f t="shared" si="349"/>
        <v>0</v>
      </c>
      <c r="ED499">
        <f t="shared" si="350"/>
        <v>0</v>
      </c>
      <c r="EE499">
        <f t="shared" si="351"/>
        <v>0</v>
      </c>
      <c r="EF499">
        <f t="shared" si="352"/>
        <v>0</v>
      </c>
      <c r="EG499">
        <f t="shared" si="353"/>
        <v>0</v>
      </c>
      <c r="EH499">
        <f t="shared" si="354"/>
        <v>0</v>
      </c>
      <c r="EI499">
        <f t="shared" si="355"/>
        <v>0</v>
      </c>
    </row>
    <row r="500" spans="1:139">
      <c r="A500">
        <f t="shared" si="356"/>
        <v>0</v>
      </c>
      <c r="G500">
        <f t="shared" si="329"/>
        <v>0</v>
      </c>
      <c r="H500">
        <f t="shared" si="330"/>
        <v>0</v>
      </c>
      <c r="I500">
        <f t="shared" si="331"/>
        <v>0</v>
      </c>
      <c r="J500">
        <f t="shared" si="327"/>
        <v>0</v>
      </c>
      <c r="K500">
        <f t="shared" si="332"/>
        <v>0</v>
      </c>
      <c r="L500">
        <f t="shared" si="333"/>
        <v>0</v>
      </c>
      <c r="M500">
        <f t="shared" si="334"/>
        <v>0</v>
      </c>
      <c r="N500">
        <f t="shared" si="328"/>
        <v>0</v>
      </c>
      <c r="O500" t="str">
        <f>MasterListe!B190&amp;"_"&amp;MasterListe!E190&amp;"_"&amp;MasterListe!F190</f>
        <v>__</v>
      </c>
      <c r="P500" t="str">
        <f>MasterListe!I190&amp;" "&amp;MasterListe!L190</f>
        <v xml:space="preserve"> </v>
      </c>
      <c r="S500">
        <f t="shared" si="357"/>
        <v>4</v>
      </c>
      <c r="T500">
        <f t="shared" si="335"/>
        <v>0</v>
      </c>
      <c r="U500">
        <f t="shared" si="358"/>
        <v>0</v>
      </c>
      <c r="V500">
        <f t="shared" si="359"/>
        <v>10</v>
      </c>
      <c r="W500">
        <f t="shared" si="336"/>
        <v>5</v>
      </c>
      <c r="X500">
        <f t="shared" si="337"/>
        <v>0</v>
      </c>
      <c r="Y500">
        <f t="shared" si="360"/>
        <v>6</v>
      </c>
      <c r="Z500">
        <f t="shared" si="338"/>
        <v>2</v>
      </c>
      <c r="AA500">
        <f t="shared" si="339"/>
        <v>0</v>
      </c>
      <c r="AB500">
        <f t="shared" si="361"/>
        <v>96</v>
      </c>
      <c r="AC500">
        <f t="shared" si="340"/>
        <v>85</v>
      </c>
      <c r="AD500">
        <f t="shared" si="341"/>
        <v>0</v>
      </c>
      <c r="AE500">
        <f t="shared" si="362"/>
        <v>0</v>
      </c>
      <c r="AF500">
        <f t="shared" si="342"/>
        <v>0</v>
      </c>
      <c r="AG500">
        <f t="shared" si="363"/>
        <v>8</v>
      </c>
      <c r="AH500" cm="1">
        <f t="array" ref="AH500">_xlfn.IFS(AND(AF500=AE500,AJ500=1),SUM(IF(EC500=1,1,0),AH499),AND(AH499=0,OR(AI500=1,AJ500=0)),0,AND(AI500=0,AJ500=0),AH499)</f>
        <v>6</v>
      </c>
      <c r="AI500">
        <f t="shared" si="343"/>
        <v>0</v>
      </c>
      <c r="AJ500">
        <f t="shared" si="344"/>
        <v>0</v>
      </c>
      <c r="AK500">
        <f t="shared" si="364"/>
        <v>0</v>
      </c>
      <c r="AL500">
        <f t="shared" si="345"/>
        <v>0</v>
      </c>
      <c r="AM500">
        <f t="shared" si="346"/>
        <v>0</v>
      </c>
      <c r="AN500">
        <f t="shared" si="365"/>
        <v>0</v>
      </c>
      <c r="AO500">
        <f t="shared" si="347"/>
        <v>0</v>
      </c>
      <c r="AP500">
        <f t="shared" si="348"/>
        <v>0</v>
      </c>
      <c r="EA500">
        <f>MasterListe!G190</f>
        <v>0</v>
      </c>
      <c r="EB500">
        <f>MasterListe!S190</f>
        <v>0</v>
      </c>
      <c r="EC500">
        <f t="shared" si="349"/>
        <v>0</v>
      </c>
      <c r="ED500">
        <f t="shared" si="350"/>
        <v>0</v>
      </c>
      <c r="EE500">
        <f t="shared" si="351"/>
        <v>0</v>
      </c>
      <c r="EF500">
        <f t="shared" si="352"/>
        <v>0</v>
      </c>
      <c r="EG500">
        <f t="shared" si="353"/>
        <v>0</v>
      </c>
      <c r="EH500">
        <f t="shared" si="354"/>
        <v>0</v>
      </c>
      <c r="EI500">
        <f t="shared" si="355"/>
        <v>0</v>
      </c>
    </row>
    <row r="501" spans="1:139">
      <c r="A501">
        <f t="shared" si="356"/>
        <v>0</v>
      </c>
      <c r="G501">
        <f t="shared" si="329"/>
        <v>0</v>
      </c>
      <c r="H501">
        <f t="shared" si="330"/>
        <v>0</v>
      </c>
      <c r="I501">
        <f t="shared" si="331"/>
        <v>0</v>
      </c>
      <c r="J501">
        <f t="shared" si="327"/>
        <v>0</v>
      </c>
      <c r="K501">
        <f t="shared" si="332"/>
        <v>0</v>
      </c>
      <c r="L501">
        <f t="shared" si="333"/>
        <v>0</v>
      </c>
      <c r="M501">
        <f t="shared" si="334"/>
        <v>0</v>
      </c>
      <c r="N501">
        <f t="shared" si="328"/>
        <v>0</v>
      </c>
      <c r="O501" t="str">
        <f>MasterListe!B191&amp;"_"&amp;MasterListe!E191&amp;"_"&amp;MasterListe!F191</f>
        <v>__</v>
      </c>
      <c r="P501" t="str">
        <f>MasterListe!I191&amp;" "&amp;MasterListe!L191</f>
        <v xml:space="preserve"> </v>
      </c>
      <c r="S501">
        <f t="shared" si="357"/>
        <v>4</v>
      </c>
      <c r="T501">
        <f t="shared" si="335"/>
        <v>0</v>
      </c>
      <c r="U501">
        <f t="shared" si="358"/>
        <v>0</v>
      </c>
      <c r="V501">
        <f t="shared" si="359"/>
        <v>10</v>
      </c>
      <c r="W501">
        <f t="shared" si="336"/>
        <v>5</v>
      </c>
      <c r="X501">
        <f t="shared" si="337"/>
        <v>0</v>
      </c>
      <c r="Y501">
        <f t="shared" si="360"/>
        <v>6</v>
      </c>
      <c r="Z501">
        <f t="shared" si="338"/>
        <v>2</v>
      </c>
      <c r="AA501">
        <f t="shared" si="339"/>
        <v>0</v>
      </c>
      <c r="AB501">
        <f t="shared" si="361"/>
        <v>96</v>
      </c>
      <c r="AC501">
        <f t="shared" si="340"/>
        <v>85</v>
      </c>
      <c r="AD501">
        <f t="shared" si="341"/>
        <v>0</v>
      </c>
      <c r="AE501">
        <f t="shared" si="362"/>
        <v>0</v>
      </c>
      <c r="AF501">
        <f t="shared" si="342"/>
        <v>0</v>
      </c>
      <c r="AG501">
        <f t="shared" si="363"/>
        <v>8</v>
      </c>
      <c r="AH501" cm="1">
        <f t="array" ref="AH501">_xlfn.IFS(AND(AF501=AE501,AJ501=1),SUM(IF(EC501=1,1,0),AH500),AND(AH500=0,OR(AI501=1,AJ501=0)),0,AND(AI501=0,AJ501=0),AH500)</f>
        <v>6</v>
      </c>
      <c r="AI501">
        <f t="shared" si="343"/>
        <v>0</v>
      </c>
      <c r="AJ501">
        <f t="shared" si="344"/>
        <v>0</v>
      </c>
      <c r="AK501">
        <f t="shared" si="364"/>
        <v>0</v>
      </c>
      <c r="AL501">
        <f t="shared" si="345"/>
        <v>0</v>
      </c>
      <c r="AM501">
        <f t="shared" si="346"/>
        <v>0</v>
      </c>
      <c r="AN501">
        <f t="shared" si="365"/>
        <v>0</v>
      </c>
      <c r="AO501">
        <f t="shared" si="347"/>
        <v>0</v>
      </c>
      <c r="AP501">
        <f t="shared" si="348"/>
        <v>0</v>
      </c>
      <c r="EA501">
        <f>MasterListe!G191</f>
        <v>0</v>
      </c>
      <c r="EB501">
        <f>MasterListe!S191</f>
        <v>0</v>
      </c>
      <c r="EC501">
        <f t="shared" si="349"/>
        <v>0</v>
      </c>
      <c r="ED501">
        <f t="shared" si="350"/>
        <v>0</v>
      </c>
      <c r="EE501">
        <f t="shared" si="351"/>
        <v>0</v>
      </c>
      <c r="EF501">
        <f t="shared" si="352"/>
        <v>0</v>
      </c>
      <c r="EG501">
        <f t="shared" si="353"/>
        <v>0</v>
      </c>
      <c r="EH501">
        <f t="shared" si="354"/>
        <v>0</v>
      </c>
      <c r="EI501">
        <f t="shared" si="355"/>
        <v>0</v>
      </c>
    </row>
    <row r="502" spans="1:139">
      <c r="A502">
        <f t="shared" si="356"/>
        <v>0</v>
      </c>
      <c r="G502">
        <f t="shared" si="329"/>
        <v>0</v>
      </c>
      <c r="H502">
        <f t="shared" si="330"/>
        <v>0</v>
      </c>
      <c r="I502">
        <f t="shared" si="331"/>
        <v>0</v>
      </c>
      <c r="J502">
        <f t="shared" si="327"/>
        <v>0</v>
      </c>
      <c r="K502">
        <f t="shared" si="332"/>
        <v>0</v>
      </c>
      <c r="L502">
        <f t="shared" si="333"/>
        <v>0</v>
      </c>
      <c r="M502">
        <f t="shared" si="334"/>
        <v>0</v>
      </c>
      <c r="N502">
        <f t="shared" si="328"/>
        <v>0</v>
      </c>
      <c r="O502" t="str">
        <f>MasterListe!B192&amp;"_"&amp;MasterListe!E192&amp;"_"&amp;MasterListe!F192</f>
        <v>__</v>
      </c>
      <c r="P502" t="str">
        <f>MasterListe!I192&amp;" "&amp;MasterListe!L192</f>
        <v xml:space="preserve"> </v>
      </c>
      <c r="S502">
        <f t="shared" si="357"/>
        <v>4</v>
      </c>
      <c r="T502">
        <f t="shared" si="335"/>
        <v>0</v>
      </c>
      <c r="U502">
        <f t="shared" si="358"/>
        <v>0</v>
      </c>
      <c r="V502">
        <f t="shared" si="359"/>
        <v>10</v>
      </c>
      <c r="W502">
        <f t="shared" si="336"/>
        <v>5</v>
      </c>
      <c r="X502">
        <f t="shared" si="337"/>
        <v>0</v>
      </c>
      <c r="Y502">
        <f t="shared" si="360"/>
        <v>6</v>
      </c>
      <c r="Z502">
        <f t="shared" si="338"/>
        <v>2</v>
      </c>
      <c r="AA502">
        <f t="shared" si="339"/>
        <v>0</v>
      </c>
      <c r="AB502">
        <f t="shared" si="361"/>
        <v>96</v>
      </c>
      <c r="AC502">
        <f t="shared" si="340"/>
        <v>85</v>
      </c>
      <c r="AD502">
        <f t="shared" si="341"/>
        <v>0</v>
      </c>
      <c r="AE502">
        <f t="shared" si="362"/>
        <v>0</v>
      </c>
      <c r="AF502">
        <f t="shared" si="342"/>
        <v>0</v>
      </c>
      <c r="AG502">
        <f t="shared" si="363"/>
        <v>8</v>
      </c>
      <c r="AH502" cm="1">
        <f t="array" ref="AH502">_xlfn.IFS(AND(AF502=AE502,AJ502=1),SUM(IF(EC502=1,1,0),AH501),AND(AH501=0,OR(AI502=1,AJ502=0)),0,AND(AI502=0,AJ502=0),AH501)</f>
        <v>6</v>
      </c>
      <c r="AI502">
        <f t="shared" si="343"/>
        <v>0</v>
      </c>
      <c r="AJ502">
        <f t="shared" si="344"/>
        <v>0</v>
      </c>
      <c r="AK502">
        <f t="shared" si="364"/>
        <v>0</v>
      </c>
      <c r="AL502">
        <f t="shared" si="345"/>
        <v>0</v>
      </c>
      <c r="AM502">
        <f t="shared" si="346"/>
        <v>0</v>
      </c>
      <c r="AN502">
        <f t="shared" si="365"/>
        <v>0</v>
      </c>
      <c r="AO502">
        <f t="shared" si="347"/>
        <v>0</v>
      </c>
      <c r="AP502">
        <f t="shared" si="348"/>
        <v>0</v>
      </c>
      <c r="EA502">
        <f>MasterListe!G192</f>
        <v>0</v>
      </c>
      <c r="EB502">
        <f>MasterListe!S192</f>
        <v>0</v>
      </c>
      <c r="EC502">
        <f t="shared" si="349"/>
        <v>0</v>
      </c>
      <c r="ED502">
        <f t="shared" si="350"/>
        <v>0</v>
      </c>
      <c r="EE502">
        <f t="shared" si="351"/>
        <v>0</v>
      </c>
      <c r="EF502">
        <f t="shared" si="352"/>
        <v>0</v>
      </c>
      <c r="EG502">
        <f t="shared" si="353"/>
        <v>0</v>
      </c>
      <c r="EH502">
        <f t="shared" si="354"/>
        <v>0</v>
      </c>
      <c r="EI502">
        <f t="shared" si="355"/>
        <v>0</v>
      </c>
    </row>
    <row r="503" spans="1:139">
      <c r="A503">
        <f t="shared" si="356"/>
        <v>0</v>
      </c>
      <c r="G503">
        <f t="shared" si="329"/>
        <v>0</v>
      </c>
      <c r="H503">
        <f t="shared" si="330"/>
        <v>0</v>
      </c>
      <c r="I503">
        <f t="shared" si="331"/>
        <v>0</v>
      </c>
      <c r="J503">
        <f t="shared" si="327"/>
        <v>0</v>
      </c>
      <c r="K503">
        <f t="shared" si="332"/>
        <v>0</v>
      </c>
      <c r="L503">
        <f t="shared" si="333"/>
        <v>0</v>
      </c>
      <c r="M503">
        <f t="shared" si="334"/>
        <v>0</v>
      </c>
      <c r="N503">
        <f t="shared" si="328"/>
        <v>0</v>
      </c>
      <c r="O503" t="str">
        <f>MasterListe!B193&amp;"_"&amp;MasterListe!E193&amp;"_"&amp;MasterListe!F193</f>
        <v>__</v>
      </c>
      <c r="P503" t="str">
        <f>MasterListe!I193&amp;" "&amp;MasterListe!L193</f>
        <v xml:space="preserve"> </v>
      </c>
      <c r="S503">
        <f t="shared" si="357"/>
        <v>4</v>
      </c>
      <c r="T503">
        <f t="shared" si="335"/>
        <v>0</v>
      </c>
      <c r="U503">
        <f t="shared" si="358"/>
        <v>0</v>
      </c>
      <c r="V503">
        <f t="shared" si="359"/>
        <v>10</v>
      </c>
      <c r="W503">
        <f t="shared" si="336"/>
        <v>5</v>
      </c>
      <c r="X503">
        <f t="shared" si="337"/>
        <v>0</v>
      </c>
      <c r="Y503">
        <f t="shared" si="360"/>
        <v>6</v>
      </c>
      <c r="Z503">
        <f t="shared" si="338"/>
        <v>2</v>
      </c>
      <c r="AA503">
        <f t="shared" si="339"/>
        <v>0</v>
      </c>
      <c r="AB503">
        <f t="shared" si="361"/>
        <v>96</v>
      </c>
      <c r="AC503">
        <f t="shared" si="340"/>
        <v>85</v>
      </c>
      <c r="AD503">
        <f t="shared" si="341"/>
        <v>0</v>
      </c>
      <c r="AE503">
        <f t="shared" si="362"/>
        <v>0</v>
      </c>
      <c r="AF503">
        <f t="shared" si="342"/>
        <v>0</v>
      </c>
      <c r="AG503">
        <f t="shared" si="363"/>
        <v>8</v>
      </c>
      <c r="AH503" cm="1">
        <f t="array" ref="AH503">_xlfn.IFS(AND(AF503=AE503,AJ503=1),SUM(IF(EC503=1,1,0),AH502),AND(AH502=0,OR(AI503=1,AJ503=0)),0,AND(AI503=0,AJ503=0),AH502)</f>
        <v>6</v>
      </c>
      <c r="AI503">
        <f t="shared" si="343"/>
        <v>0</v>
      </c>
      <c r="AJ503">
        <f t="shared" si="344"/>
        <v>0</v>
      </c>
      <c r="AK503">
        <f t="shared" si="364"/>
        <v>0</v>
      </c>
      <c r="AL503">
        <f t="shared" si="345"/>
        <v>0</v>
      </c>
      <c r="AM503">
        <f t="shared" si="346"/>
        <v>0</v>
      </c>
      <c r="AN503">
        <f t="shared" si="365"/>
        <v>0</v>
      </c>
      <c r="AO503">
        <f t="shared" si="347"/>
        <v>0</v>
      </c>
      <c r="AP503">
        <f t="shared" si="348"/>
        <v>0</v>
      </c>
      <c r="EA503">
        <f>MasterListe!G193</f>
        <v>0</v>
      </c>
      <c r="EB503">
        <f>MasterListe!S193</f>
        <v>0</v>
      </c>
      <c r="EC503">
        <f t="shared" si="349"/>
        <v>0</v>
      </c>
      <c r="ED503">
        <f t="shared" si="350"/>
        <v>0</v>
      </c>
      <c r="EE503">
        <f t="shared" si="351"/>
        <v>0</v>
      </c>
      <c r="EF503">
        <f t="shared" si="352"/>
        <v>0</v>
      </c>
      <c r="EG503">
        <f t="shared" si="353"/>
        <v>0</v>
      </c>
      <c r="EH503">
        <f t="shared" si="354"/>
        <v>0</v>
      </c>
      <c r="EI503">
        <f t="shared" si="355"/>
        <v>0</v>
      </c>
    </row>
    <row r="504" spans="1:139">
      <c r="A504">
        <f t="shared" si="356"/>
        <v>0</v>
      </c>
      <c r="G504">
        <f t="shared" si="329"/>
        <v>0</v>
      </c>
      <c r="H504">
        <f t="shared" si="330"/>
        <v>0</v>
      </c>
      <c r="I504">
        <f t="shared" si="331"/>
        <v>0</v>
      </c>
      <c r="J504">
        <f t="shared" si="327"/>
        <v>0</v>
      </c>
      <c r="K504">
        <f t="shared" si="332"/>
        <v>0</v>
      </c>
      <c r="L504">
        <f t="shared" si="333"/>
        <v>0</v>
      </c>
      <c r="M504">
        <f t="shared" si="334"/>
        <v>0</v>
      </c>
      <c r="N504">
        <f t="shared" si="328"/>
        <v>0</v>
      </c>
      <c r="O504" t="str">
        <f>MasterListe!B194&amp;"_"&amp;MasterListe!E194&amp;"_"&amp;MasterListe!F194</f>
        <v>__</v>
      </c>
      <c r="P504" t="str">
        <f>MasterListe!I194&amp;" "&amp;MasterListe!L194</f>
        <v xml:space="preserve"> </v>
      </c>
      <c r="S504">
        <f t="shared" si="357"/>
        <v>4</v>
      </c>
      <c r="T504">
        <f t="shared" si="335"/>
        <v>0</v>
      </c>
      <c r="U504">
        <f t="shared" si="358"/>
        <v>0</v>
      </c>
      <c r="V504">
        <f t="shared" si="359"/>
        <v>10</v>
      </c>
      <c r="W504">
        <f t="shared" si="336"/>
        <v>5</v>
      </c>
      <c r="X504">
        <f t="shared" si="337"/>
        <v>0</v>
      </c>
      <c r="Y504">
        <f t="shared" si="360"/>
        <v>6</v>
      </c>
      <c r="Z504">
        <f t="shared" si="338"/>
        <v>2</v>
      </c>
      <c r="AA504">
        <f t="shared" si="339"/>
        <v>0</v>
      </c>
      <c r="AB504">
        <f t="shared" si="361"/>
        <v>96</v>
      </c>
      <c r="AC504">
        <f t="shared" si="340"/>
        <v>85</v>
      </c>
      <c r="AD504">
        <f t="shared" si="341"/>
        <v>0</v>
      </c>
      <c r="AE504">
        <f t="shared" si="362"/>
        <v>0</v>
      </c>
      <c r="AF504">
        <f t="shared" si="342"/>
        <v>0</v>
      </c>
      <c r="AG504">
        <f t="shared" si="363"/>
        <v>8</v>
      </c>
      <c r="AH504" cm="1">
        <f t="array" ref="AH504">_xlfn.IFS(AND(AF504=AE504,AJ504=1),SUM(IF(EC504=1,1,0),AH503),AND(AH503=0,OR(AI504=1,AJ504=0)),0,AND(AI504=0,AJ504=0),AH503)</f>
        <v>6</v>
      </c>
      <c r="AI504">
        <f t="shared" si="343"/>
        <v>0</v>
      </c>
      <c r="AJ504">
        <f t="shared" si="344"/>
        <v>0</v>
      </c>
      <c r="AK504">
        <f t="shared" si="364"/>
        <v>0</v>
      </c>
      <c r="AL504">
        <f t="shared" si="345"/>
        <v>0</v>
      </c>
      <c r="AM504">
        <f t="shared" si="346"/>
        <v>0</v>
      </c>
      <c r="AN504">
        <f t="shared" si="365"/>
        <v>0</v>
      </c>
      <c r="AO504">
        <f t="shared" si="347"/>
        <v>0</v>
      </c>
      <c r="AP504">
        <f t="shared" si="348"/>
        <v>0</v>
      </c>
      <c r="EA504">
        <f>MasterListe!G194</f>
        <v>0</v>
      </c>
      <c r="EB504">
        <f>MasterListe!S194</f>
        <v>0</v>
      </c>
      <c r="EC504">
        <f t="shared" si="349"/>
        <v>0</v>
      </c>
      <c r="ED504">
        <f t="shared" si="350"/>
        <v>0</v>
      </c>
      <c r="EE504">
        <f t="shared" si="351"/>
        <v>0</v>
      </c>
      <c r="EF504">
        <f t="shared" si="352"/>
        <v>0</v>
      </c>
      <c r="EG504">
        <f t="shared" si="353"/>
        <v>0</v>
      </c>
      <c r="EH504">
        <f t="shared" si="354"/>
        <v>0</v>
      </c>
      <c r="EI504">
        <f t="shared" si="355"/>
        <v>0</v>
      </c>
    </row>
    <row r="505" spans="1:139">
      <c r="A505">
        <f t="shared" si="356"/>
        <v>0</v>
      </c>
      <c r="G505">
        <f t="shared" si="329"/>
        <v>0</v>
      </c>
      <c r="H505">
        <f t="shared" si="330"/>
        <v>0</v>
      </c>
      <c r="I505">
        <f t="shared" si="331"/>
        <v>0</v>
      </c>
      <c r="J505">
        <f t="shared" si="327"/>
        <v>0</v>
      </c>
      <c r="K505">
        <f t="shared" si="332"/>
        <v>0</v>
      </c>
      <c r="L505">
        <f t="shared" si="333"/>
        <v>0</v>
      </c>
      <c r="M505">
        <f t="shared" si="334"/>
        <v>0</v>
      </c>
      <c r="N505">
        <f t="shared" si="328"/>
        <v>0</v>
      </c>
      <c r="O505" t="str">
        <f>MasterListe!B195&amp;"_"&amp;MasterListe!E195&amp;"_"&amp;MasterListe!F195</f>
        <v>__</v>
      </c>
      <c r="P505" t="str">
        <f>MasterListe!I195&amp;" "&amp;MasterListe!L195</f>
        <v xml:space="preserve"> </v>
      </c>
      <c r="S505">
        <f t="shared" si="357"/>
        <v>4</v>
      </c>
      <c r="T505">
        <f t="shared" si="335"/>
        <v>0</v>
      </c>
      <c r="U505">
        <f t="shared" si="358"/>
        <v>0</v>
      </c>
      <c r="V505">
        <f t="shared" si="359"/>
        <v>10</v>
      </c>
      <c r="W505">
        <f t="shared" si="336"/>
        <v>5</v>
      </c>
      <c r="X505">
        <f t="shared" si="337"/>
        <v>0</v>
      </c>
      <c r="Y505">
        <f t="shared" si="360"/>
        <v>6</v>
      </c>
      <c r="Z505">
        <f t="shared" si="338"/>
        <v>2</v>
      </c>
      <c r="AA505">
        <f t="shared" si="339"/>
        <v>0</v>
      </c>
      <c r="AB505">
        <f t="shared" si="361"/>
        <v>96</v>
      </c>
      <c r="AC505">
        <f t="shared" si="340"/>
        <v>85</v>
      </c>
      <c r="AD505">
        <f t="shared" si="341"/>
        <v>0</v>
      </c>
      <c r="AE505">
        <f t="shared" si="362"/>
        <v>0</v>
      </c>
      <c r="AF505">
        <f t="shared" si="342"/>
        <v>0</v>
      </c>
      <c r="AG505">
        <f t="shared" si="363"/>
        <v>8</v>
      </c>
      <c r="AH505" cm="1">
        <f t="array" ref="AH505">_xlfn.IFS(AND(AF505=AE505,AJ505=1),SUM(IF(EC505=1,1,0),AH504),AND(AH504=0,OR(AI505=1,AJ505=0)),0,AND(AI505=0,AJ505=0),AH504)</f>
        <v>6</v>
      </c>
      <c r="AI505">
        <f t="shared" si="343"/>
        <v>0</v>
      </c>
      <c r="AJ505">
        <f t="shared" si="344"/>
        <v>0</v>
      </c>
      <c r="AK505">
        <f t="shared" si="364"/>
        <v>0</v>
      </c>
      <c r="AL505">
        <f t="shared" si="345"/>
        <v>0</v>
      </c>
      <c r="AM505">
        <f t="shared" si="346"/>
        <v>0</v>
      </c>
      <c r="AN505">
        <f t="shared" si="365"/>
        <v>0</v>
      </c>
      <c r="AO505">
        <f t="shared" si="347"/>
        <v>0</v>
      </c>
      <c r="AP505">
        <f t="shared" si="348"/>
        <v>0</v>
      </c>
      <c r="EA505">
        <f>MasterListe!G195</f>
        <v>0</v>
      </c>
      <c r="EB505">
        <f>MasterListe!S195</f>
        <v>0</v>
      </c>
      <c r="EC505">
        <f t="shared" si="349"/>
        <v>0</v>
      </c>
      <c r="ED505">
        <f t="shared" si="350"/>
        <v>0</v>
      </c>
      <c r="EE505">
        <f t="shared" si="351"/>
        <v>0</v>
      </c>
      <c r="EF505">
        <f t="shared" si="352"/>
        <v>0</v>
      </c>
      <c r="EG505">
        <f t="shared" si="353"/>
        <v>0</v>
      </c>
      <c r="EH505">
        <f t="shared" si="354"/>
        <v>0</v>
      </c>
      <c r="EI505">
        <f t="shared" si="355"/>
        <v>0</v>
      </c>
    </row>
    <row r="506" spans="1:139">
      <c r="A506">
        <f t="shared" si="356"/>
        <v>0</v>
      </c>
      <c r="G506">
        <f t="shared" si="329"/>
        <v>0</v>
      </c>
      <c r="H506">
        <f t="shared" si="330"/>
        <v>0</v>
      </c>
      <c r="I506">
        <f t="shared" si="331"/>
        <v>0</v>
      </c>
      <c r="J506">
        <f t="shared" si="327"/>
        <v>0</v>
      </c>
      <c r="K506">
        <f t="shared" si="332"/>
        <v>0</v>
      </c>
      <c r="L506">
        <f t="shared" si="333"/>
        <v>0</v>
      </c>
      <c r="M506">
        <f t="shared" si="334"/>
        <v>0</v>
      </c>
      <c r="N506">
        <f t="shared" si="328"/>
        <v>0</v>
      </c>
      <c r="O506" t="str">
        <f>MasterListe!B196&amp;"_"&amp;MasterListe!E196&amp;"_"&amp;MasterListe!F196</f>
        <v>__</v>
      </c>
      <c r="P506" t="str">
        <f>MasterListe!I196&amp;" "&amp;MasterListe!L196</f>
        <v xml:space="preserve"> </v>
      </c>
      <c r="S506">
        <f t="shared" si="357"/>
        <v>4</v>
      </c>
      <c r="T506">
        <f t="shared" si="335"/>
        <v>0</v>
      </c>
      <c r="U506">
        <f t="shared" si="358"/>
        <v>0</v>
      </c>
      <c r="V506">
        <f t="shared" si="359"/>
        <v>10</v>
      </c>
      <c r="W506">
        <f t="shared" si="336"/>
        <v>5</v>
      </c>
      <c r="X506">
        <f t="shared" si="337"/>
        <v>0</v>
      </c>
      <c r="Y506">
        <f t="shared" si="360"/>
        <v>6</v>
      </c>
      <c r="Z506">
        <f t="shared" si="338"/>
        <v>2</v>
      </c>
      <c r="AA506">
        <f t="shared" si="339"/>
        <v>0</v>
      </c>
      <c r="AB506">
        <f t="shared" si="361"/>
        <v>96</v>
      </c>
      <c r="AC506">
        <f t="shared" si="340"/>
        <v>85</v>
      </c>
      <c r="AD506">
        <f t="shared" si="341"/>
        <v>0</v>
      </c>
      <c r="AE506">
        <f t="shared" si="362"/>
        <v>0</v>
      </c>
      <c r="AF506">
        <f t="shared" si="342"/>
        <v>0</v>
      </c>
      <c r="AG506">
        <f t="shared" si="363"/>
        <v>8</v>
      </c>
      <c r="AH506" cm="1">
        <f t="array" ref="AH506">_xlfn.IFS(AND(AF506=AE506,AJ506=1),SUM(IF(EC506=1,1,0),AH505),AND(AH505=0,OR(AI506=1,AJ506=0)),0,AND(AI506=0,AJ506=0),AH505)</f>
        <v>6</v>
      </c>
      <c r="AI506">
        <f t="shared" si="343"/>
        <v>0</v>
      </c>
      <c r="AJ506">
        <f t="shared" si="344"/>
        <v>0</v>
      </c>
      <c r="AK506">
        <f t="shared" si="364"/>
        <v>0</v>
      </c>
      <c r="AL506">
        <f t="shared" si="345"/>
        <v>0</v>
      </c>
      <c r="AM506">
        <f t="shared" si="346"/>
        <v>0</v>
      </c>
      <c r="AN506">
        <f t="shared" si="365"/>
        <v>0</v>
      </c>
      <c r="AO506">
        <f t="shared" si="347"/>
        <v>0</v>
      </c>
      <c r="AP506">
        <f t="shared" si="348"/>
        <v>0</v>
      </c>
      <c r="EA506">
        <f>MasterListe!G196</f>
        <v>0</v>
      </c>
      <c r="EB506">
        <f>MasterListe!S196</f>
        <v>0</v>
      </c>
      <c r="EC506">
        <f t="shared" si="349"/>
        <v>0</v>
      </c>
      <c r="ED506">
        <f t="shared" si="350"/>
        <v>0</v>
      </c>
      <c r="EE506">
        <f t="shared" si="351"/>
        <v>0</v>
      </c>
      <c r="EF506">
        <f t="shared" si="352"/>
        <v>0</v>
      </c>
      <c r="EG506">
        <f t="shared" si="353"/>
        <v>0</v>
      </c>
      <c r="EH506">
        <f t="shared" si="354"/>
        <v>0</v>
      </c>
      <c r="EI506">
        <f t="shared" si="355"/>
        <v>0</v>
      </c>
    </row>
    <row r="507" spans="1:139">
      <c r="A507">
        <f t="shared" si="356"/>
        <v>0</v>
      </c>
      <c r="G507">
        <f t="shared" si="329"/>
        <v>0</v>
      </c>
      <c r="H507">
        <f t="shared" si="330"/>
        <v>0</v>
      </c>
      <c r="I507">
        <f t="shared" si="331"/>
        <v>0</v>
      </c>
      <c r="J507">
        <f t="shared" si="327"/>
        <v>0</v>
      </c>
      <c r="K507">
        <f t="shared" si="332"/>
        <v>0</v>
      </c>
      <c r="L507">
        <f t="shared" si="333"/>
        <v>0</v>
      </c>
      <c r="M507">
        <f t="shared" si="334"/>
        <v>0</v>
      </c>
      <c r="N507">
        <f t="shared" si="328"/>
        <v>0</v>
      </c>
      <c r="O507" t="str">
        <f>MasterListe!B197&amp;"_"&amp;MasterListe!E197&amp;"_"&amp;MasterListe!F197</f>
        <v>__</v>
      </c>
      <c r="P507" t="str">
        <f>MasterListe!I197&amp;" "&amp;MasterListe!L197</f>
        <v xml:space="preserve"> </v>
      </c>
      <c r="S507">
        <f t="shared" si="357"/>
        <v>4</v>
      </c>
      <c r="T507">
        <f t="shared" si="335"/>
        <v>0</v>
      </c>
      <c r="U507">
        <f t="shared" si="358"/>
        <v>0</v>
      </c>
      <c r="V507">
        <f t="shared" si="359"/>
        <v>10</v>
      </c>
      <c r="W507">
        <f t="shared" si="336"/>
        <v>5</v>
      </c>
      <c r="X507">
        <f t="shared" si="337"/>
        <v>0</v>
      </c>
      <c r="Y507">
        <f t="shared" si="360"/>
        <v>6</v>
      </c>
      <c r="Z507">
        <f t="shared" si="338"/>
        <v>2</v>
      </c>
      <c r="AA507">
        <f t="shared" si="339"/>
        <v>0</v>
      </c>
      <c r="AB507">
        <f t="shared" si="361"/>
        <v>96</v>
      </c>
      <c r="AC507">
        <f t="shared" si="340"/>
        <v>85</v>
      </c>
      <c r="AD507">
        <f t="shared" si="341"/>
        <v>0</v>
      </c>
      <c r="AE507">
        <f t="shared" si="362"/>
        <v>0</v>
      </c>
      <c r="AF507">
        <f t="shared" si="342"/>
        <v>0</v>
      </c>
      <c r="AG507">
        <f t="shared" si="363"/>
        <v>8</v>
      </c>
      <c r="AH507" cm="1">
        <f t="array" ref="AH507">_xlfn.IFS(AND(AF507=AE507,AJ507=1),SUM(IF(EC507=1,1,0),AH506),AND(AH506=0,OR(AI507=1,AJ507=0)),0,AND(AI507=0,AJ507=0),AH506)</f>
        <v>6</v>
      </c>
      <c r="AI507">
        <f t="shared" si="343"/>
        <v>0</v>
      </c>
      <c r="AJ507">
        <f t="shared" si="344"/>
        <v>0</v>
      </c>
      <c r="AK507">
        <f t="shared" si="364"/>
        <v>0</v>
      </c>
      <c r="AL507">
        <f t="shared" si="345"/>
        <v>0</v>
      </c>
      <c r="AM507">
        <f t="shared" si="346"/>
        <v>0</v>
      </c>
      <c r="AN507">
        <f t="shared" si="365"/>
        <v>0</v>
      </c>
      <c r="AO507">
        <f t="shared" si="347"/>
        <v>0</v>
      </c>
      <c r="AP507">
        <f t="shared" si="348"/>
        <v>0</v>
      </c>
      <c r="EA507">
        <f>MasterListe!G197</f>
        <v>0</v>
      </c>
      <c r="EB507">
        <f>MasterListe!S197</f>
        <v>0</v>
      </c>
      <c r="EC507">
        <f t="shared" si="349"/>
        <v>0</v>
      </c>
      <c r="ED507">
        <f t="shared" si="350"/>
        <v>0</v>
      </c>
      <c r="EE507">
        <f t="shared" si="351"/>
        <v>0</v>
      </c>
      <c r="EF507">
        <f t="shared" si="352"/>
        <v>0</v>
      </c>
      <c r="EG507">
        <f t="shared" si="353"/>
        <v>0</v>
      </c>
      <c r="EH507">
        <f t="shared" si="354"/>
        <v>0</v>
      </c>
      <c r="EI507">
        <f t="shared" si="355"/>
        <v>0</v>
      </c>
    </row>
    <row r="508" spans="1:139">
      <c r="A508">
        <f t="shared" si="356"/>
        <v>0</v>
      </c>
      <c r="G508">
        <f t="shared" si="329"/>
        <v>0</v>
      </c>
      <c r="H508">
        <f t="shared" si="330"/>
        <v>0</v>
      </c>
      <c r="I508">
        <f t="shared" si="331"/>
        <v>0</v>
      </c>
      <c r="J508">
        <f t="shared" ref="J508:J513" si="366">X508*W508</f>
        <v>0</v>
      </c>
      <c r="K508">
        <f t="shared" si="332"/>
        <v>0</v>
      </c>
      <c r="L508">
        <f t="shared" si="333"/>
        <v>0</v>
      </c>
      <c r="M508">
        <f t="shared" si="334"/>
        <v>0</v>
      </c>
      <c r="N508">
        <f t="shared" si="328"/>
        <v>0</v>
      </c>
      <c r="O508" t="str">
        <f>MasterListe!B198&amp;"_"&amp;MasterListe!E198&amp;"_"&amp;MasterListe!F198</f>
        <v>__</v>
      </c>
      <c r="P508" t="str">
        <f>MasterListe!I198&amp;" "&amp;MasterListe!L198</f>
        <v xml:space="preserve"> </v>
      </c>
      <c r="S508">
        <f t="shared" si="357"/>
        <v>4</v>
      </c>
      <c r="T508">
        <f t="shared" si="335"/>
        <v>0</v>
      </c>
      <c r="U508">
        <f t="shared" si="358"/>
        <v>0</v>
      </c>
      <c r="V508">
        <f t="shared" si="359"/>
        <v>10</v>
      </c>
      <c r="W508">
        <f t="shared" si="336"/>
        <v>5</v>
      </c>
      <c r="X508">
        <f t="shared" si="337"/>
        <v>0</v>
      </c>
      <c r="Y508">
        <f t="shared" si="360"/>
        <v>6</v>
      </c>
      <c r="Z508">
        <f t="shared" si="338"/>
        <v>2</v>
      </c>
      <c r="AA508">
        <f t="shared" si="339"/>
        <v>0</v>
      </c>
      <c r="AB508">
        <f t="shared" si="361"/>
        <v>96</v>
      </c>
      <c r="AC508">
        <f t="shared" si="340"/>
        <v>85</v>
      </c>
      <c r="AD508">
        <f t="shared" si="341"/>
        <v>0</v>
      </c>
      <c r="AE508">
        <f t="shared" si="362"/>
        <v>0</v>
      </c>
      <c r="AF508">
        <f t="shared" si="342"/>
        <v>0</v>
      </c>
      <c r="AG508">
        <f t="shared" si="363"/>
        <v>8</v>
      </c>
      <c r="AH508" cm="1">
        <f t="array" ref="AH508">_xlfn.IFS(AND(AF508=AE508,AJ508=1),SUM(IF(EC508=1,1,0),AH507),AND(AH507=0,OR(AI508=1,AJ508=0)),0,AND(AI508=0,AJ508=0),AH507)</f>
        <v>6</v>
      </c>
      <c r="AI508">
        <f t="shared" si="343"/>
        <v>0</v>
      </c>
      <c r="AJ508">
        <f t="shared" si="344"/>
        <v>0</v>
      </c>
      <c r="AK508">
        <f t="shared" si="364"/>
        <v>0</v>
      </c>
      <c r="AL508">
        <f t="shared" si="345"/>
        <v>0</v>
      </c>
      <c r="AM508">
        <f t="shared" si="346"/>
        <v>0</v>
      </c>
      <c r="AN508">
        <f t="shared" si="365"/>
        <v>0</v>
      </c>
      <c r="AO508">
        <f t="shared" si="347"/>
        <v>0</v>
      </c>
      <c r="AP508">
        <f t="shared" si="348"/>
        <v>0</v>
      </c>
      <c r="EA508">
        <f>MasterListe!G198</f>
        <v>0</v>
      </c>
      <c r="EB508">
        <f>MasterListe!S198</f>
        <v>0</v>
      </c>
      <c r="EC508">
        <f t="shared" si="349"/>
        <v>0</v>
      </c>
      <c r="ED508">
        <f t="shared" si="350"/>
        <v>0</v>
      </c>
      <c r="EE508">
        <f t="shared" si="351"/>
        <v>0</v>
      </c>
      <c r="EF508">
        <f t="shared" si="352"/>
        <v>0</v>
      </c>
      <c r="EG508">
        <f t="shared" si="353"/>
        <v>0</v>
      </c>
      <c r="EH508">
        <f t="shared" si="354"/>
        <v>0</v>
      </c>
      <c r="EI508">
        <f t="shared" si="355"/>
        <v>0</v>
      </c>
    </row>
    <row r="509" spans="1:139">
      <c r="A509">
        <f t="shared" si="356"/>
        <v>0</v>
      </c>
      <c r="G509">
        <f t="shared" si="329"/>
        <v>0</v>
      </c>
      <c r="H509">
        <f t="shared" si="330"/>
        <v>0</v>
      </c>
      <c r="I509">
        <f t="shared" si="331"/>
        <v>0</v>
      </c>
      <c r="J509">
        <f t="shared" si="366"/>
        <v>0</v>
      </c>
      <c r="K509">
        <f t="shared" si="332"/>
        <v>0</v>
      </c>
      <c r="L509">
        <f t="shared" si="333"/>
        <v>0</v>
      </c>
      <c r="M509">
        <f t="shared" si="334"/>
        <v>0</v>
      </c>
      <c r="N509">
        <f t="shared" si="328"/>
        <v>0</v>
      </c>
      <c r="O509" t="str">
        <f>MasterListe!B199&amp;"_"&amp;MasterListe!E199&amp;"_"&amp;MasterListe!F199</f>
        <v>__</v>
      </c>
      <c r="P509" t="str">
        <f>MasterListe!I199&amp;" "&amp;MasterListe!L199</f>
        <v xml:space="preserve"> </v>
      </c>
      <c r="S509">
        <f t="shared" si="357"/>
        <v>4</v>
      </c>
      <c r="T509">
        <f t="shared" si="335"/>
        <v>0</v>
      </c>
      <c r="U509">
        <f t="shared" si="358"/>
        <v>0</v>
      </c>
      <c r="V509">
        <f t="shared" si="359"/>
        <v>10</v>
      </c>
      <c r="W509">
        <f t="shared" si="336"/>
        <v>5</v>
      </c>
      <c r="X509">
        <f t="shared" si="337"/>
        <v>0</v>
      </c>
      <c r="Y509">
        <f t="shared" si="360"/>
        <v>6</v>
      </c>
      <c r="Z509">
        <f t="shared" si="338"/>
        <v>2</v>
      </c>
      <c r="AA509">
        <f t="shared" si="339"/>
        <v>0</v>
      </c>
      <c r="AB509">
        <f t="shared" si="361"/>
        <v>96</v>
      </c>
      <c r="AC509">
        <f t="shared" si="340"/>
        <v>85</v>
      </c>
      <c r="AD509">
        <f t="shared" si="341"/>
        <v>0</v>
      </c>
      <c r="AE509">
        <f>AE508</f>
        <v>0</v>
      </c>
      <c r="AF509">
        <f t="shared" si="342"/>
        <v>0</v>
      </c>
      <c r="AG509">
        <f>AG508</f>
        <v>8</v>
      </c>
      <c r="AH509" cm="1">
        <f t="array" ref="AH509">_xlfn.IFS(AND(AF509=AE509,AJ509=1),SUM(IF(EC509=1,1,0),AH508),AND(AH508=0,OR(AI509=1,AJ509=0)),0,AND(AI509=0,AJ509=0),AH508)</f>
        <v>6</v>
      </c>
      <c r="AI509">
        <f t="shared" si="343"/>
        <v>0</v>
      </c>
      <c r="AJ509">
        <f t="shared" si="344"/>
        <v>0</v>
      </c>
      <c r="AK509">
        <f t="shared" si="364"/>
        <v>0</v>
      </c>
      <c r="AL509">
        <f t="shared" si="345"/>
        <v>0</v>
      </c>
      <c r="AM509">
        <f t="shared" si="346"/>
        <v>0</v>
      </c>
      <c r="AN509">
        <f t="shared" si="365"/>
        <v>0</v>
      </c>
      <c r="AO509">
        <f t="shared" si="347"/>
        <v>0</v>
      </c>
      <c r="AP509">
        <f t="shared" si="348"/>
        <v>0</v>
      </c>
      <c r="EA509">
        <f>MasterListe!G199</f>
        <v>0</v>
      </c>
      <c r="EB509">
        <f>MasterListe!S199</f>
        <v>0</v>
      </c>
      <c r="EC509">
        <f t="shared" si="349"/>
        <v>0</v>
      </c>
      <c r="ED509">
        <f t="shared" si="350"/>
        <v>0</v>
      </c>
      <c r="EE509">
        <f t="shared" si="351"/>
        <v>0</v>
      </c>
      <c r="EF509">
        <f t="shared" si="352"/>
        <v>0</v>
      </c>
      <c r="EG509">
        <f t="shared" si="353"/>
        <v>0</v>
      </c>
      <c r="EH509">
        <f t="shared" si="354"/>
        <v>0</v>
      </c>
      <c r="EI509">
        <f t="shared" si="355"/>
        <v>0</v>
      </c>
    </row>
    <row r="510" spans="1:139">
      <c r="A510">
        <f t="shared" si="356"/>
        <v>0</v>
      </c>
      <c r="G510">
        <f t="shared" si="329"/>
        <v>0</v>
      </c>
      <c r="H510">
        <f t="shared" si="330"/>
        <v>0</v>
      </c>
      <c r="I510">
        <f t="shared" si="331"/>
        <v>0</v>
      </c>
      <c r="J510">
        <f t="shared" si="366"/>
        <v>0</v>
      </c>
      <c r="K510">
        <f t="shared" si="332"/>
        <v>0</v>
      </c>
      <c r="L510">
        <f t="shared" si="333"/>
        <v>0</v>
      </c>
      <c r="M510">
        <f t="shared" si="334"/>
        <v>0</v>
      </c>
      <c r="N510">
        <f t="shared" si="328"/>
        <v>0</v>
      </c>
      <c r="O510" t="str">
        <f>MasterListe!B200&amp;"_"&amp;MasterListe!E200&amp;"_"&amp;MasterListe!F200</f>
        <v>__</v>
      </c>
      <c r="P510" t="str">
        <f>MasterListe!I200&amp;" "&amp;MasterListe!L200</f>
        <v xml:space="preserve"> </v>
      </c>
      <c r="S510">
        <f t="shared" si="357"/>
        <v>4</v>
      </c>
      <c r="T510">
        <f t="shared" si="335"/>
        <v>0</v>
      </c>
      <c r="U510">
        <f t="shared" si="358"/>
        <v>0</v>
      </c>
      <c r="V510">
        <f t="shared" si="359"/>
        <v>10</v>
      </c>
      <c r="W510">
        <f t="shared" si="336"/>
        <v>5</v>
      </c>
      <c r="X510">
        <f t="shared" si="337"/>
        <v>0</v>
      </c>
      <c r="Y510">
        <f t="shared" si="360"/>
        <v>6</v>
      </c>
      <c r="Z510">
        <f t="shared" si="338"/>
        <v>2</v>
      </c>
      <c r="AA510">
        <f t="shared" si="339"/>
        <v>0</v>
      </c>
      <c r="AB510">
        <f t="shared" si="361"/>
        <v>96</v>
      </c>
      <c r="AC510">
        <f t="shared" si="340"/>
        <v>85</v>
      </c>
      <c r="AD510">
        <f t="shared" si="341"/>
        <v>0</v>
      </c>
      <c r="AE510">
        <f>AE509</f>
        <v>0</v>
      </c>
      <c r="AF510">
        <f t="shared" si="342"/>
        <v>0</v>
      </c>
      <c r="AG510">
        <f>AG509</f>
        <v>8</v>
      </c>
      <c r="AH510" cm="1">
        <f t="array" ref="AH510">_xlfn.IFS(AND(AF510=AE510,AJ510=1),SUM(IF(EC510=1,1,0),AH509),AND(AH509=0,OR(AI510=1,AJ510=0)),0,AND(AI510=0,AJ510=0),AH509)</f>
        <v>6</v>
      </c>
      <c r="AI510">
        <f t="shared" si="343"/>
        <v>0</v>
      </c>
      <c r="AJ510">
        <f t="shared" si="344"/>
        <v>0</v>
      </c>
      <c r="AK510">
        <f t="shared" si="364"/>
        <v>0</v>
      </c>
      <c r="AL510">
        <f t="shared" si="345"/>
        <v>0</v>
      </c>
      <c r="AM510">
        <f t="shared" si="346"/>
        <v>0</v>
      </c>
      <c r="AN510">
        <f t="shared" si="365"/>
        <v>0</v>
      </c>
      <c r="AO510">
        <f t="shared" si="347"/>
        <v>0</v>
      </c>
      <c r="AP510">
        <f t="shared" si="348"/>
        <v>0</v>
      </c>
      <c r="EA510">
        <f>MasterListe!G200</f>
        <v>0</v>
      </c>
      <c r="EB510">
        <f>MasterListe!S200</f>
        <v>0</v>
      </c>
      <c r="EC510">
        <f t="shared" si="349"/>
        <v>0</v>
      </c>
      <c r="ED510">
        <f t="shared" si="350"/>
        <v>0</v>
      </c>
      <c r="EE510">
        <f t="shared" si="351"/>
        <v>0</v>
      </c>
      <c r="EF510">
        <f t="shared" si="352"/>
        <v>0</v>
      </c>
      <c r="EG510">
        <f t="shared" si="353"/>
        <v>0</v>
      </c>
      <c r="EH510">
        <f t="shared" si="354"/>
        <v>0</v>
      </c>
      <c r="EI510">
        <f t="shared" si="355"/>
        <v>0</v>
      </c>
    </row>
    <row r="511" spans="1:139">
      <c r="A511">
        <f t="shared" si="356"/>
        <v>0</v>
      </c>
      <c r="G511">
        <f t="shared" si="329"/>
        <v>0</v>
      </c>
      <c r="H511">
        <f t="shared" si="330"/>
        <v>0</v>
      </c>
      <c r="I511">
        <f>AC511*AD511</f>
        <v>0</v>
      </c>
      <c r="J511">
        <f t="shared" si="366"/>
        <v>0</v>
      </c>
      <c r="K511">
        <f t="shared" si="332"/>
        <v>0</v>
      </c>
      <c r="L511">
        <f t="shared" si="333"/>
        <v>0</v>
      </c>
      <c r="M511">
        <f t="shared" si="334"/>
        <v>0</v>
      </c>
      <c r="N511">
        <f t="shared" si="328"/>
        <v>0</v>
      </c>
      <c r="O511" t="str">
        <f>MasterListe!B201&amp;"_"&amp;MasterListe!E201&amp;"_"&amp;MasterListe!F201</f>
        <v>__</v>
      </c>
      <c r="P511" t="str">
        <f>MasterListe!I201&amp;" "&amp;MasterListe!L201</f>
        <v xml:space="preserve"> </v>
      </c>
      <c r="S511">
        <f t="shared" si="357"/>
        <v>4</v>
      </c>
      <c r="T511">
        <f t="shared" si="335"/>
        <v>0</v>
      </c>
      <c r="U511">
        <f t="shared" si="358"/>
        <v>0</v>
      </c>
      <c r="V511">
        <f t="shared" si="359"/>
        <v>10</v>
      </c>
      <c r="W511">
        <f t="shared" si="336"/>
        <v>5</v>
      </c>
      <c r="X511">
        <f t="shared" si="337"/>
        <v>0</v>
      </c>
      <c r="Y511">
        <f t="shared" si="360"/>
        <v>6</v>
      </c>
      <c r="Z511">
        <f t="shared" si="338"/>
        <v>2</v>
      </c>
      <c r="AA511">
        <f t="shared" si="339"/>
        <v>0</v>
      </c>
      <c r="AB511">
        <f t="shared" si="361"/>
        <v>96</v>
      </c>
      <c r="AC511">
        <f t="shared" si="340"/>
        <v>85</v>
      </c>
      <c r="AD511">
        <f t="shared" si="341"/>
        <v>0</v>
      </c>
      <c r="AE511">
        <f>AE510</f>
        <v>0</v>
      </c>
      <c r="AF511">
        <f t="shared" si="342"/>
        <v>0</v>
      </c>
      <c r="AG511">
        <f>AG510</f>
        <v>8</v>
      </c>
      <c r="AH511" cm="1">
        <f t="array" ref="AH511">_xlfn.IFS(AND(AF511=AE511,AJ511=1),SUM(IF(EC511=1,1,0),AH510),AND(AH510=0,OR(AI511=1,AJ511=0)),0,AND(AI511=0,AJ511=0),AH510)</f>
        <v>6</v>
      </c>
      <c r="AI511">
        <f t="shared" si="343"/>
        <v>0</v>
      </c>
      <c r="AJ511">
        <f t="shared" si="344"/>
        <v>0</v>
      </c>
      <c r="AK511">
        <f t="shared" si="364"/>
        <v>0</v>
      </c>
      <c r="AL511">
        <f t="shared" si="345"/>
        <v>0</v>
      </c>
      <c r="AM511">
        <f t="shared" si="346"/>
        <v>0</v>
      </c>
      <c r="AN511">
        <f t="shared" si="365"/>
        <v>0</v>
      </c>
      <c r="AO511">
        <f t="shared" si="347"/>
        <v>0</v>
      </c>
      <c r="AP511">
        <f t="shared" si="348"/>
        <v>0</v>
      </c>
      <c r="EA511">
        <f>MasterListe!G201</f>
        <v>0</v>
      </c>
      <c r="EB511">
        <f>MasterListe!S201</f>
        <v>0</v>
      </c>
      <c r="EC511">
        <f t="shared" si="349"/>
        <v>0</v>
      </c>
      <c r="ED511">
        <f t="shared" si="350"/>
        <v>0</v>
      </c>
      <c r="EE511">
        <f t="shared" si="351"/>
        <v>0</v>
      </c>
      <c r="EF511">
        <f t="shared" si="352"/>
        <v>0</v>
      </c>
      <c r="EG511">
        <f t="shared" si="353"/>
        <v>0</v>
      </c>
      <c r="EH511">
        <f t="shared" si="354"/>
        <v>0</v>
      </c>
      <c r="EI511">
        <f t="shared" si="355"/>
        <v>0</v>
      </c>
    </row>
    <row r="512" spans="1:139">
      <c r="A512">
        <f t="shared" si="356"/>
        <v>0</v>
      </c>
      <c r="G512">
        <f t="shared" si="329"/>
        <v>0</v>
      </c>
      <c r="H512">
        <f t="shared" si="330"/>
        <v>0</v>
      </c>
      <c r="I512">
        <f>AC512*AD512</f>
        <v>0</v>
      </c>
      <c r="J512">
        <f t="shared" si="366"/>
        <v>0</v>
      </c>
      <c r="K512">
        <f t="shared" si="332"/>
        <v>0</v>
      </c>
      <c r="L512">
        <f t="shared" si="333"/>
        <v>0</v>
      </c>
      <c r="M512">
        <f t="shared" si="334"/>
        <v>0</v>
      </c>
      <c r="N512">
        <f t="shared" si="328"/>
        <v>0</v>
      </c>
      <c r="O512" t="str">
        <f>MasterListe!B202&amp;"_"&amp;MasterListe!E202&amp;"_"&amp;MasterListe!F202</f>
        <v>__</v>
      </c>
      <c r="P512" t="str">
        <f>MasterListe!I202&amp;" "&amp;MasterListe!L202</f>
        <v xml:space="preserve"> </v>
      </c>
      <c r="S512">
        <f t="shared" si="357"/>
        <v>4</v>
      </c>
      <c r="T512">
        <f t="shared" si="335"/>
        <v>0</v>
      </c>
      <c r="U512">
        <f t="shared" si="358"/>
        <v>0</v>
      </c>
      <c r="V512">
        <f t="shared" si="359"/>
        <v>10</v>
      </c>
      <c r="W512">
        <f t="shared" si="336"/>
        <v>5</v>
      </c>
      <c r="X512">
        <f t="shared" si="337"/>
        <v>0</v>
      </c>
      <c r="Y512">
        <f t="shared" si="360"/>
        <v>6</v>
      </c>
      <c r="Z512">
        <f t="shared" si="338"/>
        <v>2</v>
      </c>
      <c r="AA512">
        <f t="shared" si="339"/>
        <v>0</v>
      </c>
      <c r="AB512">
        <f t="shared" si="361"/>
        <v>96</v>
      </c>
      <c r="AC512">
        <f t="shared" si="340"/>
        <v>85</v>
      </c>
      <c r="AD512">
        <f t="shared" si="341"/>
        <v>0</v>
      </c>
      <c r="AE512">
        <f>AE511</f>
        <v>0</v>
      </c>
      <c r="AF512">
        <f t="shared" si="342"/>
        <v>0</v>
      </c>
      <c r="AG512">
        <f>AG511</f>
        <v>8</v>
      </c>
      <c r="AH512" cm="1">
        <f t="array" ref="AH512">_xlfn.IFS(AND(AF512=AE512,AJ512=1),SUM(IF(EC512=1,1,0),AH511),AND(AH511=0,OR(AI512=1,AJ512=0)),0,AND(AI512=0,AJ512=0),AH511)</f>
        <v>6</v>
      </c>
      <c r="AI512">
        <f t="shared" si="343"/>
        <v>0</v>
      </c>
      <c r="AJ512">
        <f t="shared" si="344"/>
        <v>0</v>
      </c>
      <c r="AK512">
        <f t="shared" si="364"/>
        <v>0</v>
      </c>
      <c r="AL512">
        <f t="shared" si="345"/>
        <v>0</v>
      </c>
      <c r="AM512">
        <f t="shared" si="346"/>
        <v>0</v>
      </c>
      <c r="AN512">
        <f t="shared" si="365"/>
        <v>0</v>
      </c>
      <c r="AO512">
        <f t="shared" si="347"/>
        <v>0</v>
      </c>
      <c r="AP512">
        <f t="shared" si="348"/>
        <v>0</v>
      </c>
      <c r="EA512">
        <f>MasterListe!G202</f>
        <v>0</v>
      </c>
      <c r="EB512">
        <f>MasterListe!S202</f>
        <v>0</v>
      </c>
      <c r="EC512">
        <f t="shared" si="349"/>
        <v>0</v>
      </c>
      <c r="ED512">
        <f t="shared" si="350"/>
        <v>0</v>
      </c>
      <c r="EE512">
        <f t="shared" si="351"/>
        <v>0</v>
      </c>
      <c r="EF512">
        <f t="shared" si="352"/>
        <v>0</v>
      </c>
      <c r="EG512">
        <f t="shared" si="353"/>
        <v>0</v>
      </c>
      <c r="EH512">
        <f t="shared" si="354"/>
        <v>0</v>
      </c>
      <c r="EI512">
        <f t="shared" si="355"/>
        <v>0</v>
      </c>
    </row>
    <row r="513" spans="1:139">
      <c r="A513">
        <f t="shared" si="356"/>
        <v>0</v>
      </c>
      <c r="G513">
        <f t="shared" si="329"/>
        <v>0</v>
      </c>
      <c r="H513">
        <f t="shared" si="330"/>
        <v>0</v>
      </c>
      <c r="I513">
        <f>AC513*AD513</f>
        <v>0</v>
      </c>
      <c r="J513">
        <f t="shared" si="366"/>
        <v>0</v>
      </c>
      <c r="K513">
        <f t="shared" si="332"/>
        <v>0</v>
      </c>
      <c r="L513">
        <f t="shared" si="333"/>
        <v>0</v>
      </c>
      <c r="M513">
        <f t="shared" si="334"/>
        <v>0</v>
      </c>
      <c r="N513">
        <f t="shared" si="328"/>
        <v>0</v>
      </c>
      <c r="O513" t="str">
        <f>MasterListe!B203&amp;"_"&amp;MasterListe!E203&amp;"_"&amp;MasterListe!F203</f>
        <v>__</v>
      </c>
      <c r="P513" t="str">
        <f>MasterListe!I203&amp;" "&amp;MasterListe!L203</f>
        <v xml:space="preserve"> </v>
      </c>
      <c r="S513">
        <f t="shared" si="357"/>
        <v>4</v>
      </c>
      <c r="T513">
        <f t="shared" si="335"/>
        <v>0</v>
      </c>
      <c r="U513">
        <f t="shared" si="358"/>
        <v>0</v>
      </c>
      <c r="V513">
        <f t="shared" si="359"/>
        <v>10</v>
      </c>
      <c r="W513">
        <f t="shared" si="336"/>
        <v>5</v>
      </c>
      <c r="X513">
        <f t="shared" si="337"/>
        <v>0</v>
      </c>
      <c r="Y513">
        <f t="shared" si="360"/>
        <v>6</v>
      </c>
      <c r="Z513">
        <f t="shared" si="338"/>
        <v>2</v>
      </c>
      <c r="AA513">
        <f t="shared" si="339"/>
        <v>0</v>
      </c>
      <c r="AB513">
        <f t="shared" si="361"/>
        <v>96</v>
      </c>
      <c r="AC513">
        <f t="shared" si="340"/>
        <v>85</v>
      </c>
      <c r="AD513">
        <f t="shared" si="341"/>
        <v>0</v>
      </c>
      <c r="AE513">
        <f>AE512</f>
        <v>0</v>
      </c>
      <c r="AF513">
        <f t="shared" si="342"/>
        <v>0</v>
      </c>
      <c r="AG513">
        <f>AG512</f>
        <v>8</v>
      </c>
      <c r="AH513" cm="1">
        <f t="array" ref="AH513">_xlfn.IFS(AND(AF513=AE513,AJ513=1),SUM(IF(EC513=1,1,0),AH512),AND(AH512=0,OR(AI513=1,AJ513=0)),0,AND(AI513=0,AJ513=0),AH512)</f>
        <v>6</v>
      </c>
      <c r="AI513">
        <f t="shared" si="343"/>
        <v>0</v>
      </c>
      <c r="AJ513">
        <f t="shared" si="344"/>
        <v>0</v>
      </c>
      <c r="AK513">
        <f t="shared" si="364"/>
        <v>0</v>
      </c>
      <c r="AL513">
        <f t="shared" si="345"/>
        <v>0</v>
      </c>
      <c r="AM513">
        <f t="shared" si="346"/>
        <v>0</v>
      </c>
      <c r="AN513">
        <f t="shared" si="365"/>
        <v>0</v>
      </c>
      <c r="AO513">
        <f t="shared" si="347"/>
        <v>0</v>
      </c>
      <c r="AP513">
        <f t="shared" si="348"/>
        <v>0</v>
      </c>
      <c r="EA513">
        <f>MasterListe!G203</f>
        <v>0</v>
      </c>
      <c r="EB513">
        <f>MasterListe!S203</f>
        <v>0</v>
      </c>
      <c r="EC513">
        <f t="shared" si="349"/>
        <v>0</v>
      </c>
      <c r="ED513">
        <f t="shared" si="350"/>
        <v>0</v>
      </c>
      <c r="EE513">
        <f t="shared" si="351"/>
        <v>0</v>
      </c>
      <c r="EF513">
        <f t="shared" si="352"/>
        <v>0</v>
      </c>
      <c r="EG513">
        <f t="shared" si="353"/>
        <v>0</v>
      </c>
      <c r="EH513">
        <f t="shared" si="354"/>
        <v>0</v>
      </c>
      <c r="EI513">
        <f t="shared" si="355"/>
        <v>0</v>
      </c>
    </row>
  </sheetData>
  <mergeCells count="56">
    <mergeCell ref="BQ336:BQ355"/>
    <mergeCell ref="BR336:BR345"/>
    <mergeCell ref="BR346:BR355"/>
    <mergeCell ref="BR410:BR415"/>
    <mergeCell ref="BQ356:BQ415"/>
    <mergeCell ref="BR356:BR361"/>
    <mergeCell ref="BR362:BR367"/>
    <mergeCell ref="BR368:BR373"/>
    <mergeCell ref="BR374:BR379"/>
    <mergeCell ref="BR380:BR385"/>
    <mergeCell ref="BR386:BR391"/>
    <mergeCell ref="BR392:BR397"/>
    <mergeCell ref="BR398:BR403"/>
    <mergeCell ref="BR404:BR409"/>
    <mergeCell ref="BQ200:BQ215"/>
    <mergeCell ref="BR200:BR207"/>
    <mergeCell ref="BR208:BR215"/>
    <mergeCell ref="BQ216:BQ335"/>
    <mergeCell ref="BR216:BR227"/>
    <mergeCell ref="BR228:BR239"/>
    <mergeCell ref="BR240:BR251"/>
    <mergeCell ref="BR252:BR263"/>
    <mergeCell ref="BR264:BR275"/>
    <mergeCell ref="BR276:BR287"/>
    <mergeCell ref="BR288:BR299"/>
    <mergeCell ref="BR300:BR311"/>
    <mergeCell ref="BR312:BR323"/>
    <mergeCell ref="BR324:BR335"/>
    <mergeCell ref="BR140:BR151"/>
    <mergeCell ref="BQ152:BQ199"/>
    <mergeCell ref="BR152:BR159"/>
    <mergeCell ref="BR160:BR167"/>
    <mergeCell ref="BR168:BR175"/>
    <mergeCell ref="BR176:BR183"/>
    <mergeCell ref="BR184:BR191"/>
    <mergeCell ref="BR192:BR199"/>
    <mergeCell ref="BQ32:BQ151"/>
    <mergeCell ref="BR32:BR43"/>
    <mergeCell ref="BR44:BR55"/>
    <mergeCell ref="BR104:BR115"/>
    <mergeCell ref="BR116:BR127"/>
    <mergeCell ref="BR56:BR67"/>
    <mergeCell ref="BR68:BR79"/>
    <mergeCell ref="BR80:BR91"/>
    <mergeCell ref="BR92:BR103"/>
    <mergeCell ref="BR128:BR139"/>
    <mergeCell ref="CB1:CH1"/>
    <mergeCell ref="FA1:FF1"/>
    <mergeCell ref="BS2:BY2"/>
    <mergeCell ref="FA2:FF2"/>
    <mergeCell ref="BS1:BX1"/>
    <mergeCell ref="BA47:BB47"/>
    <mergeCell ref="BQ4:BQ31"/>
    <mergeCell ref="BR4:BR9"/>
    <mergeCell ref="BR10:BR21"/>
    <mergeCell ref="BR22:BR31"/>
  </mergeCells>
  <conditionalFormatting sqref="A4:A513">
    <cfRule type="cellIs" dxfId="54" priority="1" operator="notEqual">
      <formula>1</formula>
    </cfRule>
  </conditionalFormatting>
  <conditionalFormatting sqref="CB32:CC199 CB216:CC415 CB200:CB215">
    <cfRule type="duplicateValues" dxfId="53" priority="2" stopIfTrue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9620-0CE2-4CFD-82E2-DF43EEF9E645}">
  <dimension ref="A1:S208"/>
  <sheetViews>
    <sheetView zoomScale="70" zoomScaleNormal="70" workbookViewId="0">
      <selection sqref="A1:XFD53"/>
    </sheetView>
  </sheetViews>
  <sheetFormatPr baseColWidth="10" defaultRowHeight="15"/>
  <cols>
    <col min="19" max="19" width="27.5703125" bestFit="1" customWidth="1"/>
  </cols>
  <sheetData>
    <row r="1" spans="1:19">
      <c r="A1" t="str">
        <f>MasterListe!B2</f>
        <v>TZ000</v>
      </c>
      <c r="B1" t="str">
        <f>IF(MasterListe!D2&lt;&gt;1,MasterListe!C2&amp;"_"&amp;MasterListe!D2,MasterListe!C2)</f>
        <v>S002</v>
      </c>
      <c r="C1" t="str">
        <f>MID(MasterListe!E2,5,4)</f>
        <v>SM01</v>
      </c>
      <c r="D1" t="str">
        <f>MasterListe!G2</f>
        <v>SM01</v>
      </c>
      <c r="E1">
        <f>MasterListe!H2</f>
        <v>601</v>
      </c>
      <c r="F1" t="str">
        <f>MasterListe!I2</f>
        <v>Störmeldung</v>
      </c>
      <c r="G1" t="str">
        <f>MasterListe!K2</f>
        <v>x</v>
      </c>
      <c r="H1">
        <f>MasterListe!S2</f>
        <v>0</v>
      </c>
      <c r="I1">
        <f>MasterListe!T2</f>
        <v>0</v>
      </c>
      <c r="J1">
        <f>MasterListe!U2</f>
        <v>0</v>
      </c>
      <c r="K1">
        <f>MasterListe!V2</f>
        <v>0</v>
      </c>
      <c r="L1">
        <f>MasterListe!W2</f>
        <v>0</v>
      </c>
      <c r="M1">
        <f>MasterListe!X2</f>
        <v>0</v>
      </c>
      <c r="N1">
        <f>MasterListe!Y2</f>
        <v>0</v>
      </c>
      <c r="O1">
        <f>MasterListe!Z2</f>
        <v>0</v>
      </c>
      <c r="P1">
        <f>MasterListe!AA2</f>
        <v>0</v>
      </c>
      <c r="Q1">
        <f>MasterListe!AB2</f>
        <v>0</v>
      </c>
      <c r="R1">
        <f>MasterListe!AC2</f>
        <v>0</v>
      </c>
      <c r="S1" t="str">
        <f>MasterListe!L2</f>
        <v>Ueberfuellschutz HiHi ueberbrueckt</v>
      </c>
    </row>
    <row r="2" spans="1:19">
      <c r="A2" t="str">
        <f>MasterListe!B3</f>
        <v>TZ000</v>
      </c>
      <c r="B2" t="str">
        <f>IF(MasterListe!D3&lt;&gt;1,MasterListe!C3&amp;"_"&amp;MasterListe!D3,MasterListe!C3)</f>
        <v>S003</v>
      </c>
      <c r="C2" t="str">
        <f>MID(MasterListe!E3,5,4)</f>
        <v>SM01</v>
      </c>
      <c r="D2" t="str">
        <f>MasterListe!G3</f>
        <v>SM01</v>
      </c>
      <c r="E2">
        <f>MasterListe!H3</f>
        <v>602</v>
      </c>
      <c r="F2" t="str">
        <f>MasterListe!I3</f>
        <v>Störmeldung</v>
      </c>
      <c r="G2" t="str">
        <f>MasterListe!K3</f>
        <v>x</v>
      </c>
      <c r="H2">
        <f>MasterListe!S3</f>
        <v>0</v>
      </c>
      <c r="I2">
        <f>MasterListe!T3</f>
        <v>0</v>
      </c>
      <c r="J2">
        <f>MasterListe!U3</f>
        <v>0</v>
      </c>
      <c r="K2">
        <f>MasterListe!V3</f>
        <v>0</v>
      </c>
      <c r="L2">
        <f>MasterListe!W3</f>
        <v>0</v>
      </c>
      <c r="M2">
        <f>MasterListe!X3</f>
        <v>0</v>
      </c>
      <c r="N2">
        <f>MasterListe!Y3</f>
        <v>0</v>
      </c>
      <c r="O2">
        <f>MasterListe!Z3</f>
        <v>0</v>
      </c>
      <c r="P2">
        <f>MasterListe!AA3</f>
        <v>0</v>
      </c>
      <c r="Q2">
        <f>MasterListe!AB3</f>
        <v>0</v>
      </c>
      <c r="R2">
        <f>MasterListe!AC3</f>
        <v>0</v>
      </c>
      <c r="S2" t="str">
        <f>MasterListe!L3</f>
        <v>Alarmunterdrueckung 30min LoLo</v>
      </c>
    </row>
    <row r="3" spans="1:19">
      <c r="A3" t="str">
        <f>MasterListe!B4</f>
        <v>TZ000</v>
      </c>
      <c r="B3" t="str">
        <f>IF(MasterListe!D4&lt;&gt;1,MasterListe!C4&amp;"_"&amp;MasterListe!D4,MasterListe!C4)</f>
        <v>S005</v>
      </c>
      <c r="C3" t="str">
        <f>MID(MasterListe!E4,5,4)</f>
        <v>RM01</v>
      </c>
      <c r="D3" t="str">
        <f>MasterListe!G4</f>
        <v>RM01</v>
      </c>
      <c r="E3">
        <f>MasterListe!H4</f>
        <v>608</v>
      </c>
      <c r="F3" t="str">
        <f>MasterListe!I4</f>
        <v>Meldung</v>
      </c>
      <c r="G3" t="str">
        <f>MasterListe!K4</f>
        <v>x</v>
      </c>
      <c r="H3">
        <f>MasterListe!S4</f>
        <v>0</v>
      </c>
      <c r="I3">
        <f>MasterListe!T4</f>
        <v>0</v>
      </c>
      <c r="J3">
        <f>MasterListe!U4</f>
        <v>0</v>
      </c>
      <c r="K3">
        <f>MasterListe!V4</f>
        <v>0</v>
      </c>
      <c r="L3">
        <f>MasterListe!W4</f>
        <v>0</v>
      </c>
      <c r="M3">
        <f>MasterListe!X4</f>
        <v>0</v>
      </c>
      <c r="N3">
        <f>MasterListe!Y4</f>
        <v>0</v>
      </c>
      <c r="O3">
        <f>MasterListe!Z4</f>
        <v>0</v>
      </c>
      <c r="P3">
        <f>MasterListe!AA4</f>
        <v>0</v>
      </c>
      <c r="Q3">
        <f>MasterListe!AB4</f>
        <v>0</v>
      </c>
      <c r="R3">
        <f>MasterListe!AC4</f>
        <v>0</v>
      </c>
      <c r="S3" t="str">
        <f>MasterListe!L4</f>
        <v>Einlagerung KWG_TKW_Drehschalter</v>
      </c>
    </row>
    <row r="4" spans="1:19">
      <c r="A4" t="str">
        <f>MasterListe!B5</f>
        <v>TZ000</v>
      </c>
      <c r="B4" t="str">
        <f>IF(MasterListe!D5&lt;&gt;1,MasterListe!C5&amp;"_"&amp;MasterListe!D5,MasterListe!C5)</f>
        <v>S004</v>
      </c>
      <c r="C4" t="str">
        <f>MID(MasterListe!E5,5,4)</f>
        <v>RM01</v>
      </c>
      <c r="D4" t="str">
        <f>MasterListe!G5</f>
        <v>RM01</v>
      </c>
      <c r="E4">
        <f>MasterListe!H5</f>
        <v>603</v>
      </c>
      <c r="F4" t="str">
        <f>MasterListe!I5</f>
        <v>Meldung</v>
      </c>
      <c r="G4" t="str">
        <f>MasterListe!K5</f>
        <v>x</v>
      </c>
      <c r="H4">
        <f>MasterListe!S5</f>
        <v>0</v>
      </c>
      <c r="I4">
        <f>MasterListe!T5</f>
        <v>0</v>
      </c>
      <c r="J4">
        <f>MasterListe!U5</f>
        <v>0</v>
      </c>
      <c r="K4">
        <f>MasterListe!V5</f>
        <v>0</v>
      </c>
      <c r="L4">
        <f>MasterListe!W5</f>
        <v>0</v>
      </c>
      <c r="M4">
        <f>MasterListe!X5</f>
        <v>0</v>
      </c>
      <c r="N4">
        <f>MasterListe!Y5</f>
        <v>0</v>
      </c>
      <c r="O4">
        <f>MasterListe!Z5</f>
        <v>0</v>
      </c>
      <c r="P4">
        <f>MasterListe!AA5</f>
        <v>0</v>
      </c>
      <c r="Q4">
        <f>MasterListe!AB5</f>
        <v>0</v>
      </c>
      <c r="R4">
        <f>MasterListe!AC5</f>
        <v>0</v>
      </c>
      <c r="S4" t="str">
        <f>MasterListe!L5</f>
        <v>Totmannschaltung Einlagern in 2 Tanks</v>
      </c>
    </row>
    <row r="5" spans="1:19">
      <c r="A5" t="str">
        <f>MasterListe!B6</f>
        <v>TZ000</v>
      </c>
      <c r="B5" t="str">
        <f>IF(MasterListe!D6&lt;&gt;1,MasterListe!C6&amp;"_"&amp;MasterListe!D6,MasterListe!C6)</f>
        <v>S001</v>
      </c>
      <c r="C5" t="str">
        <f>MID(MasterListe!E6,5,4)</f>
        <v>SM01</v>
      </c>
      <c r="D5" t="str">
        <f>MasterListe!G6</f>
        <v>SM01</v>
      </c>
      <c r="E5">
        <f>MasterListe!H6</f>
        <v>600</v>
      </c>
      <c r="F5" t="str">
        <f>MasterListe!I6</f>
        <v>Störmeldung</v>
      </c>
      <c r="G5" t="str">
        <f>MasterListe!K6</f>
        <v>x</v>
      </c>
      <c r="H5">
        <f>MasterListe!S6</f>
        <v>0</v>
      </c>
      <c r="I5">
        <f>MasterListe!T6</f>
        <v>0</v>
      </c>
      <c r="J5">
        <f>MasterListe!U6</f>
        <v>0</v>
      </c>
      <c r="K5">
        <f>MasterListe!V6</f>
        <v>0</v>
      </c>
      <c r="L5">
        <f>MasterListe!W6</f>
        <v>0</v>
      </c>
      <c r="M5">
        <f>MasterListe!X6</f>
        <v>0</v>
      </c>
      <c r="N5">
        <f>MasterListe!Y6</f>
        <v>0</v>
      </c>
      <c r="O5">
        <f>MasterListe!Z6</f>
        <v>0</v>
      </c>
      <c r="P5">
        <f>MasterListe!AA6</f>
        <v>0</v>
      </c>
      <c r="Q5">
        <f>MasterListe!AB6</f>
        <v>0</v>
      </c>
      <c r="R5">
        <f>MasterListe!AC6</f>
        <v>0</v>
      </c>
      <c r="S5" t="str">
        <f>MasterListe!L6</f>
        <v>NotAus</v>
      </c>
    </row>
    <row r="6" spans="1:19">
      <c r="A6" t="str">
        <f>MasterListe!B7</f>
        <v>TZ001</v>
      </c>
      <c r="B6" t="str">
        <f>IF(MasterListe!D7&lt;&gt;1,MasterListe!C7&amp;"_"&amp;MasterListe!D7,MasterListe!C7)</f>
        <v>P001</v>
      </c>
      <c r="C6" t="str">
        <f>MID(MasterListe!E7,5,4)</f>
        <v>PMPx</v>
      </c>
      <c r="D6" t="str">
        <f>MasterListe!G7</f>
        <v>FG01</v>
      </c>
      <c r="E6">
        <f>MasterListe!H7</f>
        <v>688</v>
      </c>
      <c r="F6" t="str">
        <f>MasterListe!I7</f>
        <v>Freigabe</v>
      </c>
      <c r="G6" t="str">
        <f>MasterListe!K7</f>
        <v>x</v>
      </c>
      <c r="H6">
        <f>MasterListe!S7</f>
        <v>0</v>
      </c>
      <c r="I6">
        <f>MasterListe!T7</f>
        <v>0</v>
      </c>
      <c r="J6">
        <f>MasterListe!U7</f>
        <v>0</v>
      </c>
      <c r="K6">
        <f>MasterListe!V7</f>
        <v>0</v>
      </c>
      <c r="L6">
        <f>MasterListe!W7</f>
        <v>0</v>
      </c>
      <c r="M6">
        <f>MasterListe!X7</f>
        <v>0</v>
      </c>
      <c r="N6">
        <f>MasterListe!Y7</f>
        <v>0</v>
      </c>
      <c r="O6">
        <f>MasterListe!Z7</f>
        <v>0</v>
      </c>
      <c r="P6">
        <f>MasterListe!AA7</f>
        <v>0</v>
      </c>
      <c r="Q6">
        <f>MasterListe!AB7</f>
        <v>0</v>
      </c>
      <c r="R6">
        <f>MasterListe!AC7</f>
        <v>0</v>
      </c>
      <c r="S6" t="str">
        <f>MasterListe!L7</f>
        <v>Pumpe 1</v>
      </c>
    </row>
    <row r="7" spans="1:19">
      <c r="A7" t="str">
        <f>MasterListe!B8</f>
        <v>TZ001</v>
      </c>
      <c r="B7" t="str">
        <f>IF(MasterListe!D8&lt;&gt;1,MasterListe!C8&amp;"_"&amp;MasterListe!D8,MasterListe!C8)</f>
        <v>P002</v>
      </c>
      <c r="C7" t="str">
        <f>MID(MasterListe!E8,5,4)</f>
        <v>PMPx</v>
      </c>
      <c r="D7" t="str">
        <f>MasterListe!G8</f>
        <v>FG01</v>
      </c>
      <c r="E7">
        <f>MasterListe!H8</f>
        <v>690</v>
      </c>
      <c r="F7" t="str">
        <f>MasterListe!I8</f>
        <v>Freigabe</v>
      </c>
      <c r="G7" t="str">
        <f>MasterListe!K8</f>
        <v>x</v>
      </c>
      <c r="H7">
        <f>MasterListe!S8</f>
        <v>0</v>
      </c>
      <c r="I7">
        <f>MasterListe!T8</f>
        <v>0</v>
      </c>
      <c r="J7">
        <f>MasterListe!U8</f>
        <v>0</v>
      </c>
      <c r="K7">
        <f>MasterListe!V8</f>
        <v>0</v>
      </c>
      <c r="L7">
        <f>MasterListe!W8</f>
        <v>0</v>
      </c>
      <c r="M7">
        <f>MasterListe!X8</f>
        <v>0</v>
      </c>
      <c r="N7">
        <f>MasterListe!Y8</f>
        <v>0</v>
      </c>
      <c r="O7">
        <f>MasterListe!Z8</f>
        <v>0</v>
      </c>
      <c r="P7">
        <f>MasterListe!AA8</f>
        <v>0</v>
      </c>
      <c r="Q7">
        <f>MasterListe!AB8</f>
        <v>0</v>
      </c>
      <c r="R7">
        <f>MasterListe!AC8</f>
        <v>0</v>
      </c>
      <c r="S7" t="str">
        <f>MasterListe!L8</f>
        <v>Pumpe 2</v>
      </c>
    </row>
    <row r="8" spans="1:19">
      <c r="A8" t="str">
        <f>MasterListe!B9</f>
        <v>TZ001</v>
      </c>
      <c r="B8" t="str">
        <f>IF(MasterListe!D9&lt;&gt;1,MasterListe!C9&amp;"_"&amp;MasterListe!D9,MasterListe!C9)</f>
        <v>P003</v>
      </c>
      <c r="C8" t="str">
        <f>MID(MasterListe!E9,5,4)</f>
        <v>PMPx</v>
      </c>
      <c r="D8" t="str">
        <f>MasterListe!G9</f>
        <v>FG01</v>
      </c>
      <c r="E8">
        <f>MasterListe!H9</f>
        <v>692</v>
      </c>
      <c r="F8" t="str">
        <f>MasterListe!I9</f>
        <v>Freigabe</v>
      </c>
      <c r="G8" t="str">
        <f>MasterListe!K9</f>
        <v>x</v>
      </c>
      <c r="H8">
        <f>MasterListe!S9</f>
        <v>0</v>
      </c>
      <c r="I8">
        <f>MasterListe!T9</f>
        <v>0</v>
      </c>
      <c r="J8">
        <f>MasterListe!U9</f>
        <v>0</v>
      </c>
      <c r="K8">
        <f>MasterListe!V9</f>
        <v>0</v>
      </c>
      <c r="L8">
        <f>MasterListe!W9</f>
        <v>0</v>
      </c>
      <c r="M8">
        <f>MasterListe!X9</f>
        <v>0</v>
      </c>
      <c r="N8">
        <f>MasterListe!Y9</f>
        <v>0</v>
      </c>
      <c r="O8">
        <f>MasterListe!Z9</f>
        <v>0</v>
      </c>
      <c r="P8">
        <f>MasterListe!AA9</f>
        <v>0</v>
      </c>
      <c r="Q8">
        <f>MasterListe!AB9</f>
        <v>0</v>
      </c>
      <c r="R8">
        <f>MasterListe!AC9</f>
        <v>0</v>
      </c>
      <c r="S8" t="str">
        <f>MasterListe!L9</f>
        <v>Pumpe 3</v>
      </c>
    </row>
    <row r="9" spans="1:19">
      <c r="A9" t="str">
        <f>MasterListe!B10</f>
        <v>TZ001</v>
      </c>
      <c r="B9" t="str">
        <f>IF(MasterListe!D10&lt;&gt;1,MasterListe!C10&amp;"_"&amp;MasterListe!D10,MasterListe!C10)</f>
        <v>P004</v>
      </c>
      <c r="C9" t="str">
        <f>MID(MasterListe!E10,5,4)</f>
        <v>PMPx</v>
      </c>
      <c r="D9" t="str">
        <f>MasterListe!G10</f>
        <v>FG01</v>
      </c>
      <c r="E9">
        <f>MasterListe!H10</f>
        <v>704</v>
      </c>
      <c r="F9" t="str">
        <f>MasterListe!I10</f>
        <v>Freigabe</v>
      </c>
      <c r="G9" t="str">
        <f>MasterListe!K10</f>
        <v>x</v>
      </c>
      <c r="H9">
        <f>MasterListe!S10</f>
        <v>0</v>
      </c>
      <c r="I9">
        <f>MasterListe!T10</f>
        <v>0</v>
      </c>
      <c r="J9">
        <f>MasterListe!U10</f>
        <v>0</v>
      </c>
      <c r="K9">
        <f>MasterListe!V10</f>
        <v>0</v>
      </c>
      <c r="L9">
        <f>MasterListe!W10</f>
        <v>0</v>
      </c>
      <c r="M9">
        <f>MasterListe!X10</f>
        <v>0</v>
      </c>
      <c r="N9">
        <f>MasterListe!Y10</f>
        <v>0</v>
      </c>
      <c r="O9">
        <f>MasterListe!Z10</f>
        <v>0</v>
      </c>
      <c r="P9">
        <f>MasterListe!AA10</f>
        <v>0</v>
      </c>
      <c r="Q9">
        <f>MasterListe!AB10</f>
        <v>0</v>
      </c>
      <c r="R9">
        <f>MasterListe!AC10</f>
        <v>0</v>
      </c>
      <c r="S9" t="str">
        <f>MasterListe!L10</f>
        <v>Pumpe 4</v>
      </c>
    </row>
    <row r="10" spans="1:19">
      <c r="A10" t="str">
        <f>MasterListe!B11</f>
        <v>TZ001</v>
      </c>
      <c r="B10" t="str">
        <f>IF(MasterListe!D11&lt;&gt;1,MasterListe!C11&amp;"_"&amp;MasterListe!D11,MasterListe!C11)</f>
        <v>PT005</v>
      </c>
      <c r="C10" t="str">
        <f>MID(MasterListe!E11,5,4)</f>
        <v>SENT</v>
      </c>
      <c r="D10" t="str">
        <f>MasterListe!G11</f>
        <v>MW01</v>
      </c>
      <c r="E10">
        <f>MasterListe!H11</f>
        <v>256</v>
      </c>
      <c r="F10" t="str">
        <f>MasterListe!I11</f>
        <v>Messwert</v>
      </c>
      <c r="G10" t="str">
        <f>MasterListe!K11</f>
        <v>x</v>
      </c>
      <c r="H10" t="str">
        <f>MasterListe!S11</f>
        <v>mV</v>
      </c>
      <c r="I10">
        <f>MasterListe!T11</f>
        <v>0</v>
      </c>
      <c r="J10">
        <f>MasterListe!U11</f>
        <v>0</v>
      </c>
      <c r="K10">
        <f>MasterListe!V11</f>
        <v>0</v>
      </c>
      <c r="L10">
        <f>MasterListe!W11</f>
        <v>0</v>
      </c>
      <c r="M10">
        <f>MasterListe!X11</f>
        <v>0</v>
      </c>
      <c r="N10">
        <f>MasterListe!Y11</f>
        <v>0</v>
      </c>
      <c r="O10">
        <f>MasterListe!Z11</f>
        <v>0</v>
      </c>
      <c r="P10">
        <f>MasterListe!AA11</f>
        <v>0</v>
      </c>
      <c r="Q10">
        <f>MasterListe!AB11</f>
        <v>0</v>
      </c>
      <c r="R10">
        <f>MasterListe!AC11</f>
        <v>0</v>
      </c>
      <c r="S10" t="str">
        <f>MasterListe!L11</f>
        <v>Druckmessung</v>
      </c>
    </row>
    <row r="11" spans="1:19">
      <c r="A11" t="str">
        <f>MasterListe!B12</f>
        <v>TZ002</v>
      </c>
      <c r="B11" t="str">
        <f>IF(MasterListe!D12&lt;&gt;1,MasterListe!C12&amp;"_"&amp;MasterListe!D12,MasterListe!C12)</f>
        <v>V3002</v>
      </c>
      <c r="C11" t="str">
        <f>MID(MasterListe!E12,5,4)</f>
        <v>KLPx</v>
      </c>
      <c r="D11" t="str">
        <f>MasterListe!G12</f>
        <v>FG01</v>
      </c>
      <c r="E11">
        <f>MasterListe!H12</f>
        <v>706</v>
      </c>
      <c r="F11" t="str">
        <f>MasterListe!I12</f>
        <v>Freigabe (AUF-Befehl)</v>
      </c>
      <c r="G11" t="str">
        <f>MasterListe!K12</f>
        <v>x</v>
      </c>
      <c r="H11">
        <f>MasterListe!S12</f>
        <v>0</v>
      </c>
      <c r="I11">
        <f>MasterListe!T12</f>
        <v>0</v>
      </c>
      <c r="J11">
        <f>MasterListe!U12</f>
        <v>0</v>
      </c>
      <c r="K11">
        <f>MasterListe!V12</f>
        <v>0</v>
      </c>
      <c r="L11">
        <f>MasterListe!W12</f>
        <v>0</v>
      </c>
      <c r="M11">
        <f>MasterListe!X12</f>
        <v>0</v>
      </c>
      <c r="N11">
        <f>MasterListe!Y12</f>
        <v>0</v>
      </c>
      <c r="O11">
        <f>MasterListe!Z12</f>
        <v>0</v>
      </c>
      <c r="P11">
        <f>MasterListe!AA12</f>
        <v>0</v>
      </c>
      <c r="Q11">
        <f>MasterListe!AB12</f>
        <v>0</v>
      </c>
      <c r="R11">
        <f>MasterListe!AC12</f>
        <v>0</v>
      </c>
      <c r="S11" t="str">
        <f>MasterListe!L12</f>
        <v>Klappe Einlagerung</v>
      </c>
    </row>
    <row r="12" spans="1:19">
      <c r="A12" t="str">
        <f>MasterListe!B13</f>
        <v>TZ002</v>
      </c>
      <c r="B12" t="str">
        <f>IF(MasterListe!D13&lt;&gt;1,MasterListe!C13&amp;"_"&amp;MasterListe!D13,MasterListe!C13)</f>
        <v>V3002</v>
      </c>
      <c r="C12" t="str">
        <f>MID(MasterListe!E13,5,4)</f>
        <v>KLPx</v>
      </c>
      <c r="D12" t="str">
        <f>MasterListe!G13</f>
        <v>RM01</v>
      </c>
      <c r="E12">
        <f>MasterListe!H13</f>
        <v>497</v>
      </c>
      <c r="F12" t="str">
        <f>MasterListe!I13</f>
        <v>Rückmeldung geöffnet</v>
      </c>
      <c r="G12" t="str">
        <f>MasterListe!K13</f>
        <v>x</v>
      </c>
      <c r="H12">
        <f>MasterListe!S13</f>
        <v>0</v>
      </c>
      <c r="I12">
        <f>MasterListe!T13</f>
        <v>0</v>
      </c>
      <c r="J12">
        <f>MasterListe!U13</f>
        <v>0</v>
      </c>
      <c r="K12">
        <f>MasterListe!V13</f>
        <v>0</v>
      </c>
      <c r="L12">
        <f>MasterListe!W13</f>
        <v>0</v>
      </c>
      <c r="M12">
        <f>MasterListe!X13</f>
        <v>0</v>
      </c>
      <c r="N12">
        <f>MasterListe!Y13</f>
        <v>0</v>
      </c>
      <c r="O12">
        <f>MasterListe!Z13</f>
        <v>0</v>
      </c>
      <c r="P12">
        <f>MasterListe!AA13</f>
        <v>0</v>
      </c>
      <c r="Q12">
        <f>MasterListe!AB13</f>
        <v>0</v>
      </c>
      <c r="R12">
        <f>MasterListe!AC13</f>
        <v>0</v>
      </c>
      <c r="S12" t="str">
        <f>MasterListe!L13</f>
        <v>Klappe Einlagerung</v>
      </c>
    </row>
    <row r="13" spans="1:19">
      <c r="A13" t="str">
        <f>MasterListe!B14</f>
        <v>TZ002</v>
      </c>
      <c r="B13" t="str">
        <f>IF(MasterListe!D14&lt;&gt;1,MasterListe!C14&amp;"_"&amp;MasterListe!D14,MasterListe!C14)</f>
        <v>V3002</v>
      </c>
      <c r="C13" t="str">
        <f>MID(MasterListe!E14,5,4)</f>
        <v>KLPx</v>
      </c>
      <c r="D13" t="str">
        <f>MasterListe!G14</f>
        <v>RM02</v>
      </c>
      <c r="E13">
        <f>MasterListe!H14</f>
        <v>498</v>
      </c>
      <c r="F13" t="str">
        <f>MasterListe!I14</f>
        <v>Rückmeldung geschlossen</v>
      </c>
      <c r="G13" t="str">
        <f>MasterListe!K14</f>
        <v>x</v>
      </c>
      <c r="H13">
        <f>MasterListe!S14</f>
        <v>0</v>
      </c>
      <c r="I13">
        <f>MasterListe!T14</f>
        <v>0</v>
      </c>
      <c r="J13">
        <f>MasterListe!U14</f>
        <v>0</v>
      </c>
      <c r="K13">
        <f>MasterListe!V14</f>
        <v>0</v>
      </c>
      <c r="L13">
        <f>MasterListe!W14</f>
        <v>0</v>
      </c>
      <c r="M13">
        <f>MasterListe!X14</f>
        <v>0</v>
      </c>
      <c r="N13">
        <f>MasterListe!Y14</f>
        <v>0</v>
      </c>
      <c r="O13">
        <f>MasterListe!Z14</f>
        <v>0</v>
      </c>
      <c r="P13">
        <f>MasterListe!AA14</f>
        <v>0</v>
      </c>
      <c r="Q13">
        <f>MasterListe!AB14</f>
        <v>0</v>
      </c>
      <c r="R13">
        <f>MasterListe!AC14</f>
        <v>0</v>
      </c>
      <c r="S13" t="str">
        <f>MasterListe!L14</f>
        <v>Klappe Einlagerung</v>
      </c>
    </row>
    <row r="14" spans="1:19">
      <c r="A14" t="str">
        <f>MasterListe!B15</f>
        <v>TZ002</v>
      </c>
      <c r="B14" t="str">
        <f>IF(MasterListe!D15&lt;&gt;1,MasterListe!C15&amp;"_"&amp;MasterListe!D15,MasterListe!C15)</f>
        <v>V3002</v>
      </c>
      <c r="C14" t="str">
        <f>MID(MasterListe!E15,5,4)</f>
        <v>KLPx</v>
      </c>
      <c r="D14" t="str">
        <f>MasterListe!G15</f>
        <v>SM05</v>
      </c>
      <c r="E14">
        <f>MasterListe!H15</f>
        <v>500</v>
      </c>
      <c r="F14" t="str">
        <f>MasterListe!I15</f>
        <v>Handeingriff</v>
      </c>
      <c r="G14" t="str">
        <f>MasterListe!K15</f>
        <v>x</v>
      </c>
      <c r="H14">
        <f>MasterListe!S15</f>
        <v>0</v>
      </c>
      <c r="I14">
        <f>MasterListe!T15</f>
        <v>0</v>
      </c>
      <c r="J14">
        <f>MasterListe!U15</f>
        <v>0</v>
      </c>
      <c r="K14">
        <f>MasterListe!V15</f>
        <v>0</v>
      </c>
      <c r="L14">
        <f>MasterListe!W15</f>
        <v>0</v>
      </c>
      <c r="M14">
        <f>MasterListe!X15</f>
        <v>0</v>
      </c>
      <c r="N14">
        <f>MasterListe!Y15</f>
        <v>0</v>
      </c>
      <c r="O14">
        <f>MasterListe!Z15</f>
        <v>0</v>
      </c>
      <c r="P14">
        <f>MasterListe!AA15</f>
        <v>0</v>
      </c>
      <c r="Q14">
        <f>MasterListe!AB15</f>
        <v>0</v>
      </c>
      <c r="R14">
        <f>MasterListe!AC15</f>
        <v>0</v>
      </c>
      <c r="S14" t="str">
        <f>MasterListe!L15</f>
        <v>Klappe Einlagerung</v>
      </c>
    </row>
    <row r="15" spans="1:19">
      <c r="A15" t="str">
        <f>MasterListe!B16</f>
        <v>TZ002</v>
      </c>
      <c r="B15" t="str">
        <f>IF(MasterListe!D16&lt;&gt;1,MasterListe!C16&amp;"_"&amp;MasterListe!D16,MasterListe!C16)</f>
        <v>V3002_S</v>
      </c>
      <c r="C15" t="str">
        <f>MID(MasterListe!E16,5,4)</f>
        <v>SM01</v>
      </c>
      <c r="D15" t="str">
        <f>MasterListe!G16</f>
        <v>SM01</v>
      </c>
      <c r="E15">
        <f>MasterListe!H16</f>
        <v>499</v>
      </c>
      <c r="F15" t="str">
        <f>MasterListe!I16</f>
        <v>Störmeldung</v>
      </c>
      <c r="G15" t="str">
        <f>MasterListe!K16</f>
        <v>x</v>
      </c>
      <c r="H15">
        <f>MasterListe!S16</f>
        <v>0</v>
      </c>
      <c r="I15">
        <f>MasterListe!T16</f>
        <v>0</v>
      </c>
      <c r="J15">
        <f>MasterListe!U16</f>
        <v>0</v>
      </c>
      <c r="K15">
        <f>MasterListe!V16</f>
        <v>0</v>
      </c>
      <c r="L15">
        <f>MasterListe!W16</f>
        <v>0</v>
      </c>
      <c r="M15">
        <f>MasterListe!X16</f>
        <v>0</v>
      </c>
      <c r="N15">
        <f>MasterListe!Y16</f>
        <v>0</v>
      </c>
      <c r="O15">
        <f>MasterListe!Z16</f>
        <v>0</v>
      </c>
      <c r="P15">
        <f>MasterListe!AA16</f>
        <v>0</v>
      </c>
      <c r="Q15">
        <f>MasterListe!AB16</f>
        <v>0</v>
      </c>
      <c r="R15">
        <f>MasterListe!AC16</f>
        <v>0</v>
      </c>
      <c r="S15" t="str">
        <f>MasterListe!L16</f>
        <v>Klappe Einlagerung SM</v>
      </c>
    </row>
    <row r="16" spans="1:19">
      <c r="A16" t="str">
        <f>MasterListe!B17</f>
        <v>TZ002</v>
      </c>
      <c r="B16" t="str">
        <f>IF(MasterListe!D17&lt;&gt;1,MasterListe!C17&amp;"_"&amp;MasterListe!D17,MasterListe!C17)</f>
        <v>LS162</v>
      </c>
      <c r="C16" t="str">
        <f>MID(MasterListe!E17,5,4)</f>
        <v>SM02</v>
      </c>
      <c r="D16" t="str">
        <f>MasterListe!G17</f>
        <v>SM01</v>
      </c>
      <c r="E16">
        <f>MasterListe!H17</f>
        <v>496</v>
      </c>
      <c r="F16" t="str">
        <f>MasterListe!I17</f>
        <v>Störmeldung HiHi</v>
      </c>
      <c r="G16" t="str">
        <f>MasterListe!K17</f>
        <v>x</v>
      </c>
      <c r="H16">
        <f>MasterListe!S17</f>
        <v>0</v>
      </c>
      <c r="I16">
        <f>MasterListe!T17</f>
        <v>0</v>
      </c>
      <c r="J16">
        <f>MasterListe!U17</f>
        <v>0</v>
      </c>
      <c r="K16">
        <f>MasterListe!V17</f>
        <v>0</v>
      </c>
      <c r="L16">
        <f>MasterListe!W17</f>
        <v>0</v>
      </c>
      <c r="M16">
        <f>MasterListe!X17</f>
        <v>0</v>
      </c>
      <c r="N16">
        <f>MasterListe!Y17</f>
        <v>0</v>
      </c>
      <c r="O16">
        <f>MasterListe!Z17</f>
        <v>0</v>
      </c>
      <c r="P16">
        <f>MasterListe!AA17</f>
        <v>0</v>
      </c>
      <c r="Q16">
        <f>MasterListe!AB17</f>
        <v>0</v>
      </c>
      <c r="R16">
        <f>MasterListe!AC17</f>
        <v>0</v>
      </c>
      <c r="S16" t="str">
        <f>MasterListe!L17</f>
        <v>Grenzschalter</v>
      </c>
    </row>
    <row r="17" spans="1:19">
      <c r="A17" t="str">
        <f>MasterListe!B18</f>
        <v>TZ002</v>
      </c>
      <c r="B17" t="str">
        <f>IF(MasterListe!D18&lt;&gt;1,MasterListe!C18&amp;"_"&amp;MasterListe!D18,MasterListe!C18)</f>
        <v>LS162</v>
      </c>
      <c r="C17" t="str">
        <f>MID(MasterListe!E18,5,4)</f>
        <v>SM02</v>
      </c>
      <c r="D17" t="str">
        <f>MasterListe!G18</f>
        <v>SM02</v>
      </c>
      <c r="E17">
        <f>MasterListe!H18</f>
        <v>507</v>
      </c>
      <c r="F17" t="str">
        <f>MasterListe!I18</f>
        <v>Niveaumeldung HiHi</v>
      </c>
      <c r="G17" t="str">
        <f>MasterListe!K18</f>
        <v>x</v>
      </c>
      <c r="H17">
        <f>MasterListe!S18</f>
        <v>0</v>
      </c>
      <c r="I17">
        <f>MasterListe!T18</f>
        <v>0</v>
      </c>
      <c r="J17">
        <f>MasterListe!U18</f>
        <v>0</v>
      </c>
      <c r="K17">
        <f>MasterListe!V18</f>
        <v>0</v>
      </c>
      <c r="L17">
        <f>MasterListe!W18</f>
        <v>0</v>
      </c>
      <c r="M17">
        <f>MasterListe!X18</f>
        <v>0</v>
      </c>
      <c r="N17">
        <f>MasterListe!Y18</f>
        <v>0</v>
      </c>
      <c r="O17">
        <f>MasterListe!Z18</f>
        <v>0</v>
      </c>
      <c r="P17">
        <f>MasterListe!AA18</f>
        <v>0</v>
      </c>
      <c r="Q17">
        <f>MasterListe!AB18</f>
        <v>0</v>
      </c>
      <c r="R17">
        <f>MasterListe!AC18</f>
        <v>0</v>
      </c>
      <c r="S17" t="str">
        <f>MasterListe!L18</f>
        <v>Grenzschalter</v>
      </c>
    </row>
    <row r="18" spans="1:19">
      <c r="A18" t="str">
        <f>MasterListe!B19</f>
        <v>TZ002</v>
      </c>
      <c r="B18" t="str">
        <f>IF(MasterListe!D19&lt;&gt;1,MasterListe!C19&amp;"_"&amp;MasterListe!D19,MasterListe!C19)</f>
        <v>LT162</v>
      </c>
      <c r="C18" t="str">
        <f>MID(MasterListe!E19,5,4)</f>
        <v>SENT</v>
      </c>
      <c r="D18" t="str">
        <f>MasterListe!G19</f>
        <v>MW01</v>
      </c>
      <c r="E18">
        <f>MasterListe!H19</f>
        <v>257</v>
      </c>
      <c r="F18" t="str">
        <f>MasterListe!I19</f>
        <v>Messwert</v>
      </c>
      <c r="G18" t="str">
        <f>MasterListe!K19</f>
        <v>x</v>
      </c>
      <c r="H18" t="str">
        <f>MasterListe!S19</f>
        <v>mV</v>
      </c>
      <c r="I18">
        <f>MasterListe!T19</f>
        <v>0</v>
      </c>
      <c r="J18">
        <f>MasterListe!U19</f>
        <v>0</v>
      </c>
      <c r="K18">
        <f>MasterListe!V19</f>
        <v>0</v>
      </c>
      <c r="L18">
        <f>MasterListe!W19</f>
        <v>0</v>
      </c>
      <c r="M18">
        <f>MasterListe!X19</f>
        <v>0</v>
      </c>
      <c r="N18">
        <f>MasterListe!Y19</f>
        <v>0</v>
      </c>
      <c r="O18">
        <f>MasterListe!Z19</f>
        <v>0</v>
      </c>
      <c r="P18">
        <f>MasterListe!AA19</f>
        <v>0</v>
      </c>
      <c r="Q18">
        <f>MasterListe!AB19</f>
        <v>0</v>
      </c>
      <c r="R18">
        <f>MasterListe!AC19</f>
        <v>0</v>
      </c>
      <c r="S18" t="str">
        <f>MasterListe!L19</f>
        <v>Fuellstand</v>
      </c>
    </row>
    <row r="19" spans="1:19">
      <c r="A19" t="str">
        <f>MasterListe!B20</f>
        <v>TZ002</v>
      </c>
      <c r="B19" t="str">
        <f>IF(MasterListe!D20&lt;&gt;1,MasterListe!C20&amp;"_"&amp;MasterListe!D20,MasterListe!C20)</f>
        <v>LT162_S</v>
      </c>
      <c r="C19" t="str">
        <f>MID(MasterListe!E20,5,4)</f>
        <v>SM03</v>
      </c>
      <c r="D19" t="str">
        <f>MasterListe!G20</f>
        <v>SM01</v>
      </c>
      <c r="E19">
        <f>MasterListe!H20</f>
        <v>504</v>
      </c>
      <c r="F19" t="str">
        <f>MasterListe!I20</f>
        <v>Störmeldung Hi</v>
      </c>
      <c r="G19" t="str">
        <f>MasterListe!K20</f>
        <v>x</v>
      </c>
      <c r="H19">
        <f>MasterListe!S20</f>
        <v>0</v>
      </c>
      <c r="I19">
        <f>MasterListe!T20</f>
        <v>0</v>
      </c>
      <c r="J19">
        <f>MasterListe!U20</f>
        <v>0</v>
      </c>
      <c r="K19">
        <f>MasterListe!V20</f>
        <v>0</v>
      </c>
      <c r="L19">
        <f>MasterListe!W20</f>
        <v>0</v>
      </c>
      <c r="M19">
        <f>MasterListe!X20</f>
        <v>0</v>
      </c>
      <c r="N19">
        <f>MasterListe!Y20</f>
        <v>0</v>
      </c>
      <c r="O19">
        <f>MasterListe!Z20</f>
        <v>0</v>
      </c>
      <c r="P19">
        <f>MasterListe!AA20</f>
        <v>0</v>
      </c>
      <c r="Q19">
        <f>MasterListe!AB20</f>
        <v>0</v>
      </c>
      <c r="R19">
        <f>MasterListe!AC20</f>
        <v>0</v>
      </c>
      <c r="S19" t="str">
        <f>MasterListe!L20</f>
        <v>Grenzschalter</v>
      </c>
    </row>
    <row r="20" spans="1:19">
      <c r="A20" t="str">
        <f>MasterListe!B21</f>
        <v>TZ002</v>
      </c>
      <c r="B20" t="str">
        <f>IF(MasterListe!D21&lt;&gt;1,MasterListe!C21&amp;"_"&amp;MasterListe!D21,MasterListe!C21)</f>
        <v>LT162_S</v>
      </c>
      <c r="C20" t="str">
        <f>MID(MasterListe!E21,5,4)</f>
        <v>SM03</v>
      </c>
      <c r="D20" t="str">
        <f>MasterListe!G21</f>
        <v>SM02</v>
      </c>
      <c r="E20">
        <f>MasterListe!H21</f>
        <v>505</v>
      </c>
      <c r="F20" t="str">
        <f>MasterListe!I21</f>
        <v>Störmeldung LoLo</v>
      </c>
      <c r="G20" t="str">
        <f>MasterListe!K21</f>
        <v>x</v>
      </c>
      <c r="H20">
        <f>MasterListe!S21</f>
        <v>0</v>
      </c>
      <c r="I20">
        <f>MasterListe!T21</f>
        <v>0</v>
      </c>
      <c r="J20">
        <f>MasterListe!U21</f>
        <v>0</v>
      </c>
      <c r="K20">
        <f>MasterListe!V21</f>
        <v>0</v>
      </c>
      <c r="L20">
        <f>MasterListe!W21</f>
        <v>0</v>
      </c>
      <c r="M20">
        <f>MasterListe!X21</f>
        <v>0</v>
      </c>
      <c r="N20">
        <f>MasterListe!Y21</f>
        <v>0</v>
      </c>
      <c r="O20">
        <f>MasterListe!Z21</f>
        <v>0</v>
      </c>
      <c r="P20">
        <f>MasterListe!AA21</f>
        <v>0</v>
      </c>
      <c r="Q20">
        <f>MasterListe!AB21</f>
        <v>0</v>
      </c>
      <c r="R20">
        <f>MasterListe!AC21</f>
        <v>0</v>
      </c>
      <c r="S20" t="str">
        <f>MasterListe!L21</f>
        <v>Grenzschalter</v>
      </c>
    </row>
    <row r="21" spans="1:19">
      <c r="A21" t="str">
        <f>MasterListe!B22</f>
        <v>TZ002</v>
      </c>
      <c r="B21" t="str">
        <f>IF(MasterListe!D22&lt;&gt;1,MasterListe!C22&amp;"_"&amp;MasterListe!D22,MasterListe!C22)</f>
        <v>LT162_S</v>
      </c>
      <c r="C21" t="str">
        <f>MID(MasterListe!E22,5,4)</f>
        <v>SM03</v>
      </c>
      <c r="D21" t="str">
        <f>MasterListe!G22</f>
        <v>SM03</v>
      </c>
      <c r="E21">
        <f>MasterListe!H22</f>
        <v>506</v>
      </c>
      <c r="F21" t="str">
        <f>MasterListe!I22</f>
        <v>Störmeldung 3</v>
      </c>
      <c r="G21" t="str">
        <f>MasterListe!K22</f>
        <v>x</v>
      </c>
      <c r="H21">
        <f>MasterListe!S22</f>
        <v>0</v>
      </c>
      <c r="I21">
        <f>MasterListe!T22</f>
        <v>0</v>
      </c>
      <c r="J21">
        <f>MasterListe!U22</f>
        <v>0</v>
      </c>
      <c r="K21">
        <f>MasterListe!V22</f>
        <v>0</v>
      </c>
      <c r="L21">
        <f>MasterListe!W22</f>
        <v>0</v>
      </c>
      <c r="M21">
        <f>MasterListe!X22</f>
        <v>0</v>
      </c>
      <c r="N21">
        <f>MasterListe!Y22</f>
        <v>0</v>
      </c>
      <c r="O21">
        <f>MasterListe!Z22</f>
        <v>0</v>
      </c>
      <c r="P21">
        <f>MasterListe!AA22</f>
        <v>0</v>
      </c>
      <c r="Q21">
        <f>MasterListe!AB22</f>
        <v>0</v>
      </c>
      <c r="R21">
        <f>MasterListe!AC22</f>
        <v>0</v>
      </c>
      <c r="S21" t="str">
        <f>MasterListe!L22</f>
        <v>Grenzschalter</v>
      </c>
    </row>
    <row r="22" spans="1:19">
      <c r="A22" t="str">
        <f>MasterListe!B23</f>
        <v>TZ003</v>
      </c>
      <c r="B22" t="str">
        <f>IF(MasterListe!D23&lt;&gt;1,MasterListe!C23&amp;"_"&amp;MasterListe!D23,MasterListe!C23)</f>
        <v>V3001</v>
      </c>
      <c r="C22" t="str">
        <f>MID(MasterListe!E23,5,4)</f>
        <v>KLPx</v>
      </c>
      <c r="D22" t="str">
        <f>MasterListe!G23</f>
        <v>FG01</v>
      </c>
      <c r="E22">
        <f>MasterListe!H23</f>
        <v>707</v>
      </c>
      <c r="F22" t="str">
        <f>MasterListe!I23</f>
        <v>Freigabe (AUF-Befehl)</v>
      </c>
      <c r="G22" t="str">
        <f>MasterListe!K23</f>
        <v>x</v>
      </c>
      <c r="H22">
        <f>MasterListe!S23</f>
        <v>0</v>
      </c>
      <c r="I22">
        <f>MasterListe!T23</f>
        <v>0</v>
      </c>
      <c r="J22">
        <f>MasterListe!U23</f>
        <v>0</v>
      </c>
      <c r="K22">
        <f>MasterListe!V23</f>
        <v>0</v>
      </c>
      <c r="L22">
        <f>MasterListe!W23</f>
        <v>0</v>
      </c>
      <c r="M22">
        <f>MasterListe!X23</f>
        <v>0</v>
      </c>
      <c r="N22">
        <f>MasterListe!Y23</f>
        <v>0</v>
      </c>
      <c r="O22">
        <f>MasterListe!Z23</f>
        <v>0</v>
      </c>
      <c r="P22">
        <f>MasterListe!AA23</f>
        <v>0</v>
      </c>
      <c r="Q22">
        <f>MasterListe!AB23</f>
        <v>0</v>
      </c>
      <c r="R22">
        <f>MasterListe!AC23</f>
        <v>0</v>
      </c>
      <c r="S22" t="str">
        <f>MasterListe!L23</f>
        <v>Klappe Einlagerung</v>
      </c>
    </row>
    <row r="23" spans="1:19">
      <c r="A23" t="str">
        <f>MasterListe!B24</f>
        <v>TZ003</v>
      </c>
      <c r="B23" t="str">
        <f>IF(MasterListe!D24&lt;&gt;1,MasterListe!C24&amp;"_"&amp;MasterListe!D24,MasterListe!C24)</f>
        <v>V3001</v>
      </c>
      <c r="C23" t="str">
        <f>MID(MasterListe!E24,5,4)</f>
        <v>KLPx</v>
      </c>
      <c r="D23" t="str">
        <f>MasterListe!G24</f>
        <v>RM01</v>
      </c>
      <c r="E23">
        <f>MasterListe!H24</f>
        <v>514</v>
      </c>
      <c r="F23" t="str">
        <f>MasterListe!I24</f>
        <v>Rückmeldung geöffnet</v>
      </c>
      <c r="G23" t="str">
        <f>MasterListe!K24</f>
        <v>x</v>
      </c>
      <c r="H23">
        <f>MasterListe!S24</f>
        <v>0</v>
      </c>
      <c r="I23">
        <f>MasterListe!T24</f>
        <v>0</v>
      </c>
      <c r="J23">
        <f>MasterListe!U24</f>
        <v>0</v>
      </c>
      <c r="K23">
        <f>MasterListe!V24</f>
        <v>0</v>
      </c>
      <c r="L23">
        <f>MasterListe!W24</f>
        <v>0</v>
      </c>
      <c r="M23">
        <f>MasterListe!X24</f>
        <v>0</v>
      </c>
      <c r="N23">
        <f>MasterListe!Y24</f>
        <v>0</v>
      </c>
      <c r="O23">
        <f>MasterListe!Z24</f>
        <v>0</v>
      </c>
      <c r="P23">
        <f>MasterListe!AA24</f>
        <v>0</v>
      </c>
      <c r="Q23">
        <f>MasterListe!AB24</f>
        <v>0</v>
      </c>
      <c r="R23">
        <f>MasterListe!AC24</f>
        <v>0</v>
      </c>
      <c r="S23" t="str">
        <f>MasterListe!L24</f>
        <v>Klappe Einlagerung</v>
      </c>
    </row>
    <row r="24" spans="1:19">
      <c r="A24" t="str">
        <f>MasterListe!B25</f>
        <v>TZ003</v>
      </c>
      <c r="B24" t="str">
        <f>IF(MasterListe!D25&lt;&gt;1,MasterListe!C25&amp;"_"&amp;MasterListe!D25,MasterListe!C25)</f>
        <v>V3001</v>
      </c>
      <c r="C24" t="str">
        <f>MID(MasterListe!E25,5,4)</f>
        <v>KLPx</v>
      </c>
      <c r="D24" t="str">
        <f>MasterListe!G25</f>
        <v>RM02</v>
      </c>
      <c r="E24">
        <f>MasterListe!H25</f>
        <v>515</v>
      </c>
      <c r="F24" t="str">
        <f>MasterListe!I25</f>
        <v>Rückmeldung geschlossen</v>
      </c>
      <c r="G24" t="str">
        <f>MasterListe!K25</f>
        <v>x</v>
      </c>
      <c r="H24">
        <f>MasterListe!S25</f>
        <v>0</v>
      </c>
      <c r="I24">
        <f>MasterListe!T25</f>
        <v>0</v>
      </c>
      <c r="J24">
        <f>MasterListe!U25</f>
        <v>0</v>
      </c>
      <c r="K24">
        <f>MasterListe!V25</f>
        <v>0</v>
      </c>
      <c r="L24">
        <f>MasterListe!W25</f>
        <v>0</v>
      </c>
      <c r="M24">
        <f>MasterListe!X25</f>
        <v>0</v>
      </c>
      <c r="N24">
        <f>MasterListe!Y25</f>
        <v>0</v>
      </c>
      <c r="O24">
        <f>MasterListe!Z25</f>
        <v>0</v>
      </c>
      <c r="P24">
        <f>MasterListe!AA25</f>
        <v>0</v>
      </c>
      <c r="Q24">
        <f>MasterListe!AB25</f>
        <v>0</v>
      </c>
      <c r="R24">
        <f>MasterListe!AC25</f>
        <v>0</v>
      </c>
      <c r="S24" t="str">
        <f>MasterListe!L25</f>
        <v>Klappe Einlagerung</v>
      </c>
    </row>
    <row r="25" spans="1:19">
      <c r="A25" t="str">
        <f>MasterListe!B26</f>
        <v>TZ003</v>
      </c>
      <c r="B25" t="str">
        <f>IF(MasterListe!D26&lt;&gt;1,MasterListe!C26&amp;"_"&amp;MasterListe!D26,MasterListe!C26)</f>
        <v>V3001</v>
      </c>
      <c r="C25" t="str">
        <f>MID(MasterListe!E26,5,4)</f>
        <v>KLPx</v>
      </c>
      <c r="D25" t="str">
        <f>MasterListe!G26</f>
        <v>SM05</v>
      </c>
      <c r="E25">
        <f>MasterListe!H26</f>
        <v>517</v>
      </c>
      <c r="F25" t="str">
        <f>MasterListe!I26</f>
        <v>Handeingriff</v>
      </c>
      <c r="G25" t="str">
        <f>MasterListe!K26</f>
        <v>x</v>
      </c>
      <c r="H25">
        <f>MasterListe!S26</f>
        <v>0</v>
      </c>
      <c r="I25">
        <f>MasterListe!T26</f>
        <v>0</v>
      </c>
      <c r="J25">
        <f>MasterListe!U26</f>
        <v>0</v>
      </c>
      <c r="K25">
        <f>MasterListe!V26</f>
        <v>0</v>
      </c>
      <c r="L25">
        <f>MasterListe!W26</f>
        <v>0</v>
      </c>
      <c r="M25">
        <f>MasterListe!X26</f>
        <v>0</v>
      </c>
      <c r="N25">
        <f>MasterListe!Y26</f>
        <v>0</v>
      </c>
      <c r="O25">
        <f>MasterListe!Z26</f>
        <v>0</v>
      </c>
      <c r="P25">
        <f>MasterListe!AA26</f>
        <v>0</v>
      </c>
      <c r="Q25">
        <f>MasterListe!AB26</f>
        <v>0</v>
      </c>
      <c r="R25">
        <f>MasterListe!AC26</f>
        <v>0</v>
      </c>
      <c r="S25" t="str">
        <f>MasterListe!L26</f>
        <v>Klappe Einlagerung</v>
      </c>
    </row>
    <row r="26" spans="1:19">
      <c r="A26" t="str">
        <f>MasterListe!B27</f>
        <v>TZ003</v>
      </c>
      <c r="B26" t="str">
        <f>IF(MasterListe!D27&lt;&gt;1,MasterListe!C27&amp;"_"&amp;MasterListe!D27,MasterListe!C27)</f>
        <v>V3001_S</v>
      </c>
      <c r="C26" t="str">
        <f>MID(MasterListe!E27,5,4)</f>
        <v>SM01</v>
      </c>
      <c r="D26" t="str">
        <f>MasterListe!G27</f>
        <v>SM01</v>
      </c>
      <c r="E26">
        <f>MasterListe!H27</f>
        <v>516</v>
      </c>
      <c r="F26" t="str">
        <f>MasterListe!I27</f>
        <v>Störmeldung</v>
      </c>
      <c r="G26" t="str">
        <f>MasterListe!K27</f>
        <v>x</v>
      </c>
      <c r="H26">
        <f>MasterListe!S27</f>
        <v>0</v>
      </c>
      <c r="I26">
        <f>MasterListe!T27</f>
        <v>0</v>
      </c>
      <c r="J26">
        <f>MasterListe!U27</f>
        <v>0</v>
      </c>
      <c r="K26">
        <f>MasterListe!V27</f>
        <v>0</v>
      </c>
      <c r="L26">
        <f>MasterListe!W27</f>
        <v>0</v>
      </c>
      <c r="M26">
        <f>MasterListe!X27</f>
        <v>0</v>
      </c>
      <c r="N26">
        <f>MasterListe!Y27</f>
        <v>0</v>
      </c>
      <c r="O26">
        <f>MasterListe!Z27</f>
        <v>0</v>
      </c>
      <c r="P26">
        <f>MasterListe!AA27</f>
        <v>0</v>
      </c>
      <c r="Q26">
        <f>MasterListe!AB27</f>
        <v>0</v>
      </c>
      <c r="R26">
        <f>MasterListe!AC27</f>
        <v>0</v>
      </c>
      <c r="S26" t="str">
        <f>MasterListe!L27</f>
        <v>Klappe Einlagerung SM</v>
      </c>
    </row>
    <row r="27" spans="1:19">
      <c r="A27" t="str">
        <f>MasterListe!B28</f>
        <v>TZ003</v>
      </c>
      <c r="B27" t="str">
        <f>IF(MasterListe!D28&lt;&gt;1,MasterListe!C28&amp;"_"&amp;MasterListe!D28,MasterListe!C28)</f>
        <v>LS163</v>
      </c>
      <c r="C27" t="str">
        <f>MID(MasterListe!E28,5,4)</f>
        <v>SM02</v>
      </c>
      <c r="D27" t="str">
        <f>MasterListe!G28</f>
        <v>SM01</v>
      </c>
      <c r="E27">
        <f>MasterListe!H28</f>
        <v>513</v>
      </c>
      <c r="F27" t="str">
        <f>MasterListe!I28</f>
        <v>Störmeldung HiHi</v>
      </c>
      <c r="G27" t="str">
        <f>MasterListe!K28</f>
        <v>x</v>
      </c>
      <c r="H27">
        <f>MasterListe!S28</f>
        <v>0</v>
      </c>
      <c r="I27">
        <f>MasterListe!T28</f>
        <v>0</v>
      </c>
      <c r="J27">
        <f>MasterListe!U28</f>
        <v>0</v>
      </c>
      <c r="K27">
        <f>MasterListe!V28</f>
        <v>0</v>
      </c>
      <c r="L27">
        <f>MasterListe!W28</f>
        <v>0</v>
      </c>
      <c r="M27">
        <f>MasterListe!X28</f>
        <v>0</v>
      </c>
      <c r="N27">
        <f>MasterListe!Y28</f>
        <v>0</v>
      </c>
      <c r="O27">
        <f>MasterListe!Z28</f>
        <v>0</v>
      </c>
      <c r="P27">
        <f>MasterListe!AA28</f>
        <v>0</v>
      </c>
      <c r="Q27">
        <f>MasterListe!AB28</f>
        <v>0</v>
      </c>
      <c r="R27">
        <f>MasterListe!AC28</f>
        <v>0</v>
      </c>
      <c r="S27" t="str">
        <f>MasterListe!L28</f>
        <v>Grenzschalter</v>
      </c>
    </row>
    <row r="28" spans="1:19">
      <c r="A28" t="str">
        <f>MasterListe!B29</f>
        <v>TZ003</v>
      </c>
      <c r="B28" t="str">
        <f>IF(MasterListe!D29&lt;&gt;1,MasterListe!C29&amp;"_"&amp;MasterListe!D29,MasterListe!C29)</f>
        <v>LS163</v>
      </c>
      <c r="C28" t="str">
        <f>MID(MasterListe!E29,5,4)</f>
        <v>SM02</v>
      </c>
      <c r="D28" t="str">
        <f>MasterListe!G29</f>
        <v>SM02</v>
      </c>
      <c r="E28">
        <f>MasterListe!H29</f>
        <v>512</v>
      </c>
      <c r="F28" t="str">
        <f>MasterListe!I29</f>
        <v>Niveaumeldung HiHi</v>
      </c>
      <c r="G28" t="str">
        <f>MasterListe!K29</f>
        <v>x</v>
      </c>
      <c r="H28">
        <f>MasterListe!S29</f>
        <v>0</v>
      </c>
      <c r="I28">
        <f>MasterListe!T29</f>
        <v>0</v>
      </c>
      <c r="J28">
        <f>MasterListe!U29</f>
        <v>0</v>
      </c>
      <c r="K28">
        <f>MasterListe!V29</f>
        <v>0</v>
      </c>
      <c r="L28">
        <f>MasterListe!W29</f>
        <v>0</v>
      </c>
      <c r="M28">
        <f>MasterListe!X29</f>
        <v>0</v>
      </c>
      <c r="N28">
        <f>MasterListe!Y29</f>
        <v>0</v>
      </c>
      <c r="O28">
        <f>MasterListe!Z29</f>
        <v>0</v>
      </c>
      <c r="P28">
        <f>MasterListe!AA29</f>
        <v>0</v>
      </c>
      <c r="Q28">
        <f>MasterListe!AB29</f>
        <v>0</v>
      </c>
      <c r="R28">
        <f>MasterListe!AC29</f>
        <v>0</v>
      </c>
      <c r="S28" t="str">
        <f>MasterListe!L29</f>
        <v>Grenzschalter</v>
      </c>
    </row>
    <row r="29" spans="1:19">
      <c r="A29" t="str">
        <f>MasterListe!B30</f>
        <v>TZ003</v>
      </c>
      <c r="B29" t="str">
        <f>IF(MasterListe!D30&lt;&gt;1,MasterListe!C30&amp;"_"&amp;MasterListe!D30,MasterListe!C30)</f>
        <v>LT163</v>
      </c>
      <c r="C29" t="str">
        <f>MID(MasterListe!E30,5,4)</f>
        <v>SENT</v>
      </c>
      <c r="D29" t="str">
        <f>MasterListe!G30</f>
        <v>MW01</v>
      </c>
      <c r="E29">
        <f>MasterListe!H30</f>
        <v>258</v>
      </c>
      <c r="F29" t="str">
        <f>MasterListe!I30</f>
        <v>Messwert</v>
      </c>
      <c r="G29" t="str">
        <f>MasterListe!K30</f>
        <v>x</v>
      </c>
      <c r="H29" t="str">
        <f>MasterListe!S30</f>
        <v>mV</v>
      </c>
      <c r="I29">
        <f>MasterListe!T30</f>
        <v>0</v>
      </c>
      <c r="J29">
        <f>MasterListe!U30</f>
        <v>0</v>
      </c>
      <c r="K29">
        <f>MasterListe!V30</f>
        <v>0</v>
      </c>
      <c r="L29">
        <f>MasterListe!W30</f>
        <v>0</v>
      </c>
      <c r="M29">
        <f>MasterListe!X30</f>
        <v>0</v>
      </c>
      <c r="N29">
        <f>MasterListe!Y30</f>
        <v>0</v>
      </c>
      <c r="O29">
        <f>MasterListe!Z30</f>
        <v>0</v>
      </c>
      <c r="P29">
        <f>MasterListe!AA30</f>
        <v>0</v>
      </c>
      <c r="Q29">
        <f>MasterListe!AB30</f>
        <v>0</v>
      </c>
      <c r="R29">
        <f>MasterListe!AC30</f>
        <v>0</v>
      </c>
      <c r="S29" t="str">
        <f>MasterListe!L30</f>
        <v>Fuellstand</v>
      </c>
    </row>
    <row r="30" spans="1:19">
      <c r="A30" t="str">
        <f>MasterListe!B31</f>
        <v>TZ003</v>
      </c>
      <c r="B30" t="str">
        <f>IF(MasterListe!D31&lt;&gt;1,MasterListe!C31&amp;"_"&amp;MasterListe!D31,MasterListe!C31)</f>
        <v>LT163_S</v>
      </c>
      <c r="C30" t="str">
        <f>MID(MasterListe!E31,5,4)</f>
        <v>SM03</v>
      </c>
      <c r="D30" t="str">
        <f>MasterListe!G31</f>
        <v>SM01</v>
      </c>
      <c r="E30">
        <f>MasterListe!H31</f>
        <v>501</v>
      </c>
      <c r="F30" t="str">
        <f>MasterListe!I31</f>
        <v>Störmeldung Hi</v>
      </c>
      <c r="G30" t="str">
        <f>MasterListe!K31</f>
        <v>x</v>
      </c>
      <c r="H30">
        <f>MasterListe!S31</f>
        <v>0</v>
      </c>
      <c r="I30">
        <f>MasterListe!T31</f>
        <v>0</v>
      </c>
      <c r="J30">
        <f>MasterListe!U31</f>
        <v>0</v>
      </c>
      <c r="K30">
        <f>MasterListe!V31</f>
        <v>0</v>
      </c>
      <c r="L30">
        <f>MasterListe!W31</f>
        <v>0</v>
      </c>
      <c r="M30">
        <f>MasterListe!X31</f>
        <v>0</v>
      </c>
      <c r="N30">
        <f>MasterListe!Y31</f>
        <v>0</v>
      </c>
      <c r="O30">
        <f>MasterListe!Z31</f>
        <v>0</v>
      </c>
      <c r="P30">
        <f>MasterListe!AA31</f>
        <v>0</v>
      </c>
      <c r="Q30">
        <f>MasterListe!AB31</f>
        <v>0</v>
      </c>
      <c r="R30">
        <f>MasterListe!AC31</f>
        <v>0</v>
      </c>
      <c r="S30" t="str">
        <f>MasterListe!L31</f>
        <v>Grenzschalter</v>
      </c>
    </row>
    <row r="31" spans="1:19">
      <c r="A31" t="str">
        <f>MasterListe!B32</f>
        <v>TZ003</v>
      </c>
      <c r="B31" t="str">
        <f>IF(MasterListe!D32&lt;&gt;1,MasterListe!C32&amp;"_"&amp;MasterListe!D32,MasterListe!C32)</f>
        <v>LT163_S</v>
      </c>
      <c r="C31" t="str">
        <f>MID(MasterListe!E32,5,4)</f>
        <v>SM03</v>
      </c>
      <c r="D31" t="str">
        <f>MasterListe!G32</f>
        <v>SM02</v>
      </c>
      <c r="E31">
        <f>MasterListe!H32</f>
        <v>502</v>
      </c>
      <c r="F31" t="str">
        <f>MasterListe!I32</f>
        <v>Störmeldung LoLo</v>
      </c>
      <c r="G31" t="str">
        <f>MasterListe!K32</f>
        <v>x</v>
      </c>
      <c r="H31">
        <f>MasterListe!S32</f>
        <v>0</v>
      </c>
      <c r="I31">
        <f>MasterListe!T32</f>
        <v>0</v>
      </c>
      <c r="J31">
        <f>MasterListe!U32</f>
        <v>0</v>
      </c>
      <c r="K31">
        <f>MasterListe!V32</f>
        <v>0</v>
      </c>
      <c r="L31">
        <f>MasterListe!W32</f>
        <v>0</v>
      </c>
      <c r="M31">
        <f>MasterListe!X32</f>
        <v>0</v>
      </c>
      <c r="N31">
        <f>MasterListe!Y32</f>
        <v>0</v>
      </c>
      <c r="O31">
        <f>MasterListe!Z32</f>
        <v>0</v>
      </c>
      <c r="P31">
        <f>MasterListe!AA32</f>
        <v>0</v>
      </c>
      <c r="Q31">
        <f>MasterListe!AB32</f>
        <v>0</v>
      </c>
      <c r="R31">
        <f>MasterListe!AC32</f>
        <v>0</v>
      </c>
      <c r="S31" t="str">
        <f>MasterListe!L32</f>
        <v>Grenzschalter</v>
      </c>
    </row>
    <row r="32" spans="1:19">
      <c r="A32" t="str">
        <f>MasterListe!B33</f>
        <v>TZ003</v>
      </c>
      <c r="B32" t="str">
        <f>IF(MasterListe!D33&lt;&gt;1,MasterListe!C33&amp;"_"&amp;MasterListe!D33,MasterListe!C33)</f>
        <v>LT163_S</v>
      </c>
      <c r="C32" t="str">
        <f>MID(MasterListe!E33,5,4)</f>
        <v>SM03</v>
      </c>
      <c r="D32" t="str">
        <f>MasterListe!G33</f>
        <v>SM03</v>
      </c>
      <c r="E32">
        <f>MasterListe!H33</f>
        <v>503</v>
      </c>
      <c r="F32" t="str">
        <f>MasterListe!I33</f>
        <v>Störmeldung 3</v>
      </c>
      <c r="G32" t="str">
        <f>MasterListe!K33</f>
        <v>x</v>
      </c>
      <c r="H32">
        <f>MasterListe!S33</f>
        <v>0</v>
      </c>
      <c r="I32">
        <f>MasterListe!T33</f>
        <v>0</v>
      </c>
      <c r="J32">
        <f>MasterListe!U33</f>
        <v>0</v>
      </c>
      <c r="K32">
        <f>MasterListe!V33</f>
        <v>0</v>
      </c>
      <c r="L32">
        <f>MasterListe!W33</f>
        <v>0</v>
      </c>
      <c r="M32">
        <f>MasterListe!X33</f>
        <v>0</v>
      </c>
      <c r="N32">
        <f>MasterListe!Y33</f>
        <v>0</v>
      </c>
      <c r="O32">
        <f>MasterListe!Z33</f>
        <v>0</v>
      </c>
      <c r="P32">
        <f>MasterListe!AA33</f>
        <v>0</v>
      </c>
      <c r="Q32">
        <f>MasterListe!AB33</f>
        <v>0</v>
      </c>
      <c r="R32">
        <f>MasterListe!AC33</f>
        <v>0</v>
      </c>
      <c r="S32" t="str">
        <f>MasterListe!L33</f>
        <v>Grenzschalter</v>
      </c>
    </row>
    <row r="33" spans="1:19">
      <c r="A33" t="str">
        <f>MasterListe!B34</f>
        <v>TZ010</v>
      </c>
      <c r="B33" t="str">
        <f>IF(MasterListe!D34&lt;&gt;1,MasterListe!C34&amp;"_"&amp;MasterListe!D34,MasterListe!C34)</f>
        <v>V4001_N4</v>
      </c>
      <c r="C33" t="str">
        <f>MID(MasterListe!E34,5,4)</f>
        <v>KLPx</v>
      </c>
      <c r="D33" t="str">
        <f>MasterListe!G34</f>
        <v>FG01</v>
      </c>
      <c r="E33">
        <f>MasterListe!H34</f>
        <v>708</v>
      </c>
      <c r="F33" t="str">
        <f>MasterListe!I34</f>
        <v>Freigabe (AUF-Befehl)</v>
      </c>
      <c r="G33" t="str">
        <f>MasterListe!K34</f>
        <v>x</v>
      </c>
      <c r="H33">
        <f>MasterListe!S34</f>
        <v>0</v>
      </c>
      <c r="I33">
        <f>MasterListe!T34</f>
        <v>0</v>
      </c>
      <c r="J33">
        <f>MasterListe!U34</f>
        <v>0</v>
      </c>
      <c r="K33">
        <f>MasterListe!V34</f>
        <v>0</v>
      </c>
      <c r="L33">
        <f>MasterListe!W34</f>
        <v>0</v>
      </c>
      <c r="M33">
        <f>MasterListe!X34</f>
        <v>0</v>
      </c>
      <c r="N33">
        <f>MasterListe!Y34</f>
        <v>0</v>
      </c>
      <c r="O33">
        <f>MasterListe!Z34</f>
        <v>0</v>
      </c>
      <c r="P33">
        <f>MasterListe!AA34</f>
        <v>0</v>
      </c>
      <c r="Q33">
        <f>MasterListe!AB34</f>
        <v>0</v>
      </c>
      <c r="R33">
        <f>MasterListe!AC34</f>
        <v>0</v>
      </c>
      <c r="S33" t="str">
        <f>MasterListe!L34</f>
        <v>Klappe Einlagerung</v>
      </c>
    </row>
    <row r="34" spans="1:19">
      <c r="A34" t="str">
        <f>MasterListe!B35</f>
        <v>TZ010</v>
      </c>
      <c r="B34" t="str">
        <f>IF(MasterListe!D35&lt;&gt;1,MasterListe!C35&amp;"_"&amp;MasterListe!D35,MasterListe!C35)</f>
        <v>V4001_N4</v>
      </c>
      <c r="C34" t="str">
        <f>MID(MasterListe!E35,5,4)</f>
        <v>KLPx</v>
      </c>
      <c r="D34" t="str">
        <f>MasterListe!G35</f>
        <v>RM01</v>
      </c>
      <c r="E34">
        <f>MasterListe!H35</f>
        <v>529</v>
      </c>
      <c r="F34" t="str">
        <f>MasterListe!I35</f>
        <v>Rückmeldung geöffnet</v>
      </c>
      <c r="G34" t="str">
        <f>MasterListe!K35</f>
        <v>x</v>
      </c>
      <c r="H34">
        <f>MasterListe!S35</f>
        <v>0</v>
      </c>
      <c r="I34">
        <f>MasterListe!T35</f>
        <v>0</v>
      </c>
      <c r="J34">
        <f>MasterListe!U35</f>
        <v>0</v>
      </c>
      <c r="K34">
        <f>MasterListe!V35</f>
        <v>0</v>
      </c>
      <c r="L34">
        <f>MasterListe!W35</f>
        <v>0</v>
      </c>
      <c r="M34">
        <f>MasterListe!X35</f>
        <v>0</v>
      </c>
      <c r="N34">
        <f>MasterListe!Y35</f>
        <v>0</v>
      </c>
      <c r="O34">
        <f>MasterListe!Z35</f>
        <v>0</v>
      </c>
      <c r="P34">
        <f>MasterListe!AA35</f>
        <v>0</v>
      </c>
      <c r="Q34">
        <f>MasterListe!AB35</f>
        <v>0</v>
      </c>
      <c r="R34">
        <f>MasterListe!AC35</f>
        <v>0</v>
      </c>
      <c r="S34" t="str">
        <f>MasterListe!L35</f>
        <v>Klappe Einlagerung</v>
      </c>
    </row>
    <row r="35" spans="1:19">
      <c r="A35" t="str">
        <f>MasterListe!B36</f>
        <v>TZ010</v>
      </c>
      <c r="B35" t="str">
        <f>IF(MasterListe!D36&lt;&gt;1,MasterListe!C36&amp;"_"&amp;MasterListe!D36,MasterListe!C36)</f>
        <v>V4001_N4</v>
      </c>
      <c r="C35" t="str">
        <f>MID(MasterListe!E36,5,4)</f>
        <v>KLPx</v>
      </c>
      <c r="D35" t="str">
        <f>MasterListe!G36</f>
        <v>RM02</v>
      </c>
      <c r="E35">
        <f>MasterListe!H36</f>
        <v>530</v>
      </c>
      <c r="F35" t="str">
        <f>MasterListe!I36</f>
        <v>Rückmeldung geschlossen</v>
      </c>
      <c r="G35" t="str">
        <f>MasterListe!K36</f>
        <v>x</v>
      </c>
      <c r="H35">
        <f>MasterListe!S36</f>
        <v>0</v>
      </c>
      <c r="I35">
        <f>MasterListe!T36</f>
        <v>0</v>
      </c>
      <c r="J35">
        <f>MasterListe!U36</f>
        <v>0</v>
      </c>
      <c r="K35">
        <f>MasterListe!V36</f>
        <v>0</v>
      </c>
      <c r="L35">
        <f>MasterListe!W36</f>
        <v>0</v>
      </c>
      <c r="M35">
        <f>MasterListe!X36</f>
        <v>0</v>
      </c>
      <c r="N35">
        <f>MasterListe!Y36</f>
        <v>0</v>
      </c>
      <c r="O35">
        <f>MasterListe!Z36</f>
        <v>0</v>
      </c>
      <c r="P35">
        <f>MasterListe!AA36</f>
        <v>0</v>
      </c>
      <c r="Q35">
        <f>MasterListe!AB36</f>
        <v>0</v>
      </c>
      <c r="R35">
        <f>MasterListe!AC36</f>
        <v>0</v>
      </c>
      <c r="S35" t="str">
        <f>MasterListe!L36</f>
        <v>Klappe Einlagerung</v>
      </c>
    </row>
    <row r="36" spans="1:19">
      <c r="A36" t="str">
        <f>MasterListe!B37</f>
        <v>TZ010</v>
      </c>
      <c r="B36" t="str">
        <f>IF(MasterListe!D37&lt;&gt;1,MasterListe!C37&amp;"_"&amp;MasterListe!D37,MasterListe!C37)</f>
        <v>V4001_N4</v>
      </c>
      <c r="C36" t="str">
        <f>MID(MasterListe!E37,5,4)</f>
        <v>KLPx</v>
      </c>
      <c r="D36" t="str">
        <f>MasterListe!G37</f>
        <v>SM05</v>
      </c>
      <c r="E36">
        <f>MasterListe!H37</f>
        <v>532</v>
      </c>
      <c r="F36" t="str">
        <f>MasterListe!I37</f>
        <v>Handeingriff</v>
      </c>
      <c r="G36" t="str">
        <f>MasterListe!K37</f>
        <v>x</v>
      </c>
      <c r="H36">
        <f>MasterListe!S37</f>
        <v>0</v>
      </c>
      <c r="I36">
        <f>MasterListe!T37</f>
        <v>0</v>
      </c>
      <c r="J36">
        <f>MasterListe!U37</f>
        <v>0</v>
      </c>
      <c r="K36">
        <f>MasterListe!V37</f>
        <v>0</v>
      </c>
      <c r="L36">
        <f>MasterListe!W37</f>
        <v>0</v>
      </c>
      <c r="M36">
        <f>MasterListe!X37</f>
        <v>0</v>
      </c>
      <c r="N36">
        <f>MasterListe!Y37</f>
        <v>0</v>
      </c>
      <c r="O36">
        <f>MasterListe!Z37</f>
        <v>0</v>
      </c>
      <c r="P36">
        <f>MasterListe!AA37</f>
        <v>0</v>
      </c>
      <c r="Q36">
        <f>MasterListe!AB37</f>
        <v>0</v>
      </c>
      <c r="R36">
        <f>MasterListe!AC37</f>
        <v>0</v>
      </c>
      <c r="S36" t="str">
        <f>MasterListe!L37</f>
        <v>Klappe Einlagerung</v>
      </c>
    </row>
    <row r="37" spans="1:19">
      <c r="A37" t="str">
        <f>MasterListe!B38</f>
        <v>TZ010</v>
      </c>
      <c r="B37" t="str">
        <f>IF(MasterListe!D38&lt;&gt;1,MasterListe!C38&amp;"_"&amp;MasterListe!D38,MasterListe!C38)</f>
        <v>V4001_N4_S</v>
      </c>
      <c r="C37" t="str">
        <f>MID(MasterListe!E38,5,4)</f>
        <v>SM01</v>
      </c>
      <c r="D37" t="str">
        <f>MasterListe!G38</f>
        <v>SM01</v>
      </c>
      <c r="E37">
        <f>MasterListe!H38</f>
        <v>531</v>
      </c>
      <c r="F37" t="str">
        <f>MasterListe!I38</f>
        <v>Störmeldung</v>
      </c>
      <c r="G37" t="str">
        <f>MasterListe!K38</f>
        <v>x</v>
      </c>
      <c r="H37">
        <f>MasterListe!S38</f>
        <v>0</v>
      </c>
      <c r="I37">
        <f>MasterListe!T38</f>
        <v>0</v>
      </c>
      <c r="J37">
        <f>MasterListe!U38</f>
        <v>0</v>
      </c>
      <c r="K37">
        <f>MasterListe!V38</f>
        <v>0</v>
      </c>
      <c r="L37">
        <f>MasterListe!W38</f>
        <v>0</v>
      </c>
      <c r="M37">
        <f>MasterListe!X38</f>
        <v>0</v>
      </c>
      <c r="N37">
        <f>MasterListe!Y38</f>
        <v>0</v>
      </c>
      <c r="O37">
        <f>MasterListe!Z38</f>
        <v>0</v>
      </c>
      <c r="P37">
        <f>MasterListe!AA38</f>
        <v>0</v>
      </c>
      <c r="Q37">
        <f>MasterListe!AB38</f>
        <v>0</v>
      </c>
      <c r="R37">
        <f>MasterListe!AC38</f>
        <v>0</v>
      </c>
      <c r="S37" t="str">
        <f>MasterListe!L38</f>
        <v>Klappe Einlagerung SM</v>
      </c>
    </row>
    <row r="38" spans="1:19">
      <c r="A38" t="str">
        <f>MasterListe!B39</f>
        <v>TZ010</v>
      </c>
      <c r="B38" t="str">
        <f>IF(MasterListe!D39&lt;&gt;1,MasterListe!C39&amp;"_"&amp;MasterListe!D39,MasterListe!C39)</f>
        <v>V5001_N6</v>
      </c>
      <c r="C38" t="str">
        <f>MID(MasterListe!E39,5,4)</f>
        <v>KLPx</v>
      </c>
      <c r="D38" t="str">
        <f>MasterListe!G39</f>
        <v>FG01</v>
      </c>
      <c r="E38">
        <f>MasterListe!H39</f>
        <v>709</v>
      </c>
      <c r="F38" t="str">
        <f>MasterListe!I39</f>
        <v>Freigabe (AUF-Befehl)</v>
      </c>
      <c r="G38" t="str">
        <f>MasterListe!K39</f>
        <v>x</v>
      </c>
      <c r="H38">
        <f>MasterListe!S39</f>
        <v>0</v>
      </c>
      <c r="I38">
        <f>MasterListe!T39</f>
        <v>0</v>
      </c>
      <c r="J38">
        <f>MasterListe!U39</f>
        <v>0</v>
      </c>
      <c r="K38">
        <f>MasterListe!V39</f>
        <v>0</v>
      </c>
      <c r="L38">
        <f>MasterListe!W39</f>
        <v>0</v>
      </c>
      <c r="M38">
        <f>MasterListe!X39</f>
        <v>0</v>
      </c>
      <c r="N38">
        <f>MasterListe!Y39</f>
        <v>0</v>
      </c>
      <c r="O38">
        <f>MasterListe!Z39</f>
        <v>0</v>
      </c>
      <c r="P38">
        <f>MasterListe!AA39</f>
        <v>0</v>
      </c>
      <c r="Q38">
        <f>MasterListe!AB39</f>
        <v>0</v>
      </c>
      <c r="R38">
        <f>MasterListe!AC39</f>
        <v>0</v>
      </c>
      <c r="S38" t="str">
        <f>MasterListe!L39</f>
        <v>Klappe Auslagerung</v>
      </c>
    </row>
    <row r="39" spans="1:19">
      <c r="A39" t="str">
        <f>MasterListe!B40</f>
        <v>TZ010</v>
      </c>
      <c r="B39" t="str">
        <f>IF(MasterListe!D40&lt;&gt;1,MasterListe!C40&amp;"_"&amp;MasterListe!D40,MasterListe!C40)</f>
        <v>V5001_N6</v>
      </c>
      <c r="C39" t="str">
        <f>MID(MasterListe!E40,5,4)</f>
        <v>KLPx</v>
      </c>
      <c r="D39" t="str">
        <f>MasterListe!G40</f>
        <v>RM01</v>
      </c>
      <c r="E39">
        <f>MasterListe!H40</f>
        <v>533</v>
      </c>
      <c r="F39" t="str">
        <f>MasterListe!I40</f>
        <v>Rückmeldung geöffnet</v>
      </c>
      <c r="G39" t="str">
        <f>MasterListe!K40</f>
        <v>x</v>
      </c>
      <c r="H39">
        <f>MasterListe!S40</f>
        <v>0</v>
      </c>
      <c r="I39">
        <f>MasterListe!T40</f>
        <v>0</v>
      </c>
      <c r="J39">
        <f>MasterListe!U40</f>
        <v>0</v>
      </c>
      <c r="K39">
        <f>MasterListe!V40</f>
        <v>0</v>
      </c>
      <c r="L39">
        <f>MasterListe!W40</f>
        <v>0</v>
      </c>
      <c r="M39">
        <f>MasterListe!X40</f>
        <v>0</v>
      </c>
      <c r="N39">
        <f>MasterListe!Y40</f>
        <v>0</v>
      </c>
      <c r="O39">
        <f>MasterListe!Z40</f>
        <v>0</v>
      </c>
      <c r="P39">
        <f>MasterListe!AA40</f>
        <v>0</v>
      </c>
      <c r="Q39">
        <f>MasterListe!AB40</f>
        <v>0</v>
      </c>
      <c r="R39">
        <f>MasterListe!AC40</f>
        <v>0</v>
      </c>
      <c r="S39" t="str">
        <f>MasterListe!L40</f>
        <v>Klappe Auslagerung</v>
      </c>
    </row>
    <row r="40" spans="1:19">
      <c r="A40" t="str">
        <f>MasterListe!B41</f>
        <v>TZ010</v>
      </c>
      <c r="B40" t="str">
        <f>IF(MasterListe!D41&lt;&gt;1,MasterListe!C41&amp;"_"&amp;MasterListe!D41,MasterListe!C41)</f>
        <v>V5001_N6</v>
      </c>
      <c r="C40" t="str">
        <f>MID(MasterListe!E41,5,4)</f>
        <v>KLPx</v>
      </c>
      <c r="D40" t="str">
        <f>MasterListe!G41</f>
        <v>RM02</v>
      </c>
      <c r="E40">
        <f>MasterListe!H41</f>
        <v>534</v>
      </c>
      <c r="F40" t="str">
        <f>MasterListe!I41</f>
        <v>Rückmeldung geschlossen</v>
      </c>
      <c r="G40" t="str">
        <f>MasterListe!K41</f>
        <v>x</v>
      </c>
      <c r="H40">
        <f>MasterListe!S41</f>
        <v>0</v>
      </c>
      <c r="I40">
        <f>MasterListe!T41</f>
        <v>0</v>
      </c>
      <c r="J40">
        <f>MasterListe!U41</f>
        <v>0</v>
      </c>
      <c r="K40">
        <f>MasterListe!V41</f>
        <v>0</v>
      </c>
      <c r="L40">
        <f>MasterListe!W41</f>
        <v>0</v>
      </c>
      <c r="M40">
        <f>MasterListe!X41</f>
        <v>0</v>
      </c>
      <c r="N40">
        <f>MasterListe!Y41</f>
        <v>0</v>
      </c>
      <c r="O40">
        <f>MasterListe!Z41</f>
        <v>0</v>
      </c>
      <c r="P40">
        <f>MasterListe!AA41</f>
        <v>0</v>
      </c>
      <c r="Q40">
        <f>MasterListe!AB41</f>
        <v>0</v>
      </c>
      <c r="R40">
        <f>MasterListe!AC41</f>
        <v>0</v>
      </c>
      <c r="S40" t="str">
        <f>MasterListe!L41</f>
        <v>Klappe Auslagerung</v>
      </c>
    </row>
    <row r="41" spans="1:19">
      <c r="A41" t="str">
        <f>MasterListe!B42</f>
        <v>TZ010</v>
      </c>
      <c r="B41" t="str">
        <f>IF(MasterListe!D42&lt;&gt;1,MasterListe!C42&amp;"_"&amp;MasterListe!D42,MasterListe!C42)</f>
        <v>V5001_N6</v>
      </c>
      <c r="C41" t="str">
        <f>MID(MasterListe!E42,5,4)</f>
        <v>KLPx</v>
      </c>
      <c r="D41" t="str">
        <f>MasterListe!G42</f>
        <v>SM05</v>
      </c>
      <c r="E41">
        <f>MasterListe!H42</f>
        <v>536</v>
      </c>
      <c r="F41" t="str">
        <f>MasterListe!I42</f>
        <v>Handeingriff</v>
      </c>
      <c r="G41" t="str">
        <f>MasterListe!K42</f>
        <v>x</v>
      </c>
      <c r="H41">
        <f>MasterListe!S42</f>
        <v>0</v>
      </c>
      <c r="I41">
        <f>MasterListe!T42</f>
        <v>0</v>
      </c>
      <c r="J41">
        <f>MasterListe!U42</f>
        <v>0</v>
      </c>
      <c r="K41">
        <f>MasterListe!V42</f>
        <v>0</v>
      </c>
      <c r="L41">
        <f>MasterListe!W42</f>
        <v>0</v>
      </c>
      <c r="M41">
        <f>MasterListe!X42</f>
        <v>0</v>
      </c>
      <c r="N41">
        <f>MasterListe!Y42</f>
        <v>0</v>
      </c>
      <c r="O41">
        <f>MasterListe!Z42</f>
        <v>0</v>
      </c>
      <c r="P41">
        <f>MasterListe!AA42</f>
        <v>0</v>
      </c>
      <c r="Q41">
        <f>MasterListe!AB42</f>
        <v>0</v>
      </c>
      <c r="R41">
        <f>MasterListe!AC42</f>
        <v>0</v>
      </c>
      <c r="S41" t="str">
        <f>MasterListe!L42</f>
        <v>Klappe Auslagerung</v>
      </c>
    </row>
    <row r="42" spans="1:19">
      <c r="A42" t="str">
        <f>MasterListe!B43</f>
        <v>TZ010</v>
      </c>
      <c r="B42" t="str">
        <f>IF(MasterListe!D43&lt;&gt;1,MasterListe!C43&amp;"_"&amp;MasterListe!D43,MasterListe!C43)</f>
        <v>V5001_N6_S</v>
      </c>
      <c r="C42" t="str">
        <f>MID(MasterListe!E43,5,4)</f>
        <v>SM01</v>
      </c>
      <c r="D42" t="str">
        <f>MasterListe!G43</f>
        <v>SM01</v>
      </c>
      <c r="E42">
        <f>MasterListe!H43</f>
        <v>535</v>
      </c>
      <c r="F42" t="str">
        <f>MasterListe!I43</f>
        <v>Störmeldung</v>
      </c>
      <c r="G42" t="str">
        <f>MasterListe!K43</f>
        <v>x</v>
      </c>
      <c r="H42">
        <f>MasterListe!S43</f>
        <v>0</v>
      </c>
      <c r="I42">
        <f>MasterListe!T43</f>
        <v>0</v>
      </c>
      <c r="J42">
        <f>MasterListe!U43</f>
        <v>0</v>
      </c>
      <c r="K42">
        <f>MasterListe!V43</f>
        <v>0</v>
      </c>
      <c r="L42">
        <f>MasterListe!W43</f>
        <v>0</v>
      </c>
      <c r="M42">
        <f>MasterListe!X43</f>
        <v>0</v>
      </c>
      <c r="N42">
        <f>MasterListe!Y43</f>
        <v>0</v>
      </c>
      <c r="O42">
        <f>MasterListe!Z43</f>
        <v>0</v>
      </c>
      <c r="P42">
        <f>MasterListe!AA43</f>
        <v>0</v>
      </c>
      <c r="Q42">
        <f>MasterListe!AB43</f>
        <v>0</v>
      </c>
      <c r="R42">
        <f>MasterListe!AC43</f>
        <v>0</v>
      </c>
      <c r="S42" t="str">
        <f>MasterListe!L43</f>
        <v>Klappe Auslagerung SM</v>
      </c>
    </row>
    <row r="43" spans="1:19">
      <c r="A43" t="str">
        <f>MasterListe!B44</f>
        <v>TZ010</v>
      </c>
      <c r="B43" t="str">
        <f>IF(MasterListe!D44&lt;&gt;1,MasterListe!C44&amp;"_"&amp;MasterListe!D44,MasterListe!C44)</f>
        <v>V5037_N5B</v>
      </c>
      <c r="C43" t="str">
        <f>MID(MasterListe!E44,5,4)</f>
        <v>KLPx</v>
      </c>
      <c r="D43" t="str">
        <f>MasterListe!G44</f>
        <v>FG01</v>
      </c>
      <c r="E43">
        <f>MasterListe!H44</f>
        <v>720</v>
      </c>
      <c r="F43" t="str">
        <f>MasterListe!I44</f>
        <v>Freigabe (AUF-Befehl)</v>
      </c>
      <c r="G43" t="str">
        <f>MasterListe!K44</f>
        <v>x</v>
      </c>
      <c r="H43">
        <f>MasterListe!S44</f>
        <v>0</v>
      </c>
      <c r="I43">
        <f>MasterListe!T44</f>
        <v>0</v>
      </c>
      <c r="J43">
        <f>MasterListe!U44</f>
        <v>0</v>
      </c>
      <c r="K43">
        <f>MasterListe!V44</f>
        <v>0</v>
      </c>
      <c r="L43">
        <f>MasterListe!W44</f>
        <v>0</v>
      </c>
      <c r="M43">
        <f>MasterListe!X44</f>
        <v>0</v>
      </c>
      <c r="N43">
        <f>MasterListe!Y44</f>
        <v>0</v>
      </c>
      <c r="O43">
        <f>MasterListe!Z44</f>
        <v>0</v>
      </c>
      <c r="P43">
        <f>MasterListe!AA44</f>
        <v>0</v>
      </c>
      <c r="Q43">
        <f>MasterListe!AB44</f>
        <v>0</v>
      </c>
      <c r="R43">
        <f>MasterListe!AC44</f>
        <v>0</v>
      </c>
      <c r="S43" t="str">
        <f>MasterListe!L44</f>
        <v>Klappe Umlagerung</v>
      </c>
    </row>
    <row r="44" spans="1:19">
      <c r="A44" t="str">
        <f>MasterListe!B45</f>
        <v>TZ010</v>
      </c>
      <c r="B44" t="str">
        <f>IF(MasterListe!D45&lt;&gt;1,MasterListe!C45&amp;"_"&amp;MasterListe!D45,MasterListe!C45)</f>
        <v>V5037_N5B</v>
      </c>
      <c r="C44" t="str">
        <f>MID(MasterListe!E45,5,4)</f>
        <v>KLPx</v>
      </c>
      <c r="D44" t="str">
        <f>MasterListe!G45</f>
        <v>RM01</v>
      </c>
      <c r="E44">
        <f>MasterListe!H45</f>
        <v>537</v>
      </c>
      <c r="F44" t="str">
        <f>MasterListe!I45</f>
        <v>Rückmeldung geöffnet</v>
      </c>
      <c r="G44" t="str">
        <f>MasterListe!K45</f>
        <v>x</v>
      </c>
      <c r="H44">
        <f>MasterListe!S45</f>
        <v>0</v>
      </c>
      <c r="I44">
        <f>MasterListe!T45</f>
        <v>0</v>
      </c>
      <c r="J44">
        <f>MasterListe!U45</f>
        <v>0</v>
      </c>
      <c r="K44">
        <f>MasterListe!V45</f>
        <v>0</v>
      </c>
      <c r="L44">
        <f>MasterListe!W45</f>
        <v>0</v>
      </c>
      <c r="M44">
        <f>MasterListe!X45</f>
        <v>0</v>
      </c>
      <c r="N44">
        <f>MasterListe!Y45</f>
        <v>0</v>
      </c>
      <c r="O44">
        <f>MasterListe!Z45</f>
        <v>0</v>
      </c>
      <c r="P44">
        <f>MasterListe!AA45</f>
        <v>0</v>
      </c>
      <c r="Q44">
        <f>MasterListe!AB45</f>
        <v>0</v>
      </c>
      <c r="R44">
        <f>MasterListe!AC45</f>
        <v>0</v>
      </c>
      <c r="S44" t="str">
        <f>MasterListe!L45</f>
        <v>Klappe Umlagerung</v>
      </c>
    </row>
    <row r="45" spans="1:19">
      <c r="A45" t="str">
        <f>MasterListe!B46</f>
        <v>TZ010</v>
      </c>
      <c r="B45" t="str">
        <f>IF(MasterListe!D46&lt;&gt;1,MasterListe!C46&amp;"_"&amp;MasterListe!D46,MasterListe!C46)</f>
        <v>V5037_N5B</v>
      </c>
      <c r="C45" t="str">
        <f>MID(MasterListe!E46,5,4)</f>
        <v>KLPx</v>
      </c>
      <c r="D45" t="str">
        <f>MasterListe!G46</f>
        <v>RM02</v>
      </c>
      <c r="E45">
        <f>MasterListe!H46</f>
        <v>538</v>
      </c>
      <c r="F45" t="str">
        <f>MasterListe!I46</f>
        <v>Rückmeldung geschlossen</v>
      </c>
      <c r="G45" t="str">
        <f>MasterListe!K46</f>
        <v>x</v>
      </c>
      <c r="H45">
        <f>MasterListe!S46</f>
        <v>0</v>
      </c>
      <c r="I45">
        <f>MasterListe!T46</f>
        <v>0</v>
      </c>
      <c r="J45">
        <f>MasterListe!U46</f>
        <v>0</v>
      </c>
      <c r="K45">
        <f>MasterListe!V46</f>
        <v>0</v>
      </c>
      <c r="L45">
        <f>MasterListe!W46</f>
        <v>0</v>
      </c>
      <c r="M45">
        <f>MasterListe!X46</f>
        <v>0</v>
      </c>
      <c r="N45">
        <f>MasterListe!Y46</f>
        <v>0</v>
      </c>
      <c r="O45">
        <f>MasterListe!Z46</f>
        <v>0</v>
      </c>
      <c r="P45">
        <f>MasterListe!AA46</f>
        <v>0</v>
      </c>
      <c r="Q45">
        <f>MasterListe!AB46</f>
        <v>0</v>
      </c>
      <c r="R45">
        <f>MasterListe!AC46</f>
        <v>0</v>
      </c>
      <c r="S45" t="str">
        <f>MasterListe!L46</f>
        <v>Klappe Umlagerung</v>
      </c>
    </row>
    <row r="46" spans="1:19">
      <c r="A46" t="str">
        <f>MasterListe!B47</f>
        <v>TZ010</v>
      </c>
      <c r="B46" t="str">
        <f>IF(MasterListe!D47&lt;&gt;1,MasterListe!C47&amp;"_"&amp;MasterListe!D47,MasterListe!C47)</f>
        <v>V5037_N5B</v>
      </c>
      <c r="C46" t="str">
        <f>MID(MasterListe!E47,5,4)</f>
        <v>KLPx</v>
      </c>
      <c r="D46" t="str">
        <f>MasterListe!G47</f>
        <v>SM05</v>
      </c>
      <c r="E46">
        <f>MasterListe!H47</f>
        <v>544</v>
      </c>
      <c r="F46" t="str">
        <f>MasterListe!I47</f>
        <v>Handeingriff</v>
      </c>
      <c r="G46" t="str">
        <f>MasterListe!K47</f>
        <v>x</v>
      </c>
      <c r="H46">
        <f>MasterListe!S47</f>
        <v>0</v>
      </c>
      <c r="I46">
        <f>MasterListe!T47</f>
        <v>0</v>
      </c>
      <c r="J46">
        <f>MasterListe!U47</f>
        <v>0</v>
      </c>
      <c r="K46">
        <f>MasterListe!V47</f>
        <v>0</v>
      </c>
      <c r="L46">
        <f>MasterListe!W47</f>
        <v>0</v>
      </c>
      <c r="M46">
        <f>MasterListe!X47</f>
        <v>0</v>
      </c>
      <c r="N46">
        <f>MasterListe!Y47</f>
        <v>0</v>
      </c>
      <c r="O46">
        <f>MasterListe!Z47</f>
        <v>0</v>
      </c>
      <c r="P46">
        <f>MasterListe!AA47</f>
        <v>0</v>
      </c>
      <c r="Q46">
        <f>MasterListe!AB47</f>
        <v>0</v>
      </c>
      <c r="R46">
        <f>MasterListe!AC47</f>
        <v>0</v>
      </c>
      <c r="S46" t="str">
        <f>MasterListe!L47</f>
        <v>Klappe Umlagerung</v>
      </c>
    </row>
    <row r="47" spans="1:19">
      <c r="A47" t="str">
        <f>MasterListe!B48</f>
        <v>TZ010</v>
      </c>
      <c r="B47" t="str">
        <f>IF(MasterListe!D48&lt;&gt;1,MasterListe!C48&amp;"_"&amp;MasterListe!D48,MasterListe!C48)</f>
        <v>V5037_N5B_S</v>
      </c>
      <c r="C47" t="str">
        <f>MID(MasterListe!E48,5,4)</f>
        <v>SM01</v>
      </c>
      <c r="D47" t="str">
        <f>MasterListe!G48</f>
        <v>SM01</v>
      </c>
      <c r="E47">
        <f>MasterListe!H48</f>
        <v>539</v>
      </c>
      <c r="F47" t="str">
        <f>MasterListe!I48</f>
        <v>Störmeldung</v>
      </c>
      <c r="G47" t="str">
        <f>MasterListe!K48</f>
        <v>x</v>
      </c>
      <c r="H47">
        <f>MasterListe!S48</f>
        <v>0</v>
      </c>
      <c r="I47">
        <f>MasterListe!T48</f>
        <v>0</v>
      </c>
      <c r="J47">
        <f>MasterListe!U48</f>
        <v>0</v>
      </c>
      <c r="K47">
        <f>MasterListe!V48</f>
        <v>0</v>
      </c>
      <c r="L47">
        <f>MasterListe!W48</f>
        <v>0</v>
      </c>
      <c r="M47">
        <f>MasterListe!X48</f>
        <v>0</v>
      </c>
      <c r="N47">
        <f>MasterListe!Y48</f>
        <v>0</v>
      </c>
      <c r="O47">
        <f>MasterListe!Z48</f>
        <v>0</v>
      </c>
      <c r="P47">
        <f>MasterListe!AA48</f>
        <v>0</v>
      </c>
      <c r="Q47">
        <f>MasterListe!AB48</f>
        <v>0</v>
      </c>
      <c r="R47">
        <f>MasterListe!AC48</f>
        <v>0</v>
      </c>
      <c r="S47" t="str">
        <f>MasterListe!L48</f>
        <v>Klappe Umlagerung SM</v>
      </c>
    </row>
    <row r="48" spans="1:19">
      <c r="A48" t="str">
        <f>MasterListe!B49</f>
        <v>TZ010</v>
      </c>
      <c r="B48" t="str">
        <f>IF(MasterListe!D49&lt;&gt;1,MasterListe!C49&amp;"_"&amp;MasterListe!D49,MasterListe!C49)</f>
        <v>LS001</v>
      </c>
      <c r="C48" t="str">
        <f>MID(MasterListe!E49,5,4)</f>
        <v>SM02</v>
      </c>
      <c r="D48" t="str">
        <f>MasterListe!G49</f>
        <v>SM01</v>
      </c>
      <c r="E48">
        <f>MasterListe!H49</f>
        <v>519</v>
      </c>
      <c r="F48" t="str">
        <f>MasterListe!I49</f>
        <v>Störmeldung HiHi</v>
      </c>
      <c r="G48" t="str">
        <f>MasterListe!K49</f>
        <v>x</v>
      </c>
      <c r="H48">
        <f>MasterListe!S49</f>
        <v>0</v>
      </c>
      <c r="I48">
        <f>MasterListe!T49</f>
        <v>0</v>
      </c>
      <c r="J48">
        <f>MasterListe!U49</f>
        <v>0</v>
      </c>
      <c r="K48">
        <f>MasterListe!V49</f>
        <v>0</v>
      </c>
      <c r="L48">
        <f>MasterListe!W49</f>
        <v>0</v>
      </c>
      <c r="M48">
        <f>MasterListe!X49</f>
        <v>0</v>
      </c>
      <c r="N48">
        <f>MasterListe!Y49</f>
        <v>0</v>
      </c>
      <c r="O48">
        <f>MasterListe!Z49</f>
        <v>0</v>
      </c>
      <c r="P48">
        <f>MasterListe!AA49</f>
        <v>0</v>
      </c>
      <c r="Q48">
        <f>MasterListe!AB49</f>
        <v>0</v>
      </c>
      <c r="R48">
        <f>MasterListe!AC49</f>
        <v>0</v>
      </c>
      <c r="S48" t="str">
        <f>MasterListe!L49</f>
        <v>Grenzschalter</v>
      </c>
    </row>
    <row r="49" spans="1:19">
      <c r="A49" t="str">
        <f>MasterListe!B50</f>
        <v>TZ010</v>
      </c>
      <c r="B49" t="str">
        <f>IF(MasterListe!D50&lt;&gt;1,MasterListe!C50&amp;"_"&amp;MasterListe!D50,MasterListe!C50)</f>
        <v>LS001</v>
      </c>
      <c r="C49" t="str">
        <f>MID(MasterListe!E50,5,4)</f>
        <v>SM02</v>
      </c>
      <c r="D49" t="str">
        <f>MasterListe!G50</f>
        <v>SM02</v>
      </c>
      <c r="E49">
        <f>MasterListe!H50</f>
        <v>520</v>
      </c>
      <c r="F49" t="str">
        <f>MasterListe!I50</f>
        <v>Niveaumeldung HiHi</v>
      </c>
      <c r="G49" t="str">
        <f>MasterListe!K50</f>
        <v>x</v>
      </c>
      <c r="H49">
        <f>MasterListe!S50</f>
        <v>0</v>
      </c>
      <c r="I49">
        <f>MasterListe!T50</f>
        <v>0</v>
      </c>
      <c r="J49">
        <f>MasterListe!U50</f>
        <v>0</v>
      </c>
      <c r="K49">
        <f>MasterListe!V50</f>
        <v>0</v>
      </c>
      <c r="L49">
        <f>MasterListe!W50</f>
        <v>0</v>
      </c>
      <c r="M49">
        <f>MasterListe!X50</f>
        <v>0</v>
      </c>
      <c r="N49">
        <f>MasterListe!Y50</f>
        <v>0</v>
      </c>
      <c r="O49">
        <f>MasterListe!Z50</f>
        <v>0</v>
      </c>
      <c r="P49">
        <f>MasterListe!AA50</f>
        <v>0</v>
      </c>
      <c r="Q49">
        <f>MasterListe!AB50</f>
        <v>0</v>
      </c>
      <c r="R49">
        <f>MasterListe!AC50</f>
        <v>0</v>
      </c>
      <c r="S49" t="str">
        <f>MasterListe!L50</f>
        <v>Grenzschalter</v>
      </c>
    </row>
    <row r="50" spans="1:19">
      <c r="A50" t="str">
        <f>MasterListe!B51</f>
        <v>TZ010</v>
      </c>
      <c r="B50" t="str">
        <f>IF(MasterListe!D51&lt;&gt;1,MasterListe!C51&amp;"_"&amp;MasterListe!D51,MasterListe!C51)</f>
        <v>LS011</v>
      </c>
      <c r="C50" t="str">
        <f>MID(MasterListe!E51,5,4)</f>
        <v>SM02</v>
      </c>
      <c r="D50" t="str">
        <f>MasterListe!G51</f>
        <v>SM01</v>
      </c>
      <c r="E50">
        <f>MasterListe!H51</f>
        <v>522</v>
      </c>
      <c r="F50" t="str">
        <f>MasterListe!I51</f>
        <v>Störmeldung Hi</v>
      </c>
      <c r="G50" t="str">
        <f>MasterListe!K51</f>
        <v>x</v>
      </c>
      <c r="H50">
        <f>MasterListe!S51</f>
        <v>0</v>
      </c>
      <c r="I50">
        <f>MasterListe!T51</f>
        <v>0</v>
      </c>
      <c r="J50">
        <f>MasterListe!U51</f>
        <v>0</v>
      </c>
      <c r="K50">
        <f>MasterListe!V51</f>
        <v>0</v>
      </c>
      <c r="L50">
        <f>MasterListe!W51</f>
        <v>0</v>
      </c>
      <c r="M50">
        <f>MasterListe!X51</f>
        <v>0</v>
      </c>
      <c r="N50">
        <f>MasterListe!Y51</f>
        <v>0</v>
      </c>
      <c r="O50">
        <f>MasterListe!Z51</f>
        <v>0</v>
      </c>
      <c r="P50">
        <f>MasterListe!AA51</f>
        <v>0</v>
      </c>
      <c r="Q50">
        <f>MasterListe!AB51</f>
        <v>0</v>
      </c>
      <c r="R50">
        <f>MasterListe!AC51</f>
        <v>0</v>
      </c>
      <c r="S50" t="str">
        <f>MasterListe!L51</f>
        <v>Grenzschalter</v>
      </c>
    </row>
    <row r="51" spans="1:19">
      <c r="A51" t="str">
        <f>MasterListe!B52</f>
        <v>TZ010</v>
      </c>
      <c r="B51" t="str">
        <f>IF(MasterListe!D52&lt;&gt;1,MasterListe!C52&amp;"_"&amp;MasterListe!D52,MasterListe!C52)</f>
        <v>LS011</v>
      </c>
      <c r="C51" t="str">
        <f>MID(MasterListe!E52,5,4)</f>
        <v>SM02</v>
      </c>
      <c r="D51" t="str">
        <f>MasterListe!G52</f>
        <v>SM02</v>
      </c>
      <c r="E51">
        <f>MasterListe!H52</f>
        <v>521</v>
      </c>
      <c r="F51" t="str">
        <f>MasterListe!I52</f>
        <v>Niveaumeldung Hi</v>
      </c>
      <c r="G51" t="str">
        <f>MasterListe!K52</f>
        <v>x</v>
      </c>
      <c r="H51">
        <f>MasterListe!S52</f>
        <v>0</v>
      </c>
      <c r="I51">
        <f>MasterListe!T52</f>
        <v>0</v>
      </c>
      <c r="J51">
        <f>MasterListe!U52</f>
        <v>0</v>
      </c>
      <c r="K51">
        <f>MasterListe!V52</f>
        <v>0</v>
      </c>
      <c r="L51">
        <f>MasterListe!W52</f>
        <v>0</v>
      </c>
      <c r="M51">
        <f>MasterListe!X52</f>
        <v>0</v>
      </c>
      <c r="N51">
        <f>MasterListe!Y52</f>
        <v>0</v>
      </c>
      <c r="O51">
        <f>MasterListe!Z52</f>
        <v>0</v>
      </c>
      <c r="P51">
        <f>MasterListe!AA52</f>
        <v>0</v>
      </c>
      <c r="Q51">
        <f>MasterListe!AB52</f>
        <v>0</v>
      </c>
      <c r="R51">
        <f>MasterListe!AC52</f>
        <v>0</v>
      </c>
      <c r="S51" t="str">
        <f>MasterListe!L52</f>
        <v>Grenzschalter</v>
      </c>
    </row>
    <row r="52" spans="1:19">
      <c r="A52" t="str">
        <f>MasterListe!B53</f>
        <v>TZ010</v>
      </c>
      <c r="B52" t="str">
        <f>IF(MasterListe!D53&lt;&gt;1,MasterListe!C53&amp;"_"&amp;MasterListe!D53,MasterListe!C53)</f>
        <v>LS111</v>
      </c>
      <c r="C52" t="str">
        <f>MID(MasterListe!E53,5,4)</f>
        <v>SM02</v>
      </c>
      <c r="D52" t="str">
        <f>MasterListe!G53</f>
        <v>SM01</v>
      </c>
      <c r="E52">
        <f>MasterListe!H53</f>
        <v>523</v>
      </c>
      <c r="F52" t="str">
        <f>MasterListe!I53</f>
        <v>Störmeldung LoLo</v>
      </c>
      <c r="G52" t="str">
        <f>MasterListe!K53</f>
        <v>x</v>
      </c>
      <c r="H52">
        <f>MasterListe!S53</f>
        <v>0</v>
      </c>
      <c r="I52">
        <f>MasterListe!T53</f>
        <v>0</v>
      </c>
      <c r="J52">
        <f>MasterListe!U53</f>
        <v>0</v>
      </c>
      <c r="K52">
        <f>MasterListe!V53</f>
        <v>0</v>
      </c>
      <c r="L52">
        <f>MasterListe!W53</f>
        <v>0</v>
      </c>
      <c r="M52">
        <f>MasterListe!X53</f>
        <v>0</v>
      </c>
      <c r="N52">
        <f>MasterListe!Y53</f>
        <v>0</v>
      </c>
      <c r="O52">
        <f>MasterListe!Z53</f>
        <v>0</v>
      </c>
      <c r="P52">
        <f>MasterListe!AA53</f>
        <v>0</v>
      </c>
      <c r="Q52">
        <f>MasterListe!AB53</f>
        <v>0</v>
      </c>
      <c r="R52">
        <f>MasterListe!AC53</f>
        <v>0</v>
      </c>
      <c r="S52" t="str">
        <f>MasterListe!L53</f>
        <v>Grenzschalter</v>
      </c>
    </row>
    <row r="53" spans="1:19">
      <c r="A53" t="str">
        <f>MasterListe!B54</f>
        <v>TZ010</v>
      </c>
      <c r="B53" t="str">
        <f>IF(MasterListe!D54&lt;&gt;1,MasterListe!C54&amp;"_"&amp;MasterListe!D54,MasterListe!C54)</f>
        <v>LS111</v>
      </c>
      <c r="C53" t="str">
        <f>MID(MasterListe!E54,5,4)</f>
        <v>SM02</v>
      </c>
      <c r="D53" t="str">
        <f>MasterListe!G54</f>
        <v>SM02</v>
      </c>
      <c r="E53">
        <f>MasterListe!H54</f>
        <v>528</v>
      </c>
      <c r="F53" t="str">
        <f>MasterListe!I54</f>
        <v>Niveaumeldung LoLo</v>
      </c>
      <c r="G53" t="str">
        <f>MasterListe!K54</f>
        <v>x</v>
      </c>
      <c r="H53">
        <f>MasterListe!S54</f>
        <v>0</v>
      </c>
      <c r="I53">
        <f>MasterListe!T54</f>
        <v>0</v>
      </c>
      <c r="J53">
        <f>MasterListe!U54</f>
        <v>0</v>
      </c>
      <c r="K53">
        <f>MasterListe!V54</f>
        <v>0</v>
      </c>
      <c r="L53">
        <f>MasterListe!W54</f>
        <v>0</v>
      </c>
      <c r="M53">
        <f>MasterListe!X54</f>
        <v>0</v>
      </c>
      <c r="N53">
        <f>MasterListe!Y54</f>
        <v>0</v>
      </c>
      <c r="O53">
        <f>MasterListe!Z54</f>
        <v>0</v>
      </c>
      <c r="P53">
        <f>MasterListe!AA54</f>
        <v>0</v>
      </c>
      <c r="Q53">
        <f>MasterListe!AB54</f>
        <v>0</v>
      </c>
      <c r="R53">
        <f>MasterListe!AC54</f>
        <v>0</v>
      </c>
      <c r="S53" t="str">
        <f>MasterListe!L54</f>
        <v>Grenzschalter</v>
      </c>
    </row>
    <row r="54" spans="1:19">
      <c r="A54" t="str">
        <f>MasterListe!B55</f>
        <v>TZ010</v>
      </c>
      <c r="B54" t="str">
        <f>IF(MasterListe!D55&lt;&gt;1,MasterListe!C55&amp;"_"&amp;MasterListe!D55,MasterListe!C55)</f>
        <v>LT001</v>
      </c>
      <c r="C54" t="str">
        <f>MID(MasterListe!E55,5,4)</f>
        <v>SENT</v>
      </c>
      <c r="D54" t="str">
        <f>MasterListe!G55</f>
        <v>MW01</v>
      </c>
      <c r="E54">
        <f>MasterListe!H55</f>
        <v>259</v>
      </c>
      <c r="F54" t="str">
        <f>MasterListe!I55</f>
        <v>Messwert</v>
      </c>
      <c r="G54" t="str">
        <f>MasterListe!K55</f>
        <v>x</v>
      </c>
      <c r="H54" t="str">
        <f>MasterListe!S55</f>
        <v>mV</v>
      </c>
      <c r="I54">
        <f>MasterListe!T55</f>
        <v>0</v>
      </c>
      <c r="J54">
        <f>MasterListe!U55</f>
        <v>0</v>
      </c>
      <c r="K54">
        <f>MasterListe!V55</f>
        <v>0</v>
      </c>
      <c r="L54">
        <f>MasterListe!W55</f>
        <v>0</v>
      </c>
      <c r="M54">
        <f>MasterListe!X55</f>
        <v>0</v>
      </c>
      <c r="N54">
        <f>MasterListe!Y55</f>
        <v>0</v>
      </c>
      <c r="O54">
        <f>MasterListe!Z55</f>
        <v>0</v>
      </c>
      <c r="P54">
        <f>MasterListe!AA55</f>
        <v>0</v>
      </c>
      <c r="Q54">
        <f>MasterListe!AB55</f>
        <v>0</v>
      </c>
      <c r="R54">
        <f>MasterListe!AC55</f>
        <v>0</v>
      </c>
      <c r="S54" t="str">
        <f>MasterListe!L55</f>
        <v>Fuellstand</v>
      </c>
    </row>
    <row r="55" spans="1:19">
      <c r="A55" t="str">
        <f>MasterListe!B56</f>
        <v>TZ010</v>
      </c>
      <c r="B55" t="str">
        <f>IF(MasterListe!D56&lt;&gt;1,MasterListe!C56&amp;"_"&amp;MasterListe!D56,MasterListe!C56)</f>
        <v>LT001_S</v>
      </c>
      <c r="C55" t="str">
        <f>MID(MasterListe!E56,5,4)</f>
        <v>SM01</v>
      </c>
      <c r="D55" t="str">
        <f>MasterListe!G56</f>
        <v>SM01</v>
      </c>
      <c r="E55">
        <f>MasterListe!H56</f>
        <v>518</v>
      </c>
      <c r="F55" t="str">
        <f>MasterListe!I56</f>
        <v>Störmeldung</v>
      </c>
      <c r="G55" t="str">
        <f>MasterListe!K56</f>
        <v>x</v>
      </c>
      <c r="H55">
        <f>MasterListe!S56</f>
        <v>0</v>
      </c>
      <c r="I55">
        <f>MasterListe!T56</f>
        <v>0</v>
      </c>
      <c r="J55">
        <f>MasterListe!U56</f>
        <v>0</v>
      </c>
      <c r="K55">
        <f>MasterListe!V56</f>
        <v>0</v>
      </c>
      <c r="L55">
        <f>MasterListe!W56</f>
        <v>0</v>
      </c>
      <c r="M55">
        <f>MasterListe!X56</f>
        <v>0</v>
      </c>
      <c r="N55">
        <f>MasterListe!Y56</f>
        <v>0</v>
      </c>
      <c r="O55">
        <f>MasterListe!Z56</f>
        <v>0</v>
      </c>
      <c r="P55">
        <f>MasterListe!AA56</f>
        <v>0</v>
      </c>
      <c r="Q55">
        <f>MasterListe!AB56</f>
        <v>0</v>
      </c>
      <c r="R55">
        <f>MasterListe!AC56</f>
        <v>0</v>
      </c>
      <c r="S55" t="str">
        <f>MasterListe!L56</f>
        <v>Fuellstand SM</v>
      </c>
    </row>
    <row r="56" spans="1:19">
      <c r="A56" t="str">
        <f>MasterListe!B57</f>
        <v>TZ011</v>
      </c>
      <c r="B56" t="str">
        <f>IF(MasterListe!D57&lt;&gt;1,MasterListe!C57&amp;"_"&amp;MasterListe!D57,MasterListe!C57)</f>
        <v>V4002_N4</v>
      </c>
      <c r="C56" t="str">
        <f>MID(MasterListe!E57,5,4)</f>
        <v>KLPx</v>
      </c>
      <c r="D56" t="str">
        <f>MasterListe!G57</f>
        <v>FG01</v>
      </c>
      <c r="E56">
        <f>MasterListe!H57</f>
        <v>721</v>
      </c>
      <c r="F56" t="str">
        <f>MasterListe!I57</f>
        <v>Freigabe (AUF-Befehl)</v>
      </c>
      <c r="G56" t="str">
        <f>MasterListe!K57</f>
        <v>x</v>
      </c>
      <c r="H56">
        <f>MasterListe!S57</f>
        <v>0</v>
      </c>
      <c r="I56">
        <f>MasterListe!T57</f>
        <v>0</v>
      </c>
      <c r="J56">
        <f>MasterListe!U57</f>
        <v>0</v>
      </c>
      <c r="K56">
        <f>MasterListe!V57</f>
        <v>0</v>
      </c>
      <c r="L56">
        <f>MasterListe!W57</f>
        <v>0</v>
      </c>
      <c r="M56">
        <f>MasterListe!X57</f>
        <v>0</v>
      </c>
      <c r="N56">
        <f>MasterListe!Y57</f>
        <v>0</v>
      </c>
      <c r="O56">
        <f>MasterListe!Z57</f>
        <v>0</v>
      </c>
      <c r="P56">
        <f>MasterListe!AA57</f>
        <v>0</v>
      </c>
      <c r="Q56">
        <f>MasterListe!AB57</f>
        <v>0</v>
      </c>
      <c r="R56">
        <f>MasterListe!AC57</f>
        <v>0</v>
      </c>
      <c r="S56" t="str">
        <f>MasterListe!L57</f>
        <v>Klappe Einlagerung</v>
      </c>
    </row>
    <row r="57" spans="1:19">
      <c r="A57" t="str">
        <f>MasterListe!B58</f>
        <v>TZ011</v>
      </c>
      <c r="B57" t="str">
        <f>IF(MasterListe!D58&lt;&gt;1,MasterListe!C58&amp;"_"&amp;MasterListe!D58,MasterListe!C58)</f>
        <v>V4002_N4</v>
      </c>
      <c r="C57" t="str">
        <f>MID(MasterListe!E58,5,4)</f>
        <v>KLPx</v>
      </c>
      <c r="D57" t="str">
        <f>MasterListe!G58</f>
        <v>RM01</v>
      </c>
      <c r="E57">
        <f>MasterListe!H58</f>
        <v>552</v>
      </c>
      <c r="F57" t="str">
        <f>MasterListe!I58</f>
        <v>Rückmeldung geöffnet</v>
      </c>
      <c r="G57" t="str">
        <f>MasterListe!K58</f>
        <v>x</v>
      </c>
      <c r="H57">
        <f>MasterListe!S58</f>
        <v>0</v>
      </c>
      <c r="I57">
        <f>MasterListe!T58</f>
        <v>0</v>
      </c>
      <c r="J57">
        <f>MasterListe!U58</f>
        <v>0</v>
      </c>
      <c r="K57">
        <f>MasterListe!V58</f>
        <v>0</v>
      </c>
      <c r="L57">
        <f>MasterListe!W58</f>
        <v>0</v>
      </c>
      <c r="M57">
        <f>MasterListe!X58</f>
        <v>0</v>
      </c>
      <c r="N57">
        <f>MasterListe!Y58</f>
        <v>0</v>
      </c>
      <c r="O57">
        <f>MasterListe!Z58</f>
        <v>0</v>
      </c>
      <c r="P57">
        <f>MasterListe!AA58</f>
        <v>0</v>
      </c>
      <c r="Q57">
        <f>MasterListe!AB58</f>
        <v>0</v>
      </c>
      <c r="R57">
        <f>MasterListe!AC58</f>
        <v>0</v>
      </c>
      <c r="S57" t="str">
        <f>MasterListe!L58</f>
        <v>Klappe Einlagerung</v>
      </c>
    </row>
    <row r="58" spans="1:19">
      <c r="A58" t="str">
        <f>MasterListe!B59</f>
        <v>TZ011</v>
      </c>
      <c r="B58" t="str">
        <f>IF(MasterListe!D59&lt;&gt;1,MasterListe!C59&amp;"_"&amp;MasterListe!D59,MasterListe!C59)</f>
        <v>V4002_N4</v>
      </c>
      <c r="C58" t="str">
        <f>MID(MasterListe!E59,5,4)</f>
        <v>KLPx</v>
      </c>
      <c r="D58" t="str">
        <f>MasterListe!G59</f>
        <v>RM02</v>
      </c>
      <c r="E58">
        <f>MasterListe!H59</f>
        <v>553</v>
      </c>
      <c r="F58" t="str">
        <f>MasterListe!I59</f>
        <v>Rückmeldung geschlossen</v>
      </c>
      <c r="G58" t="str">
        <f>MasterListe!K59</f>
        <v>x</v>
      </c>
      <c r="H58">
        <f>MasterListe!S59</f>
        <v>0</v>
      </c>
      <c r="I58">
        <f>MasterListe!T59</f>
        <v>0</v>
      </c>
      <c r="J58">
        <f>MasterListe!U59</f>
        <v>0</v>
      </c>
      <c r="K58">
        <f>MasterListe!V59</f>
        <v>0</v>
      </c>
      <c r="L58">
        <f>MasterListe!W59</f>
        <v>0</v>
      </c>
      <c r="M58">
        <f>MasterListe!X59</f>
        <v>0</v>
      </c>
      <c r="N58">
        <f>MasterListe!Y59</f>
        <v>0</v>
      </c>
      <c r="O58">
        <f>MasterListe!Z59</f>
        <v>0</v>
      </c>
      <c r="P58">
        <f>MasterListe!AA59</f>
        <v>0</v>
      </c>
      <c r="Q58">
        <f>MasterListe!AB59</f>
        <v>0</v>
      </c>
      <c r="R58">
        <f>MasterListe!AC59</f>
        <v>0</v>
      </c>
      <c r="S58" t="str">
        <f>MasterListe!L59</f>
        <v>Klappe Einlagerung</v>
      </c>
    </row>
    <row r="59" spans="1:19">
      <c r="A59" t="str">
        <f>MasterListe!B60</f>
        <v>TZ011</v>
      </c>
      <c r="B59" t="str">
        <f>IF(MasterListe!D60&lt;&gt;1,MasterListe!C60&amp;"_"&amp;MasterListe!D60,MasterListe!C60)</f>
        <v>V4002_N4</v>
      </c>
      <c r="C59" t="str">
        <f>MID(MasterListe!E60,5,4)</f>
        <v>KLPx</v>
      </c>
      <c r="D59" t="str">
        <f>MasterListe!G60</f>
        <v>SM05</v>
      </c>
      <c r="E59">
        <f>MasterListe!H60</f>
        <v>555</v>
      </c>
      <c r="F59" t="str">
        <f>MasterListe!I60</f>
        <v>Handeingriff</v>
      </c>
      <c r="G59" t="str">
        <f>MasterListe!K60</f>
        <v>x</v>
      </c>
      <c r="H59">
        <f>MasterListe!S60</f>
        <v>0</v>
      </c>
      <c r="I59">
        <f>MasterListe!T60</f>
        <v>0</v>
      </c>
      <c r="J59">
        <f>MasterListe!U60</f>
        <v>0</v>
      </c>
      <c r="K59">
        <f>MasterListe!V60</f>
        <v>0</v>
      </c>
      <c r="L59">
        <f>MasterListe!W60</f>
        <v>0</v>
      </c>
      <c r="M59">
        <f>MasterListe!X60</f>
        <v>0</v>
      </c>
      <c r="N59">
        <f>MasterListe!Y60</f>
        <v>0</v>
      </c>
      <c r="O59">
        <f>MasterListe!Z60</f>
        <v>0</v>
      </c>
      <c r="P59">
        <f>MasterListe!AA60</f>
        <v>0</v>
      </c>
      <c r="Q59">
        <f>MasterListe!AB60</f>
        <v>0</v>
      </c>
      <c r="R59">
        <f>MasterListe!AC60</f>
        <v>0</v>
      </c>
      <c r="S59" t="str">
        <f>MasterListe!L60</f>
        <v>Klappe Einlagerung</v>
      </c>
    </row>
    <row r="60" spans="1:19">
      <c r="A60" t="str">
        <f>MasterListe!B61</f>
        <v>TZ011</v>
      </c>
      <c r="B60" t="str">
        <f>IF(MasterListe!D61&lt;&gt;1,MasterListe!C61&amp;"_"&amp;MasterListe!D61,MasterListe!C61)</f>
        <v>V4002_N4_S</v>
      </c>
      <c r="C60" t="str">
        <f>MID(MasterListe!E61,5,4)</f>
        <v>SM01</v>
      </c>
      <c r="D60" t="str">
        <f>MasterListe!G61</f>
        <v>SM01</v>
      </c>
      <c r="E60">
        <f>MasterListe!H61</f>
        <v>554</v>
      </c>
      <c r="F60" t="str">
        <f>MasterListe!I61</f>
        <v>Störmeldung</v>
      </c>
      <c r="G60" t="str">
        <f>MasterListe!K61</f>
        <v>x</v>
      </c>
      <c r="H60">
        <f>MasterListe!S61</f>
        <v>0</v>
      </c>
      <c r="I60">
        <f>MasterListe!T61</f>
        <v>0</v>
      </c>
      <c r="J60">
        <f>MasterListe!U61</f>
        <v>0</v>
      </c>
      <c r="K60">
        <f>MasterListe!V61</f>
        <v>0</v>
      </c>
      <c r="L60">
        <f>MasterListe!W61</f>
        <v>0</v>
      </c>
      <c r="M60">
        <f>MasterListe!X61</f>
        <v>0</v>
      </c>
      <c r="N60">
        <f>MasterListe!Y61</f>
        <v>0</v>
      </c>
      <c r="O60">
        <f>MasterListe!Z61</f>
        <v>0</v>
      </c>
      <c r="P60">
        <f>MasterListe!AA61</f>
        <v>0</v>
      </c>
      <c r="Q60">
        <f>MasterListe!AB61</f>
        <v>0</v>
      </c>
      <c r="R60">
        <f>MasterListe!AC61</f>
        <v>0</v>
      </c>
      <c r="S60" t="str">
        <f>MasterListe!L61</f>
        <v>Klappe Einlagerung SM</v>
      </c>
    </row>
    <row r="61" spans="1:19">
      <c r="A61" t="str">
        <f>MasterListe!B62</f>
        <v>TZ011</v>
      </c>
      <c r="B61" t="str">
        <f>IF(MasterListe!D62&lt;&gt;1,MasterListe!C62&amp;"_"&amp;MasterListe!D62,MasterListe!C62)</f>
        <v>V5002_N6</v>
      </c>
      <c r="C61" t="str">
        <f>MID(MasterListe!E62,5,4)</f>
        <v>KLPx</v>
      </c>
      <c r="D61" t="str">
        <f>MasterListe!G62</f>
        <v>FG01</v>
      </c>
      <c r="E61">
        <f>MasterListe!H62</f>
        <v>722</v>
      </c>
      <c r="F61" t="str">
        <f>MasterListe!I62</f>
        <v>Freigabe (AUF-Befehl)</v>
      </c>
      <c r="G61" t="str">
        <f>MasterListe!K62</f>
        <v>x</v>
      </c>
      <c r="H61">
        <f>MasterListe!S62</f>
        <v>0</v>
      </c>
      <c r="I61">
        <f>MasterListe!T62</f>
        <v>0</v>
      </c>
      <c r="J61">
        <f>MasterListe!U62</f>
        <v>0</v>
      </c>
      <c r="K61">
        <f>MasterListe!V62</f>
        <v>0</v>
      </c>
      <c r="L61">
        <f>MasterListe!W62</f>
        <v>0</v>
      </c>
      <c r="M61">
        <f>MasterListe!X62</f>
        <v>0</v>
      </c>
      <c r="N61">
        <f>MasterListe!Y62</f>
        <v>0</v>
      </c>
      <c r="O61">
        <f>MasterListe!Z62</f>
        <v>0</v>
      </c>
      <c r="P61">
        <f>MasterListe!AA62</f>
        <v>0</v>
      </c>
      <c r="Q61">
        <f>MasterListe!AB62</f>
        <v>0</v>
      </c>
      <c r="R61">
        <f>MasterListe!AC62</f>
        <v>0</v>
      </c>
      <c r="S61" t="str">
        <f>MasterListe!L62</f>
        <v>Klappe Auslagerung</v>
      </c>
    </row>
    <row r="62" spans="1:19">
      <c r="A62" t="str">
        <f>MasterListe!B63</f>
        <v>TZ011</v>
      </c>
      <c r="B62" t="str">
        <f>IF(MasterListe!D63&lt;&gt;1,MasterListe!C63&amp;"_"&amp;MasterListe!D63,MasterListe!C63)</f>
        <v>V5002_N6</v>
      </c>
      <c r="C62" t="str">
        <f>MID(MasterListe!E63,5,4)</f>
        <v>KLPx</v>
      </c>
      <c r="D62" t="str">
        <f>MasterListe!G63</f>
        <v>RM01</v>
      </c>
      <c r="E62">
        <f>MasterListe!H63</f>
        <v>560</v>
      </c>
      <c r="F62" t="str">
        <f>MasterListe!I63</f>
        <v>Rückmeldung geöffnet</v>
      </c>
      <c r="G62" t="str">
        <f>MasterListe!K63</f>
        <v>x</v>
      </c>
      <c r="H62">
        <f>MasterListe!S63</f>
        <v>0</v>
      </c>
      <c r="I62">
        <f>MasterListe!T63</f>
        <v>0</v>
      </c>
      <c r="J62">
        <f>MasterListe!U63</f>
        <v>0</v>
      </c>
      <c r="K62">
        <f>MasterListe!V63</f>
        <v>0</v>
      </c>
      <c r="L62">
        <f>MasterListe!W63</f>
        <v>0</v>
      </c>
      <c r="M62">
        <f>MasterListe!X63</f>
        <v>0</v>
      </c>
      <c r="N62">
        <f>MasterListe!Y63</f>
        <v>0</v>
      </c>
      <c r="O62">
        <f>MasterListe!Z63</f>
        <v>0</v>
      </c>
      <c r="P62">
        <f>MasterListe!AA63</f>
        <v>0</v>
      </c>
      <c r="Q62">
        <f>MasterListe!AB63</f>
        <v>0</v>
      </c>
      <c r="R62">
        <f>MasterListe!AC63</f>
        <v>0</v>
      </c>
      <c r="S62" t="str">
        <f>MasterListe!L63</f>
        <v>Klappe Auslagerung</v>
      </c>
    </row>
    <row r="63" spans="1:19">
      <c r="A63" t="str">
        <f>MasterListe!B64</f>
        <v>TZ011</v>
      </c>
      <c r="B63" t="str">
        <f>IF(MasterListe!D64&lt;&gt;1,MasterListe!C64&amp;"_"&amp;MasterListe!D64,MasterListe!C64)</f>
        <v>V5002_N6</v>
      </c>
      <c r="C63" t="str">
        <f>MID(MasterListe!E64,5,4)</f>
        <v>KLPx</v>
      </c>
      <c r="D63" t="str">
        <f>MasterListe!G64</f>
        <v>RM02</v>
      </c>
      <c r="E63">
        <f>MasterListe!H64</f>
        <v>561</v>
      </c>
      <c r="F63" t="str">
        <f>MasterListe!I64</f>
        <v>Rückmeldung geschlossen</v>
      </c>
      <c r="G63" t="str">
        <f>MasterListe!K64</f>
        <v>x</v>
      </c>
      <c r="H63">
        <f>MasterListe!S64</f>
        <v>0</v>
      </c>
      <c r="I63">
        <f>MasterListe!T64</f>
        <v>0</v>
      </c>
      <c r="J63">
        <f>MasterListe!U64</f>
        <v>0</v>
      </c>
      <c r="K63">
        <f>MasterListe!V64</f>
        <v>0</v>
      </c>
      <c r="L63">
        <f>MasterListe!W64</f>
        <v>0</v>
      </c>
      <c r="M63">
        <f>MasterListe!X64</f>
        <v>0</v>
      </c>
      <c r="N63">
        <f>MasterListe!Y64</f>
        <v>0</v>
      </c>
      <c r="O63">
        <f>MasterListe!Z64</f>
        <v>0</v>
      </c>
      <c r="P63">
        <f>MasterListe!AA64</f>
        <v>0</v>
      </c>
      <c r="Q63">
        <f>MasterListe!AB64</f>
        <v>0</v>
      </c>
      <c r="R63">
        <f>MasterListe!AC64</f>
        <v>0</v>
      </c>
      <c r="S63" t="str">
        <f>MasterListe!L64</f>
        <v>Klappe Auslagerung</v>
      </c>
    </row>
    <row r="64" spans="1:19">
      <c r="A64" t="str">
        <f>MasterListe!B65</f>
        <v>TZ011</v>
      </c>
      <c r="B64" t="str">
        <f>IF(MasterListe!D65&lt;&gt;1,MasterListe!C65&amp;"_"&amp;MasterListe!D65,MasterListe!C65)</f>
        <v>V5002_N6</v>
      </c>
      <c r="C64" t="str">
        <f>MID(MasterListe!E65,5,4)</f>
        <v>KLPx</v>
      </c>
      <c r="D64" t="str">
        <f>MasterListe!G65</f>
        <v>SM05</v>
      </c>
      <c r="E64">
        <f>MasterListe!H65</f>
        <v>563</v>
      </c>
      <c r="F64" t="str">
        <f>MasterListe!I65</f>
        <v>Handeingriff</v>
      </c>
      <c r="G64" t="str">
        <f>MasterListe!K65</f>
        <v>x</v>
      </c>
      <c r="H64">
        <f>MasterListe!S65</f>
        <v>0</v>
      </c>
      <c r="I64">
        <f>MasterListe!T65</f>
        <v>0</v>
      </c>
      <c r="J64">
        <f>MasterListe!U65</f>
        <v>0</v>
      </c>
      <c r="K64">
        <f>MasterListe!V65</f>
        <v>0</v>
      </c>
      <c r="L64">
        <f>MasterListe!W65</f>
        <v>0</v>
      </c>
      <c r="M64">
        <f>MasterListe!X65</f>
        <v>0</v>
      </c>
      <c r="N64">
        <f>MasterListe!Y65</f>
        <v>0</v>
      </c>
      <c r="O64">
        <f>MasterListe!Z65</f>
        <v>0</v>
      </c>
      <c r="P64">
        <f>MasterListe!AA65</f>
        <v>0</v>
      </c>
      <c r="Q64">
        <f>MasterListe!AB65</f>
        <v>0</v>
      </c>
      <c r="R64">
        <f>MasterListe!AC65</f>
        <v>0</v>
      </c>
      <c r="S64" t="str">
        <f>MasterListe!L65</f>
        <v>Klappe Auslagerung</v>
      </c>
    </row>
    <row r="65" spans="1:19">
      <c r="A65" t="str">
        <f>MasterListe!B66</f>
        <v>TZ011</v>
      </c>
      <c r="B65" t="str">
        <f>IF(MasterListe!D66&lt;&gt;1,MasterListe!C66&amp;"_"&amp;MasterListe!D66,MasterListe!C66)</f>
        <v>V5002_N6_S</v>
      </c>
      <c r="C65" t="str">
        <f>MID(MasterListe!E66,5,4)</f>
        <v>SM01</v>
      </c>
      <c r="D65" t="str">
        <f>MasterListe!G66</f>
        <v>SM01</v>
      </c>
      <c r="E65">
        <f>MasterListe!H66</f>
        <v>562</v>
      </c>
      <c r="F65" t="str">
        <f>MasterListe!I66</f>
        <v>Störmeldung</v>
      </c>
      <c r="G65" t="str">
        <f>MasterListe!K66</f>
        <v>x</v>
      </c>
      <c r="H65">
        <f>MasterListe!S66</f>
        <v>0</v>
      </c>
      <c r="I65">
        <f>MasterListe!T66</f>
        <v>0</v>
      </c>
      <c r="J65">
        <f>MasterListe!U66</f>
        <v>0</v>
      </c>
      <c r="K65">
        <f>MasterListe!V66</f>
        <v>0</v>
      </c>
      <c r="L65">
        <f>MasterListe!W66</f>
        <v>0</v>
      </c>
      <c r="M65">
        <f>MasterListe!X66</f>
        <v>0</v>
      </c>
      <c r="N65">
        <f>MasterListe!Y66</f>
        <v>0</v>
      </c>
      <c r="O65">
        <f>MasterListe!Z66</f>
        <v>0</v>
      </c>
      <c r="P65">
        <f>MasterListe!AA66</f>
        <v>0</v>
      </c>
      <c r="Q65">
        <f>MasterListe!AB66</f>
        <v>0</v>
      </c>
      <c r="R65">
        <f>MasterListe!AC66</f>
        <v>0</v>
      </c>
      <c r="S65" t="str">
        <f>MasterListe!L66</f>
        <v>Klappe Auslagerung SM</v>
      </c>
    </row>
    <row r="66" spans="1:19">
      <c r="A66" t="str">
        <f>MasterListe!B67</f>
        <v>TZ011</v>
      </c>
      <c r="B66" t="str">
        <f>IF(MasterListe!D67&lt;&gt;1,MasterListe!C67&amp;"_"&amp;MasterListe!D67,MasterListe!C67)</f>
        <v>V5038_N5B</v>
      </c>
      <c r="C66" t="str">
        <f>MID(MasterListe!E67,5,4)</f>
        <v>KLPx</v>
      </c>
      <c r="D66" t="str">
        <f>MasterListe!G67</f>
        <v>FG01</v>
      </c>
      <c r="E66">
        <f>MasterListe!H67</f>
        <v>723</v>
      </c>
      <c r="F66" t="str">
        <f>MasterListe!I67</f>
        <v>Freigabe (AUF-Befehl)</v>
      </c>
      <c r="G66" t="str">
        <f>MasterListe!K67</f>
        <v>x</v>
      </c>
      <c r="H66">
        <f>MasterListe!S67</f>
        <v>0</v>
      </c>
      <c r="I66">
        <f>MasterListe!T67</f>
        <v>0</v>
      </c>
      <c r="J66">
        <f>MasterListe!U67</f>
        <v>0</v>
      </c>
      <c r="K66">
        <f>MasterListe!V67</f>
        <v>0</v>
      </c>
      <c r="L66">
        <f>MasterListe!W67</f>
        <v>0</v>
      </c>
      <c r="M66">
        <f>MasterListe!X67</f>
        <v>0</v>
      </c>
      <c r="N66">
        <f>MasterListe!Y67</f>
        <v>0</v>
      </c>
      <c r="O66">
        <f>MasterListe!Z67</f>
        <v>0</v>
      </c>
      <c r="P66">
        <f>MasterListe!AA67</f>
        <v>0</v>
      </c>
      <c r="Q66">
        <f>MasterListe!AB67</f>
        <v>0</v>
      </c>
      <c r="R66">
        <f>MasterListe!AC67</f>
        <v>0</v>
      </c>
      <c r="S66" t="str">
        <f>MasterListe!L67</f>
        <v>Klappe Umlagerung</v>
      </c>
    </row>
    <row r="67" spans="1:19">
      <c r="A67" t="str">
        <f>MasterListe!B68</f>
        <v>TZ011</v>
      </c>
      <c r="B67" t="str">
        <f>IF(MasterListe!D68&lt;&gt;1,MasterListe!C68&amp;"_"&amp;MasterListe!D68,MasterListe!C68)</f>
        <v>V5038_N5B</v>
      </c>
      <c r="C67" t="str">
        <f>MID(MasterListe!E68,5,4)</f>
        <v>KLPx</v>
      </c>
      <c r="D67" t="str">
        <f>MasterListe!G68</f>
        <v>RM01</v>
      </c>
      <c r="E67">
        <f>MasterListe!H68</f>
        <v>564</v>
      </c>
      <c r="F67" t="str">
        <f>MasterListe!I68</f>
        <v>Rückmeldung geöffnet</v>
      </c>
      <c r="G67" t="str">
        <f>MasterListe!K68</f>
        <v>x</v>
      </c>
      <c r="H67">
        <f>MasterListe!S68</f>
        <v>0</v>
      </c>
      <c r="I67">
        <f>MasterListe!T68</f>
        <v>0</v>
      </c>
      <c r="J67">
        <f>MasterListe!U68</f>
        <v>0</v>
      </c>
      <c r="K67">
        <f>MasterListe!V68</f>
        <v>0</v>
      </c>
      <c r="L67">
        <f>MasterListe!W68</f>
        <v>0</v>
      </c>
      <c r="M67">
        <f>MasterListe!X68</f>
        <v>0</v>
      </c>
      <c r="N67">
        <f>MasterListe!Y68</f>
        <v>0</v>
      </c>
      <c r="O67">
        <f>MasterListe!Z68</f>
        <v>0</v>
      </c>
      <c r="P67">
        <f>MasterListe!AA68</f>
        <v>0</v>
      </c>
      <c r="Q67">
        <f>MasterListe!AB68</f>
        <v>0</v>
      </c>
      <c r="R67">
        <f>MasterListe!AC68</f>
        <v>0</v>
      </c>
      <c r="S67" t="str">
        <f>MasterListe!L68</f>
        <v>Klappe Umlagerung</v>
      </c>
    </row>
    <row r="68" spans="1:19">
      <c r="A68" t="str">
        <f>MasterListe!B69</f>
        <v>TZ011</v>
      </c>
      <c r="B68" t="str">
        <f>IF(MasterListe!D69&lt;&gt;1,MasterListe!C69&amp;"_"&amp;MasterListe!D69,MasterListe!C69)</f>
        <v>V5038_N5B</v>
      </c>
      <c r="C68" t="str">
        <f>MID(MasterListe!E69,5,4)</f>
        <v>KLPx</v>
      </c>
      <c r="D68" t="str">
        <f>MasterListe!G69</f>
        <v>RM02</v>
      </c>
      <c r="E68">
        <f>MasterListe!H69</f>
        <v>565</v>
      </c>
      <c r="F68" t="str">
        <f>MasterListe!I69</f>
        <v>Rückmeldung geschlossen</v>
      </c>
      <c r="G68" t="str">
        <f>MasterListe!K69</f>
        <v>x</v>
      </c>
      <c r="H68">
        <f>MasterListe!S69</f>
        <v>0</v>
      </c>
      <c r="I68">
        <f>MasterListe!T69</f>
        <v>0</v>
      </c>
      <c r="J68">
        <f>MasterListe!U69</f>
        <v>0</v>
      </c>
      <c r="K68">
        <f>MasterListe!V69</f>
        <v>0</v>
      </c>
      <c r="L68">
        <f>MasterListe!W69</f>
        <v>0</v>
      </c>
      <c r="M68">
        <f>MasterListe!X69</f>
        <v>0</v>
      </c>
      <c r="N68">
        <f>MasterListe!Y69</f>
        <v>0</v>
      </c>
      <c r="O68">
        <f>MasterListe!Z69</f>
        <v>0</v>
      </c>
      <c r="P68">
        <f>MasterListe!AA69</f>
        <v>0</v>
      </c>
      <c r="Q68">
        <f>MasterListe!AB69</f>
        <v>0</v>
      </c>
      <c r="R68">
        <f>MasterListe!AC69</f>
        <v>0</v>
      </c>
      <c r="S68" t="str">
        <f>MasterListe!L69</f>
        <v>Klappe Umlagerung</v>
      </c>
    </row>
    <row r="69" spans="1:19">
      <c r="A69" t="str">
        <f>MasterListe!B70</f>
        <v>TZ011</v>
      </c>
      <c r="B69" t="str">
        <f>IF(MasterListe!D70&lt;&gt;1,MasterListe!C70&amp;"_"&amp;MasterListe!D70,MasterListe!C70)</f>
        <v>V5038_N5B</v>
      </c>
      <c r="C69" t="str">
        <f>MID(MasterListe!E70,5,4)</f>
        <v>KLPx</v>
      </c>
      <c r="D69" t="str">
        <f>MasterListe!G70</f>
        <v>SM05</v>
      </c>
      <c r="E69">
        <f>MasterListe!H70</f>
        <v>567</v>
      </c>
      <c r="F69" t="str">
        <f>MasterListe!I70</f>
        <v>Handeingriff</v>
      </c>
      <c r="G69" t="str">
        <f>MasterListe!K70</f>
        <v>x</v>
      </c>
      <c r="H69">
        <f>MasterListe!S70</f>
        <v>0</v>
      </c>
      <c r="I69">
        <f>MasterListe!T70</f>
        <v>0</v>
      </c>
      <c r="J69">
        <f>MasterListe!U70</f>
        <v>0</v>
      </c>
      <c r="K69">
        <f>MasterListe!V70</f>
        <v>0</v>
      </c>
      <c r="L69">
        <f>MasterListe!W70</f>
        <v>0</v>
      </c>
      <c r="M69">
        <f>MasterListe!X70</f>
        <v>0</v>
      </c>
      <c r="N69">
        <f>MasterListe!Y70</f>
        <v>0</v>
      </c>
      <c r="O69">
        <f>MasterListe!Z70</f>
        <v>0</v>
      </c>
      <c r="P69">
        <f>MasterListe!AA70</f>
        <v>0</v>
      </c>
      <c r="Q69">
        <f>MasterListe!AB70</f>
        <v>0</v>
      </c>
      <c r="R69">
        <f>MasterListe!AC70</f>
        <v>0</v>
      </c>
      <c r="S69" t="str">
        <f>MasterListe!L70</f>
        <v>Klappe Umlagerung</v>
      </c>
    </row>
    <row r="70" spans="1:19">
      <c r="A70" t="str">
        <f>MasterListe!B71</f>
        <v>TZ011</v>
      </c>
      <c r="B70" t="str">
        <f>IF(MasterListe!D71&lt;&gt;1,MasterListe!C71&amp;"_"&amp;MasterListe!D71,MasterListe!C71)</f>
        <v>V5038_N5B_S</v>
      </c>
      <c r="C70" t="str">
        <f>MID(MasterListe!E71,5,4)</f>
        <v>SM01</v>
      </c>
      <c r="D70" t="str">
        <f>MasterListe!G71</f>
        <v>SM01</v>
      </c>
      <c r="E70">
        <f>MasterListe!H71</f>
        <v>566</v>
      </c>
      <c r="F70" t="str">
        <f>MasterListe!I71</f>
        <v>Störmeldung</v>
      </c>
      <c r="G70" t="str">
        <f>MasterListe!K71</f>
        <v>x</v>
      </c>
      <c r="H70">
        <f>MasterListe!S71</f>
        <v>0</v>
      </c>
      <c r="I70">
        <f>MasterListe!T71</f>
        <v>0</v>
      </c>
      <c r="J70">
        <f>MasterListe!U71</f>
        <v>0</v>
      </c>
      <c r="K70">
        <f>MasterListe!V71</f>
        <v>0</v>
      </c>
      <c r="L70">
        <f>MasterListe!W71</f>
        <v>0</v>
      </c>
      <c r="M70">
        <f>MasterListe!X71</f>
        <v>0</v>
      </c>
      <c r="N70">
        <f>MasterListe!Y71</f>
        <v>0</v>
      </c>
      <c r="O70">
        <f>MasterListe!Z71</f>
        <v>0</v>
      </c>
      <c r="P70">
        <f>MasterListe!AA71</f>
        <v>0</v>
      </c>
      <c r="Q70">
        <f>MasterListe!AB71</f>
        <v>0</v>
      </c>
      <c r="R70">
        <f>MasterListe!AC71</f>
        <v>0</v>
      </c>
      <c r="S70" t="str">
        <f>MasterListe!L71</f>
        <v>Klappe Umlagerung SM</v>
      </c>
    </row>
    <row r="71" spans="1:19">
      <c r="A71" t="str">
        <f>MasterListe!B72</f>
        <v>TZ011</v>
      </c>
      <c r="B71" t="str">
        <f>IF(MasterListe!D72&lt;&gt;1,MasterListe!C72&amp;"_"&amp;MasterListe!D72,MasterListe!C72)</f>
        <v>LS002</v>
      </c>
      <c r="C71" t="str">
        <f>MID(MasterListe!E72,5,4)</f>
        <v>SM02</v>
      </c>
      <c r="D71" t="str">
        <f>MasterListe!G72</f>
        <v>SM01</v>
      </c>
      <c r="E71">
        <f>MasterListe!H72</f>
        <v>547</v>
      </c>
      <c r="F71" t="str">
        <f>MasterListe!I72</f>
        <v>Störmeldung HiHi</v>
      </c>
      <c r="G71" t="str">
        <f>MasterListe!K72</f>
        <v>x</v>
      </c>
      <c r="H71">
        <f>MasterListe!S72</f>
        <v>0</v>
      </c>
      <c r="I71">
        <f>MasterListe!T72</f>
        <v>0</v>
      </c>
      <c r="J71">
        <f>MasterListe!U72</f>
        <v>0</v>
      </c>
      <c r="K71">
        <f>MasterListe!V72</f>
        <v>0</v>
      </c>
      <c r="L71">
        <f>MasterListe!W72</f>
        <v>0</v>
      </c>
      <c r="M71">
        <f>MasterListe!X72</f>
        <v>0</v>
      </c>
      <c r="N71">
        <f>MasterListe!Y72</f>
        <v>0</v>
      </c>
      <c r="O71">
        <f>MasterListe!Z72</f>
        <v>0</v>
      </c>
      <c r="P71">
        <f>MasterListe!AA72</f>
        <v>0</v>
      </c>
      <c r="Q71">
        <f>MasterListe!AB72</f>
        <v>0</v>
      </c>
      <c r="R71">
        <f>MasterListe!AC72</f>
        <v>0</v>
      </c>
      <c r="S71" t="str">
        <f>MasterListe!L72</f>
        <v>Grenzschalter</v>
      </c>
    </row>
    <row r="72" spans="1:19">
      <c r="A72" t="str">
        <f>MasterListe!B73</f>
        <v>TZ011</v>
      </c>
      <c r="B72" t="str">
        <f>IF(MasterListe!D73&lt;&gt;1,MasterListe!C73&amp;"_"&amp;MasterListe!D73,MasterListe!C73)</f>
        <v>LS002</v>
      </c>
      <c r="C72" t="str">
        <f>MID(MasterListe!E73,5,4)</f>
        <v>SM02</v>
      </c>
      <c r="D72" t="str">
        <f>MasterListe!G73</f>
        <v>SM02</v>
      </c>
      <c r="E72">
        <f>MasterListe!H73</f>
        <v>546</v>
      </c>
      <c r="F72" t="str">
        <f>MasterListe!I73</f>
        <v>Niveaumeldung HiHi</v>
      </c>
      <c r="G72" t="str">
        <f>MasterListe!K73</f>
        <v>x</v>
      </c>
      <c r="H72">
        <f>MasterListe!S73</f>
        <v>0</v>
      </c>
      <c r="I72">
        <f>MasterListe!T73</f>
        <v>0</v>
      </c>
      <c r="J72">
        <f>MasterListe!U73</f>
        <v>0</v>
      </c>
      <c r="K72">
        <f>MasterListe!V73</f>
        <v>0</v>
      </c>
      <c r="L72">
        <f>MasterListe!W73</f>
        <v>0</v>
      </c>
      <c r="M72">
        <f>MasterListe!X73</f>
        <v>0</v>
      </c>
      <c r="N72">
        <f>MasterListe!Y73</f>
        <v>0</v>
      </c>
      <c r="O72">
        <f>MasterListe!Z73</f>
        <v>0</v>
      </c>
      <c r="P72">
        <f>MasterListe!AA73</f>
        <v>0</v>
      </c>
      <c r="Q72">
        <f>MasterListe!AB73</f>
        <v>0</v>
      </c>
      <c r="R72">
        <f>MasterListe!AC73</f>
        <v>0</v>
      </c>
      <c r="S72" t="str">
        <f>MasterListe!L73</f>
        <v>Grenzschalter</v>
      </c>
    </row>
    <row r="73" spans="1:19">
      <c r="A73" t="str">
        <f>MasterListe!B74</f>
        <v>TZ011</v>
      </c>
      <c r="B73" t="str">
        <f>IF(MasterListe!D74&lt;&gt;1,MasterListe!C74&amp;"_"&amp;MasterListe!D74,MasterListe!C74)</f>
        <v>LS022</v>
      </c>
      <c r="C73" t="str">
        <f>MID(MasterListe!E74,5,4)</f>
        <v>SM02</v>
      </c>
      <c r="D73" t="str">
        <f>MasterListe!G74</f>
        <v>SM01</v>
      </c>
      <c r="E73">
        <f>MasterListe!H74</f>
        <v>549</v>
      </c>
      <c r="F73" t="str">
        <f>MasterListe!I74</f>
        <v>Störmeldung Hi</v>
      </c>
      <c r="G73" t="str">
        <f>MasterListe!K74</f>
        <v>x</v>
      </c>
      <c r="H73">
        <f>MasterListe!S74</f>
        <v>0</v>
      </c>
      <c r="I73">
        <f>MasterListe!T74</f>
        <v>0</v>
      </c>
      <c r="J73">
        <f>MasterListe!U74</f>
        <v>0</v>
      </c>
      <c r="K73">
        <f>MasterListe!V74</f>
        <v>0</v>
      </c>
      <c r="L73">
        <f>MasterListe!W74</f>
        <v>0</v>
      </c>
      <c r="M73">
        <f>MasterListe!X74</f>
        <v>0</v>
      </c>
      <c r="N73">
        <f>MasterListe!Y74</f>
        <v>0</v>
      </c>
      <c r="O73">
        <f>MasterListe!Z74</f>
        <v>0</v>
      </c>
      <c r="P73">
        <f>MasterListe!AA74</f>
        <v>0</v>
      </c>
      <c r="Q73">
        <f>MasterListe!AB74</f>
        <v>0</v>
      </c>
      <c r="R73">
        <f>MasterListe!AC74</f>
        <v>0</v>
      </c>
      <c r="S73" t="str">
        <f>MasterListe!L74</f>
        <v>Grenzschalter</v>
      </c>
    </row>
    <row r="74" spans="1:19">
      <c r="A74" t="str">
        <f>MasterListe!B75</f>
        <v>TZ011</v>
      </c>
      <c r="B74" t="str">
        <f>IF(MasterListe!D75&lt;&gt;1,MasterListe!C75&amp;"_"&amp;MasterListe!D75,MasterListe!C75)</f>
        <v>LS022</v>
      </c>
      <c r="C74" t="str">
        <f>MID(MasterListe!E75,5,4)</f>
        <v>SM02</v>
      </c>
      <c r="D74" t="str">
        <f>MasterListe!G75</f>
        <v>SM02</v>
      </c>
      <c r="E74">
        <f>MasterListe!H75</f>
        <v>548</v>
      </c>
      <c r="F74" t="str">
        <f>MasterListe!I75</f>
        <v>Niveaumeldung Hi</v>
      </c>
      <c r="G74" t="str">
        <f>MasterListe!K75</f>
        <v>x</v>
      </c>
      <c r="H74">
        <f>MasterListe!S75</f>
        <v>0</v>
      </c>
      <c r="I74">
        <f>MasterListe!T75</f>
        <v>0</v>
      </c>
      <c r="J74">
        <f>MasterListe!U75</f>
        <v>0</v>
      </c>
      <c r="K74">
        <f>MasterListe!V75</f>
        <v>0</v>
      </c>
      <c r="L74">
        <f>MasterListe!W75</f>
        <v>0</v>
      </c>
      <c r="M74">
        <f>MasterListe!X75</f>
        <v>0</v>
      </c>
      <c r="N74">
        <f>MasterListe!Y75</f>
        <v>0</v>
      </c>
      <c r="O74">
        <f>MasterListe!Z75</f>
        <v>0</v>
      </c>
      <c r="P74">
        <f>MasterListe!AA75</f>
        <v>0</v>
      </c>
      <c r="Q74">
        <f>MasterListe!AB75</f>
        <v>0</v>
      </c>
      <c r="R74">
        <f>MasterListe!AC75</f>
        <v>0</v>
      </c>
      <c r="S74" t="str">
        <f>MasterListe!L75</f>
        <v>Grenzschalter</v>
      </c>
    </row>
    <row r="75" spans="1:19">
      <c r="A75" t="str">
        <f>MasterListe!B76</f>
        <v>TZ011</v>
      </c>
      <c r="B75" t="str">
        <f>IF(MasterListe!D76&lt;&gt;1,MasterListe!C76&amp;"_"&amp;MasterListe!D76,MasterListe!C76)</f>
        <v>LS222</v>
      </c>
      <c r="C75" t="str">
        <f>MID(MasterListe!E76,5,4)</f>
        <v>SM02</v>
      </c>
      <c r="D75" t="str">
        <f>MasterListe!G76</f>
        <v>SM01</v>
      </c>
      <c r="E75">
        <f>MasterListe!H76</f>
        <v>551</v>
      </c>
      <c r="F75" t="str">
        <f>MasterListe!I76</f>
        <v>Störmeldung LoLo</v>
      </c>
      <c r="G75" t="str">
        <f>MasterListe!K76</f>
        <v>x</v>
      </c>
      <c r="H75">
        <f>MasterListe!S76</f>
        <v>0</v>
      </c>
      <c r="I75">
        <f>MasterListe!T76</f>
        <v>0</v>
      </c>
      <c r="J75">
        <f>MasterListe!U76</f>
        <v>0</v>
      </c>
      <c r="K75">
        <f>MasterListe!V76</f>
        <v>0</v>
      </c>
      <c r="L75">
        <f>MasterListe!W76</f>
        <v>0</v>
      </c>
      <c r="M75">
        <f>MasterListe!X76</f>
        <v>0</v>
      </c>
      <c r="N75">
        <f>MasterListe!Y76</f>
        <v>0</v>
      </c>
      <c r="O75">
        <f>MasterListe!Z76</f>
        <v>0</v>
      </c>
      <c r="P75">
        <f>MasterListe!AA76</f>
        <v>0</v>
      </c>
      <c r="Q75">
        <f>MasterListe!AB76</f>
        <v>0</v>
      </c>
      <c r="R75">
        <f>MasterListe!AC76</f>
        <v>0</v>
      </c>
      <c r="S75" t="str">
        <f>MasterListe!L76</f>
        <v>Grenzschalter</v>
      </c>
    </row>
    <row r="76" spans="1:19">
      <c r="A76" t="str">
        <f>MasterListe!B77</f>
        <v>TZ011</v>
      </c>
      <c r="B76" t="str">
        <f>IF(MasterListe!D77&lt;&gt;1,MasterListe!C77&amp;"_"&amp;MasterListe!D77,MasterListe!C77)</f>
        <v>LS222</v>
      </c>
      <c r="C76" t="str">
        <f>MID(MasterListe!E77,5,4)</f>
        <v>SM02</v>
      </c>
      <c r="D76" t="str">
        <f>MasterListe!G77</f>
        <v>SM02</v>
      </c>
      <c r="E76">
        <f>MasterListe!H77</f>
        <v>550</v>
      </c>
      <c r="F76" t="str">
        <f>MasterListe!I77</f>
        <v>Niveaumeldung LoLo</v>
      </c>
      <c r="G76" t="str">
        <f>MasterListe!K77</f>
        <v>x</v>
      </c>
      <c r="H76">
        <f>MasterListe!S77</f>
        <v>0</v>
      </c>
      <c r="I76">
        <f>MasterListe!T77</f>
        <v>0</v>
      </c>
      <c r="J76">
        <f>MasterListe!U77</f>
        <v>0</v>
      </c>
      <c r="K76">
        <f>MasterListe!V77</f>
        <v>0</v>
      </c>
      <c r="L76">
        <f>MasterListe!W77</f>
        <v>0</v>
      </c>
      <c r="M76">
        <f>MasterListe!X77</f>
        <v>0</v>
      </c>
      <c r="N76">
        <f>MasterListe!Y77</f>
        <v>0</v>
      </c>
      <c r="O76">
        <f>MasterListe!Z77</f>
        <v>0</v>
      </c>
      <c r="P76">
        <f>MasterListe!AA77</f>
        <v>0</v>
      </c>
      <c r="Q76">
        <f>MasterListe!AB77</f>
        <v>0</v>
      </c>
      <c r="R76">
        <f>MasterListe!AC77</f>
        <v>0</v>
      </c>
      <c r="S76" t="str">
        <f>MasterListe!L77</f>
        <v>Grenzschalter</v>
      </c>
    </row>
    <row r="77" spans="1:19">
      <c r="A77" t="str">
        <f>MasterListe!B78</f>
        <v>TZ011</v>
      </c>
      <c r="B77" t="str">
        <f>IF(MasterListe!D78&lt;&gt;1,MasterListe!C78&amp;"_"&amp;MasterListe!D78,MasterListe!C78)</f>
        <v>LT002</v>
      </c>
      <c r="C77" t="str">
        <f>MID(MasterListe!E78,5,4)</f>
        <v>SENT</v>
      </c>
      <c r="D77" t="str">
        <f>MasterListe!G78</f>
        <v>MW01</v>
      </c>
      <c r="E77">
        <f>MasterListe!H78</f>
        <v>260</v>
      </c>
      <c r="F77" t="str">
        <f>MasterListe!I78</f>
        <v>Messwert</v>
      </c>
      <c r="G77" t="str">
        <f>MasterListe!K78</f>
        <v>x</v>
      </c>
      <c r="H77" t="str">
        <f>MasterListe!S78</f>
        <v>mV</v>
      </c>
      <c r="I77">
        <f>MasterListe!T78</f>
        <v>0</v>
      </c>
      <c r="J77">
        <f>MasterListe!U78</f>
        <v>0</v>
      </c>
      <c r="K77">
        <f>MasterListe!V78</f>
        <v>0</v>
      </c>
      <c r="L77">
        <f>MasterListe!W78</f>
        <v>0</v>
      </c>
      <c r="M77">
        <f>MasterListe!X78</f>
        <v>0</v>
      </c>
      <c r="N77">
        <f>MasterListe!Y78</f>
        <v>0</v>
      </c>
      <c r="O77">
        <f>MasterListe!Z78</f>
        <v>0</v>
      </c>
      <c r="P77">
        <f>MasterListe!AA78</f>
        <v>0</v>
      </c>
      <c r="Q77">
        <f>MasterListe!AB78</f>
        <v>0</v>
      </c>
      <c r="R77">
        <f>MasterListe!AC78</f>
        <v>0</v>
      </c>
      <c r="S77" t="str">
        <f>MasterListe!L78</f>
        <v>Fuellstand</v>
      </c>
    </row>
    <row r="78" spans="1:19">
      <c r="A78" t="str">
        <f>MasterListe!B79</f>
        <v>TZ011</v>
      </c>
      <c r="B78" t="str">
        <f>IF(MasterListe!D79&lt;&gt;1,MasterListe!C79&amp;"_"&amp;MasterListe!D79,MasterListe!C79)</f>
        <v>LT002_S</v>
      </c>
      <c r="C78" t="str">
        <f>MID(MasterListe!E79,5,4)</f>
        <v>SM01</v>
      </c>
      <c r="D78" t="str">
        <f>MasterListe!G79</f>
        <v>SM01</v>
      </c>
      <c r="E78">
        <f>MasterListe!H79</f>
        <v>545</v>
      </c>
      <c r="F78" t="str">
        <f>MasterListe!I79</f>
        <v>Störmeldung</v>
      </c>
      <c r="G78" t="str">
        <f>MasterListe!K79</f>
        <v>x</v>
      </c>
      <c r="H78">
        <f>MasterListe!S79</f>
        <v>0</v>
      </c>
      <c r="I78">
        <f>MasterListe!T79</f>
        <v>0</v>
      </c>
      <c r="J78">
        <f>MasterListe!U79</f>
        <v>0</v>
      </c>
      <c r="K78">
        <f>MasterListe!V79</f>
        <v>0</v>
      </c>
      <c r="L78">
        <f>MasterListe!W79</f>
        <v>0</v>
      </c>
      <c r="M78">
        <f>MasterListe!X79</f>
        <v>0</v>
      </c>
      <c r="N78">
        <f>MasterListe!Y79</f>
        <v>0</v>
      </c>
      <c r="O78">
        <f>MasterListe!Z79</f>
        <v>0</v>
      </c>
      <c r="P78">
        <f>MasterListe!AA79</f>
        <v>0</v>
      </c>
      <c r="Q78">
        <f>MasterListe!AB79</f>
        <v>0</v>
      </c>
      <c r="R78">
        <f>MasterListe!AC79</f>
        <v>0</v>
      </c>
      <c r="S78" t="str">
        <f>MasterListe!L79</f>
        <v>Fuellstand SM</v>
      </c>
    </row>
    <row r="79" spans="1:19">
      <c r="A79" t="str">
        <f>MasterListe!B80</f>
        <v>TZ012</v>
      </c>
      <c r="B79" t="str">
        <f>IF(MasterListe!D80&lt;&gt;1,MasterListe!C80&amp;"_"&amp;MasterListe!D80,MasterListe!C80)</f>
        <v>V4003_N4</v>
      </c>
      <c r="C79" t="str">
        <f>MID(MasterListe!E80,5,4)</f>
        <v>KLPx</v>
      </c>
      <c r="D79" t="str">
        <f>MasterListe!G80</f>
        <v>FG01</v>
      </c>
      <c r="E79">
        <f>MasterListe!H80</f>
        <v>724</v>
      </c>
      <c r="F79" t="str">
        <f>MasterListe!I80</f>
        <v>Freigabe (AUF-Befehl)</v>
      </c>
      <c r="G79" t="str">
        <f>MasterListe!K80</f>
        <v>x</v>
      </c>
      <c r="H79">
        <f>MasterListe!S80</f>
        <v>0</v>
      </c>
      <c r="I79">
        <f>MasterListe!T80</f>
        <v>0</v>
      </c>
      <c r="J79">
        <f>MasterListe!U80</f>
        <v>0</v>
      </c>
      <c r="K79">
        <f>MasterListe!V80</f>
        <v>0</v>
      </c>
      <c r="L79">
        <f>MasterListe!W80</f>
        <v>0</v>
      </c>
      <c r="M79">
        <f>MasterListe!X80</f>
        <v>0</v>
      </c>
      <c r="N79">
        <f>MasterListe!Y80</f>
        <v>0</v>
      </c>
      <c r="O79">
        <f>MasterListe!Z80</f>
        <v>0</v>
      </c>
      <c r="P79">
        <f>MasterListe!AA80</f>
        <v>0</v>
      </c>
      <c r="Q79">
        <f>MasterListe!AB80</f>
        <v>0</v>
      </c>
      <c r="R79">
        <f>MasterListe!AC80</f>
        <v>0</v>
      </c>
      <c r="S79" t="str">
        <f>MasterListe!L80</f>
        <v>Klappe Einlagerung</v>
      </c>
    </row>
    <row r="80" spans="1:19">
      <c r="A80" t="str">
        <f>MasterListe!B81</f>
        <v>TZ012</v>
      </c>
      <c r="B80" t="str">
        <f>IF(MasterListe!D81&lt;&gt;1,MasterListe!C81&amp;"_"&amp;MasterListe!D81,MasterListe!C81)</f>
        <v>V4003_N4</v>
      </c>
      <c r="C80" t="str">
        <f>MID(MasterListe!E81,5,4)</f>
        <v>KLPx</v>
      </c>
      <c r="D80" t="str">
        <f>MasterListe!G81</f>
        <v>RM01</v>
      </c>
      <c r="E80">
        <f>MasterListe!H81</f>
        <v>579</v>
      </c>
      <c r="F80" t="str">
        <f>MasterListe!I81</f>
        <v>Rückmeldung geöffnet</v>
      </c>
      <c r="G80" t="str">
        <f>MasterListe!K81</f>
        <v>x</v>
      </c>
      <c r="H80">
        <f>MasterListe!S81</f>
        <v>0</v>
      </c>
      <c r="I80">
        <f>MasterListe!T81</f>
        <v>0</v>
      </c>
      <c r="J80">
        <f>MasterListe!U81</f>
        <v>0</v>
      </c>
      <c r="K80">
        <f>MasterListe!V81</f>
        <v>0</v>
      </c>
      <c r="L80">
        <f>MasterListe!W81</f>
        <v>0</v>
      </c>
      <c r="M80">
        <f>MasterListe!X81</f>
        <v>0</v>
      </c>
      <c r="N80">
        <f>MasterListe!Y81</f>
        <v>0</v>
      </c>
      <c r="O80">
        <f>MasterListe!Z81</f>
        <v>0</v>
      </c>
      <c r="P80">
        <f>MasterListe!AA81</f>
        <v>0</v>
      </c>
      <c r="Q80">
        <f>MasterListe!AB81</f>
        <v>0</v>
      </c>
      <c r="R80">
        <f>MasterListe!AC81</f>
        <v>0</v>
      </c>
      <c r="S80" t="str">
        <f>MasterListe!L81</f>
        <v>Klappe Einlagerung</v>
      </c>
    </row>
    <row r="81" spans="1:19">
      <c r="A81" t="str">
        <f>MasterListe!B82</f>
        <v>TZ012</v>
      </c>
      <c r="B81" t="str">
        <f>IF(MasterListe!D82&lt;&gt;1,MasterListe!C82&amp;"_"&amp;MasterListe!D82,MasterListe!C82)</f>
        <v>V4003_N4</v>
      </c>
      <c r="C81" t="str">
        <f>MID(MasterListe!E82,5,4)</f>
        <v>KLPx</v>
      </c>
      <c r="D81" t="str">
        <f>MasterListe!G82</f>
        <v>RM02</v>
      </c>
      <c r="E81">
        <f>MasterListe!H82</f>
        <v>580</v>
      </c>
      <c r="F81" t="str">
        <f>MasterListe!I82</f>
        <v>Rückmeldung geschlossen</v>
      </c>
      <c r="G81" t="str">
        <f>MasterListe!K82</f>
        <v>x</v>
      </c>
      <c r="H81">
        <f>MasterListe!S82</f>
        <v>0</v>
      </c>
      <c r="I81">
        <f>MasterListe!T82</f>
        <v>0</v>
      </c>
      <c r="J81">
        <f>MasterListe!U82</f>
        <v>0</v>
      </c>
      <c r="K81">
        <f>MasterListe!V82</f>
        <v>0</v>
      </c>
      <c r="L81">
        <f>MasterListe!W82</f>
        <v>0</v>
      </c>
      <c r="M81">
        <f>MasterListe!X82</f>
        <v>0</v>
      </c>
      <c r="N81">
        <f>MasterListe!Y82</f>
        <v>0</v>
      </c>
      <c r="O81">
        <f>MasterListe!Z82</f>
        <v>0</v>
      </c>
      <c r="P81">
        <f>MasterListe!AA82</f>
        <v>0</v>
      </c>
      <c r="Q81">
        <f>MasterListe!AB82</f>
        <v>0</v>
      </c>
      <c r="R81">
        <f>MasterListe!AC82</f>
        <v>0</v>
      </c>
      <c r="S81" t="str">
        <f>MasterListe!L82</f>
        <v>Klappe Einlagerung</v>
      </c>
    </row>
    <row r="82" spans="1:19">
      <c r="A82" t="str">
        <f>MasterListe!B83</f>
        <v>TZ012</v>
      </c>
      <c r="B82" t="str">
        <f>IF(MasterListe!D83&lt;&gt;1,MasterListe!C83&amp;"_"&amp;MasterListe!D83,MasterListe!C83)</f>
        <v>V4003_N4</v>
      </c>
      <c r="C82" t="str">
        <f>MID(MasterListe!E83,5,4)</f>
        <v>KLPx</v>
      </c>
      <c r="D82" t="str">
        <f>MasterListe!G83</f>
        <v>SM05</v>
      </c>
      <c r="E82">
        <f>MasterListe!H83</f>
        <v>582</v>
      </c>
      <c r="F82" t="str">
        <f>MasterListe!I83</f>
        <v>Handeingriff</v>
      </c>
      <c r="G82" t="str">
        <f>MasterListe!K83</f>
        <v>x</v>
      </c>
      <c r="H82">
        <f>MasterListe!S83</f>
        <v>0</v>
      </c>
      <c r="I82">
        <f>MasterListe!T83</f>
        <v>0</v>
      </c>
      <c r="J82">
        <f>MasterListe!U83</f>
        <v>0</v>
      </c>
      <c r="K82">
        <f>MasterListe!V83</f>
        <v>0</v>
      </c>
      <c r="L82">
        <f>MasterListe!W83</f>
        <v>0</v>
      </c>
      <c r="M82">
        <f>MasterListe!X83</f>
        <v>0</v>
      </c>
      <c r="N82">
        <f>MasterListe!Y83</f>
        <v>0</v>
      </c>
      <c r="O82">
        <f>MasterListe!Z83</f>
        <v>0</v>
      </c>
      <c r="P82">
        <f>MasterListe!AA83</f>
        <v>0</v>
      </c>
      <c r="Q82">
        <f>MasterListe!AB83</f>
        <v>0</v>
      </c>
      <c r="R82">
        <f>MasterListe!AC83</f>
        <v>0</v>
      </c>
      <c r="S82" t="str">
        <f>MasterListe!L83</f>
        <v>Klappe Einlagerung</v>
      </c>
    </row>
    <row r="83" spans="1:19">
      <c r="A83" t="str">
        <f>MasterListe!B84</f>
        <v>TZ012</v>
      </c>
      <c r="B83" t="str">
        <f>IF(MasterListe!D84&lt;&gt;1,MasterListe!C84&amp;"_"&amp;MasterListe!D84,MasterListe!C84)</f>
        <v>V4003_N4_S</v>
      </c>
      <c r="C83" t="str">
        <f>MID(MasterListe!E84,5,4)</f>
        <v>SM01</v>
      </c>
      <c r="D83" t="str">
        <f>MasterListe!G84</f>
        <v>SM01</v>
      </c>
      <c r="E83">
        <f>MasterListe!H84</f>
        <v>581</v>
      </c>
      <c r="F83" t="str">
        <f>MasterListe!I84</f>
        <v>Störmeldung</v>
      </c>
      <c r="G83" t="str">
        <f>MasterListe!K84</f>
        <v>x</v>
      </c>
      <c r="H83">
        <f>MasterListe!S84</f>
        <v>0</v>
      </c>
      <c r="I83">
        <f>MasterListe!T84</f>
        <v>0</v>
      </c>
      <c r="J83">
        <f>MasterListe!U84</f>
        <v>0</v>
      </c>
      <c r="K83">
        <f>MasterListe!V84</f>
        <v>0</v>
      </c>
      <c r="L83">
        <f>MasterListe!W84</f>
        <v>0</v>
      </c>
      <c r="M83">
        <f>MasterListe!X84</f>
        <v>0</v>
      </c>
      <c r="N83">
        <f>MasterListe!Y84</f>
        <v>0</v>
      </c>
      <c r="O83">
        <f>MasterListe!Z84</f>
        <v>0</v>
      </c>
      <c r="P83">
        <f>MasterListe!AA84</f>
        <v>0</v>
      </c>
      <c r="Q83">
        <f>MasterListe!AB84</f>
        <v>0</v>
      </c>
      <c r="R83">
        <f>MasterListe!AC84</f>
        <v>0</v>
      </c>
      <c r="S83" t="str">
        <f>MasterListe!L84</f>
        <v>Klappe Einlagerung SM</v>
      </c>
    </row>
    <row r="84" spans="1:19">
      <c r="A84" t="str">
        <f>MasterListe!B85</f>
        <v>TZ012</v>
      </c>
      <c r="B84" t="str">
        <f>IF(MasterListe!D85&lt;&gt;1,MasterListe!C85&amp;"_"&amp;MasterListe!D85,MasterListe!C85)</f>
        <v>V5003_N6</v>
      </c>
      <c r="C84" t="str">
        <f>MID(MasterListe!E85,5,4)</f>
        <v>KLPx</v>
      </c>
      <c r="D84" t="str">
        <f>MasterListe!G85</f>
        <v>FG01</v>
      </c>
      <c r="E84">
        <f>MasterListe!H85</f>
        <v>725</v>
      </c>
      <c r="F84" t="str">
        <f>MasterListe!I85</f>
        <v>Freigabe (AUF-Befehl)</v>
      </c>
      <c r="G84" t="str">
        <f>MasterListe!K85</f>
        <v>x</v>
      </c>
      <c r="H84">
        <f>MasterListe!S85</f>
        <v>0</v>
      </c>
      <c r="I84">
        <f>MasterListe!T85</f>
        <v>0</v>
      </c>
      <c r="J84">
        <f>MasterListe!U85</f>
        <v>0</v>
      </c>
      <c r="K84">
        <f>MasterListe!V85</f>
        <v>0</v>
      </c>
      <c r="L84">
        <f>MasterListe!W85</f>
        <v>0</v>
      </c>
      <c r="M84">
        <f>MasterListe!X85</f>
        <v>0</v>
      </c>
      <c r="N84">
        <f>MasterListe!Y85</f>
        <v>0</v>
      </c>
      <c r="O84">
        <f>MasterListe!Z85</f>
        <v>0</v>
      </c>
      <c r="P84">
        <f>MasterListe!AA85</f>
        <v>0</v>
      </c>
      <c r="Q84">
        <f>MasterListe!AB85</f>
        <v>0</v>
      </c>
      <c r="R84">
        <f>MasterListe!AC85</f>
        <v>0</v>
      </c>
      <c r="S84" t="str">
        <f>MasterListe!L85</f>
        <v>Klappe Auslagerung</v>
      </c>
    </row>
    <row r="85" spans="1:19">
      <c r="A85" t="str">
        <f>MasterListe!B86</f>
        <v>TZ012</v>
      </c>
      <c r="B85" t="str">
        <f>IF(MasterListe!D86&lt;&gt;1,MasterListe!C86&amp;"_"&amp;MasterListe!D86,MasterListe!C86)</f>
        <v>V5003_N6</v>
      </c>
      <c r="C85" t="str">
        <f>MID(MasterListe!E86,5,4)</f>
        <v>KLPx</v>
      </c>
      <c r="D85" t="str">
        <f>MasterListe!G86</f>
        <v>RM01</v>
      </c>
      <c r="E85">
        <f>MasterListe!H86</f>
        <v>583</v>
      </c>
      <c r="F85" t="str">
        <f>MasterListe!I86</f>
        <v>Rückmeldung geöffnet</v>
      </c>
      <c r="G85" t="str">
        <f>MasterListe!K86</f>
        <v>x</v>
      </c>
      <c r="H85">
        <f>MasterListe!S86</f>
        <v>0</v>
      </c>
      <c r="I85">
        <f>MasterListe!T86</f>
        <v>0</v>
      </c>
      <c r="J85">
        <f>MasterListe!U86</f>
        <v>0</v>
      </c>
      <c r="K85">
        <f>MasterListe!V86</f>
        <v>0</v>
      </c>
      <c r="L85">
        <f>MasterListe!W86</f>
        <v>0</v>
      </c>
      <c r="M85">
        <f>MasterListe!X86</f>
        <v>0</v>
      </c>
      <c r="N85">
        <f>MasterListe!Y86</f>
        <v>0</v>
      </c>
      <c r="O85">
        <f>MasterListe!Z86</f>
        <v>0</v>
      </c>
      <c r="P85">
        <f>MasterListe!AA86</f>
        <v>0</v>
      </c>
      <c r="Q85">
        <f>MasterListe!AB86</f>
        <v>0</v>
      </c>
      <c r="R85">
        <f>MasterListe!AC86</f>
        <v>0</v>
      </c>
      <c r="S85" t="str">
        <f>MasterListe!L86</f>
        <v>Klappe Auslagerung</v>
      </c>
    </row>
    <row r="86" spans="1:19">
      <c r="A86" t="str">
        <f>MasterListe!B87</f>
        <v>TZ012</v>
      </c>
      <c r="B86" t="str">
        <f>IF(MasterListe!D87&lt;&gt;1,MasterListe!C87&amp;"_"&amp;MasterListe!D87,MasterListe!C87)</f>
        <v>V5003_N6</v>
      </c>
      <c r="C86" t="str">
        <f>MID(MasterListe!E87,5,4)</f>
        <v>KLPx</v>
      </c>
      <c r="D86" t="str">
        <f>MasterListe!G87</f>
        <v>RM02</v>
      </c>
      <c r="E86">
        <f>MasterListe!H87</f>
        <v>584</v>
      </c>
      <c r="F86" t="str">
        <f>MasterListe!I87</f>
        <v>Rückmeldung geschlossen</v>
      </c>
      <c r="G86" t="str">
        <f>MasterListe!K87</f>
        <v>x</v>
      </c>
      <c r="H86">
        <f>MasterListe!S87</f>
        <v>0</v>
      </c>
      <c r="I86">
        <f>MasterListe!T87</f>
        <v>0</v>
      </c>
      <c r="J86">
        <f>MasterListe!U87</f>
        <v>0</v>
      </c>
      <c r="K86">
        <f>MasterListe!V87</f>
        <v>0</v>
      </c>
      <c r="L86">
        <f>MasterListe!W87</f>
        <v>0</v>
      </c>
      <c r="M86">
        <f>MasterListe!X87</f>
        <v>0</v>
      </c>
      <c r="N86">
        <f>MasterListe!Y87</f>
        <v>0</v>
      </c>
      <c r="O86">
        <f>MasterListe!Z87</f>
        <v>0</v>
      </c>
      <c r="P86">
        <f>MasterListe!AA87</f>
        <v>0</v>
      </c>
      <c r="Q86">
        <f>MasterListe!AB87</f>
        <v>0</v>
      </c>
      <c r="R86">
        <f>MasterListe!AC87</f>
        <v>0</v>
      </c>
      <c r="S86" t="str">
        <f>MasterListe!L87</f>
        <v>Klappe Auslagerung</v>
      </c>
    </row>
    <row r="87" spans="1:19">
      <c r="A87" t="str">
        <f>MasterListe!B88</f>
        <v>TZ012</v>
      </c>
      <c r="B87" t="str">
        <f>IF(MasterListe!D88&lt;&gt;1,MasterListe!C88&amp;"_"&amp;MasterListe!D88,MasterListe!C88)</f>
        <v>V5003_N6</v>
      </c>
      <c r="C87" t="str">
        <f>MID(MasterListe!E88,5,4)</f>
        <v>KLPx</v>
      </c>
      <c r="D87" t="str">
        <f>MasterListe!G88</f>
        <v>SM05</v>
      </c>
      <c r="E87">
        <f>MasterListe!H88</f>
        <v>586</v>
      </c>
      <c r="F87" t="str">
        <f>MasterListe!I88</f>
        <v>Handeingriff</v>
      </c>
      <c r="G87" t="str">
        <f>MasterListe!K88</f>
        <v>x</v>
      </c>
      <c r="H87">
        <f>MasterListe!S88</f>
        <v>0</v>
      </c>
      <c r="I87">
        <f>MasterListe!T88</f>
        <v>0</v>
      </c>
      <c r="J87">
        <f>MasterListe!U88</f>
        <v>0</v>
      </c>
      <c r="K87">
        <f>MasterListe!V88</f>
        <v>0</v>
      </c>
      <c r="L87">
        <f>MasterListe!W88</f>
        <v>0</v>
      </c>
      <c r="M87">
        <f>MasterListe!X88</f>
        <v>0</v>
      </c>
      <c r="N87">
        <f>MasterListe!Y88</f>
        <v>0</v>
      </c>
      <c r="O87">
        <f>MasterListe!Z88</f>
        <v>0</v>
      </c>
      <c r="P87">
        <f>MasterListe!AA88</f>
        <v>0</v>
      </c>
      <c r="Q87">
        <f>MasterListe!AB88</f>
        <v>0</v>
      </c>
      <c r="R87">
        <f>MasterListe!AC88</f>
        <v>0</v>
      </c>
      <c r="S87" t="str">
        <f>MasterListe!L88</f>
        <v>Klappe Auslagerung</v>
      </c>
    </row>
    <row r="88" spans="1:19">
      <c r="A88" t="str">
        <f>MasterListe!B89</f>
        <v>TZ012</v>
      </c>
      <c r="B88" t="str">
        <f>IF(MasterListe!D89&lt;&gt;1,MasterListe!C89&amp;"_"&amp;MasterListe!D89,MasterListe!C89)</f>
        <v>V5003_N6_S</v>
      </c>
      <c r="C88" t="str">
        <f>MID(MasterListe!E89,5,4)</f>
        <v>SM01</v>
      </c>
      <c r="D88" t="str">
        <f>MasterListe!G89</f>
        <v>SM01</v>
      </c>
      <c r="E88">
        <f>MasterListe!H89</f>
        <v>585</v>
      </c>
      <c r="F88" t="str">
        <f>MasterListe!I89</f>
        <v>Störmeldung</v>
      </c>
      <c r="G88" t="str">
        <f>MasterListe!K89</f>
        <v>x</v>
      </c>
      <c r="H88">
        <f>MasterListe!S89</f>
        <v>0</v>
      </c>
      <c r="I88">
        <f>MasterListe!T89</f>
        <v>0</v>
      </c>
      <c r="J88">
        <f>MasterListe!U89</f>
        <v>0</v>
      </c>
      <c r="K88">
        <f>MasterListe!V89</f>
        <v>0</v>
      </c>
      <c r="L88">
        <f>MasterListe!W89</f>
        <v>0</v>
      </c>
      <c r="M88">
        <f>MasterListe!X89</f>
        <v>0</v>
      </c>
      <c r="N88">
        <f>MasterListe!Y89</f>
        <v>0</v>
      </c>
      <c r="O88">
        <f>MasterListe!Z89</f>
        <v>0</v>
      </c>
      <c r="P88">
        <f>MasterListe!AA89</f>
        <v>0</v>
      </c>
      <c r="Q88">
        <f>MasterListe!AB89</f>
        <v>0</v>
      </c>
      <c r="R88">
        <f>MasterListe!AC89</f>
        <v>0</v>
      </c>
      <c r="S88" t="str">
        <f>MasterListe!L89</f>
        <v>Klappe Auslagerung SM</v>
      </c>
    </row>
    <row r="89" spans="1:19">
      <c r="A89" t="str">
        <f>MasterListe!B90</f>
        <v>TZ012</v>
      </c>
      <c r="B89" t="str">
        <f>IF(MasterListe!D90&lt;&gt;1,MasterListe!C90&amp;"_"&amp;MasterListe!D90,MasterListe!C90)</f>
        <v>V5039_N5B</v>
      </c>
      <c r="C89" t="str">
        <f>MID(MasterListe!E90,5,4)</f>
        <v>KLPx</v>
      </c>
      <c r="D89" t="str">
        <f>MasterListe!G90</f>
        <v>FG01</v>
      </c>
      <c r="E89">
        <f>MasterListe!H90</f>
        <v>736</v>
      </c>
      <c r="F89" t="str">
        <f>MasterListe!I90</f>
        <v>Freigabe (AUF-Befehl)</v>
      </c>
      <c r="G89" t="str">
        <f>MasterListe!K90</f>
        <v>x</v>
      </c>
      <c r="H89">
        <f>MasterListe!S90</f>
        <v>0</v>
      </c>
      <c r="I89">
        <f>MasterListe!T90</f>
        <v>0</v>
      </c>
      <c r="J89">
        <f>MasterListe!U90</f>
        <v>0</v>
      </c>
      <c r="K89">
        <f>MasterListe!V90</f>
        <v>0</v>
      </c>
      <c r="L89">
        <f>MasterListe!W90</f>
        <v>0</v>
      </c>
      <c r="M89">
        <f>MasterListe!X90</f>
        <v>0</v>
      </c>
      <c r="N89">
        <f>MasterListe!Y90</f>
        <v>0</v>
      </c>
      <c r="O89">
        <f>MasterListe!Z90</f>
        <v>0</v>
      </c>
      <c r="P89">
        <f>MasterListe!AA90</f>
        <v>0</v>
      </c>
      <c r="Q89">
        <f>MasterListe!AB90</f>
        <v>0</v>
      </c>
      <c r="R89">
        <f>MasterListe!AC90</f>
        <v>0</v>
      </c>
      <c r="S89" t="str">
        <f>MasterListe!L90</f>
        <v>Klappe Umlagerung</v>
      </c>
    </row>
    <row r="90" spans="1:19">
      <c r="A90" t="str">
        <f>MasterListe!B91</f>
        <v>TZ012</v>
      </c>
      <c r="B90" t="str">
        <f>IF(MasterListe!D91&lt;&gt;1,MasterListe!C91&amp;"_"&amp;MasterListe!D91,MasterListe!C91)</f>
        <v>V5039_N5B</v>
      </c>
      <c r="C90" t="str">
        <f>MID(MasterListe!E91,5,4)</f>
        <v>KLPx</v>
      </c>
      <c r="D90" t="str">
        <f>MasterListe!G91</f>
        <v>RM01</v>
      </c>
      <c r="E90">
        <f>MasterListe!H91</f>
        <v>587</v>
      </c>
      <c r="F90" t="str">
        <f>MasterListe!I91</f>
        <v>Rückmeldung geöffnet</v>
      </c>
      <c r="G90" t="str">
        <f>MasterListe!K91</f>
        <v>x</v>
      </c>
      <c r="H90">
        <f>MasterListe!S91</f>
        <v>0</v>
      </c>
      <c r="I90">
        <f>MasterListe!T91</f>
        <v>0</v>
      </c>
      <c r="J90">
        <f>MasterListe!U91</f>
        <v>0</v>
      </c>
      <c r="K90">
        <f>MasterListe!V91</f>
        <v>0</v>
      </c>
      <c r="L90">
        <f>MasterListe!W91</f>
        <v>0</v>
      </c>
      <c r="M90">
        <f>MasterListe!X91</f>
        <v>0</v>
      </c>
      <c r="N90">
        <f>MasterListe!Y91</f>
        <v>0</v>
      </c>
      <c r="O90">
        <f>MasterListe!Z91</f>
        <v>0</v>
      </c>
      <c r="P90">
        <f>MasterListe!AA91</f>
        <v>0</v>
      </c>
      <c r="Q90">
        <f>MasterListe!AB91</f>
        <v>0</v>
      </c>
      <c r="R90">
        <f>MasterListe!AC91</f>
        <v>0</v>
      </c>
      <c r="S90" t="str">
        <f>MasterListe!L91</f>
        <v>Klappe Umlagerung</v>
      </c>
    </row>
    <row r="91" spans="1:19">
      <c r="A91" t="str">
        <f>MasterListe!B92</f>
        <v>TZ012</v>
      </c>
      <c r="B91" t="str">
        <f>IF(MasterListe!D92&lt;&gt;1,MasterListe!C92&amp;"_"&amp;MasterListe!D92,MasterListe!C92)</f>
        <v>V5039_N5B</v>
      </c>
      <c r="C91" t="str">
        <f>MID(MasterListe!E92,5,4)</f>
        <v>KLPx</v>
      </c>
      <c r="D91" t="str">
        <f>MasterListe!G92</f>
        <v>RM02</v>
      </c>
      <c r="E91">
        <f>MasterListe!H92</f>
        <v>592</v>
      </c>
      <c r="F91" t="str">
        <f>MasterListe!I92</f>
        <v>Rückmeldung geschlossen</v>
      </c>
      <c r="G91" t="str">
        <f>MasterListe!K92</f>
        <v>x</v>
      </c>
      <c r="H91">
        <f>MasterListe!S92</f>
        <v>0</v>
      </c>
      <c r="I91">
        <f>MasterListe!T92</f>
        <v>0</v>
      </c>
      <c r="J91">
        <f>MasterListe!U92</f>
        <v>0</v>
      </c>
      <c r="K91">
        <f>MasterListe!V92</f>
        <v>0</v>
      </c>
      <c r="L91">
        <f>MasterListe!W92</f>
        <v>0</v>
      </c>
      <c r="M91">
        <f>MasterListe!X92</f>
        <v>0</v>
      </c>
      <c r="N91">
        <f>MasterListe!Y92</f>
        <v>0</v>
      </c>
      <c r="O91">
        <f>MasterListe!Z92</f>
        <v>0</v>
      </c>
      <c r="P91">
        <f>MasterListe!AA92</f>
        <v>0</v>
      </c>
      <c r="Q91">
        <f>MasterListe!AB92</f>
        <v>0</v>
      </c>
      <c r="R91">
        <f>MasterListe!AC92</f>
        <v>0</v>
      </c>
      <c r="S91" t="str">
        <f>MasterListe!L92</f>
        <v>Klappe Umlagerung</v>
      </c>
    </row>
    <row r="92" spans="1:19">
      <c r="A92" t="str">
        <f>MasterListe!B93</f>
        <v>TZ012</v>
      </c>
      <c r="B92" t="str">
        <f>IF(MasterListe!D93&lt;&gt;1,MasterListe!C93&amp;"_"&amp;MasterListe!D93,MasterListe!C93)</f>
        <v>V5039_N5B</v>
      </c>
      <c r="C92" t="str">
        <f>MID(MasterListe!E93,5,4)</f>
        <v>KLPx</v>
      </c>
      <c r="D92" t="str">
        <f>MasterListe!G93</f>
        <v>SM05</v>
      </c>
      <c r="E92">
        <f>MasterListe!H93</f>
        <v>594</v>
      </c>
      <c r="F92" t="str">
        <f>MasterListe!I93</f>
        <v>Handeingriff</v>
      </c>
      <c r="G92" t="str">
        <f>MasterListe!K93</f>
        <v>x</v>
      </c>
      <c r="H92">
        <f>MasterListe!S93</f>
        <v>0</v>
      </c>
      <c r="I92">
        <f>MasterListe!T93</f>
        <v>0</v>
      </c>
      <c r="J92">
        <f>MasterListe!U93</f>
        <v>0</v>
      </c>
      <c r="K92">
        <f>MasterListe!V93</f>
        <v>0</v>
      </c>
      <c r="L92">
        <f>MasterListe!W93</f>
        <v>0</v>
      </c>
      <c r="M92">
        <f>MasterListe!X93</f>
        <v>0</v>
      </c>
      <c r="N92">
        <f>MasterListe!Y93</f>
        <v>0</v>
      </c>
      <c r="O92">
        <f>MasterListe!Z93</f>
        <v>0</v>
      </c>
      <c r="P92">
        <f>MasterListe!AA93</f>
        <v>0</v>
      </c>
      <c r="Q92">
        <f>MasterListe!AB93</f>
        <v>0</v>
      </c>
      <c r="R92">
        <f>MasterListe!AC93</f>
        <v>0</v>
      </c>
      <c r="S92" t="str">
        <f>MasterListe!L93</f>
        <v>Klappe Umlagerung</v>
      </c>
    </row>
    <row r="93" spans="1:19">
      <c r="A93" t="str">
        <f>MasterListe!B94</f>
        <v>TZ012</v>
      </c>
      <c r="B93" t="str">
        <f>IF(MasterListe!D94&lt;&gt;1,MasterListe!C94&amp;"_"&amp;MasterListe!D94,MasterListe!C94)</f>
        <v>V5039_N5B_S</v>
      </c>
      <c r="C93" t="str">
        <f>MID(MasterListe!E94,5,4)</f>
        <v>SM01</v>
      </c>
      <c r="D93" t="str">
        <f>MasterListe!G94</f>
        <v>SM01</v>
      </c>
      <c r="E93">
        <f>MasterListe!H94</f>
        <v>593</v>
      </c>
      <c r="F93" t="str">
        <f>MasterListe!I94</f>
        <v>Störmeldung</v>
      </c>
      <c r="G93" t="str">
        <f>MasterListe!K94</f>
        <v>x</v>
      </c>
      <c r="H93">
        <f>MasterListe!S94</f>
        <v>0</v>
      </c>
      <c r="I93">
        <f>MasterListe!T94</f>
        <v>0</v>
      </c>
      <c r="J93">
        <f>MasterListe!U94</f>
        <v>0</v>
      </c>
      <c r="K93">
        <f>MasterListe!V94</f>
        <v>0</v>
      </c>
      <c r="L93">
        <f>MasterListe!W94</f>
        <v>0</v>
      </c>
      <c r="M93">
        <f>MasterListe!X94</f>
        <v>0</v>
      </c>
      <c r="N93">
        <f>MasterListe!Y94</f>
        <v>0</v>
      </c>
      <c r="O93">
        <f>MasterListe!Z94</f>
        <v>0</v>
      </c>
      <c r="P93">
        <f>MasterListe!AA94</f>
        <v>0</v>
      </c>
      <c r="Q93">
        <f>MasterListe!AB94</f>
        <v>0</v>
      </c>
      <c r="R93">
        <f>MasterListe!AC94</f>
        <v>0</v>
      </c>
      <c r="S93" t="str">
        <f>MasterListe!L94</f>
        <v>Klappe Umlagerung SM</v>
      </c>
    </row>
    <row r="94" spans="1:19">
      <c r="A94" t="str">
        <f>MasterListe!B95</f>
        <v>TZ012</v>
      </c>
      <c r="B94" t="str">
        <f>IF(MasterListe!D95&lt;&gt;1,MasterListe!C95&amp;"_"&amp;MasterListe!D95,MasterListe!C95)</f>
        <v>LS003</v>
      </c>
      <c r="C94" t="str">
        <f>MID(MasterListe!E95,5,4)</f>
        <v>SM02</v>
      </c>
      <c r="D94" t="str">
        <f>MasterListe!G95</f>
        <v>SM01</v>
      </c>
      <c r="E94">
        <f>MasterListe!H95</f>
        <v>570</v>
      </c>
      <c r="F94" t="str">
        <f>MasterListe!I95</f>
        <v>Störmeldung HiHi</v>
      </c>
      <c r="G94" t="str">
        <f>MasterListe!K95</f>
        <v>x</v>
      </c>
      <c r="H94">
        <f>MasterListe!S95</f>
        <v>0</v>
      </c>
      <c r="I94">
        <f>MasterListe!T95</f>
        <v>0</v>
      </c>
      <c r="J94">
        <f>MasterListe!U95</f>
        <v>0</v>
      </c>
      <c r="K94">
        <f>MasterListe!V95</f>
        <v>0</v>
      </c>
      <c r="L94">
        <f>MasterListe!W95</f>
        <v>0</v>
      </c>
      <c r="M94">
        <f>MasterListe!X95</f>
        <v>0</v>
      </c>
      <c r="N94">
        <f>MasterListe!Y95</f>
        <v>0</v>
      </c>
      <c r="O94">
        <f>MasterListe!Z95</f>
        <v>0</v>
      </c>
      <c r="P94">
        <f>MasterListe!AA95</f>
        <v>0</v>
      </c>
      <c r="Q94">
        <f>MasterListe!AB95</f>
        <v>0</v>
      </c>
      <c r="R94">
        <f>MasterListe!AC95</f>
        <v>0</v>
      </c>
      <c r="S94" t="str">
        <f>MasterListe!L95</f>
        <v>Grenzschalter</v>
      </c>
    </row>
    <row r="95" spans="1:19">
      <c r="A95" t="str">
        <f>MasterListe!B96</f>
        <v>TZ012</v>
      </c>
      <c r="B95" t="str">
        <f>IF(MasterListe!D96&lt;&gt;1,MasterListe!C96&amp;"_"&amp;MasterListe!D96,MasterListe!C96)</f>
        <v>LS003</v>
      </c>
      <c r="C95" t="str">
        <f>MID(MasterListe!E96,5,4)</f>
        <v>SM02</v>
      </c>
      <c r="D95" t="str">
        <f>MasterListe!G96</f>
        <v>SM02</v>
      </c>
      <c r="E95">
        <f>MasterListe!H96</f>
        <v>569</v>
      </c>
      <c r="F95" t="str">
        <f>MasterListe!I96</f>
        <v>Niveaumeldung HiHi</v>
      </c>
      <c r="G95" t="str">
        <f>MasterListe!K96</f>
        <v>x</v>
      </c>
      <c r="H95">
        <f>MasterListe!S96</f>
        <v>0</v>
      </c>
      <c r="I95">
        <f>MasterListe!T96</f>
        <v>0</v>
      </c>
      <c r="J95">
        <f>MasterListe!U96</f>
        <v>0</v>
      </c>
      <c r="K95">
        <f>MasterListe!V96</f>
        <v>0</v>
      </c>
      <c r="L95">
        <f>MasterListe!W96</f>
        <v>0</v>
      </c>
      <c r="M95">
        <f>MasterListe!X96</f>
        <v>0</v>
      </c>
      <c r="N95">
        <f>MasterListe!Y96</f>
        <v>0</v>
      </c>
      <c r="O95">
        <f>MasterListe!Z96</f>
        <v>0</v>
      </c>
      <c r="P95">
        <f>MasterListe!AA96</f>
        <v>0</v>
      </c>
      <c r="Q95">
        <f>MasterListe!AB96</f>
        <v>0</v>
      </c>
      <c r="R95">
        <f>MasterListe!AC96</f>
        <v>0</v>
      </c>
      <c r="S95" t="str">
        <f>MasterListe!L96</f>
        <v>Grenzschalter</v>
      </c>
    </row>
    <row r="96" spans="1:19">
      <c r="A96" t="str">
        <f>MasterListe!B97</f>
        <v>TZ012</v>
      </c>
      <c r="B96" t="str">
        <f>IF(MasterListe!D97&lt;&gt;1,MasterListe!C97&amp;"_"&amp;MasterListe!D97,MasterListe!C97)</f>
        <v>LS033</v>
      </c>
      <c r="C96" t="str">
        <f>MID(MasterListe!E97,5,4)</f>
        <v>SM02</v>
      </c>
      <c r="D96" t="str">
        <f>MasterListe!G97</f>
        <v>SM01</v>
      </c>
      <c r="E96">
        <f>MasterListe!H97</f>
        <v>576</v>
      </c>
      <c r="F96" t="str">
        <f>MasterListe!I97</f>
        <v>Störmeldung Hi</v>
      </c>
      <c r="G96" t="str">
        <f>MasterListe!K97</f>
        <v>x</v>
      </c>
      <c r="H96">
        <f>MasterListe!S97</f>
        <v>0</v>
      </c>
      <c r="I96">
        <f>MasterListe!T97</f>
        <v>0</v>
      </c>
      <c r="J96">
        <f>MasterListe!U97</f>
        <v>0</v>
      </c>
      <c r="K96">
        <f>MasterListe!V97</f>
        <v>0</v>
      </c>
      <c r="L96">
        <f>MasterListe!W97</f>
        <v>0</v>
      </c>
      <c r="M96">
        <f>MasterListe!X97</f>
        <v>0</v>
      </c>
      <c r="N96">
        <f>MasterListe!Y97</f>
        <v>0</v>
      </c>
      <c r="O96">
        <f>MasterListe!Z97</f>
        <v>0</v>
      </c>
      <c r="P96">
        <f>MasterListe!AA97</f>
        <v>0</v>
      </c>
      <c r="Q96">
        <f>MasterListe!AB97</f>
        <v>0</v>
      </c>
      <c r="R96">
        <f>MasterListe!AC97</f>
        <v>0</v>
      </c>
      <c r="S96" t="str">
        <f>MasterListe!L97</f>
        <v>Grenzschalter</v>
      </c>
    </row>
    <row r="97" spans="1:19">
      <c r="A97" t="str">
        <f>MasterListe!B98</f>
        <v>TZ012</v>
      </c>
      <c r="B97" t="str">
        <f>IF(MasterListe!D98&lt;&gt;1,MasterListe!C98&amp;"_"&amp;MasterListe!D98,MasterListe!C98)</f>
        <v>LS033</v>
      </c>
      <c r="C97" t="str">
        <f>MID(MasterListe!E98,5,4)</f>
        <v>SM02</v>
      </c>
      <c r="D97" t="str">
        <f>MasterListe!G98</f>
        <v>SM02</v>
      </c>
      <c r="E97">
        <f>MasterListe!H98</f>
        <v>571</v>
      </c>
      <c r="F97" t="str">
        <f>MasterListe!I98</f>
        <v>Niveaumeldung Hi</v>
      </c>
      <c r="G97" t="str">
        <f>MasterListe!K98</f>
        <v>x</v>
      </c>
      <c r="H97">
        <f>MasterListe!S98</f>
        <v>0</v>
      </c>
      <c r="I97">
        <f>MasterListe!T98</f>
        <v>0</v>
      </c>
      <c r="J97">
        <f>MasterListe!U98</f>
        <v>0</v>
      </c>
      <c r="K97">
        <f>MasterListe!V98</f>
        <v>0</v>
      </c>
      <c r="L97">
        <f>MasterListe!W98</f>
        <v>0</v>
      </c>
      <c r="M97">
        <f>MasterListe!X98</f>
        <v>0</v>
      </c>
      <c r="N97">
        <f>MasterListe!Y98</f>
        <v>0</v>
      </c>
      <c r="O97">
        <f>MasterListe!Z98</f>
        <v>0</v>
      </c>
      <c r="P97">
        <f>MasterListe!AA98</f>
        <v>0</v>
      </c>
      <c r="Q97">
        <f>MasterListe!AB98</f>
        <v>0</v>
      </c>
      <c r="R97">
        <f>MasterListe!AC98</f>
        <v>0</v>
      </c>
      <c r="S97" t="str">
        <f>MasterListe!L98</f>
        <v>Grenzschalter</v>
      </c>
    </row>
    <row r="98" spans="1:19">
      <c r="A98" t="str">
        <f>MasterListe!B99</f>
        <v>TZ012</v>
      </c>
      <c r="B98" t="str">
        <f>IF(MasterListe!D99&lt;&gt;1,MasterListe!C99&amp;"_"&amp;MasterListe!D99,MasterListe!C99)</f>
        <v>LS333</v>
      </c>
      <c r="C98" t="str">
        <f>MID(MasterListe!E99,5,4)</f>
        <v>SM02</v>
      </c>
      <c r="D98" t="str">
        <f>MasterListe!G99</f>
        <v>SM01</v>
      </c>
      <c r="E98">
        <f>MasterListe!H99</f>
        <v>578</v>
      </c>
      <c r="F98" t="str">
        <f>MasterListe!I99</f>
        <v>Störmeldung LoLo</v>
      </c>
      <c r="G98" t="str">
        <f>MasterListe!K99</f>
        <v>x</v>
      </c>
      <c r="H98">
        <f>MasterListe!S99</f>
        <v>0</v>
      </c>
      <c r="I98">
        <f>MasterListe!T99</f>
        <v>0</v>
      </c>
      <c r="J98">
        <f>MasterListe!U99</f>
        <v>0</v>
      </c>
      <c r="K98">
        <f>MasterListe!V99</f>
        <v>0</v>
      </c>
      <c r="L98">
        <f>MasterListe!W99</f>
        <v>0</v>
      </c>
      <c r="M98">
        <f>MasterListe!X99</f>
        <v>0</v>
      </c>
      <c r="N98">
        <f>MasterListe!Y99</f>
        <v>0</v>
      </c>
      <c r="O98">
        <f>MasterListe!Z99</f>
        <v>0</v>
      </c>
      <c r="P98">
        <f>MasterListe!AA99</f>
        <v>0</v>
      </c>
      <c r="Q98">
        <f>MasterListe!AB99</f>
        <v>0</v>
      </c>
      <c r="R98">
        <f>MasterListe!AC99</f>
        <v>0</v>
      </c>
      <c r="S98" t="str">
        <f>MasterListe!L99</f>
        <v>Grenzschalter</v>
      </c>
    </row>
    <row r="99" spans="1:19">
      <c r="A99" t="str">
        <f>MasterListe!B100</f>
        <v>TZ012</v>
      </c>
      <c r="B99" t="str">
        <f>IF(MasterListe!D100&lt;&gt;1,MasterListe!C100&amp;"_"&amp;MasterListe!D100,MasterListe!C100)</f>
        <v>LS333</v>
      </c>
      <c r="C99" t="str">
        <f>MID(MasterListe!E100,5,4)</f>
        <v>SM02</v>
      </c>
      <c r="D99" t="str">
        <f>MasterListe!G100</f>
        <v>SM02</v>
      </c>
      <c r="E99">
        <f>MasterListe!H100</f>
        <v>577</v>
      </c>
      <c r="F99" t="str">
        <f>MasterListe!I100</f>
        <v>Niveaumeldung LoLo</v>
      </c>
      <c r="G99" t="str">
        <f>MasterListe!K100</f>
        <v>x</v>
      </c>
      <c r="H99">
        <f>MasterListe!S100</f>
        <v>0</v>
      </c>
      <c r="I99">
        <f>MasterListe!T100</f>
        <v>0</v>
      </c>
      <c r="J99">
        <f>MasterListe!U100</f>
        <v>0</v>
      </c>
      <c r="K99">
        <f>MasterListe!V100</f>
        <v>0</v>
      </c>
      <c r="L99">
        <f>MasterListe!W100</f>
        <v>0</v>
      </c>
      <c r="M99">
        <f>MasterListe!X100</f>
        <v>0</v>
      </c>
      <c r="N99">
        <f>MasterListe!Y100</f>
        <v>0</v>
      </c>
      <c r="O99">
        <f>MasterListe!Z100</f>
        <v>0</v>
      </c>
      <c r="P99">
        <f>MasterListe!AA100</f>
        <v>0</v>
      </c>
      <c r="Q99">
        <f>MasterListe!AB100</f>
        <v>0</v>
      </c>
      <c r="R99">
        <f>MasterListe!AC100</f>
        <v>0</v>
      </c>
      <c r="S99" t="str">
        <f>MasterListe!L100</f>
        <v>Grenzschalter</v>
      </c>
    </row>
    <row r="100" spans="1:19">
      <c r="A100" t="str">
        <f>MasterListe!B101</f>
        <v>TZ012</v>
      </c>
      <c r="B100" t="str">
        <f>IF(MasterListe!D101&lt;&gt;1,MasterListe!C101&amp;"_"&amp;MasterListe!D101,MasterListe!C101)</f>
        <v>LT003</v>
      </c>
      <c r="C100" t="str">
        <f>MID(MasterListe!E101,5,4)</f>
        <v>SENT</v>
      </c>
      <c r="D100" t="str">
        <f>MasterListe!G101</f>
        <v>MW01</v>
      </c>
      <c r="E100">
        <f>MasterListe!H101</f>
        <v>261</v>
      </c>
      <c r="F100" t="str">
        <f>MasterListe!I101</f>
        <v>Messwert</v>
      </c>
      <c r="G100" t="str">
        <f>MasterListe!K101</f>
        <v>x</v>
      </c>
      <c r="H100" t="str">
        <f>MasterListe!S101</f>
        <v>mV</v>
      </c>
      <c r="I100">
        <f>MasterListe!T101</f>
        <v>0</v>
      </c>
      <c r="J100">
        <f>MasterListe!U101</f>
        <v>0</v>
      </c>
      <c r="K100">
        <f>MasterListe!V101</f>
        <v>0</v>
      </c>
      <c r="L100">
        <f>MasterListe!W101</f>
        <v>0</v>
      </c>
      <c r="M100">
        <f>MasterListe!X101</f>
        <v>0</v>
      </c>
      <c r="N100">
        <f>MasterListe!Y101</f>
        <v>0</v>
      </c>
      <c r="O100">
        <f>MasterListe!Z101</f>
        <v>0</v>
      </c>
      <c r="P100">
        <f>MasterListe!AA101</f>
        <v>0</v>
      </c>
      <c r="Q100">
        <f>MasterListe!AB101</f>
        <v>0</v>
      </c>
      <c r="R100">
        <f>MasterListe!AC101</f>
        <v>0</v>
      </c>
      <c r="S100" t="str">
        <f>MasterListe!L101</f>
        <v>Fuellstand</v>
      </c>
    </row>
    <row r="101" spans="1:19">
      <c r="A101" t="str">
        <f>MasterListe!B102</f>
        <v>TZ012</v>
      </c>
      <c r="B101" t="str">
        <f>IF(MasterListe!D102&lt;&gt;1,MasterListe!C102&amp;"_"&amp;MasterListe!D102,MasterListe!C102)</f>
        <v>LT003_S</v>
      </c>
      <c r="C101" t="str">
        <f>MID(MasterListe!E102,5,4)</f>
        <v>SM01</v>
      </c>
      <c r="D101" t="str">
        <f>MasterListe!G102</f>
        <v>SM01</v>
      </c>
      <c r="E101">
        <f>MasterListe!H102</f>
        <v>568</v>
      </c>
      <c r="F101" t="str">
        <f>MasterListe!I102</f>
        <v>Störmeldung</v>
      </c>
      <c r="G101" t="str">
        <f>MasterListe!K102</f>
        <v>x</v>
      </c>
      <c r="H101">
        <f>MasterListe!S102</f>
        <v>0</v>
      </c>
      <c r="I101">
        <f>MasterListe!T102</f>
        <v>0</v>
      </c>
      <c r="J101">
        <f>MasterListe!U102</f>
        <v>0</v>
      </c>
      <c r="K101">
        <f>MasterListe!V102</f>
        <v>0</v>
      </c>
      <c r="L101">
        <f>MasterListe!W102</f>
        <v>0</v>
      </c>
      <c r="M101">
        <f>MasterListe!X102</f>
        <v>0</v>
      </c>
      <c r="N101">
        <f>MasterListe!Y102</f>
        <v>0</v>
      </c>
      <c r="O101">
        <f>MasterListe!Z102</f>
        <v>0</v>
      </c>
      <c r="P101">
        <f>MasterListe!AA102</f>
        <v>0</v>
      </c>
      <c r="Q101">
        <f>MasterListe!AB102</f>
        <v>0</v>
      </c>
      <c r="R101">
        <f>MasterListe!AC102</f>
        <v>0</v>
      </c>
      <c r="S101" t="str">
        <f>MasterListe!L102</f>
        <v>Fuellstand SM</v>
      </c>
    </row>
    <row r="102" spans="1:19">
      <c r="A102" t="str">
        <f>MasterListe!B103</f>
        <v>TZ020</v>
      </c>
      <c r="B102" t="str">
        <f>IF(MasterListe!D103&lt;&gt;1,MasterListe!C103&amp;"_"&amp;MasterListe!D103,MasterListe!C103)</f>
        <v>E002</v>
      </c>
      <c r="C102" t="str">
        <f>MID(MasterListe!E103,5,4)</f>
        <v>KLPx</v>
      </c>
      <c r="D102" t="str">
        <f>MasterListe!G103</f>
        <v>FG01</v>
      </c>
      <c r="E102">
        <f>MasterListe!H103</f>
        <v>737</v>
      </c>
      <c r="F102" t="str">
        <f>MasterListe!I103</f>
        <v>Freigabe (AUF-Befehl)</v>
      </c>
      <c r="G102" t="str">
        <f>MasterListe!K103</f>
        <v>x</v>
      </c>
      <c r="H102">
        <f>MasterListe!S103</f>
        <v>0</v>
      </c>
      <c r="I102">
        <f>MasterListe!T103</f>
        <v>0</v>
      </c>
      <c r="J102">
        <f>MasterListe!U103</f>
        <v>0</v>
      </c>
      <c r="K102">
        <f>MasterListe!V103</f>
        <v>0</v>
      </c>
      <c r="L102">
        <f>MasterListe!W103</f>
        <v>0</v>
      </c>
      <c r="M102">
        <f>MasterListe!X103</f>
        <v>0</v>
      </c>
      <c r="N102">
        <f>MasterListe!Y103</f>
        <v>0</v>
      </c>
      <c r="O102">
        <f>MasterListe!Z103</f>
        <v>0</v>
      </c>
      <c r="P102">
        <f>MasterListe!AA103</f>
        <v>0</v>
      </c>
      <c r="Q102">
        <f>MasterListe!AB103</f>
        <v>0</v>
      </c>
      <c r="R102">
        <f>MasterListe!AC103</f>
        <v>0</v>
      </c>
      <c r="S102" t="str">
        <f>MasterListe!L103</f>
        <v>Tank 1 Bezugsbereit</v>
      </c>
    </row>
    <row r="103" spans="1:19">
      <c r="A103" t="str">
        <f>MasterListe!B104</f>
        <v>TZ020</v>
      </c>
      <c r="B103" t="str">
        <f>IF(MasterListe!D104&lt;&gt;1,MasterListe!C104&amp;"_"&amp;MasterListe!D104,MasterListe!C104)</f>
        <v>E001</v>
      </c>
      <c r="C103" t="str">
        <f>MID(MasterListe!E104,5,4)</f>
        <v>RM03</v>
      </c>
      <c r="D103" t="str">
        <f>MasterListe!G104</f>
        <v>RM01</v>
      </c>
      <c r="E103">
        <f>MasterListe!H104</f>
        <v>595</v>
      </c>
      <c r="F103" t="str">
        <f>MasterListe!I104</f>
        <v>Tank 1</v>
      </c>
      <c r="G103" t="str">
        <f>MasterListe!K104</f>
        <v>x</v>
      </c>
      <c r="H103">
        <f>MasterListe!S104</f>
        <v>0</v>
      </c>
      <c r="I103">
        <f>MasterListe!T104</f>
        <v>0</v>
      </c>
      <c r="J103">
        <f>MasterListe!U104</f>
        <v>0</v>
      </c>
      <c r="K103">
        <f>MasterListe!V104</f>
        <v>0</v>
      </c>
      <c r="L103">
        <f>MasterListe!W104</f>
        <v>0</v>
      </c>
      <c r="M103">
        <f>MasterListe!X104</f>
        <v>0</v>
      </c>
      <c r="N103">
        <f>MasterListe!Y104</f>
        <v>0</v>
      </c>
      <c r="O103">
        <f>MasterListe!Z104</f>
        <v>0</v>
      </c>
      <c r="P103">
        <f>MasterListe!AA104</f>
        <v>0</v>
      </c>
      <c r="Q103">
        <f>MasterListe!AB104</f>
        <v>0</v>
      </c>
      <c r="R103">
        <f>MasterListe!AC104</f>
        <v>0</v>
      </c>
      <c r="S103" t="str">
        <f>MasterListe!L104</f>
        <v>Tankwahl</v>
      </c>
    </row>
    <row r="104" spans="1:19">
      <c r="A104" t="str">
        <f>MasterListe!B105</f>
        <v>TZ020</v>
      </c>
      <c r="B104" t="str">
        <f>IF(MasterListe!D105&lt;&gt;1,MasterListe!C105&amp;"_"&amp;MasterListe!D105,MasterListe!C105)</f>
        <v>E001</v>
      </c>
      <c r="C104" t="str">
        <f>MID(MasterListe!E105,5,4)</f>
        <v>RM03</v>
      </c>
      <c r="D104" t="str">
        <f>MasterListe!G105</f>
        <v>RM02</v>
      </c>
      <c r="E104">
        <f>MasterListe!H105</f>
        <v>596</v>
      </c>
      <c r="F104" t="str">
        <f>MasterListe!I105</f>
        <v>Tank 2</v>
      </c>
      <c r="G104" t="str">
        <f>MasterListe!K105</f>
        <v>x</v>
      </c>
      <c r="H104">
        <f>MasterListe!S105</f>
        <v>0</v>
      </c>
      <c r="I104">
        <f>MasterListe!T105</f>
        <v>0</v>
      </c>
      <c r="J104">
        <f>MasterListe!U105</f>
        <v>0</v>
      </c>
      <c r="K104">
        <f>MasterListe!V105</f>
        <v>0</v>
      </c>
      <c r="L104">
        <f>MasterListe!W105</f>
        <v>0</v>
      </c>
      <c r="M104">
        <f>MasterListe!X105</f>
        <v>0</v>
      </c>
      <c r="N104">
        <f>MasterListe!Y105</f>
        <v>0</v>
      </c>
      <c r="O104">
        <f>MasterListe!Z105</f>
        <v>0</v>
      </c>
      <c r="P104">
        <f>MasterListe!AA105</f>
        <v>0</v>
      </c>
      <c r="Q104">
        <f>MasterListe!AB105</f>
        <v>0</v>
      </c>
      <c r="R104">
        <f>MasterListe!AC105</f>
        <v>0</v>
      </c>
      <c r="S104" t="str">
        <f>MasterListe!L105</f>
        <v>Tankwahl</v>
      </c>
    </row>
    <row r="105" spans="1:19">
      <c r="A105" t="str">
        <f>MasterListe!B106</f>
        <v>TZ020</v>
      </c>
      <c r="B105" t="str">
        <f>IF(MasterListe!D106&lt;&gt;1,MasterListe!C106&amp;"_"&amp;MasterListe!D106,MasterListe!C106)</f>
        <v>E001</v>
      </c>
      <c r="C105" t="str">
        <f>MID(MasterListe!E106,5,4)</f>
        <v>RM03</v>
      </c>
      <c r="D105" t="str">
        <f>MasterListe!G106</f>
        <v>RM03</v>
      </c>
      <c r="E105">
        <f>MasterListe!H106</f>
        <v>597</v>
      </c>
      <c r="F105" t="str">
        <f>MasterListe!I106</f>
        <v>Tank 3</v>
      </c>
      <c r="G105" t="str">
        <f>MasterListe!K106</f>
        <v>x</v>
      </c>
      <c r="H105">
        <f>MasterListe!S106</f>
        <v>0</v>
      </c>
      <c r="I105">
        <f>MasterListe!T106</f>
        <v>0</v>
      </c>
      <c r="J105">
        <f>MasterListe!U106</f>
        <v>0</v>
      </c>
      <c r="K105">
        <f>MasterListe!V106</f>
        <v>0</v>
      </c>
      <c r="L105">
        <f>MasterListe!W106</f>
        <v>0</v>
      </c>
      <c r="M105">
        <f>MasterListe!X106</f>
        <v>0</v>
      </c>
      <c r="N105">
        <f>MasterListe!Y106</f>
        <v>0</v>
      </c>
      <c r="O105">
        <f>MasterListe!Z106</f>
        <v>0</v>
      </c>
      <c r="P105">
        <f>MasterListe!AA106</f>
        <v>0</v>
      </c>
      <c r="Q105">
        <f>MasterListe!AB106</f>
        <v>0</v>
      </c>
      <c r="R105">
        <f>MasterListe!AC106</f>
        <v>0</v>
      </c>
      <c r="S105" t="str">
        <f>MasterListe!L106</f>
        <v>Tankwahl</v>
      </c>
    </row>
    <row r="106" spans="1:19">
      <c r="A106" t="str">
        <f>MasterListe!B107</f>
        <v>TZ020</v>
      </c>
      <c r="B106" t="str">
        <f>IF(MasterListe!D107&lt;&gt;1,MasterListe!C107&amp;"_"&amp;MasterListe!D107,MasterListe!C107)</f>
        <v>E001_1</v>
      </c>
      <c r="C106" t="str">
        <f>MID(MasterListe!E107,5,4)</f>
        <v>RM01</v>
      </c>
      <c r="D106" t="str">
        <f>MasterListe!G107</f>
        <v>RM01</v>
      </c>
      <c r="E106">
        <f>MasterListe!H107</f>
        <v>598</v>
      </c>
      <c r="F106" t="str">
        <f>MasterListe!I107</f>
        <v>kein Tank</v>
      </c>
      <c r="G106" t="str">
        <f>MasterListe!K107</f>
        <v>x</v>
      </c>
      <c r="H106">
        <f>MasterListe!S107</f>
        <v>0</v>
      </c>
      <c r="I106">
        <f>MasterListe!T107</f>
        <v>0</v>
      </c>
      <c r="J106">
        <f>MasterListe!U107</f>
        <v>0</v>
      </c>
      <c r="K106">
        <f>MasterListe!V107</f>
        <v>0</v>
      </c>
      <c r="L106">
        <f>MasterListe!W107</f>
        <v>0</v>
      </c>
      <c r="M106">
        <f>MasterListe!X107</f>
        <v>0</v>
      </c>
      <c r="N106">
        <f>MasterListe!Y107</f>
        <v>0</v>
      </c>
      <c r="O106">
        <f>MasterListe!Z107</f>
        <v>0</v>
      </c>
      <c r="P106">
        <f>MasterListe!AA107</f>
        <v>0</v>
      </c>
      <c r="Q106">
        <f>MasterListe!AB107</f>
        <v>0</v>
      </c>
      <c r="R106">
        <f>MasterListe!AC107</f>
        <v>0</v>
      </c>
      <c r="S106" t="str">
        <f>MasterListe!L107</f>
        <v>Tankwahl</v>
      </c>
    </row>
    <row r="107" spans="1:19">
      <c r="A107" t="str">
        <f>MasterListe!B108</f>
        <v>TZ020</v>
      </c>
      <c r="B107" t="str">
        <f>IF(MasterListe!D108&lt;&gt;1,MasterListe!C108&amp;"_"&amp;MasterListe!D108,MasterListe!C108)</f>
        <v>E001_S</v>
      </c>
      <c r="C107" t="str">
        <f>MID(MasterListe!E108,5,4)</f>
        <v>SM01</v>
      </c>
      <c r="D107" t="str">
        <f>MasterListe!G108</f>
        <v>SM01</v>
      </c>
      <c r="E107">
        <f>MasterListe!H108</f>
        <v>599</v>
      </c>
      <c r="F107" t="str">
        <f>MasterListe!I108</f>
        <v>Störmeldung</v>
      </c>
      <c r="G107" t="str">
        <f>MasterListe!K108</f>
        <v>x</v>
      </c>
      <c r="H107">
        <f>MasterListe!S108</f>
        <v>0</v>
      </c>
      <c r="I107">
        <f>MasterListe!T108</f>
        <v>0</v>
      </c>
      <c r="J107">
        <f>MasterListe!U108</f>
        <v>0</v>
      </c>
      <c r="K107">
        <f>MasterListe!V108</f>
        <v>0</v>
      </c>
      <c r="L107">
        <f>MasterListe!W108</f>
        <v>0</v>
      </c>
      <c r="M107">
        <f>MasterListe!X108</f>
        <v>0</v>
      </c>
      <c r="N107">
        <f>MasterListe!Y108</f>
        <v>0</v>
      </c>
      <c r="O107">
        <f>MasterListe!Z108</f>
        <v>0</v>
      </c>
      <c r="P107">
        <f>MasterListe!AA108</f>
        <v>0</v>
      </c>
      <c r="Q107">
        <f>MasterListe!AB108</f>
        <v>0</v>
      </c>
      <c r="R107">
        <f>MasterListe!AC108</f>
        <v>0</v>
      </c>
      <c r="S107" t="str">
        <f>MasterListe!L108</f>
        <v>Tankwahl</v>
      </c>
    </row>
    <row r="108" spans="1:19">
      <c r="A108">
        <f>MasterListe!B109</f>
        <v>0</v>
      </c>
      <c r="B108" t="str">
        <f>IF(MasterListe!D109&lt;&gt;1,MasterListe!C109&amp;"_"&amp;MasterListe!D109,MasterListe!C109)</f>
        <v>_</v>
      </c>
      <c r="C108" t="str">
        <f>MID(MasterListe!E109,5,4)</f>
        <v/>
      </c>
      <c r="D108">
        <f>MasterListe!G109</f>
        <v>0</v>
      </c>
      <c r="E108">
        <f>MasterListe!H109</f>
        <v>0</v>
      </c>
      <c r="F108">
        <f>MasterListe!I109</f>
        <v>0</v>
      </c>
      <c r="G108">
        <f>MasterListe!K109</f>
        <v>0</v>
      </c>
      <c r="H108">
        <f>MasterListe!S109</f>
        <v>0</v>
      </c>
      <c r="I108">
        <f>MasterListe!T109</f>
        <v>0</v>
      </c>
      <c r="J108">
        <f>MasterListe!U109</f>
        <v>0</v>
      </c>
      <c r="K108">
        <f>MasterListe!V109</f>
        <v>0</v>
      </c>
      <c r="L108">
        <f>MasterListe!W109</f>
        <v>0</v>
      </c>
      <c r="M108">
        <f>MasterListe!X109</f>
        <v>0</v>
      </c>
      <c r="N108">
        <f>MasterListe!Y109</f>
        <v>0</v>
      </c>
      <c r="O108">
        <f>MasterListe!Z109</f>
        <v>0</v>
      </c>
      <c r="P108">
        <f>MasterListe!AA109</f>
        <v>0</v>
      </c>
      <c r="Q108">
        <f>MasterListe!AB109</f>
        <v>0</v>
      </c>
      <c r="R108">
        <f>MasterListe!AC109</f>
        <v>0</v>
      </c>
      <c r="S108">
        <f>MasterListe!L109</f>
        <v>0</v>
      </c>
    </row>
    <row r="109" spans="1:19">
      <c r="A109">
        <f>MasterListe!B110</f>
        <v>0</v>
      </c>
      <c r="B109" t="str">
        <f>IF(MasterListe!D110&lt;&gt;1,MasterListe!C110&amp;"_"&amp;MasterListe!D110,MasterListe!C110)</f>
        <v>_</v>
      </c>
      <c r="C109" t="str">
        <f>MID(MasterListe!E110,5,4)</f>
        <v/>
      </c>
      <c r="D109">
        <f>MasterListe!G110</f>
        <v>0</v>
      </c>
      <c r="E109">
        <f>MasterListe!H110</f>
        <v>0</v>
      </c>
      <c r="F109">
        <f>MasterListe!I110</f>
        <v>0</v>
      </c>
      <c r="G109">
        <f>MasterListe!K110</f>
        <v>0</v>
      </c>
      <c r="H109">
        <f>MasterListe!S110</f>
        <v>0</v>
      </c>
      <c r="I109">
        <f>MasterListe!T110</f>
        <v>0</v>
      </c>
      <c r="J109">
        <f>MasterListe!U110</f>
        <v>0</v>
      </c>
      <c r="K109">
        <f>MasterListe!V110</f>
        <v>0</v>
      </c>
      <c r="L109">
        <f>MasterListe!W110</f>
        <v>0</v>
      </c>
      <c r="M109">
        <f>MasterListe!X110</f>
        <v>0</v>
      </c>
      <c r="N109">
        <f>MasterListe!Y110</f>
        <v>0</v>
      </c>
      <c r="O109">
        <f>MasterListe!Z110</f>
        <v>0</v>
      </c>
      <c r="P109">
        <f>MasterListe!AA110</f>
        <v>0</v>
      </c>
      <c r="Q109">
        <f>MasterListe!AB110</f>
        <v>0</v>
      </c>
      <c r="R109">
        <f>MasterListe!AC110</f>
        <v>0</v>
      </c>
      <c r="S109">
        <f>MasterListe!L110</f>
        <v>0</v>
      </c>
    </row>
    <row r="110" spans="1:19">
      <c r="A110">
        <f>MasterListe!B111</f>
        <v>0</v>
      </c>
      <c r="B110" t="str">
        <f>IF(MasterListe!D111&lt;&gt;1,MasterListe!C111&amp;"_"&amp;MasterListe!D111,MasterListe!C111)</f>
        <v>_</v>
      </c>
      <c r="C110" t="str">
        <f>MID(MasterListe!E111,5,4)</f>
        <v/>
      </c>
      <c r="D110">
        <f>MasterListe!G111</f>
        <v>0</v>
      </c>
      <c r="E110">
        <f>MasterListe!H111</f>
        <v>0</v>
      </c>
      <c r="F110">
        <f>MasterListe!I111</f>
        <v>0</v>
      </c>
      <c r="G110">
        <f>MasterListe!K111</f>
        <v>0</v>
      </c>
      <c r="H110">
        <f>MasterListe!S111</f>
        <v>0</v>
      </c>
      <c r="I110">
        <f>MasterListe!T111</f>
        <v>0</v>
      </c>
      <c r="J110">
        <f>MasterListe!U111</f>
        <v>0</v>
      </c>
      <c r="K110">
        <f>MasterListe!V111</f>
        <v>0</v>
      </c>
      <c r="L110">
        <f>MasterListe!W111</f>
        <v>0</v>
      </c>
      <c r="M110">
        <f>MasterListe!X111</f>
        <v>0</v>
      </c>
      <c r="N110">
        <f>MasterListe!Y111</f>
        <v>0</v>
      </c>
      <c r="O110">
        <f>MasterListe!Z111</f>
        <v>0</v>
      </c>
      <c r="P110">
        <f>MasterListe!AA111</f>
        <v>0</v>
      </c>
      <c r="Q110">
        <f>MasterListe!AB111</f>
        <v>0</v>
      </c>
      <c r="R110">
        <f>MasterListe!AC111</f>
        <v>0</v>
      </c>
      <c r="S110">
        <f>MasterListe!L111</f>
        <v>0</v>
      </c>
    </row>
    <row r="111" spans="1:19">
      <c r="A111">
        <f>MasterListe!B112</f>
        <v>0</v>
      </c>
      <c r="B111" t="str">
        <f>IF(MasterListe!D112&lt;&gt;1,MasterListe!C112&amp;"_"&amp;MasterListe!D112,MasterListe!C112)</f>
        <v>_</v>
      </c>
      <c r="C111" t="str">
        <f>MID(MasterListe!E112,5,4)</f>
        <v/>
      </c>
      <c r="D111">
        <f>MasterListe!G112</f>
        <v>0</v>
      </c>
      <c r="E111">
        <f>MasterListe!H112</f>
        <v>0</v>
      </c>
      <c r="F111">
        <f>MasterListe!I112</f>
        <v>0</v>
      </c>
      <c r="G111">
        <f>MasterListe!K112</f>
        <v>0</v>
      </c>
      <c r="H111">
        <f>MasterListe!S112</f>
        <v>0</v>
      </c>
      <c r="I111">
        <f>MasterListe!T112</f>
        <v>0</v>
      </c>
      <c r="J111">
        <f>MasterListe!U112</f>
        <v>0</v>
      </c>
      <c r="K111">
        <f>MasterListe!V112</f>
        <v>0</v>
      </c>
      <c r="L111">
        <f>MasterListe!W112</f>
        <v>0</v>
      </c>
      <c r="M111">
        <f>MasterListe!X112</f>
        <v>0</v>
      </c>
      <c r="N111">
        <f>MasterListe!Y112</f>
        <v>0</v>
      </c>
      <c r="O111">
        <f>MasterListe!Z112</f>
        <v>0</v>
      </c>
      <c r="P111">
        <f>MasterListe!AA112</f>
        <v>0</v>
      </c>
      <c r="Q111">
        <f>MasterListe!AB112</f>
        <v>0</v>
      </c>
      <c r="R111">
        <f>MasterListe!AC112</f>
        <v>0</v>
      </c>
      <c r="S111">
        <f>MasterListe!L112</f>
        <v>0</v>
      </c>
    </row>
    <row r="112" spans="1:19">
      <c r="A112">
        <f>MasterListe!B113</f>
        <v>0</v>
      </c>
      <c r="B112" t="str">
        <f>IF(MasterListe!D113&lt;&gt;1,MasterListe!C113&amp;"_"&amp;MasterListe!D113,MasterListe!C113)</f>
        <v>_</v>
      </c>
      <c r="C112" t="str">
        <f>MID(MasterListe!E113,5,4)</f>
        <v/>
      </c>
      <c r="D112">
        <f>MasterListe!G113</f>
        <v>0</v>
      </c>
      <c r="E112">
        <f>MasterListe!H113</f>
        <v>0</v>
      </c>
      <c r="F112">
        <f>MasterListe!I113</f>
        <v>0</v>
      </c>
      <c r="G112">
        <f>MasterListe!K113</f>
        <v>0</v>
      </c>
      <c r="H112">
        <f>MasterListe!S113</f>
        <v>0</v>
      </c>
      <c r="I112">
        <f>MasterListe!T113</f>
        <v>0</v>
      </c>
      <c r="J112">
        <f>MasterListe!U113</f>
        <v>0</v>
      </c>
      <c r="K112">
        <f>MasterListe!V113</f>
        <v>0</v>
      </c>
      <c r="L112">
        <f>MasterListe!W113</f>
        <v>0</v>
      </c>
      <c r="M112">
        <f>MasterListe!X113</f>
        <v>0</v>
      </c>
      <c r="N112">
        <f>MasterListe!Y113</f>
        <v>0</v>
      </c>
      <c r="O112">
        <f>MasterListe!Z113</f>
        <v>0</v>
      </c>
      <c r="P112">
        <f>MasterListe!AA113</f>
        <v>0</v>
      </c>
      <c r="Q112">
        <f>MasterListe!AB113</f>
        <v>0</v>
      </c>
      <c r="R112">
        <f>MasterListe!AC113</f>
        <v>0</v>
      </c>
      <c r="S112">
        <f>MasterListe!L113</f>
        <v>0</v>
      </c>
    </row>
    <row r="113" spans="1:19">
      <c r="A113">
        <f>MasterListe!B114</f>
        <v>0</v>
      </c>
      <c r="B113" t="str">
        <f>IF(MasterListe!D114&lt;&gt;1,MasterListe!C114&amp;"_"&amp;MasterListe!D114,MasterListe!C114)</f>
        <v>_</v>
      </c>
      <c r="C113" t="str">
        <f>MID(MasterListe!E114,5,4)</f>
        <v/>
      </c>
      <c r="D113">
        <f>MasterListe!G114</f>
        <v>0</v>
      </c>
      <c r="E113">
        <f>MasterListe!H114</f>
        <v>0</v>
      </c>
      <c r="F113">
        <f>MasterListe!I114</f>
        <v>0</v>
      </c>
      <c r="G113">
        <f>MasterListe!K114</f>
        <v>0</v>
      </c>
      <c r="H113">
        <f>MasterListe!S114</f>
        <v>0</v>
      </c>
      <c r="I113">
        <f>MasterListe!T114</f>
        <v>0</v>
      </c>
      <c r="J113">
        <f>MasterListe!U114</f>
        <v>0</v>
      </c>
      <c r="K113">
        <f>MasterListe!V114</f>
        <v>0</v>
      </c>
      <c r="L113">
        <f>MasterListe!W114</f>
        <v>0</v>
      </c>
      <c r="M113">
        <f>MasterListe!X114</f>
        <v>0</v>
      </c>
      <c r="N113">
        <f>MasterListe!Y114</f>
        <v>0</v>
      </c>
      <c r="O113">
        <f>MasterListe!Z114</f>
        <v>0</v>
      </c>
      <c r="P113">
        <f>MasterListe!AA114</f>
        <v>0</v>
      </c>
      <c r="Q113">
        <f>MasterListe!AB114</f>
        <v>0</v>
      </c>
      <c r="R113">
        <f>MasterListe!AC114</f>
        <v>0</v>
      </c>
      <c r="S113">
        <f>MasterListe!L114</f>
        <v>0</v>
      </c>
    </row>
    <row r="114" spans="1:19">
      <c r="A114">
        <f>MasterListe!B115</f>
        <v>0</v>
      </c>
      <c r="B114" t="str">
        <f>IF(MasterListe!D115&lt;&gt;1,MasterListe!C115&amp;"_"&amp;MasterListe!D115,MasterListe!C115)</f>
        <v>_</v>
      </c>
      <c r="C114" t="str">
        <f>MID(MasterListe!E115,5,4)</f>
        <v/>
      </c>
      <c r="D114">
        <f>MasterListe!G115</f>
        <v>0</v>
      </c>
      <c r="E114">
        <f>MasterListe!H115</f>
        <v>0</v>
      </c>
      <c r="F114">
        <f>MasterListe!I115</f>
        <v>0</v>
      </c>
      <c r="G114">
        <f>MasterListe!K115</f>
        <v>0</v>
      </c>
      <c r="H114">
        <f>MasterListe!S115</f>
        <v>0</v>
      </c>
      <c r="I114">
        <f>MasterListe!T115</f>
        <v>0</v>
      </c>
      <c r="J114">
        <f>MasterListe!U115</f>
        <v>0</v>
      </c>
      <c r="K114">
        <f>MasterListe!V115</f>
        <v>0</v>
      </c>
      <c r="L114">
        <f>MasterListe!W115</f>
        <v>0</v>
      </c>
      <c r="M114">
        <f>MasterListe!X115</f>
        <v>0</v>
      </c>
      <c r="N114">
        <f>MasterListe!Y115</f>
        <v>0</v>
      </c>
      <c r="O114">
        <f>MasterListe!Z115</f>
        <v>0</v>
      </c>
      <c r="P114">
        <f>MasterListe!AA115</f>
        <v>0</v>
      </c>
      <c r="Q114">
        <f>MasterListe!AB115</f>
        <v>0</v>
      </c>
      <c r="R114">
        <f>MasterListe!AC115</f>
        <v>0</v>
      </c>
      <c r="S114">
        <f>MasterListe!L115</f>
        <v>0</v>
      </c>
    </row>
    <row r="115" spans="1:19">
      <c r="A115">
        <f>MasterListe!B116</f>
        <v>0</v>
      </c>
      <c r="B115" t="str">
        <f>IF(MasterListe!D116&lt;&gt;1,MasterListe!C116&amp;"_"&amp;MasterListe!D116,MasterListe!C116)</f>
        <v>_</v>
      </c>
      <c r="C115" t="str">
        <f>MID(MasterListe!E116,5,4)</f>
        <v/>
      </c>
      <c r="D115">
        <f>MasterListe!G116</f>
        <v>0</v>
      </c>
      <c r="E115">
        <f>MasterListe!H116</f>
        <v>0</v>
      </c>
      <c r="F115">
        <f>MasterListe!I116</f>
        <v>0</v>
      </c>
      <c r="G115">
        <f>MasterListe!K116</f>
        <v>0</v>
      </c>
      <c r="H115">
        <f>MasterListe!S116</f>
        <v>0</v>
      </c>
      <c r="I115">
        <f>MasterListe!T116</f>
        <v>0</v>
      </c>
      <c r="J115">
        <f>MasterListe!U116</f>
        <v>0</v>
      </c>
      <c r="K115">
        <f>MasterListe!V116</f>
        <v>0</v>
      </c>
      <c r="L115">
        <f>MasterListe!W116</f>
        <v>0</v>
      </c>
      <c r="M115">
        <f>MasterListe!X116</f>
        <v>0</v>
      </c>
      <c r="N115">
        <f>MasterListe!Y116</f>
        <v>0</v>
      </c>
      <c r="O115">
        <f>MasterListe!Z116</f>
        <v>0</v>
      </c>
      <c r="P115">
        <f>MasterListe!AA116</f>
        <v>0</v>
      </c>
      <c r="Q115">
        <f>MasterListe!AB116</f>
        <v>0</v>
      </c>
      <c r="R115">
        <f>MasterListe!AC116</f>
        <v>0</v>
      </c>
      <c r="S115">
        <f>MasterListe!L116</f>
        <v>0</v>
      </c>
    </row>
    <row r="116" spans="1:19">
      <c r="A116">
        <f>MasterListe!B117</f>
        <v>0</v>
      </c>
      <c r="B116" t="str">
        <f>IF(MasterListe!D117&lt;&gt;1,MasterListe!C117&amp;"_"&amp;MasterListe!D117,MasterListe!C117)</f>
        <v>_</v>
      </c>
      <c r="C116" t="str">
        <f>MID(MasterListe!E117,5,4)</f>
        <v/>
      </c>
      <c r="D116">
        <f>MasterListe!G117</f>
        <v>0</v>
      </c>
      <c r="E116">
        <f>MasterListe!H117</f>
        <v>0</v>
      </c>
      <c r="F116">
        <f>MasterListe!I117</f>
        <v>0</v>
      </c>
      <c r="G116">
        <f>MasterListe!K117</f>
        <v>0</v>
      </c>
      <c r="H116">
        <f>MasterListe!S117</f>
        <v>0</v>
      </c>
      <c r="I116">
        <f>MasterListe!T117</f>
        <v>0</v>
      </c>
      <c r="J116">
        <f>MasterListe!U117</f>
        <v>0</v>
      </c>
      <c r="K116">
        <f>MasterListe!V117</f>
        <v>0</v>
      </c>
      <c r="L116">
        <f>MasterListe!W117</f>
        <v>0</v>
      </c>
      <c r="M116">
        <f>MasterListe!X117</f>
        <v>0</v>
      </c>
      <c r="N116">
        <f>MasterListe!Y117</f>
        <v>0</v>
      </c>
      <c r="O116">
        <f>MasterListe!Z117</f>
        <v>0</v>
      </c>
      <c r="P116">
        <f>MasterListe!AA117</f>
        <v>0</v>
      </c>
      <c r="Q116">
        <f>MasterListe!AB117</f>
        <v>0</v>
      </c>
      <c r="R116">
        <f>MasterListe!AC117</f>
        <v>0</v>
      </c>
      <c r="S116">
        <f>MasterListe!L117</f>
        <v>0</v>
      </c>
    </row>
    <row r="117" spans="1:19">
      <c r="A117">
        <f>MasterListe!B118</f>
        <v>0</v>
      </c>
      <c r="B117" t="str">
        <f>IF(MasterListe!D118&lt;&gt;1,MasterListe!C118&amp;"_"&amp;MasterListe!D118,MasterListe!C118)</f>
        <v>_</v>
      </c>
      <c r="C117" t="str">
        <f>MID(MasterListe!E118,5,4)</f>
        <v/>
      </c>
      <c r="D117">
        <f>MasterListe!G118</f>
        <v>0</v>
      </c>
      <c r="E117">
        <f>MasterListe!H118</f>
        <v>0</v>
      </c>
      <c r="F117">
        <f>MasterListe!I118</f>
        <v>0</v>
      </c>
      <c r="G117">
        <f>MasterListe!K118</f>
        <v>0</v>
      </c>
      <c r="H117">
        <f>MasterListe!S118</f>
        <v>0</v>
      </c>
      <c r="I117">
        <f>MasterListe!T118</f>
        <v>0</v>
      </c>
      <c r="J117">
        <f>MasterListe!U118</f>
        <v>0</v>
      </c>
      <c r="K117">
        <f>MasterListe!V118</f>
        <v>0</v>
      </c>
      <c r="L117">
        <f>MasterListe!W118</f>
        <v>0</v>
      </c>
      <c r="M117">
        <f>MasterListe!X118</f>
        <v>0</v>
      </c>
      <c r="N117">
        <f>MasterListe!Y118</f>
        <v>0</v>
      </c>
      <c r="O117">
        <f>MasterListe!Z118</f>
        <v>0</v>
      </c>
      <c r="P117">
        <f>MasterListe!AA118</f>
        <v>0</v>
      </c>
      <c r="Q117">
        <f>MasterListe!AB118</f>
        <v>0</v>
      </c>
      <c r="R117">
        <f>MasterListe!AC118</f>
        <v>0</v>
      </c>
      <c r="S117">
        <f>MasterListe!L118</f>
        <v>0</v>
      </c>
    </row>
    <row r="118" spans="1:19">
      <c r="A118">
        <f>MasterListe!B119</f>
        <v>0</v>
      </c>
      <c r="B118" t="str">
        <f>IF(MasterListe!D119&lt;&gt;1,MasterListe!C119&amp;"_"&amp;MasterListe!D119,MasterListe!C119)</f>
        <v>_</v>
      </c>
      <c r="C118" t="str">
        <f>MID(MasterListe!E119,5,4)</f>
        <v/>
      </c>
      <c r="D118">
        <f>MasterListe!G119</f>
        <v>0</v>
      </c>
      <c r="E118">
        <f>MasterListe!H119</f>
        <v>0</v>
      </c>
      <c r="F118">
        <f>MasterListe!I119</f>
        <v>0</v>
      </c>
      <c r="G118">
        <f>MasterListe!K119</f>
        <v>0</v>
      </c>
      <c r="H118">
        <f>MasterListe!S119</f>
        <v>0</v>
      </c>
      <c r="I118">
        <f>MasterListe!T119</f>
        <v>0</v>
      </c>
      <c r="J118">
        <f>MasterListe!U119</f>
        <v>0</v>
      </c>
      <c r="K118">
        <f>MasterListe!V119</f>
        <v>0</v>
      </c>
      <c r="L118">
        <f>MasterListe!W119</f>
        <v>0</v>
      </c>
      <c r="M118">
        <f>MasterListe!X119</f>
        <v>0</v>
      </c>
      <c r="N118">
        <f>MasterListe!Y119</f>
        <v>0</v>
      </c>
      <c r="O118">
        <f>MasterListe!Z119</f>
        <v>0</v>
      </c>
      <c r="P118">
        <f>MasterListe!AA119</f>
        <v>0</v>
      </c>
      <c r="Q118">
        <f>MasterListe!AB119</f>
        <v>0</v>
      </c>
      <c r="R118">
        <f>MasterListe!AC119</f>
        <v>0</v>
      </c>
      <c r="S118">
        <f>MasterListe!L119</f>
        <v>0</v>
      </c>
    </row>
    <row r="119" spans="1:19">
      <c r="A119">
        <f>MasterListe!B120</f>
        <v>0</v>
      </c>
      <c r="B119" t="str">
        <f>IF(MasterListe!D120&lt;&gt;1,MasterListe!C120&amp;"_"&amp;MasterListe!D120,MasterListe!C120)</f>
        <v>_</v>
      </c>
      <c r="C119" t="str">
        <f>MID(MasterListe!E120,5,4)</f>
        <v/>
      </c>
      <c r="D119">
        <f>MasterListe!G120</f>
        <v>0</v>
      </c>
      <c r="E119">
        <f>MasterListe!H120</f>
        <v>0</v>
      </c>
      <c r="F119">
        <f>MasterListe!I120</f>
        <v>0</v>
      </c>
      <c r="G119">
        <f>MasterListe!K120</f>
        <v>0</v>
      </c>
      <c r="H119">
        <f>MasterListe!S120</f>
        <v>0</v>
      </c>
      <c r="I119">
        <f>MasterListe!T120</f>
        <v>0</v>
      </c>
      <c r="J119">
        <f>MasterListe!U120</f>
        <v>0</v>
      </c>
      <c r="K119">
        <f>MasterListe!V120</f>
        <v>0</v>
      </c>
      <c r="L119">
        <f>MasterListe!W120</f>
        <v>0</v>
      </c>
      <c r="M119">
        <f>MasterListe!X120</f>
        <v>0</v>
      </c>
      <c r="N119">
        <f>MasterListe!Y120</f>
        <v>0</v>
      </c>
      <c r="O119">
        <f>MasterListe!Z120</f>
        <v>0</v>
      </c>
      <c r="P119">
        <f>MasterListe!AA120</f>
        <v>0</v>
      </c>
      <c r="Q119">
        <f>MasterListe!AB120</f>
        <v>0</v>
      </c>
      <c r="R119">
        <f>MasterListe!AC120</f>
        <v>0</v>
      </c>
      <c r="S119">
        <f>MasterListe!L120</f>
        <v>0</v>
      </c>
    </row>
    <row r="120" spans="1:19">
      <c r="A120">
        <f>MasterListe!B121</f>
        <v>0</v>
      </c>
      <c r="B120" t="str">
        <f>IF(MasterListe!D121&lt;&gt;1,MasterListe!C121&amp;"_"&amp;MasterListe!D121,MasterListe!C121)</f>
        <v>_</v>
      </c>
      <c r="C120" t="str">
        <f>MID(MasterListe!E121,5,4)</f>
        <v/>
      </c>
      <c r="D120">
        <f>MasterListe!G121</f>
        <v>0</v>
      </c>
      <c r="E120">
        <f>MasterListe!H121</f>
        <v>0</v>
      </c>
      <c r="F120">
        <f>MasterListe!I121</f>
        <v>0</v>
      </c>
      <c r="G120">
        <f>MasterListe!K121</f>
        <v>0</v>
      </c>
      <c r="H120">
        <f>MasterListe!S121</f>
        <v>0</v>
      </c>
      <c r="I120">
        <f>MasterListe!T121</f>
        <v>0</v>
      </c>
      <c r="J120">
        <f>MasterListe!U121</f>
        <v>0</v>
      </c>
      <c r="K120">
        <f>MasterListe!V121</f>
        <v>0</v>
      </c>
      <c r="L120">
        <f>MasterListe!W121</f>
        <v>0</v>
      </c>
      <c r="M120">
        <f>MasterListe!X121</f>
        <v>0</v>
      </c>
      <c r="N120">
        <f>MasterListe!Y121</f>
        <v>0</v>
      </c>
      <c r="O120">
        <f>MasterListe!Z121</f>
        <v>0</v>
      </c>
      <c r="P120">
        <f>MasterListe!AA121</f>
        <v>0</v>
      </c>
      <c r="Q120">
        <f>MasterListe!AB121</f>
        <v>0</v>
      </c>
      <c r="R120">
        <f>MasterListe!AC121</f>
        <v>0</v>
      </c>
      <c r="S120">
        <f>MasterListe!L121</f>
        <v>0</v>
      </c>
    </row>
    <row r="121" spans="1:19">
      <c r="A121">
        <f>MasterListe!B122</f>
        <v>0</v>
      </c>
      <c r="B121" t="str">
        <f>IF(MasterListe!D122&lt;&gt;1,MasterListe!C122&amp;"_"&amp;MasterListe!D122,MasterListe!C122)</f>
        <v>_</v>
      </c>
      <c r="C121" t="str">
        <f>MID(MasterListe!E122,5,4)</f>
        <v/>
      </c>
      <c r="D121">
        <f>MasterListe!G122</f>
        <v>0</v>
      </c>
      <c r="E121">
        <f>MasterListe!H122</f>
        <v>0</v>
      </c>
      <c r="F121">
        <f>MasterListe!I122</f>
        <v>0</v>
      </c>
      <c r="G121">
        <f>MasterListe!K122</f>
        <v>0</v>
      </c>
      <c r="H121">
        <f>MasterListe!S122</f>
        <v>0</v>
      </c>
      <c r="I121">
        <f>MasterListe!T122</f>
        <v>0</v>
      </c>
      <c r="J121">
        <f>MasterListe!U122</f>
        <v>0</v>
      </c>
      <c r="K121">
        <f>MasterListe!V122</f>
        <v>0</v>
      </c>
      <c r="L121">
        <f>MasterListe!W122</f>
        <v>0</v>
      </c>
      <c r="M121">
        <f>MasterListe!X122</f>
        <v>0</v>
      </c>
      <c r="N121">
        <f>MasterListe!Y122</f>
        <v>0</v>
      </c>
      <c r="O121">
        <f>MasterListe!Z122</f>
        <v>0</v>
      </c>
      <c r="P121">
        <f>MasterListe!AA122</f>
        <v>0</v>
      </c>
      <c r="Q121">
        <f>MasterListe!AB122</f>
        <v>0</v>
      </c>
      <c r="R121">
        <f>MasterListe!AC122</f>
        <v>0</v>
      </c>
      <c r="S121">
        <f>MasterListe!L122</f>
        <v>0</v>
      </c>
    </row>
    <row r="122" spans="1:19">
      <c r="A122">
        <f>MasterListe!B123</f>
        <v>0</v>
      </c>
      <c r="B122" t="str">
        <f>IF(MasterListe!D123&lt;&gt;1,MasterListe!C123&amp;"_"&amp;MasterListe!D123,MasterListe!C123)</f>
        <v>_</v>
      </c>
      <c r="C122" t="str">
        <f>MID(MasterListe!E123,5,4)</f>
        <v/>
      </c>
      <c r="D122">
        <f>MasterListe!G123</f>
        <v>0</v>
      </c>
      <c r="E122">
        <f>MasterListe!H123</f>
        <v>0</v>
      </c>
      <c r="F122">
        <f>MasterListe!I123</f>
        <v>0</v>
      </c>
      <c r="G122">
        <f>MasterListe!K123</f>
        <v>0</v>
      </c>
      <c r="H122">
        <f>MasterListe!S123</f>
        <v>0</v>
      </c>
      <c r="I122">
        <f>MasterListe!T123</f>
        <v>0</v>
      </c>
      <c r="J122">
        <f>MasterListe!U123</f>
        <v>0</v>
      </c>
      <c r="K122">
        <f>MasterListe!V123</f>
        <v>0</v>
      </c>
      <c r="L122">
        <f>MasterListe!W123</f>
        <v>0</v>
      </c>
      <c r="M122">
        <f>MasterListe!X123</f>
        <v>0</v>
      </c>
      <c r="N122">
        <f>MasterListe!Y123</f>
        <v>0</v>
      </c>
      <c r="O122">
        <f>MasterListe!Z123</f>
        <v>0</v>
      </c>
      <c r="P122">
        <f>MasterListe!AA123</f>
        <v>0</v>
      </c>
      <c r="Q122">
        <f>MasterListe!AB123</f>
        <v>0</v>
      </c>
      <c r="R122">
        <f>MasterListe!AC123</f>
        <v>0</v>
      </c>
      <c r="S122">
        <f>MasterListe!L123</f>
        <v>0</v>
      </c>
    </row>
    <row r="123" spans="1:19">
      <c r="A123">
        <f>MasterListe!B124</f>
        <v>0</v>
      </c>
      <c r="B123" t="str">
        <f>IF(MasterListe!D124&lt;&gt;1,MasterListe!C124&amp;"_"&amp;MasterListe!D124,MasterListe!C124)</f>
        <v>_</v>
      </c>
      <c r="C123" t="str">
        <f>MID(MasterListe!E124,5,4)</f>
        <v/>
      </c>
      <c r="D123">
        <f>MasterListe!G124</f>
        <v>0</v>
      </c>
      <c r="E123">
        <f>MasterListe!H124</f>
        <v>0</v>
      </c>
      <c r="F123">
        <f>MasterListe!I124</f>
        <v>0</v>
      </c>
      <c r="G123">
        <f>MasterListe!K124</f>
        <v>0</v>
      </c>
      <c r="H123">
        <f>MasterListe!S124</f>
        <v>0</v>
      </c>
      <c r="I123">
        <f>MasterListe!T124</f>
        <v>0</v>
      </c>
      <c r="J123">
        <f>MasterListe!U124</f>
        <v>0</v>
      </c>
      <c r="K123">
        <f>MasterListe!V124</f>
        <v>0</v>
      </c>
      <c r="L123">
        <f>MasterListe!W124</f>
        <v>0</v>
      </c>
      <c r="M123">
        <f>MasterListe!X124</f>
        <v>0</v>
      </c>
      <c r="N123">
        <f>MasterListe!Y124</f>
        <v>0</v>
      </c>
      <c r="O123">
        <f>MasterListe!Z124</f>
        <v>0</v>
      </c>
      <c r="P123">
        <f>MasterListe!AA124</f>
        <v>0</v>
      </c>
      <c r="Q123">
        <f>MasterListe!AB124</f>
        <v>0</v>
      </c>
      <c r="R123">
        <f>MasterListe!AC124</f>
        <v>0</v>
      </c>
      <c r="S123">
        <f>MasterListe!L124</f>
        <v>0</v>
      </c>
    </row>
    <row r="124" spans="1:19">
      <c r="A124">
        <f>MasterListe!B125</f>
        <v>0</v>
      </c>
      <c r="B124" t="str">
        <f>IF(MasterListe!D125&lt;&gt;1,MasterListe!C125&amp;"_"&amp;MasterListe!D125,MasterListe!C125)</f>
        <v>_</v>
      </c>
      <c r="C124" t="str">
        <f>MID(MasterListe!E125,5,4)</f>
        <v/>
      </c>
      <c r="D124">
        <f>MasterListe!G125</f>
        <v>0</v>
      </c>
      <c r="E124">
        <f>MasterListe!H125</f>
        <v>0</v>
      </c>
      <c r="F124">
        <f>MasterListe!I125</f>
        <v>0</v>
      </c>
      <c r="G124">
        <f>MasterListe!K125</f>
        <v>0</v>
      </c>
      <c r="H124">
        <f>MasterListe!S125</f>
        <v>0</v>
      </c>
      <c r="I124">
        <f>MasterListe!T125</f>
        <v>0</v>
      </c>
      <c r="J124">
        <f>MasterListe!U125</f>
        <v>0</v>
      </c>
      <c r="K124">
        <f>MasterListe!V125</f>
        <v>0</v>
      </c>
      <c r="L124">
        <f>MasterListe!W125</f>
        <v>0</v>
      </c>
      <c r="M124">
        <f>MasterListe!X125</f>
        <v>0</v>
      </c>
      <c r="N124">
        <f>MasterListe!Y125</f>
        <v>0</v>
      </c>
      <c r="O124">
        <f>MasterListe!Z125</f>
        <v>0</v>
      </c>
      <c r="P124">
        <f>MasterListe!AA125</f>
        <v>0</v>
      </c>
      <c r="Q124">
        <f>MasterListe!AB125</f>
        <v>0</v>
      </c>
      <c r="R124">
        <f>MasterListe!AC125</f>
        <v>0</v>
      </c>
      <c r="S124">
        <f>MasterListe!L125</f>
        <v>0</v>
      </c>
    </row>
    <row r="125" spans="1:19">
      <c r="A125">
        <f>MasterListe!B126</f>
        <v>0</v>
      </c>
      <c r="B125" t="str">
        <f>IF(MasterListe!D126&lt;&gt;1,MasterListe!C126&amp;"_"&amp;MasterListe!D126,MasterListe!C126)</f>
        <v>_</v>
      </c>
      <c r="C125" t="str">
        <f>MID(MasterListe!E126,5,4)</f>
        <v/>
      </c>
      <c r="D125">
        <f>MasterListe!G126</f>
        <v>0</v>
      </c>
      <c r="E125">
        <f>MasterListe!H126</f>
        <v>0</v>
      </c>
      <c r="F125">
        <f>MasterListe!I126</f>
        <v>0</v>
      </c>
      <c r="G125">
        <f>MasterListe!K126</f>
        <v>0</v>
      </c>
      <c r="H125">
        <f>MasterListe!S126</f>
        <v>0</v>
      </c>
      <c r="I125">
        <f>MasterListe!T126</f>
        <v>0</v>
      </c>
      <c r="J125">
        <f>MasterListe!U126</f>
        <v>0</v>
      </c>
      <c r="K125">
        <f>MasterListe!V126</f>
        <v>0</v>
      </c>
      <c r="L125">
        <f>MasterListe!W126</f>
        <v>0</v>
      </c>
      <c r="M125">
        <f>MasterListe!X126</f>
        <v>0</v>
      </c>
      <c r="N125">
        <f>MasterListe!Y126</f>
        <v>0</v>
      </c>
      <c r="O125">
        <f>MasterListe!Z126</f>
        <v>0</v>
      </c>
      <c r="P125">
        <f>MasterListe!AA126</f>
        <v>0</v>
      </c>
      <c r="Q125">
        <f>MasterListe!AB126</f>
        <v>0</v>
      </c>
      <c r="R125">
        <f>MasterListe!AC126</f>
        <v>0</v>
      </c>
      <c r="S125">
        <f>MasterListe!L126</f>
        <v>0</v>
      </c>
    </row>
    <row r="126" spans="1:19">
      <c r="A126">
        <f>MasterListe!B127</f>
        <v>0</v>
      </c>
      <c r="B126" t="str">
        <f>IF(MasterListe!D127&lt;&gt;1,MasterListe!C127&amp;"_"&amp;MasterListe!D127,MasterListe!C127)</f>
        <v>_</v>
      </c>
      <c r="C126" t="str">
        <f>MID(MasterListe!E127,5,4)</f>
        <v/>
      </c>
      <c r="D126">
        <f>MasterListe!G127</f>
        <v>0</v>
      </c>
      <c r="E126">
        <f>MasterListe!H127</f>
        <v>0</v>
      </c>
      <c r="F126">
        <f>MasterListe!I127</f>
        <v>0</v>
      </c>
      <c r="G126">
        <f>MasterListe!K127</f>
        <v>0</v>
      </c>
      <c r="H126">
        <f>MasterListe!S127</f>
        <v>0</v>
      </c>
      <c r="I126">
        <f>MasterListe!T127</f>
        <v>0</v>
      </c>
      <c r="J126">
        <f>MasterListe!U127</f>
        <v>0</v>
      </c>
      <c r="K126">
        <f>MasterListe!V127</f>
        <v>0</v>
      </c>
      <c r="L126">
        <f>MasterListe!W127</f>
        <v>0</v>
      </c>
      <c r="M126">
        <f>MasterListe!X127</f>
        <v>0</v>
      </c>
      <c r="N126">
        <f>MasterListe!Y127</f>
        <v>0</v>
      </c>
      <c r="O126">
        <f>MasterListe!Z127</f>
        <v>0</v>
      </c>
      <c r="P126">
        <f>MasterListe!AA127</f>
        <v>0</v>
      </c>
      <c r="Q126">
        <f>MasterListe!AB127</f>
        <v>0</v>
      </c>
      <c r="R126">
        <f>MasterListe!AC127</f>
        <v>0</v>
      </c>
      <c r="S126">
        <f>MasterListe!L127</f>
        <v>0</v>
      </c>
    </row>
    <row r="127" spans="1:19">
      <c r="A127">
        <f>MasterListe!B128</f>
        <v>0</v>
      </c>
      <c r="B127" t="str">
        <f>IF(MasterListe!D128&lt;&gt;1,MasterListe!C128&amp;"_"&amp;MasterListe!D128,MasterListe!C128)</f>
        <v>_</v>
      </c>
      <c r="C127" t="str">
        <f>MID(MasterListe!E128,5,4)</f>
        <v/>
      </c>
      <c r="D127">
        <f>MasterListe!G128</f>
        <v>0</v>
      </c>
      <c r="E127">
        <f>MasterListe!H128</f>
        <v>0</v>
      </c>
      <c r="F127">
        <f>MasterListe!I128</f>
        <v>0</v>
      </c>
      <c r="G127">
        <f>MasterListe!K128</f>
        <v>0</v>
      </c>
      <c r="H127">
        <f>MasterListe!S128</f>
        <v>0</v>
      </c>
      <c r="I127">
        <f>MasterListe!T128</f>
        <v>0</v>
      </c>
      <c r="J127">
        <f>MasterListe!U128</f>
        <v>0</v>
      </c>
      <c r="K127">
        <f>MasterListe!V128</f>
        <v>0</v>
      </c>
      <c r="L127">
        <f>MasterListe!W128</f>
        <v>0</v>
      </c>
      <c r="M127">
        <f>MasterListe!X128</f>
        <v>0</v>
      </c>
      <c r="N127">
        <f>MasterListe!Y128</f>
        <v>0</v>
      </c>
      <c r="O127">
        <f>MasterListe!Z128</f>
        <v>0</v>
      </c>
      <c r="P127">
        <f>MasterListe!AA128</f>
        <v>0</v>
      </c>
      <c r="Q127">
        <f>MasterListe!AB128</f>
        <v>0</v>
      </c>
      <c r="R127">
        <f>MasterListe!AC128</f>
        <v>0</v>
      </c>
      <c r="S127">
        <f>MasterListe!L128</f>
        <v>0</v>
      </c>
    </row>
    <row r="128" spans="1:19">
      <c r="A128">
        <f>MasterListe!B129</f>
        <v>0</v>
      </c>
      <c r="B128" t="str">
        <f>IF(MasterListe!D129&lt;&gt;1,MasterListe!C129&amp;"_"&amp;MasterListe!D129,MasterListe!C129)</f>
        <v>_</v>
      </c>
      <c r="C128" t="str">
        <f>MID(MasterListe!E129,5,4)</f>
        <v/>
      </c>
      <c r="D128">
        <f>MasterListe!G129</f>
        <v>0</v>
      </c>
      <c r="E128">
        <f>MasterListe!H129</f>
        <v>0</v>
      </c>
      <c r="F128">
        <f>MasterListe!I129</f>
        <v>0</v>
      </c>
      <c r="G128">
        <f>MasterListe!K129</f>
        <v>0</v>
      </c>
      <c r="H128">
        <f>MasterListe!S129</f>
        <v>0</v>
      </c>
      <c r="I128">
        <f>MasterListe!T129</f>
        <v>0</v>
      </c>
      <c r="J128">
        <f>MasterListe!U129</f>
        <v>0</v>
      </c>
      <c r="K128">
        <f>MasterListe!V129</f>
        <v>0</v>
      </c>
      <c r="L128">
        <f>MasterListe!W129</f>
        <v>0</v>
      </c>
      <c r="M128">
        <f>MasterListe!X129</f>
        <v>0</v>
      </c>
      <c r="N128">
        <f>MasterListe!Y129</f>
        <v>0</v>
      </c>
      <c r="O128">
        <f>MasterListe!Z129</f>
        <v>0</v>
      </c>
      <c r="P128">
        <f>MasterListe!AA129</f>
        <v>0</v>
      </c>
      <c r="Q128">
        <f>MasterListe!AB129</f>
        <v>0</v>
      </c>
      <c r="R128">
        <f>MasterListe!AC129</f>
        <v>0</v>
      </c>
      <c r="S128">
        <f>MasterListe!L129</f>
        <v>0</v>
      </c>
    </row>
    <row r="129" spans="1:19">
      <c r="A129">
        <f>MasterListe!B130</f>
        <v>0</v>
      </c>
      <c r="B129" t="str">
        <f>IF(MasterListe!D130&lt;&gt;1,MasterListe!C130&amp;"_"&amp;MasterListe!D130,MasterListe!C130)</f>
        <v>_</v>
      </c>
      <c r="C129" t="str">
        <f>MID(MasterListe!E130,5,4)</f>
        <v/>
      </c>
      <c r="D129">
        <f>MasterListe!G130</f>
        <v>0</v>
      </c>
      <c r="E129">
        <f>MasterListe!H130</f>
        <v>0</v>
      </c>
      <c r="F129">
        <f>MasterListe!I130</f>
        <v>0</v>
      </c>
      <c r="G129">
        <f>MasterListe!K130</f>
        <v>0</v>
      </c>
      <c r="H129">
        <f>MasterListe!S130</f>
        <v>0</v>
      </c>
      <c r="I129">
        <f>MasterListe!T130</f>
        <v>0</v>
      </c>
      <c r="J129">
        <f>MasterListe!U130</f>
        <v>0</v>
      </c>
      <c r="K129">
        <f>MasterListe!V130</f>
        <v>0</v>
      </c>
      <c r="L129">
        <f>MasterListe!W130</f>
        <v>0</v>
      </c>
      <c r="M129">
        <f>MasterListe!X130</f>
        <v>0</v>
      </c>
      <c r="N129">
        <f>MasterListe!Y130</f>
        <v>0</v>
      </c>
      <c r="O129">
        <f>MasterListe!Z130</f>
        <v>0</v>
      </c>
      <c r="P129">
        <f>MasterListe!AA130</f>
        <v>0</v>
      </c>
      <c r="Q129">
        <f>MasterListe!AB130</f>
        <v>0</v>
      </c>
      <c r="R129">
        <f>MasterListe!AC130</f>
        <v>0</v>
      </c>
      <c r="S129">
        <f>MasterListe!L130</f>
        <v>0</v>
      </c>
    </row>
    <row r="130" spans="1:19">
      <c r="A130">
        <f>MasterListe!B131</f>
        <v>0</v>
      </c>
      <c r="B130" t="str">
        <f>IF(MasterListe!D131&lt;&gt;1,MasterListe!C131&amp;"_"&amp;MasterListe!D131,MasterListe!C131)</f>
        <v>_</v>
      </c>
      <c r="C130" t="str">
        <f>MID(MasterListe!E131,5,4)</f>
        <v/>
      </c>
      <c r="D130">
        <f>MasterListe!G131</f>
        <v>0</v>
      </c>
      <c r="E130">
        <f>MasterListe!H131</f>
        <v>0</v>
      </c>
      <c r="F130">
        <f>MasterListe!I131</f>
        <v>0</v>
      </c>
      <c r="G130">
        <f>MasterListe!K131</f>
        <v>0</v>
      </c>
      <c r="H130">
        <f>MasterListe!S131</f>
        <v>0</v>
      </c>
      <c r="I130">
        <f>MasterListe!T131</f>
        <v>0</v>
      </c>
      <c r="J130">
        <f>MasterListe!U131</f>
        <v>0</v>
      </c>
      <c r="K130">
        <f>MasterListe!V131</f>
        <v>0</v>
      </c>
      <c r="L130">
        <f>MasterListe!W131</f>
        <v>0</v>
      </c>
      <c r="M130">
        <f>MasterListe!X131</f>
        <v>0</v>
      </c>
      <c r="N130">
        <f>MasterListe!Y131</f>
        <v>0</v>
      </c>
      <c r="O130">
        <f>MasterListe!Z131</f>
        <v>0</v>
      </c>
      <c r="P130">
        <f>MasterListe!AA131</f>
        <v>0</v>
      </c>
      <c r="Q130">
        <f>MasterListe!AB131</f>
        <v>0</v>
      </c>
      <c r="R130">
        <f>MasterListe!AC131</f>
        <v>0</v>
      </c>
      <c r="S130">
        <f>MasterListe!L131</f>
        <v>0</v>
      </c>
    </row>
    <row r="131" spans="1:19">
      <c r="A131">
        <f>MasterListe!B132</f>
        <v>0</v>
      </c>
      <c r="B131" t="str">
        <f>IF(MasterListe!D132&lt;&gt;1,MasterListe!C132&amp;"_"&amp;MasterListe!D132,MasterListe!C132)</f>
        <v>_</v>
      </c>
      <c r="C131" t="str">
        <f>MID(MasterListe!E132,5,4)</f>
        <v/>
      </c>
      <c r="D131">
        <f>MasterListe!G132</f>
        <v>0</v>
      </c>
      <c r="E131">
        <f>MasterListe!H132</f>
        <v>0</v>
      </c>
      <c r="F131">
        <f>MasterListe!I132</f>
        <v>0</v>
      </c>
      <c r="G131">
        <f>MasterListe!K132</f>
        <v>0</v>
      </c>
      <c r="H131">
        <f>MasterListe!S132</f>
        <v>0</v>
      </c>
      <c r="I131">
        <f>MasterListe!T132</f>
        <v>0</v>
      </c>
      <c r="J131">
        <f>MasterListe!U132</f>
        <v>0</v>
      </c>
      <c r="K131">
        <f>MasterListe!V132</f>
        <v>0</v>
      </c>
      <c r="L131">
        <f>MasterListe!W132</f>
        <v>0</v>
      </c>
      <c r="M131">
        <f>MasterListe!X132</f>
        <v>0</v>
      </c>
      <c r="N131">
        <f>MasterListe!Y132</f>
        <v>0</v>
      </c>
      <c r="O131">
        <f>MasterListe!Z132</f>
        <v>0</v>
      </c>
      <c r="P131">
        <f>MasterListe!AA132</f>
        <v>0</v>
      </c>
      <c r="Q131">
        <f>MasterListe!AB132</f>
        <v>0</v>
      </c>
      <c r="R131">
        <f>MasterListe!AC132</f>
        <v>0</v>
      </c>
      <c r="S131">
        <f>MasterListe!L132</f>
        <v>0</v>
      </c>
    </row>
    <row r="132" spans="1:19">
      <c r="A132">
        <f>MasterListe!B133</f>
        <v>0</v>
      </c>
      <c r="B132" t="str">
        <f>IF(MasterListe!D133&lt;&gt;1,MasterListe!C133&amp;"_"&amp;MasterListe!D133,MasterListe!C133)</f>
        <v>_</v>
      </c>
      <c r="C132" t="str">
        <f>MID(MasterListe!E133,5,4)</f>
        <v/>
      </c>
      <c r="D132">
        <f>MasterListe!G133</f>
        <v>0</v>
      </c>
      <c r="E132">
        <f>MasterListe!H133</f>
        <v>0</v>
      </c>
      <c r="F132">
        <f>MasterListe!I133</f>
        <v>0</v>
      </c>
      <c r="G132">
        <f>MasterListe!K133</f>
        <v>0</v>
      </c>
      <c r="H132">
        <f>MasterListe!S133</f>
        <v>0</v>
      </c>
      <c r="I132">
        <f>MasterListe!T133</f>
        <v>0</v>
      </c>
      <c r="J132">
        <f>MasterListe!U133</f>
        <v>0</v>
      </c>
      <c r="K132">
        <f>MasterListe!V133</f>
        <v>0</v>
      </c>
      <c r="L132">
        <f>MasterListe!W133</f>
        <v>0</v>
      </c>
      <c r="M132">
        <f>MasterListe!X133</f>
        <v>0</v>
      </c>
      <c r="N132">
        <f>MasterListe!Y133</f>
        <v>0</v>
      </c>
      <c r="O132">
        <f>MasterListe!Z133</f>
        <v>0</v>
      </c>
      <c r="P132">
        <f>MasterListe!AA133</f>
        <v>0</v>
      </c>
      <c r="Q132">
        <f>MasterListe!AB133</f>
        <v>0</v>
      </c>
      <c r="R132">
        <f>MasterListe!AC133</f>
        <v>0</v>
      </c>
      <c r="S132">
        <f>MasterListe!L133</f>
        <v>0</v>
      </c>
    </row>
    <row r="133" spans="1:19">
      <c r="A133">
        <f>MasterListe!B134</f>
        <v>0</v>
      </c>
      <c r="B133" t="str">
        <f>IF(MasterListe!D134&lt;&gt;1,MasterListe!C134&amp;"_"&amp;MasterListe!D134,MasterListe!C134)</f>
        <v>_</v>
      </c>
      <c r="C133" t="str">
        <f>MID(MasterListe!E134,5,4)</f>
        <v/>
      </c>
      <c r="D133">
        <f>MasterListe!G134</f>
        <v>0</v>
      </c>
      <c r="E133">
        <f>MasterListe!H134</f>
        <v>0</v>
      </c>
      <c r="F133">
        <f>MasterListe!I134</f>
        <v>0</v>
      </c>
      <c r="G133">
        <f>MasterListe!K134</f>
        <v>0</v>
      </c>
      <c r="H133">
        <f>MasterListe!S134</f>
        <v>0</v>
      </c>
      <c r="I133">
        <f>MasterListe!T134</f>
        <v>0</v>
      </c>
      <c r="J133">
        <f>MasterListe!U134</f>
        <v>0</v>
      </c>
      <c r="K133">
        <f>MasterListe!V134</f>
        <v>0</v>
      </c>
      <c r="L133">
        <f>MasterListe!W134</f>
        <v>0</v>
      </c>
      <c r="M133">
        <f>MasterListe!X134</f>
        <v>0</v>
      </c>
      <c r="N133">
        <f>MasterListe!Y134</f>
        <v>0</v>
      </c>
      <c r="O133">
        <f>MasterListe!Z134</f>
        <v>0</v>
      </c>
      <c r="P133">
        <f>MasterListe!AA134</f>
        <v>0</v>
      </c>
      <c r="Q133">
        <f>MasterListe!AB134</f>
        <v>0</v>
      </c>
      <c r="R133">
        <f>MasterListe!AC134</f>
        <v>0</v>
      </c>
      <c r="S133">
        <f>MasterListe!L134</f>
        <v>0</v>
      </c>
    </row>
    <row r="134" spans="1:19">
      <c r="A134">
        <f>MasterListe!B135</f>
        <v>0</v>
      </c>
      <c r="B134" t="str">
        <f>IF(MasterListe!D135&lt;&gt;1,MasterListe!C135&amp;"_"&amp;MasterListe!D135,MasterListe!C135)</f>
        <v>_</v>
      </c>
      <c r="C134" t="str">
        <f>MID(MasterListe!E135,5,4)</f>
        <v/>
      </c>
      <c r="D134">
        <f>MasterListe!G135</f>
        <v>0</v>
      </c>
      <c r="E134">
        <f>MasterListe!H135</f>
        <v>0</v>
      </c>
      <c r="F134">
        <f>MasterListe!I135</f>
        <v>0</v>
      </c>
      <c r="G134">
        <f>MasterListe!K135</f>
        <v>0</v>
      </c>
      <c r="H134">
        <f>MasterListe!S135</f>
        <v>0</v>
      </c>
      <c r="I134">
        <f>MasterListe!T135</f>
        <v>0</v>
      </c>
      <c r="J134">
        <f>MasterListe!U135</f>
        <v>0</v>
      </c>
      <c r="K134">
        <f>MasterListe!V135</f>
        <v>0</v>
      </c>
      <c r="L134">
        <f>MasterListe!W135</f>
        <v>0</v>
      </c>
      <c r="M134">
        <f>MasterListe!X135</f>
        <v>0</v>
      </c>
      <c r="N134">
        <f>MasterListe!Y135</f>
        <v>0</v>
      </c>
      <c r="O134">
        <f>MasterListe!Z135</f>
        <v>0</v>
      </c>
      <c r="P134">
        <f>MasterListe!AA135</f>
        <v>0</v>
      </c>
      <c r="Q134">
        <f>MasterListe!AB135</f>
        <v>0</v>
      </c>
      <c r="R134">
        <f>MasterListe!AC135</f>
        <v>0</v>
      </c>
      <c r="S134">
        <f>MasterListe!L135</f>
        <v>0</v>
      </c>
    </row>
    <row r="135" spans="1:19">
      <c r="A135">
        <f>MasterListe!B136</f>
        <v>0</v>
      </c>
      <c r="B135" t="str">
        <f>IF(MasterListe!D136&lt;&gt;1,MasterListe!C136&amp;"_"&amp;MasterListe!D136,MasterListe!C136)</f>
        <v>_</v>
      </c>
      <c r="C135" t="str">
        <f>MID(MasterListe!E136,5,4)</f>
        <v/>
      </c>
      <c r="D135">
        <f>MasterListe!G136</f>
        <v>0</v>
      </c>
      <c r="E135">
        <f>MasterListe!H136</f>
        <v>0</v>
      </c>
      <c r="F135">
        <f>MasterListe!I136</f>
        <v>0</v>
      </c>
      <c r="G135">
        <f>MasterListe!K136</f>
        <v>0</v>
      </c>
      <c r="H135">
        <f>MasterListe!S136</f>
        <v>0</v>
      </c>
      <c r="I135">
        <f>MasterListe!T136</f>
        <v>0</v>
      </c>
      <c r="J135">
        <f>MasterListe!U136</f>
        <v>0</v>
      </c>
      <c r="K135">
        <f>MasterListe!V136</f>
        <v>0</v>
      </c>
      <c r="L135">
        <f>MasterListe!W136</f>
        <v>0</v>
      </c>
      <c r="M135">
        <f>MasterListe!X136</f>
        <v>0</v>
      </c>
      <c r="N135">
        <f>MasterListe!Y136</f>
        <v>0</v>
      </c>
      <c r="O135">
        <f>MasterListe!Z136</f>
        <v>0</v>
      </c>
      <c r="P135">
        <f>MasterListe!AA136</f>
        <v>0</v>
      </c>
      <c r="Q135">
        <f>MasterListe!AB136</f>
        <v>0</v>
      </c>
      <c r="R135">
        <f>MasterListe!AC136</f>
        <v>0</v>
      </c>
      <c r="S135">
        <f>MasterListe!L136</f>
        <v>0</v>
      </c>
    </row>
    <row r="136" spans="1:19">
      <c r="A136">
        <f>MasterListe!B137</f>
        <v>0</v>
      </c>
      <c r="B136" t="str">
        <f>IF(MasterListe!D137&lt;&gt;1,MasterListe!C137&amp;"_"&amp;MasterListe!D137,MasterListe!C137)</f>
        <v>_</v>
      </c>
      <c r="C136" t="str">
        <f>MID(MasterListe!E137,5,4)</f>
        <v/>
      </c>
      <c r="D136">
        <f>MasterListe!G137</f>
        <v>0</v>
      </c>
      <c r="E136">
        <f>MasterListe!H137</f>
        <v>0</v>
      </c>
      <c r="F136">
        <f>MasterListe!I137</f>
        <v>0</v>
      </c>
      <c r="G136">
        <f>MasterListe!K137</f>
        <v>0</v>
      </c>
      <c r="H136">
        <f>MasterListe!S137</f>
        <v>0</v>
      </c>
      <c r="I136">
        <f>MasterListe!T137</f>
        <v>0</v>
      </c>
      <c r="J136">
        <f>MasterListe!U137</f>
        <v>0</v>
      </c>
      <c r="K136">
        <f>MasterListe!V137</f>
        <v>0</v>
      </c>
      <c r="L136">
        <f>MasterListe!W137</f>
        <v>0</v>
      </c>
      <c r="M136">
        <f>MasterListe!X137</f>
        <v>0</v>
      </c>
      <c r="N136">
        <f>MasterListe!Y137</f>
        <v>0</v>
      </c>
      <c r="O136">
        <f>MasterListe!Z137</f>
        <v>0</v>
      </c>
      <c r="P136">
        <f>MasterListe!AA137</f>
        <v>0</v>
      </c>
      <c r="Q136">
        <f>MasterListe!AB137</f>
        <v>0</v>
      </c>
      <c r="R136">
        <f>MasterListe!AC137</f>
        <v>0</v>
      </c>
      <c r="S136">
        <f>MasterListe!L137</f>
        <v>0</v>
      </c>
    </row>
    <row r="137" spans="1:19">
      <c r="A137">
        <f>MasterListe!B138</f>
        <v>0</v>
      </c>
      <c r="B137" t="str">
        <f>IF(MasterListe!D138&lt;&gt;1,MasterListe!C138&amp;"_"&amp;MasterListe!D138,MasterListe!C138)</f>
        <v>_</v>
      </c>
      <c r="C137" t="str">
        <f>MID(MasterListe!E138,5,4)</f>
        <v/>
      </c>
      <c r="D137">
        <f>MasterListe!G138</f>
        <v>0</v>
      </c>
      <c r="E137">
        <f>MasterListe!H138</f>
        <v>0</v>
      </c>
      <c r="F137">
        <f>MasterListe!I138</f>
        <v>0</v>
      </c>
      <c r="G137">
        <f>MasterListe!K138</f>
        <v>0</v>
      </c>
      <c r="H137">
        <f>MasterListe!S138</f>
        <v>0</v>
      </c>
      <c r="I137">
        <f>MasterListe!T138</f>
        <v>0</v>
      </c>
      <c r="J137">
        <f>MasterListe!U138</f>
        <v>0</v>
      </c>
      <c r="K137">
        <f>MasterListe!V138</f>
        <v>0</v>
      </c>
      <c r="L137">
        <f>MasterListe!W138</f>
        <v>0</v>
      </c>
      <c r="M137">
        <f>MasterListe!X138</f>
        <v>0</v>
      </c>
      <c r="N137">
        <f>MasterListe!Y138</f>
        <v>0</v>
      </c>
      <c r="O137">
        <f>MasterListe!Z138</f>
        <v>0</v>
      </c>
      <c r="P137">
        <f>MasterListe!AA138</f>
        <v>0</v>
      </c>
      <c r="Q137">
        <f>MasterListe!AB138</f>
        <v>0</v>
      </c>
      <c r="R137">
        <f>MasterListe!AC138</f>
        <v>0</v>
      </c>
      <c r="S137">
        <f>MasterListe!L138</f>
        <v>0</v>
      </c>
    </row>
    <row r="138" spans="1:19">
      <c r="A138">
        <f>MasterListe!B139</f>
        <v>0</v>
      </c>
      <c r="B138" t="str">
        <f>IF(MasterListe!D139&lt;&gt;1,MasterListe!C139&amp;"_"&amp;MasterListe!D139,MasterListe!C139)</f>
        <v>_</v>
      </c>
      <c r="C138" t="str">
        <f>MID(MasterListe!E139,5,4)</f>
        <v/>
      </c>
      <c r="D138">
        <f>MasterListe!G139</f>
        <v>0</v>
      </c>
      <c r="E138">
        <f>MasterListe!H139</f>
        <v>0</v>
      </c>
      <c r="F138">
        <f>MasterListe!I139</f>
        <v>0</v>
      </c>
      <c r="G138">
        <f>MasterListe!K139</f>
        <v>0</v>
      </c>
      <c r="H138">
        <f>MasterListe!S139</f>
        <v>0</v>
      </c>
      <c r="I138">
        <f>MasterListe!T139</f>
        <v>0</v>
      </c>
      <c r="J138">
        <f>MasterListe!U139</f>
        <v>0</v>
      </c>
      <c r="K138">
        <f>MasterListe!V139</f>
        <v>0</v>
      </c>
      <c r="L138">
        <f>MasterListe!W139</f>
        <v>0</v>
      </c>
      <c r="M138">
        <f>MasterListe!X139</f>
        <v>0</v>
      </c>
      <c r="N138">
        <f>MasterListe!Y139</f>
        <v>0</v>
      </c>
      <c r="O138">
        <f>MasterListe!Z139</f>
        <v>0</v>
      </c>
      <c r="P138">
        <f>MasterListe!AA139</f>
        <v>0</v>
      </c>
      <c r="Q138">
        <f>MasterListe!AB139</f>
        <v>0</v>
      </c>
      <c r="R138">
        <f>MasterListe!AC139</f>
        <v>0</v>
      </c>
      <c r="S138">
        <f>MasterListe!L139</f>
        <v>0</v>
      </c>
    </row>
    <row r="139" spans="1:19">
      <c r="A139">
        <f>MasterListe!B140</f>
        <v>0</v>
      </c>
      <c r="B139" t="str">
        <f>IF(MasterListe!D140&lt;&gt;1,MasterListe!C140&amp;"_"&amp;MasterListe!D140,MasterListe!C140)</f>
        <v>_</v>
      </c>
      <c r="C139" t="str">
        <f>MID(MasterListe!E140,5,4)</f>
        <v/>
      </c>
      <c r="D139">
        <f>MasterListe!G140</f>
        <v>0</v>
      </c>
      <c r="E139">
        <f>MasterListe!H140</f>
        <v>0</v>
      </c>
      <c r="F139">
        <f>MasterListe!I140</f>
        <v>0</v>
      </c>
      <c r="G139">
        <f>MasterListe!K140</f>
        <v>0</v>
      </c>
      <c r="H139">
        <f>MasterListe!S140</f>
        <v>0</v>
      </c>
      <c r="I139">
        <f>MasterListe!T140</f>
        <v>0</v>
      </c>
      <c r="J139">
        <f>MasterListe!U140</f>
        <v>0</v>
      </c>
      <c r="K139">
        <f>MasterListe!V140</f>
        <v>0</v>
      </c>
      <c r="L139">
        <f>MasterListe!W140</f>
        <v>0</v>
      </c>
      <c r="M139">
        <f>MasterListe!X140</f>
        <v>0</v>
      </c>
      <c r="N139">
        <f>MasterListe!Y140</f>
        <v>0</v>
      </c>
      <c r="O139">
        <f>MasterListe!Z140</f>
        <v>0</v>
      </c>
      <c r="P139">
        <f>MasterListe!AA140</f>
        <v>0</v>
      </c>
      <c r="Q139">
        <f>MasterListe!AB140</f>
        <v>0</v>
      </c>
      <c r="R139">
        <f>MasterListe!AC140</f>
        <v>0</v>
      </c>
      <c r="S139">
        <f>MasterListe!L140</f>
        <v>0</v>
      </c>
    </row>
    <row r="140" spans="1:19">
      <c r="A140">
        <f>MasterListe!B141</f>
        <v>0</v>
      </c>
      <c r="B140" t="str">
        <f>IF(MasterListe!D141&lt;&gt;1,MasterListe!C141&amp;"_"&amp;MasterListe!D141,MasterListe!C141)</f>
        <v>_</v>
      </c>
      <c r="C140" t="str">
        <f>MID(MasterListe!E141,5,4)</f>
        <v/>
      </c>
      <c r="D140">
        <f>MasterListe!G141</f>
        <v>0</v>
      </c>
      <c r="E140">
        <f>MasterListe!H141</f>
        <v>0</v>
      </c>
      <c r="F140">
        <f>MasterListe!I141</f>
        <v>0</v>
      </c>
      <c r="G140">
        <f>MasterListe!K141</f>
        <v>0</v>
      </c>
      <c r="H140">
        <f>MasterListe!S141</f>
        <v>0</v>
      </c>
      <c r="I140">
        <f>MasterListe!T141</f>
        <v>0</v>
      </c>
      <c r="J140">
        <f>MasterListe!U141</f>
        <v>0</v>
      </c>
      <c r="K140">
        <f>MasterListe!V141</f>
        <v>0</v>
      </c>
      <c r="L140">
        <f>MasterListe!W141</f>
        <v>0</v>
      </c>
      <c r="M140">
        <f>MasterListe!X141</f>
        <v>0</v>
      </c>
      <c r="N140">
        <f>MasterListe!Y141</f>
        <v>0</v>
      </c>
      <c r="O140">
        <f>MasterListe!Z141</f>
        <v>0</v>
      </c>
      <c r="P140">
        <f>MasterListe!AA141</f>
        <v>0</v>
      </c>
      <c r="Q140">
        <f>MasterListe!AB141</f>
        <v>0</v>
      </c>
      <c r="R140">
        <f>MasterListe!AC141</f>
        <v>0</v>
      </c>
      <c r="S140">
        <f>MasterListe!L141</f>
        <v>0</v>
      </c>
    </row>
    <row r="141" spans="1:19">
      <c r="A141">
        <f>MasterListe!B142</f>
        <v>0</v>
      </c>
      <c r="B141" t="str">
        <f>IF(MasterListe!D142&lt;&gt;1,MasterListe!C142&amp;"_"&amp;MasterListe!D142,MasterListe!C142)</f>
        <v>_</v>
      </c>
      <c r="C141" t="str">
        <f>MID(MasterListe!E142,5,4)</f>
        <v/>
      </c>
      <c r="D141">
        <f>MasterListe!G142</f>
        <v>0</v>
      </c>
      <c r="E141">
        <f>MasterListe!H142</f>
        <v>0</v>
      </c>
      <c r="F141">
        <f>MasterListe!I142</f>
        <v>0</v>
      </c>
      <c r="G141">
        <f>MasterListe!K142</f>
        <v>0</v>
      </c>
      <c r="H141">
        <f>MasterListe!S142</f>
        <v>0</v>
      </c>
      <c r="I141">
        <f>MasterListe!T142</f>
        <v>0</v>
      </c>
      <c r="J141">
        <f>MasterListe!U142</f>
        <v>0</v>
      </c>
      <c r="K141">
        <f>MasterListe!V142</f>
        <v>0</v>
      </c>
      <c r="L141">
        <f>MasterListe!W142</f>
        <v>0</v>
      </c>
      <c r="M141">
        <f>MasterListe!X142</f>
        <v>0</v>
      </c>
      <c r="N141">
        <f>MasterListe!Y142</f>
        <v>0</v>
      </c>
      <c r="O141">
        <f>MasterListe!Z142</f>
        <v>0</v>
      </c>
      <c r="P141">
        <f>MasterListe!AA142</f>
        <v>0</v>
      </c>
      <c r="Q141">
        <f>MasterListe!AB142</f>
        <v>0</v>
      </c>
      <c r="R141">
        <f>MasterListe!AC142</f>
        <v>0</v>
      </c>
      <c r="S141">
        <f>MasterListe!L142</f>
        <v>0</v>
      </c>
    </row>
    <row r="142" spans="1:19">
      <c r="A142">
        <f>MasterListe!B143</f>
        <v>0</v>
      </c>
      <c r="B142" t="str">
        <f>IF(MasterListe!D143&lt;&gt;1,MasterListe!C143&amp;"_"&amp;MasterListe!D143,MasterListe!C143)</f>
        <v>_</v>
      </c>
      <c r="C142" t="str">
        <f>MID(MasterListe!E143,5,4)</f>
        <v/>
      </c>
      <c r="D142">
        <f>MasterListe!G143</f>
        <v>0</v>
      </c>
      <c r="E142">
        <f>MasterListe!H143</f>
        <v>0</v>
      </c>
      <c r="F142">
        <f>MasterListe!I143</f>
        <v>0</v>
      </c>
      <c r="G142">
        <f>MasterListe!K143</f>
        <v>0</v>
      </c>
      <c r="H142">
        <f>MasterListe!S143</f>
        <v>0</v>
      </c>
      <c r="I142">
        <f>MasterListe!T143</f>
        <v>0</v>
      </c>
      <c r="J142">
        <f>MasterListe!U143</f>
        <v>0</v>
      </c>
      <c r="K142">
        <f>MasterListe!V143</f>
        <v>0</v>
      </c>
      <c r="L142">
        <f>MasterListe!W143</f>
        <v>0</v>
      </c>
      <c r="M142">
        <f>MasterListe!X143</f>
        <v>0</v>
      </c>
      <c r="N142">
        <f>MasterListe!Y143</f>
        <v>0</v>
      </c>
      <c r="O142">
        <f>MasterListe!Z143</f>
        <v>0</v>
      </c>
      <c r="P142">
        <f>MasterListe!AA143</f>
        <v>0</v>
      </c>
      <c r="Q142">
        <f>MasterListe!AB143</f>
        <v>0</v>
      </c>
      <c r="R142">
        <f>MasterListe!AC143</f>
        <v>0</v>
      </c>
      <c r="S142">
        <f>MasterListe!L143</f>
        <v>0</v>
      </c>
    </row>
    <row r="143" spans="1:19">
      <c r="A143">
        <f>MasterListe!B144</f>
        <v>0</v>
      </c>
      <c r="B143" t="str">
        <f>IF(MasterListe!D144&lt;&gt;1,MasterListe!C144&amp;"_"&amp;MasterListe!D144,MasterListe!C144)</f>
        <v>_</v>
      </c>
      <c r="C143" t="str">
        <f>MID(MasterListe!E144,5,4)</f>
        <v/>
      </c>
      <c r="D143">
        <f>MasterListe!G144</f>
        <v>0</v>
      </c>
      <c r="E143">
        <f>MasterListe!H144</f>
        <v>0</v>
      </c>
      <c r="F143">
        <f>MasterListe!I144</f>
        <v>0</v>
      </c>
      <c r="G143">
        <f>MasterListe!K144</f>
        <v>0</v>
      </c>
      <c r="H143">
        <f>MasterListe!S144</f>
        <v>0</v>
      </c>
      <c r="I143">
        <f>MasterListe!T144</f>
        <v>0</v>
      </c>
      <c r="J143">
        <f>MasterListe!U144</f>
        <v>0</v>
      </c>
      <c r="K143">
        <f>MasterListe!V144</f>
        <v>0</v>
      </c>
      <c r="L143">
        <f>MasterListe!W144</f>
        <v>0</v>
      </c>
      <c r="M143">
        <f>MasterListe!X144</f>
        <v>0</v>
      </c>
      <c r="N143">
        <f>MasterListe!Y144</f>
        <v>0</v>
      </c>
      <c r="O143">
        <f>MasterListe!Z144</f>
        <v>0</v>
      </c>
      <c r="P143">
        <f>MasterListe!AA144</f>
        <v>0</v>
      </c>
      <c r="Q143">
        <f>MasterListe!AB144</f>
        <v>0</v>
      </c>
      <c r="R143">
        <f>MasterListe!AC144</f>
        <v>0</v>
      </c>
      <c r="S143">
        <f>MasterListe!L144</f>
        <v>0</v>
      </c>
    </row>
    <row r="144" spans="1:19">
      <c r="A144">
        <f>MasterListe!B145</f>
        <v>0</v>
      </c>
      <c r="B144" t="str">
        <f>IF(MasterListe!D145&lt;&gt;1,MasterListe!C145&amp;"_"&amp;MasterListe!D145,MasterListe!C145)</f>
        <v>_</v>
      </c>
      <c r="C144" t="str">
        <f>MID(MasterListe!E145,5,4)</f>
        <v/>
      </c>
      <c r="D144">
        <f>MasterListe!G145</f>
        <v>0</v>
      </c>
      <c r="E144">
        <f>MasterListe!H145</f>
        <v>0</v>
      </c>
      <c r="F144">
        <f>MasterListe!I145</f>
        <v>0</v>
      </c>
      <c r="G144">
        <f>MasterListe!K145</f>
        <v>0</v>
      </c>
      <c r="H144">
        <f>MasterListe!S145</f>
        <v>0</v>
      </c>
      <c r="I144">
        <f>MasterListe!T145</f>
        <v>0</v>
      </c>
      <c r="J144">
        <f>MasterListe!U145</f>
        <v>0</v>
      </c>
      <c r="K144">
        <f>MasterListe!V145</f>
        <v>0</v>
      </c>
      <c r="L144">
        <f>MasterListe!W145</f>
        <v>0</v>
      </c>
      <c r="M144">
        <f>MasterListe!X145</f>
        <v>0</v>
      </c>
      <c r="N144">
        <f>MasterListe!Y145</f>
        <v>0</v>
      </c>
      <c r="O144">
        <f>MasterListe!Z145</f>
        <v>0</v>
      </c>
      <c r="P144">
        <f>MasterListe!AA145</f>
        <v>0</v>
      </c>
      <c r="Q144">
        <f>MasterListe!AB145</f>
        <v>0</v>
      </c>
      <c r="R144">
        <f>MasterListe!AC145</f>
        <v>0</v>
      </c>
      <c r="S144">
        <f>MasterListe!L145</f>
        <v>0</v>
      </c>
    </row>
    <row r="145" spans="1:19">
      <c r="A145">
        <f>MasterListe!B146</f>
        <v>0</v>
      </c>
      <c r="B145" t="str">
        <f>IF(MasterListe!D146&lt;&gt;1,MasterListe!C146&amp;"_"&amp;MasterListe!D146,MasterListe!C146)</f>
        <v>_</v>
      </c>
      <c r="C145" t="str">
        <f>MID(MasterListe!E146,5,4)</f>
        <v/>
      </c>
      <c r="D145">
        <f>MasterListe!G146</f>
        <v>0</v>
      </c>
      <c r="E145">
        <f>MasterListe!H146</f>
        <v>0</v>
      </c>
      <c r="F145">
        <f>MasterListe!I146</f>
        <v>0</v>
      </c>
      <c r="G145">
        <f>MasterListe!K146</f>
        <v>0</v>
      </c>
      <c r="H145">
        <f>MasterListe!S146</f>
        <v>0</v>
      </c>
      <c r="I145">
        <f>MasterListe!T146</f>
        <v>0</v>
      </c>
      <c r="J145">
        <f>MasterListe!U146</f>
        <v>0</v>
      </c>
      <c r="K145">
        <f>MasterListe!V146</f>
        <v>0</v>
      </c>
      <c r="L145">
        <f>MasterListe!W146</f>
        <v>0</v>
      </c>
      <c r="M145">
        <f>MasterListe!X146</f>
        <v>0</v>
      </c>
      <c r="N145">
        <f>MasterListe!Y146</f>
        <v>0</v>
      </c>
      <c r="O145">
        <f>MasterListe!Z146</f>
        <v>0</v>
      </c>
      <c r="P145">
        <f>MasterListe!AA146</f>
        <v>0</v>
      </c>
      <c r="Q145">
        <f>MasterListe!AB146</f>
        <v>0</v>
      </c>
      <c r="R145">
        <f>MasterListe!AC146</f>
        <v>0</v>
      </c>
      <c r="S145">
        <f>MasterListe!L146</f>
        <v>0</v>
      </c>
    </row>
    <row r="146" spans="1:19">
      <c r="A146">
        <f>MasterListe!B147</f>
        <v>0</v>
      </c>
      <c r="B146" t="str">
        <f>IF(MasterListe!D147&lt;&gt;1,MasterListe!C147&amp;"_"&amp;MasterListe!D147,MasterListe!C147)</f>
        <v>_</v>
      </c>
      <c r="C146" t="str">
        <f>MID(MasterListe!E147,5,4)</f>
        <v/>
      </c>
      <c r="D146">
        <f>MasterListe!G147</f>
        <v>0</v>
      </c>
      <c r="E146">
        <f>MasterListe!H147</f>
        <v>0</v>
      </c>
      <c r="F146">
        <f>MasterListe!I147</f>
        <v>0</v>
      </c>
      <c r="G146">
        <f>MasterListe!K147</f>
        <v>0</v>
      </c>
      <c r="H146">
        <f>MasterListe!S147</f>
        <v>0</v>
      </c>
      <c r="I146">
        <f>MasterListe!T147</f>
        <v>0</v>
      </c>
      <c r="J146">
        <f>MasterListe!U147</f>
        <v>0</v>
      </c>
      <c r="K146">
        <f>MasterListe!V147</f>
        <v>0</v>
      </c>
      <c r="L146">
        <f>MasterListe!W147</f>
        <v>0</v>
      </c>
      <c r="M146">
        <f>MasterListe!X147</f>
        <v>0</v>
      </c>
      <c r="N146">
        <f>MasterListe!Y147</f>
        <v>0</v>
      </c>
      <c r="O146">
        <f>MasterListe!Z147</f>
        <v>0</v>
      </c>
      <c r="P146">
        <f>MasterListe!AA147</f>
        <v>0</v>
      </c>
      <c r="Q146">
        <f>MasterListe!AB147</f>
        <v>0</v>
      </c>
      <c r="R146">
        <f>MasterListe!AC147</f>
        <v>0</v>
      </c>
      <c r="S146">
        <f>MasterListe!L147</f>
        <v>0</v>
      </c>
    </row>
    <row r="147" spans="1:19">
      <c r="A147">
        <f>MasterListe!B148</f>
        <v>0</v>
      </c>
      <c r="B147" t="str">
        <f>IF(MasterListe!D148&lt;&gt;1,MasterListe!C148&amp;"_"&amp;MasterListe!D148,MasterListe!C148)</f>
        <v>_</v>
      </c>
      <c r="C147" t="str">
        <f>MID(MasterListe!E148,5,4)</f>
        <v/>
      </c>
      <c r="D147">
        <f>MasterListe!G148</f>
        <v>0</v>
      </c>
      <c r="E147">
        <f>MasterListe!H148</f>
        <v>0</v>
      </c>
      <c r="F147">
        <f>MasterListe!I148</f>
        <v>0</v>
      </c>
      <c r="G147">
        <f>MasterListe!K148</f>
        <v>0</v>
      </c>
      <c r="H147">
        <f>MasterListe!S148</f>
        <v>0</v>
      </c>
      <c r="I147">
        <f>MasterListe!T148</f>
        <v>0</v>
      </c>
      <c r="J147">
        <f>MasterListe!U148</f>
        <v>0</v>
      </c>
      <c r="K147">
        <f>MasterListe!V148</f>
        <v>0</v>
      </c>
      <c r="L147">
        <f>MasterListe!W148</f>
        <v>0</v>
      </c>
      <c r="M147">
        <f>MasterListe!X148</f>
        <v>0</v>
      </c>
      <c r="N147">
        <f>MasterListe!Y148</f>
        <v>0</v>
      </c>
      <c r="O147">
        <f>MasterListe!Z148</f>
        <v>0</v>
      </c>
      <c r="P147">
        <f>MasterListe!AA148</f>
        <v>0</v>
      </c>
      <c r="Q147">
        <f>MasterListe!AB148</f>
        <v>0</v>
      </c>
      <c r="R147">
        <f>MasterListe!AC148</f>
        <v>0</v>
      </c>
      <c r="S147">
        <f>MasterListe!L148</f>
        <v>0</v>
      </c>
    </row>
    <row r="148" spans="1:19">
      <c r="A148">
        <f>MasterListe!B149</f>
        <v>0</v>
      </c>
      <c r="B148" t="str">
        <f>IF(MasterListe!D149&lt;&gt;1,MasterListe!C149&amp;"_"&amp;MasterListe!D149,MasterListe!C149)</f>
        <v>_</v>
      </c>
      <c r="C148" t="str">
        <f>MID(MasterListe!E149,5,4)</f>
        <v/>
      </c>
      <c r="D148">
        <f>MasterListe!G149</f>
        <v>0</v>
      </c>
      <c r="E148">
        <f>MasterListe!H149</f>
        <v>0</v>
      </c>
      <c r="F148">
        <f>MasterListe!I149</f>
        <v>0</v>
      </c>
      <c r="G148">
        <f>MasterListe!K149</f>
        <v>0</v>
      </c>
      <c r="H148">
        <f>MasterListe!S149</f>
        <v>0</v>
      </c>
      <c r="I148">
        <f>MasterListe!T149</f>
        <v>0</v>
      </c>
      <c r="J148">
        <f>MasterListe!U149</f>
        <v>0</v>
      </c>
      <c r="K148">
        <f>MasterListe!V149</f>
        <v>0</v>
      </c>
      <c r="L148">
        <f>MasterListe!W149</f>
        <v>0</v>
      </c>
      <c r="M148">
        <f>MasterListe!X149</f>
        <v>0</v>
      </c>
      <c r="N148">
        <f>MasterListe!Y149</f>
        <v>0</v>
      </c>
      <c r="O148">
        <f>MasterListe!Z149</f>
        <v>0</v>
      </c>
      <c r="P148">
        <f>MasterListe!AA149</f>
        <v>0</v>
      </c>
      <c r="Q148">
        <f>MasterListe!AB149</f>
        <v>0</v>
      </c>
      <c r="R148">
        <f>MasterListe!AC149</f>
        <v>0</v>
      </c>
      <c r="S148">
        <f>MasterListe!L149</f>
        <v>0</v>
      </c>
    </row>
    <row r="149" spans="1:19">
      <c r="A149">
        <f>MasterListe!B150</f>
        <v>0</v>
      </c>
      <c r="B149" t="str">
        <f>IF(MasterListe!D150&lt;&gt;1,MasterListe!C150&amp;"_"&amp;MasterListe!D150,MasterListe!C150)</f>
        <v>_</v>
      </c>
      <c r="C149" t="str">
        <f>MID(MasterListe!E150,5,4)</f>
        <v/>
      </c>
      <c r="D149">
        <f>MasterListe!G150</f>
        <v>0</v>
      </c>
      <c r="E149">
        <f>MasterListe!H150</f>
        <v>0</v>
      </c>
      <c r="F149">
        <f>MasterListe!I150</f>
        <v>0</v>
      </c>
      <c r="G149">
        <f>MasterListe!K150</f>
        <v>0</v>
      </c>
      <c r="H149">
        <f>MasterListe!S150</f>
        <v>0</v>
      </c>
      <c r="I149">
        <f>MasterListe!T150</f>
        <v>0</v>
      </c>
      <c r="J149">
        <f>MasterListe!U150</f>
        <v>0</v>
      </c>
      <c r="K149">
        <f>MasterListe!V150</f>
        <v>0</v>
      </c>
      <c r="L149">
        <f>MasterListe!W150</f>
        <v>0</v>
      </c>
      <c r="M149">
        <f>MasterListe!X150</f>
        <v>0</v>
      </c>
      <c r="N149">
        <f>MasterListe!Y150</f>
        <v>0</v>
      </c>
      <c r="O149">
        <f>MasterListe!Z150</f>
        <v>0</v>
      </c>
      <c r="P149">
        <f>MasterListe!AA150</f>
        <v>0</v>
      </c>
      <c r="Q149">
        <f>MasterListe!AB150</f>
        <v>0</v>
      </c>
      <c r="R149">
        <f>MasterListe!AC150</f>
        <v>0</v>
      </c>
      <c r="S149">
        <f>MasterListe!L150</f>
        <v>0</v>
      </c>
    </row>
    <row r="150" spans="1:19">
      <c r="A150">
        <f>MasterListe!B151</f>
        <v>0</v>
      </c>
      <c r="B150" t="str">
        <f>IF(MasterListe!D151&lt;&gt;1,MasterListe!C151&amp;"_"&amp;MasterListe!D151,MasterListe!C151)</f>
        <v>_</v>
      </c>
      <c r="C150" t="str">
        <f>MID(MasterListe!E151,5,4)</f>
        <v/>
      </c>
      <c r="D150">
        <f>MasterListe!G151</f>
        <v>0</v>
      </c>
      <c r="E150">
        <f>MasterListe!H151</f>
        <v>0</v>
      </c>
      <c r="F150">
        <f>MasterListe!I151</f>
        <v>0</v>
      </c>
      <c r="G150">
        <f>MasterListe!K151</f>
        <v>0</v>
      </c>
      <c r="H150">
        <f>MasterListe!S151</f>
        <v>0</v>
      </c>
      <c r="I150">
        <f>MasterListe!T151</f>
        <v>0</v>
      </c>
      <c r="J150">
        <f>MasterListe!U151</f>
        <v>0</v>
      </c>
      <c r="K150">
        <f>MasterListe!V151</f>
        <v>0</v>
      </c>
      <c r="L150">
        <f>MasterListe!W151</f>
        <v>0</v>
      </c>
      <c r="M150">
        <f>MasterListe!X151</f>
        <v>0</v>
      </c>
      <c r="N150">
        <f>MasterListe!Y151</f>
        <v>0</v>
      </c>
      <c r="O150">
        <f>MasterListe!Z151</f>
        <v>0</v>
      </c>
      <c r="P150">
        <f>MasterListe!AA151</f>
        <v>0</v>
      </c>
      <c r="Q150">
        <f>MasterListe!AB151</f>
        <v>0</v>
      </c>
      <c r="R150">
        <f>MasterListe!AC151</f>
        <v>0</v>
      </c>
      <c r="S150">
        <f>MasterListe!L151</f>
        <v>0</v>
      </c>
    </row>
    <row r="151" spans="1:19">
      <c r="A151">
        <f>MasterListe!B152</f>
        <v>0</v>
      </c>
      <c r="B151" t="str">
        <f>IF(MasterListe!D152&lt;&gt;1,MasterListe!C152&amp;"_"&amp;MasterListe!D152,MasterListe!C152)</f>
        <v>_</v>
      </c>
      <c r="C151" t="str">
        <f>MID(MasterListe!E152,5,4)</f>
        <v/>
      </c>
      <c r="D151">
        <f>MasterListe!G152</f>
        <v>0</v>
      </c>
      <c r="E151">
        <f>MasterListe!H152</f>
        <v>0</v>
      </c>
      <c r="F151">
        <f>MasterListe!I152</f>
        <v>0</v>
      </c>
      <c r="G151">
        <f>MasterListe!K152</f>
        <v>0</v>
      </c>
      <c r="H151">
        <f>MasterListe!S152</f>
        <v>0</v>
      </c>
      <c r="I151">
        <f>MasterListe!T152</f>
        <v>0</v>
      </c>
      <c r="J151">
        <f>MasterListe!U152</f>
        <v>0</v>
      </c>
      <c r="K151">
        <f>MasterListe!V152</f>
        <v>0</v>
      </c>
      <c r="L151">
        <f>MasterListe!W152</f>
        <v>0</v>
      </c>
      <c r="M151">
        <f>MasterListe!X152</f>
        <v>0</v>
      </c>
      <c r="N151">
        <f>MasterListe!Y152</f>
        <v>0</v>
      </c>
      <c r="O151">
        <f>MasterListe!Z152</f>
        <v>0</v>
      </c>
      <c r="P151">
        <f>MasterListe!AA152</f>
        <v>0</v>
      </c>
      <c r="Q151">
        <f>MasterListe!AB152</f>
        <v>0</v>
      </c>
      <c r="R151">
        <f>MasterListe!AC152</f>
        <v>0</v>
      </c>
      <c r="S151">
        <f>MasterListe!L152</f>
        <v>0</v>
      </c>
    </row>
    <row r="152" spans="1:19">
      <c r="A152">
        <f>MasterListe!B153</f>
        <v>0</v>
      </c>
      <c r="B152" t="str">
        <f>IF(MasterListe!D153&lt;&gt;1,MasterListe!C153&amp;"_"&amp;MasterListe!D153,MasterListe!C153)</f>
        <v>_</v>
      </c>
      <c r="C152" t="str">
        <f>MID(MasterListe!E153,5,4)</f>
        <v/>
      </c>
      <c r="D152">
        <f>MasterListe!G153</f>
        <v>0</v>
      </c>
      <c r="E152">
        <f>MasterListe!H153</f>
        <v>0</v>
      </c>
      <c r="F152">
        <f>MasterListe!I153</f>
        <v>0</v>
      </c>
      <c r="G152">
        <f>MasterListe!K153</f>
        <v>0</v>
      </c>
      <c r="H152">
        <f>MasterListe!S153</f>
        <v>0</v>
      </c>
      <c r="I152">
        <f>MasterListe!T153</f>
        <v>0</v>
      </c>
      <c r="J152">
        <f>MasterListe!U153</f>
        <v>0</v>
      </c>
      <c r="K152">
        <f>MasterListe!V153</f>
        <v>0</v>
      </c>
      <c r="L152">
        <f>MasterListe!W153</f>
        <v>0</v>
      </c>
      <c r="M152">
        <f>MasterListe!X153</f>
        <v>0</v>
      </c>
      <c r="N152">
        <f>MasterListe!Y153</f>
        <v>0</v>
      </c>
      <c r="O152">
        <f>MasterListe!Z153</f>
        <v>0</v>
      </c>
      <c r="P152">
        <f>MasterListe!AA153</f>
        <v>0</v>
      </c>
      <c r="Q152">
        <f>MasterListe!AB153</f>
        <v>0</v>
      </c>
      <c r="R152">
        <f>MasterListe!AC153</f>
        <v>0</v>
      </c>
      <c r="S152">
        <f>MasterListe!L153</f>
        <v>0</v>
      </c>
    </row>
    <row r="153" spans="1:19">
      <c r="A153">
        <f>MasterListe!B154</f>
        <v>0</v>
      </c>
      <c r="B153" t="str">
        <f>IF(MasterListe!D154&lt;&gt;1,MasterListe!C154&amp;"_"&amp;MasterListe!D154,MasterListe!C154)</f>
        <v>_</v>
      </c>
      <c r="C153" t="str">
        <f>MID(MasterListe!E154,5,4)</f>
        <v/>
      </c>
      <c r="D153">
        <f>MasterListe!G154</f>
        <v>0</v>
      </c>
      <c r="E153">
        <f>MasterListe!H154</f>
        <v>0</v>
      </c>
      <c r="F153">
        <f>MasterListe!I154</f>
        <v>0</v>
      </c>
      <c r="G153">
        <f>MasterListe!K154</f>
        <v>0</v>
      </c>
      <c r="H153">
        <f>MasterListe!S154</f>
        <v>0</v>
      </c>
      <c r="I153">
        <f>MasterListe!T154</f>
        <v>0</v>
      </c>
      <c r="J153">
        <f>MasterListe!U154</f>
        <v>0</v>
      </c>
      <c r="K153">
        <f>MasterListe!V154</f>
        <v>0</v>
      </c>
      <c r="L153">
        <f>MasterListe!W154</f>
        <v>0</v>
      </c>
      <c r="M153">
        <f>MasterListe!X154</f>
        <v>0</v>
      </c>
      <c r="N153">
        <f>MasterListe!Y154</f>
        <v>0</v>
      </c>
      <c r="O153">
        <f>MasterListe!Z154</f>
        <v>0</v>
      </c>
      <c r="P153">
        <f>MasterListe!AA154</f>
        <v>0</v>
      </c>
      <c r="Q153">
        <f>MasterListe!AB154</f>
        <v>0</v>
      </c>
      <c r="R153">
        <f>MasterListe!AC154</f>
        <v>0</v>
      </c>
      <c r="S153">
        <f>MasterListe!L154</f>
        <v>0</v>
      </c>
    </row>
    <row r="154" spans="1:19">
      <c r="A154">
        <f>MasterListe!B155</f>
        <v>0</v>
      </c>
      <c r="B154" t="str">
        <f>IF(MasterListe!D155&lt;&gt;1,MasterListe!C155&amp;"_"&amp;MasterListe!D155,MasterListe!C155)</f>
        <v>_</v>
      </c>
      <c r="C154" t="str">
        <f>MID(MasterListe!E155,5,4)</f>
        <v/>
      </c>
      <c r="D154">
        <f>MasterListe!G155</f>
        <v>0</v>
      </c>
      <c r="E154">
        <f>MasterListe!H155</f>
        <v>0</v>
      </c>
      <c r="F154">
        <f>MasterListe!I155</f>
        <v>0</v>
      </c>
      <c r="G154">
        <f>MasterListe!K155</f>
        <v>0</v>
      </c>
      <c r="H154">
        <f>MasterListe!S155</f>
        <v>0</v>
      </c>
      <c r="I154">
        <f>MasterListe!T155</f>
        <v>0</v>
      </c>
      <c r="J154">
        <f>MasterListe!U155</f>
        <v>0</v>
      </c>
      <c r="K154">
        <f>MasterListe!V155</f>
        <v>0</v>
      </c>
      <c r="L154">
        <f>MasterListe!W155</f>
        <v>0</v>
      </c>
      <c r="M154">
        <f>MasterListe!X155</f>
        <v>0</v>
      </c>
      <c r="N154">
        <f>MasterListe!Y155</f>
        <v>0</v>
      </c>
      <c r="O154">
        <f>MasterListe!Z155</f>
        <v>0</v>
      </c>
      <c r="P154">
        <f>MasterListe!AA155</f>
        <v>0</v>
      </c>
      <c r="Q154">
        <f>MasterListe!AB155</f>
        <v>0</v>
      </c>
      <c r="R154">
        <f>MasterListe!AC155</f>
        <v>0</v>
      </c>
      <c r="S154">
        <f>MasterListe!L155</f>
        <v>0</v>
      </c>
    </row>
    <row r="155" spans="1:19">
      <c r="A155">
        <f>MasterListe!B156</f>
        <v>0</v>
      </c>
      <c r="B155" t="str">
        <f>IF(MasterListe!D156&lt;&gt;1,MasterListe!C156&amp;"_"&amp;MasterListe!D156,MasterListe!C156)</f>
        <v>_</v>
      </c>
      <c r="C155" t="str">
        <f>MID(MasterListe!E156,5,4)</f>
        <v/>
      </c>
      <c r="D155">
        <f>MasterListe!G156</f>
        <v>0</v>
      </c>
      <c r="E155">
        <f>MasterListe!H156</f>
        <v>0</v>
      </c>
      <c r="F155">
        <f>MasterListe!I156</f>
        <v>0</v>
      </c>
      <c r="G155">
        <f>MasterListe!K156</f>
        <v>0</v>
      </c>
      <c r="H155">
        <f>MasterListe!S156</f>
        <v>0</v>
      </c>
      <c r="I155">
        <f>MasterListe!T156</f>
        <v>0</v>
      </c>
      <c r="J155">
        <f>MasterListe!U156</f>
        <v>0</v>
      </c>
      <c r="K155">
        <f>MasterListe!V156</f>
        <v>0</v>
      </c>
      <c r="L155">
        <f>MasterListe!W156</f>
        <v>0</v>
      </c>
      <c r="M155">
        <f>MasterListe!X156</f>
        <v>0</v>
      </c>
      <c r="N155">
        <f>MasterListe!Y156</f>
        <v>0</v>
      </c>
      <c r="O155">
        <f>MasterListe!Z156</f>
        <v>0</v>
      </c>
      <c r="P155">
        <f>MasterListe!AA156</f>
        <v>0</v>
      </c>
      <c r="Q155">
        <f>MasterListe!AB156</f>
        <v>0</v>
      </c>
      <c r="R155">
        <f>MasterListe!AC156</f>
        <v>0</v>
      </c>
      <c r="S155">
        <f>MasterListe!L156</f>
        <v>0</v>
      </c>
    </row>
    <row r="156" spans="1:19">
      <c r="A156">
        <f>MasterListe!B157</f>
        <v>0</v>
      </c>
      <c r="B156" t="str">
        <f>IF(MasterListe!D157&lt;&gt;1,MasterListe!C157&amp;"_"&amp;MasterListe!D157,MasterListe!C157)</f>
        <v>_</v>
      </c>
      <c r="C156" t="str">
        <f>MID(MasterListe!E157,5,4)</f>
        <v/>
      </c>
      <c r="D156">
        <f>MasterListe!G157</f>
        <v>0</v>
      </c>
      <c r="E156">
        <f>MasterListe!H157</f>
        <v>0</v>
      </c>
      <c r="F156">
        <f>MasterListe!I157</f>
        <v>0</v>
      </c>
      <c r="G156">
        <f>MasterListe!K157</f>
        <v>0</v>
      </c>
      <c r="H156">
        <f>MasterListe!S157</f>
        <v>0</v>
      </c>
      <c r="I156">
        <f>MasterListe!T157</f>
        <v>0</v>
      </c>
      <c r="J156">
        <f>MasterListe!U157</f>
        <v>0</v>
      </c>
      <c r="K156">
        <f>MasterListe!V157</f>
        <v>0</v>
      </c>
      <c r="L156">
        <f>MasterListe!W157</f>
        <v>0</v>
      </c>
      <c r="M156">
        <f>MasterListe!X157</f>
        <v>0</v>
      </c>
      <c r="N156">
        <f>MasterListe!Y157</f>
        <v>0</v>
      </c>
      <c r="O156">
        <f>MasterListe!Z157</f>
        <v>0</v>
      </c>
      <c r="P156">
        <f>MasterListe!AA157</f>
        <v>0</v>
      </c>
      <c r="Q156">
        <f>MasterListe!AB157</f>
        <v>0</v>
      </c>
      <c r="R156">
        <f>MasterListe!AC157</f>
        <v>0</v>
      </c>
      <c r="S156">
        <f>MasterListe!L157</f>
        <v>0</v>
      </c>
    </row>
    <row r="157" spans="1:19">
      <c r="A157">
        <f>MasterListe!B158</f>
        <v>0</v>
      </c>
      <c r="B157" t="str">
        <f>IF(MasterListe!D158&lt;&gt;1,MasterListe!C158&amp;"_"&amp;MasterListe!D158,MasterListe!C158)</f>
        <v>_</v>
      </c>
      <c r="C157" t="str">
        <f>MID(MasterListe!E158,5,4)</f>
        <v/>
      </c>
      <c r="D157">
        <f>MasterListe!G158</f>
        <v>0</v>
      </c>
      <c r="E157">
        <f>MasterListe!H158</f>
        <v>0</v>
      </c>
      <c r="F157">
        <f>MasterListe!I158</f>
        <v>0</v>
      </c>
      <c r="G157">
        <f>MasterListe!K158</f>
        <v>0</v>
      </c>
      <c r="H157">
        <f>MasterListe!S158</f>
        <v>0</v>
      </c>
      <c r="I157">
        <f>MasterListe!T158</f>
        <v>0</v>
      </c>
      <c r="J157">
        <f>MasterListe!U158</f>
        <v>0</v>
      </c>
      <c r="K157">
        <f>MasterListe!V158</f>
        <v>0</v>
      </c>
      <c r="L157">
        <f>MasterListe!W158</f>
        <v>0</v>
      </c>
      <c r="M157">
        <f>MasterListe!X158</f>
        <v>0</v>
      </c>
      <c r="N157">
        <f>MasterListe!Y158</f>
        <v>0</v>
      </c>
      <c r="O157">
        <f>MasterListe!Z158</f>
        <v>0</v>
      </c>
      <c r="P157">
        <f>MasterListe!AA158</f>
        <v>0</v>
      </c>
      <c r="Q157">
        <f>MasterListe!AB158</f>
        <v>0</v>
      </c>
      <c r="R157">
        <f>MasterListe!AC158</f>
        <v>0</v>
      </c>
      <c r="S157">
        <f>MasterListe!L158</f>
        <v>0</v>
      </c>
    </row>
    <row r="158" spans="1:19">
      <c r="A158">
        <f>MasterListe!B159</f>
        <v>0</v>
      </c>
      <c r="B158" t="str">
        <f>IF(MasterListe!D159&lt;&gt;1,MasterListe!C159&amp;"_"&amp;MasterListe!D159,MasterListe!C159)</f>
        <v>_</v>
      </c>
      <c r="C158" t="str">
        <f>MID(MasterListe!E159,5,4)</f>
        <v/>
      </c>
      <c r="D158">
        <f>MasterListe!G159</f>
        <v>0</v>
      </c>
      <c r="E158">
        <f>MasterListe!H159</f>
        <v>0</v>
      </c>
      <c r="F158">
        <f>MasterListe!I159</f>
        <v>0</v>
      </c>
      <c r="G158">
        <f>MasterListe!K159</f>
        <v>0</v>
      </c>
      <c r="H158">
        <f>MasterListe!S159</f>
        <v>0</v>
      </c>
      <c r="I158">
        <f>MasterListe!T159</f>
        <v>0</v>
      </c>
      <c r="J158">
        <f>MasterListe!U159</f>
        <v>0</v>
      </c>
      <c r="K158">
        <f>MasterListe!V159</f>
        <v>0</v>
      </c>
      <c r="L158">
        <f>MasterListe!W159</f>
        <v>0</v>
      </c>
      <c r="M158">
        <f>MasterListe!X159</f>
        <v>0</v>
      </c>
      <c r="N158">
        <f>MasterListe!Y159</f>
        <v>0</v>
      </c>
      <c r="O158">
        <f>MasterListe!Z159</f>
        <v>0</v>
      </c>
      <c r="P158">
        <f>MasterListe!AA159</f>
        <v>0</v>
      </c>
      <c r="Q158">
        <f>MasterListe!AB159</f>
        <v>0</v>
      </c>
      <c r="R158">
        <f>MasterListe!AC159</f>
        <v>0</v>
      </c>
      <c r="S158">
        <f>MasterListe!L159</f>
        <v>0</v>
      </c>
    </row>
    <row r="159" spans="1:19">
      <c r="A159">
        <f>MasterListe!B160</f>
        <v>0</v>
      </c>
      <c r="B159" t="str">
        <f>IF(MasterListe!D160&lt;&gt;1,MasterListe!C160&amp;"_"&amp;MasterListe!D160,MasterListe!C160)</f>
        <v>_</v>
      </c>
      <c r="C159" t="str">
        <f>MID(MasterListe!E160,5,4)</f>
        <v/>
      </c>
      <c r="D159">
        <f>MasterListe!G160</f>
        <v>0</v>
      </c>
      <c r="E159">
        <f>MasterListe!H160</f>
        <v>0</v>
      </c>
      <c r="F159">
        <f>MasterListe!I160</f>
        <v>0</v>
      </c>
      <c r="G159">
        <f>MasterListe!K160</f>
        <v>0</v>
      </c>
      <c r="H159">
        <f>MasterListe!S160</f>
        <v>0</v>
      </c>
      <c r="I159">
        <f>MasterListe!T160</f>
        <v>0</v>
      </c>
      <c r="J159">
        <f>MasterListe!U160</f>
        <v>0</v>
      </c>
      <c r="K159">
        <f>MasterListe!V160</f>
        <v>0</v>
      </c>
      <c r="L159">
        <f>MasterListe!W160</f>
        <v>0</v>
      </c>
      <c r="M159">
        <f>MasterListe!X160</f>
        <v>0</v>
      </c>
      <c r="N159">
        <f>MasterListe!Y160</f>
        <v>0</v>
      </c>
      <c r="O159">
        <f>MasterListe!Z160</f>
        <v>0</v>
      </c>
      <c r="P159">
        <f>MasterListe!AA160</f>
        <v>0</v>
      </c>
      <c r="Q159">
        <f>MasterListe!AB160</f>
        <v>0</v>
      </c>
      <c r="R159">
        <f>MasterListe!AC160</f>
        <v>0</v>
      </c>
      <c r="S159">
        <f>MasterListe!L160</f>
        <v>0</v>
      </c>
    </row>
    <row r="160" spans="1:19">
      <c r="A160">
        <f>MasterListe!B161</f>
        <v>0</v>
      </c>
      <c r="B160" t="str">
        <f>IF(MasterListe!D161&lt;&gt;1,MasterListe!C161&amp;"_"&amp;MasterListe!D161,MasterListe!C161)</f>
        <v>_</v>
      </c>
      <c r="C160" t="str">
        <f>MID(MasterListe!E161,5,4)</f>
        <v/>
      </c>
      <c r="D160">
        <f>MasterListe!G161</f>
        <v>0</v>
      </c>
      <c r="E160">
        <f>MasterListe!H161</f>
        <v>0</v>
      </c>
      <c r="F160">
        <f>MasterListe!I161</f>
        <v>0</v>
      </c>
      <c r="G160">
        <f>MasterListe!K161</f>
        <v>0</v>
      </c>
      <c r="H160">
        <f>MasterListe!S161</f>
        <v>0</v>
      </c>
      <c r="I160">
        <f>MasterListe!T161</f>
        <v>0</v>
      </c>
      <c r="J160">
        <f>MasterListe!U161</f>
        <v>0</v>
      </c>
      <c r="K160">
        <f>MasterListe!V161</f>
        <v>0</v>
      </c>
      <c r="L160">
        <f>MasterListe!W161</f>
        <v>0</v>
      </c>
      <c r="M160">
        <f>MasterListe!X161</f>
        <v>0</v>
      </c>
      <c r="N160">
        <f>MasterListe!Y161</f>
        <v>0</v>
      </c>
      <c r="O160">
        <f>MasterListe!Z161</f>
        <v>0</v>
      </c>
      <c r="P160">
        <f>MasterListe!AA161</f>
        <v>0</v>
      </c>
      <c r="Q160">
        <f>MasterListe!AB161</f>
        <v>0</v>
      </c>
      <c r="R160">
        <f>MasterListe!AC161</f>
        <v>0</v>
      </c>
      <c r="S160">
        <f>MasterListe!L161</f>
        <v>0</v>
      </c>
    </row>
    <row r="161" spans="1:19">
      <c r="A161">
        <f>MasterListe!B162</f>
        <v>0</v>
      </c>
      <c r="B161" t="str">
        <f>IF(MasterListe!D162&lt;&gt;1,MasterListe!C162&amp;"_"&amp;MasterListe!D162,MasterListe!C162)</f>
        <v>_</v>
      </c>
      <c r="C161" t="str">
        <f>MID(MasterListe!E162,5,4)</f>
        <v/>
      </c>
      <c r="D161">
        <f>MasterListe!G162</f>
        <v>0</v>
      </c>
      <c r="E161">
        <f>MasterListe!H162</f>
        <v>0</v>
      </c>
      <c r="F161">
        <f>MasterListe!I162</f>
        <v>0</v>
      </c>
      <c r="G161">
        <f>MasterListe!K162</f>
        <v>0</v>
      </c>
      <c r="H161">
        <f>MasterListe!S162</f>
        <v>0</v>
      </c>
      <c r="I161">
        <f>MasterListe!T162</f>
        <v>0</v>
      </c>
      <c r="J161">
        <f>MasterListe!U162</f>
        <v>0</v>
      </c>
      <c r="K161">
        <f>MasterListe!V162</f>
        <v>0</v>
      </c>
      <c r="L161">
        <f>MasterListe!W162</f>
        <v>0</v>
      </c>
      <c r="M161">
        <f>MasterListe!X162</f>
        <v>0</v>
      </c>
      <c r="N161">
        <f>MasterListe!Y162</f>
        <v>0</v>
      </c>
      <c r="O161">
        <f>MasterListe!Z162</f>
        <v>0</v>
      </c>
      <c r="P161">
        <f>MasterListe!AA162</f>
        <v>0</v>
      </c>
      <c r="Q161">
        <f>MasterListe!AB162</f>
        <v>0</v>
      </c>
      <c r="R161">
        <f>MasterListe!AC162</f>
        <v>0</v>
      </c>
      <c r="S161">
        <f>MasterListe!L162</f>
        <v>0</v>
      </c>
    </row>
    <row r="162" spans="1:19">
      <c r="A162">
        <f>MasterListe!B163</f>
        <v>0</v>
      </c>
      <c r="B162" t="str">
        <f>IF(MasterListe!D163&lt;&gt;1,MasterListe!C163&amp;"_"&amp;MasterListe!D163,MasterListe!C163)</f>
        <v>_</v>
      </c>
      <c r="C162" t="str">
        <f>MID(MasterListe!E163,5,4)</f>
        <v/>
      </c>
      <c r="D162">
        <f>MasterListe!G163</f>
        <v>0</v>
      </c>
      <c r="E162">
        <f>MasterListe!H163</f>
        <v>0</v>
      </c>
      <c r="F162">
        <f>MasterListe!I163</f>
        <v>0</v>
      </c>
      <c r="G162">
        <f>MasterListe!K163</f>
        <v>0</v>
      </c>
      <c r="H162">
        <f>MasterListe!S163</f>
        <v>0</v>
      </c>
      <c r="I162">
        <f>MasterListe!T163</f>
        <v>0</v>
      </c>
      <c r="J162">
        <f>MasterListe!U163</f>
        <v>0</v>
      </c>
      <c r="K162">
        <f>MasterListe!V163</f>
        <v>0</v>
      </c>
      <c r="L162">
        <f>MasterListe!W163</f>
        <v>0</v>
      </c>
      <c r="M162">
        <f>MasterListe!X163</f>
        <v>0</v>
      </c>
      <c r="N162">
        <f>MasterListe!Y163</f>
        <v>0</v>
      </c>
      <c r="O162">
        <f>MasterListe!Z163</f>
        <v>0</v>
      </c>
      <c r="P162">
        <f>MasterListe!AA163</f>
        <v>0</v>
      </c>
      <c r="Q162">
        <f>MasterListe!AB163</f>
        <v>0</v>
      </c>
      <c r="R162">
        <f>MasterListe!AC163</f>
        <v>0</v>
      </c>
      <c r="S162">
        <f>MasterListe!L163</f>
        <v>0</v>
      </c>
    </row>
    <row r="163" spans="1:19">
      <c r="A163">
        <f>MasterListe!B164</f>
        <v>0</v>
      </c>
      <c r="B163" t="str">
        <f>IF(MasterListe!D164&lt;&gt;1,MasterListe!C164&amp;"_"&amp;MasterListe!D164,MasterListe!C164)</f>
        <v>_</v>
      </c>
      <c r="C163" t="str">
        <f>MID(MasterListe!E164,5,4)</f>
        <v/>
      </c>
      <c r="D163">
        <f>MasterListe!G164</f>
        <v>0</v>
      </c>
      <c r="E163">
        <f>MasterListe!H164</f>
        <v>0</v>
      </c>
      <c r="F163">
        <f>MasterListe!I164</f>
        <v>0</v>
      </c>
      <c r="G163">
        <f>MasterListe!K164</f>
        <v>0</v>
      </c>
      <c r="H163">
        <f>MasterListe!S164</f>
        <v>0</v>
      </c>
      <c r="I163">
        <f>MasterListe!T164</f>
        <v>0</v>
      </c>
      <c r="J163">
        <f>MasterListe!U164</f>
        <v>0</v>
      </c>
      <c r="K163">
        <f>MasterListe!V164</f>
        <v>0</v>
      </c>
      <c r="L163">
        <f>MasterListe!W164</f>
        <v>0</v>
      </c>
      <c r="M163">
        <f>MasterListe!X164</f>
        <v>0</v>
      </c>
      <c r="N163">
        <f>MasterListe!Y164</f>
        <v>0</v>
      </c>
      <c r="O163">
        <f>MasterListe!Z164</f>
        <v>0</v>
      </c>
      <c r="P163">
        <f>MasterListe!AA164</f>
        <v>0</v>
      </c>
      <c r="Q163">
        <f>MasterListe!AB164</f>
        <v>0</v>
      </c>
      <c r="R163">
        <f>MasterListe!AC164</f>
        <v>0</v>
      </c>
      <c r="S163">
        <f>MasterListe!L164</f>
        <v>0</v>
      </c>
    </row>
    <row r="164" spans="1:19">
      <c r="A164">
        <f>MasterListe!B165</f>
        <v>0</v>
      </c>
      <c r="B164" t="str">
        <f>IF(MasterListe!D165&lt;&gt;1,MasterListe!C165&amp;"_"&amp;MasterListe!D165,MasterListe!C165)</f>
        <v>_</v>
      </c>
      <c r="C164" t="str">
        <f>MID(MasterListe!E165,5,4)</f>
        <v/>
      </c>
      <c r="D164">
        <f>MasterListe!G165</f>
        <v>0</v>
      </c>
      <c r="E164">
        <f>MasterListe!H165</f>
        <v>0</v>
      </c>
      <c r="F164">
        <f>MasterListe!I165</f>
        <v>0</v>
      </c>
      <c r="G164">
        <f>MasterListe!K165</f>
        <v>0</v>
      </c>
      <c r="H164">
        <f>MasterListe!S165</f>
        <v>0</v>
      </c>
      <c r="I164">
        <f>MasterListe!T165</f>
        <v>0</v>
      </c>
      <c r="J164">
        <f>MasterListe!U165</f>
        <v>0</v>
      </c>
      <c r="K164">
        <f>MasterListe!V165</f>
        <v>0</v>
      </c>
      <c r="L164">
        <f>MasterListe!W165</f>
        <v>0</v>
      </c>
      <c r="M164">
        <f>MasterListe!X165</f>
        <v>0</v>
      </c>
      <c r="N164">
        <f>MasterListe!Y165</f>
        <v>0</v>
      </c>
      <c r="O164">
        <f>MasterListe!Z165</f>
        <v>0</v>
      </c>
      <c r="P164">
        <f>MasterListe!AA165</f>
        <v>0</v>
      </c>
      <c r="Q164">
        <f>MasterListe!AB165</f>
        <v>0</v>
      </c>
      <c r="R164">
        <f>MasterListe!AC165</f>
        <v>0</v>
      </c>
      <c r="S164">
        <f>MasterListe!L165</f>
        <v>0</v>
      </c>
    </row>
    <row r="165" spans="1:19">
      <c r="A165">
        <f>MasterListe!B166</f>
        <v>0</v>
      </c>
      <c r="B165" t="str">
        <f>IF(MasterListe!D166&lt;&gt;1,MasterListe!C166&amp;"_"&amp;MasterListe!D166,MasterListe!C166)</f>
        <v>_</v>
      </c>
      <c r="C165" t="str">
        <f>MID(MasterListe!E166,5,4)</f>
        <v/>
      </c>
      <c r="D165">
        <f>MasterListe!G166</f>
        <v>0</v>
      </c>
      <c r="E165">
        <f>MasterListe!H166</f>
        <v>0</v>
      </c>
      <c r="F165">
        <f>MasterListe!I166</f>
        <v>0</v>
      </c>
      <c r="G165">
        <f>MasterListe!K166</f>
        <v>0</v>
      </c>
      <c r="H165">
        <f>MasterListe!S166</f>
        <v>0</v>
      </c>
      <c r="I165">
        <f>MasterListe!T166</f>
        <v>0</v>
      </c>
      <c r="J165">
        <f>MasterListe!U166</f>
        <v>0</v>
      </c>
      <c r="K165">
        <f>MasterListe!V166</f>
        <v>0</v>
      </c>
      <c r="L165">
        <f>MasterListe!W166</f>
        <v>0</v>
      </c>
      <c r="M165">
        <f>MasterListe!X166</f>
        <v>0</v>
      </c>
      <c r="N165">
        <f>MasterListe!Y166</f>
        <v>0</v>
      </c>
      <c r="O165">
        <f>MasterListe!Z166</f>
        <v>0</v>
      </c>
      <c r="P165">
        <f>MasterListe!AA166</f>
        <v>0</v>
      </c>
      <c r="Q165">
        <f>MasterListe!AB166</f>
        <v>0</v>
      </c>
      <c r="R165">
        <f>MasterListe!AC166</f>
        <v>0</v>
      </c>
      <c r="S165">
        <f>MasterListe!L166</f>
        <v>0</v>
      </c>
    </row>
    <row r="166" spans="1:19">
      <c r="A166">
        <f>MasterListe!B167</f>
        <v>0</v>
      </c>
      <c r="B166" t="str">
        <f>IF(MasterListe!D167&lt;&gt;1,MasterListe!C167&amp;"_"&amp;MasterListe!D167,MasterListe!C167)</f>
        <v>_</v>
      </c>
      <c r="C166" t="str">
        <f>MID(MasterListe!E167,5,4)</f>
        <v/>
      </c>
      <c r="D166">
        <f>MasterListe!G167</f>
        <v>0</v>
      </c>
      <c r="E166">
        <f>MasterListe!H167</f>
        <v>0</v>
      </c>
      <c r="F166">
        <f>MasterListe!I167</f>
        <v>0</v>
      </c>
      <c r="G166">
        <f>MasterListe!K167</f>
        <v>0</v>
      </c>
      <c r="H166">
        <f>MasterListe!S167</f>
        <v>0</v>
      </c>
      <c r="I166">
        <f>MasterListe!T167</f>
        <v>0</v>
      </c>
      <c r="J166">
        <f>MasterListe!U167</f>
        <v>0</v>
      </c>
      <c r="K166">
        <f>MasterListe!V167</f>
        <v>0</v>
      </c>
      <c r="L166">
        <f>MasterListe!W167</f>
        <v>0</v>
      </c>
      <c r="M166">
        <f>MasterListe!X167</f>
        <v>0</v>
      </c>
      <c r="N166">
        <f>MasterListe!Y167</f>
        <v>0</v>
      </c>
      <c r="O166">
        <f>MasterListe!Z167</f>
        <v>0</v>
      </c>
      <c r="P166">
        <f>MasterListe!AA167</f>
        <v>0</v>
      </c>
      <c r="Q166">
        <f>MasterListe!AB167</f>
        <v>0</v>
      </c>
      <c r="R166">
        <f>MasterListe!AC167</f>
        <v>0</v>
      </c>
      <c r="S166">
        <f>MasterListe!L167</f>
        <v>0</v>
      </c>
    </row>
    <row r="167" spans="1:19">
      <c r="A167">
        <f>MasterListe!B168</f>
        <v>0</v>
      </c>
      <c r="B167" t="str">
        <f>IF(MasterListe!D168&lt;&gt;1,MasterListe!C168&amp;"_"&amp;MasterListe!D168,MasterListe!C168)</f>
        <v>_</v>
      </c>
      <c r="C167" t="str">
        <f>MID(MasterListe!E168,5,4)</f>
        <v/>
      </c>
      <c r="D167">
        <f>MasterListe!G168</f>
        <v>0</v>
      </c>
      <c r="E167">
        <f>MasterListe!H168</f>
        <v>0</v>
      </c>
      <c r="F167">
        <f>MasterListe!I168</f>
        <v>0</v>
      </c>
      <c r="G167">
        <f>MasterListe!K168</f>
        <v>0</v>
      </c>
      <c r="H167">
        <f>MasterListe!S168</f>
        <v>0</v>
      </c>
      <c r="I167">
        <f>MasterListe!T168</f>
        <v>0</v>
      </c>
      <c r="J167">
        <f>MasterListe!U168</f>
        <v>0</v>
      </c>
      <c r="K167">
        <f>MasterListe!V168</f>
        <v>0</v>
      </c>
      <c r="L167">
        <f>MasterListe!W168</f>
        <v>0</v>
      </c>
      <c r="M167">
        <f>MasterListe!X168</f>
        <v>0</v>
      </c>
      <c r="N167">
        <f>MasterListe!Y168</f>
        <v>0</v>
      </c>
      <c r="O167">
        <f>MasterListe!Z168</f>
        <v>0</v>
      </c>
      <c r="P167">
        <f>MasterListe!AA168</f>
        <v>0</v>
      </c>
      <c r="Q167">
        <f>MasterListe!AB168</f>
        <v>0</v>
      </c>
      <c r="R167">
        <f>MasterListe!AC168</f>
        <v>0</v>
      </c>
      <c r="S167">
        <f>MasterListe!L168</f>
        <v>0</v>
      </c>
    </row>
    <row r="168" spans="1:19">
      <c r="A168">
        <f>MasterListe!B169</f>
        <v>0</v>
      </c>
      <c r="B168" t="str">
        <f>IF(MasterListe!D169&lt;&gt;1,MasterListe!C169&amp;"_"&amp;MasterListe!D169,MasterListe!C169)</f>
        <v>_</v>
      </c>
      <c r="C168" t="str">
        <f>MID(MasterListe!E169,5,4)</f>
        <v/>
      </c>
      <c r="D168">
        <f>MasterListe!G169</f>
        <v>0</v>
      </c>
      <c r="E168">
        <f>MasterListe!H169</f>
        <v>0</v>
      </c>
      <c r="F168">
        <f>MasterListe!I169</f>
        <v>0</v>
      </c>
      <c r="G168">
        <f>MasterListe!K169</f>
        <v>0</v>
      </c>
      <c r="H168">
        <f>MasterListe!S169</f>
        <v>0</v>
      </c>
      <c r="I168">
        <f>MasterListe!T169</f>
        <v>0</v>
      </c>
      <c r="J168">
        <f>MasterListe!U169</f>
        <v>0</v>
      </c>
      <c r="K168">
        <f>MasterListe!V169</f>
        <v>0</v>
      </c>
      <c r="L168">
        <f>MasterListe!W169</f>
        <v>0</v>
      </c>
      <c r="M168">
        <f>MasterListe!X169</f>
        <v>0</v>
      </c>
      <c r="N168">
        <f>MasterListe!Y169</f>
        <v>0</v>
      </c>
      <c r="O168">
        <f>MasterListe!Z169</f>
        <v>0</v>
      </c>
      <c r="P168">
        <f>MasterListe!AA169</f>
        <v>0</v>
      </c>
      <c r="Q168">
        <f>MasterListe!AB169</f>
        <v>0</v>
      </c>
      <c r="R168">
        <f>MasterListe!AC169</f>
        <v>0</v>
      </c>
      <c r="S168">
        <f>MasterListe!L169</f>
        <v>0</v>
      </c>
    </row>
    <row r="169" spans="1:19">
      <c r="A169">
        <f>MasterListe!B170</f>
        <v>0</v>
      </c>
      <c r="B169" t="str">
        <f>IF(MasterListe!D170&lt;&gt;1,MasterListe!C170&amp;"_"&amp;MasterListe!D170,MasterListe!C170)</f>
        <v>_</v>
      </c>
      <c r="C169" t="str">
        <f>MID(MasterListe!E170,5,4)</f>
        <v/>
      </c>
      <c r="D169">
        <f>MasterListe!G170</f>
        <v>0</v>
      </c>
      <c r="E169">
        <f>MasterListe!H170</f>
        <v>0</v>
      </c>
      <c r="F169">
        <f>MasterListe!I170</f>
        <v>0</v>
      </c>
      <c r="G169">
        <f>MasterListe!K170</f>
        <v>0</v>
      </c>
      <c r="H169">
        <f>MasterListe!S170</f>
        <v>0</v>
      </c>
      <c r="I169">
        <f>MasterListe!T170</f>
        <v>0</v>
      </c>
      <c r="J169">
        <f>MasterListe!U170</f>
        <v>0</v>
      </c>
      <c r="K169">
        <f>MasterListe!V170</f>
        <v>0</v>
      </c>
      <c r="L169">
        <f>MasterListe!W170</f>
        <v>0</v>
      </c>
      <c r="M169">
        <f>MasterListe!X170</f>
        <v>0</v>
      </c>
      <c r="N169">
        <f>MasterListe!Y170</f>
        <v>0</v>
      </c>
      <c r="O169">
        <f>MasterListe!Z170</f>
        <v>0</v>
      </c>
      <c r="P169">
        <f>MasterListe!AA170</f>
        <v>0</v>
      </c>
      <c r="Q169">
        <f>MasterListe!AB170</f>
        <v>0</v>
      </c>
      <c r="R169">
        <f>MasterListe!AC170</f>
        <v>0</v>
      </c>
      <c r="S169">
        <f>MasterListe!L170</f>
        <v>0</v>
      </c>
    </row>
    <row r="170" spans="1:19">
      <c r="A170">
        <f>MasterListe!B171</f>
        <v>0</v>
      </c>
      <c r="B170" t="str">
        <f>IF(MasterListe!D171&lt;&gt;1,MasterListe!C171&amp;"_"&amp;MasterListe!D171,MasterListe!C171)</f>
        <v>_</v>
      </c>
      <c r="C170" t="str">
        <f>MID(MasterListe!E171,5,4)</f>
        <v/>
      </c>
      <c r="D170">
        <f>MasterListe!G171</f>
        <v>0</v>
      </c>
      <c r="E170">
        <f>MasterListe!H171</f>
        <v>0</v>
      </c>
      <c r="F170">
        <f>MasterListe!I171</f>
        <v>0</v>
      </c>
      <c r="G170">
        <f>MasterListe!K171</f>
        <v>0</v>
      </c>
      <c r="H170">
        <f>MasterListe!S171</f>
        <v>0</v>
      </c>
      <c r="I170">
        <f>MasterListe!T171</f>
        <v>0</v>
      </c>
      <c r="J170">
        <f>MasterListe!U171</f>
        <v>0</v>
      </c>
      <c r="K170">
        <f>MasterListe!V171</f>
        <v>0</v>
      </c>
      <c r="L170">
        <f>MasterListe!W171</f>
        <v>0</v>
      </c>
      <c r="M170">
        <f>MasterListe!X171</f>
        <v>0</v>
      </c>
      <c r="N170">
        <f>MasterListe!Y171</f>
        <v>0</v>
      </c>
      <c r="O170">
        <f>MasterListe!Z171</f>
        <v>0</v>
      </c>
      <c r="P170">
        <f>MasterListe!AA171</f>
        <v>0</v>
      </c>
      <c r="Q170">
        <f>MasterListe!AB171</f>
        <v>0</v>
      </c>
      <c r="R170">
        <f>MasterListe!AC171</f>
        <v>0</v>
      </c>
      <c r="S170">
        <f>MasterListe!L171</f>
        <v>0</v>
      </c>
    </row>
    <row r="171" spans="1:19">
      <c r="A171">
        <f>MasterListe!B172</f>
        <v>0</v>
      </c>
      <c r="B171" t="str">
        <f>IF(MasterListe!D172&lt;&gt;1,MasterListe!C172&amp;"_"&amp;MasterListe!D172,MasterListe!C172)</f>
        <v>_</v>
      </c>
      <c r="C171" t="str">
        <f>MID(MasterListe!E172,5,4)</f>
        <v/>
      </c>
      <c r="D171">
        <f>MasterListe!G172</f>
        <v>0</v>
      </c>
      <c r="E171">
        <f>MasterListe!H172</f>
        <v>0</v>
      </c>
      <c r="F171">
        <f>MasterListe!I172</f>
        <v>0</v>
      </c>
      <c r="G171">
        <f>MasterListe!K172</f>
        <v>0</v>
      </c>
      <c r="H171">
        <f>MasterListe!S172</f>
        <v>0</v>
      </c>
      <c r="I171">
        <f>MasterListe!T172</f>
        <v>0</v>
      </c>
      <c r="J171">
        <f>MasterListe!U172</f>
        <v>0</v>
      </c>
      <c r="K171">
        <f>MasterListe!V172</f>
        <v>0</v>
      </c>
      <c r="L171">
        <f>MasterListe!W172</f>
        <v>0</v>
      </c>
      <c r="M171">
        <f>MasterListe!X172</f>
        <v>0</v>
      </c>
      <c r="N171">
        <f>MasterListe!Y172</f>
        <v>0</v>
      </c>
      <c r="O171">
        <f>MasterListe!Z172</f>
        <v>0</v>
      </c>
      <c r="P171">
        <f>MasterListe!AA172</f>
        <v>0</v>
      </c>
      <c r="Q171">
        <f>MasterListe!AB172</f>
        <v>0</v>
      </c>
      <c r="R171">
        <f>MasterListe!AC172</f>
        <v>0</v>
      </c>
      <c r="S171">
        <f>MasterListe!L172</f>
        <v>0</v>
      </c>
    </row>
    <row r="172" spans="1:19">
      <c r="A172">
        <f>MasterListe!B173</f>
        <v>0</v>
      </c>
      <c r="B172" t="str">
        <f>IF(MasterListe!D173&lt;&gt;1,MasterListe!C173&amp;"_"&amp;MasterListe!D173,MasterListe!C173)</f>
        <v>_</v>
      </c>
      <c r="C172" t="str">
        <f>MID(MasterListe!E173,5,4)</f>
        <v/>
      </c>
      <c r="D172">
        <f>MasterListe!G173</f>
        <v>0</v>
      </c>
      <c r="E172">
        <f>MasterListe!H173</f>
        <v>0</v>
      </c>
      <c r="F172">
        <f>MasterListe!I173</f>
        <v>0</v>
      </c>
      <c r="G172">
        <f>MasterListe!K173</f>
        <v>0</v>
      </c>
      <c r="H172">
        <f>MasterListe!S173</f>
        <v>0</v>
      </c>
      <c r="I172">
        <f>MasterListe!T173</f>
        <v>0</v>
      </c>
      <c r="J172">
        <f>MasterListe!U173</f>
        <v>0</v>
      </c>
      <c r="K172">
        <f>MasterListe!V173</f>
        <v>0</v>
      </c>
      <c r="L172">
        <f>MasterListe!W173</f>
        <v>0</v>
      </c>
      <c r="M172">
        <f>MasterListe!X173</f>
        <v>0</v>
      </c>
      <c r="N172">
        <f>MasterListe!Y173</f>
        <v>0</v>
      </c>
      <c r="O172">
        <f>MasterListe!Z173</f>
        <v>0</v>
      </c>
      <c r="P172">
        <f>MasterListe!AA173</f>
        <v>0</v>
      </c>
      <c r="Q172">
        <f>MasterListe!AB173</f>
        <v>0</v>
      </c>
      <c r="R172">
        <f>MasterListe!AC173</f>
        <v>0</v>
      </c>
      <c r="S172">
        <f>MasterListe!L173</f>
        <v>0</v>
      </c>
    </row>
    <row r="173" spans="1:19">
      <c r="A173">
        <f>MasterListe!B174</f>
        <v>0</v>
      </c>
      <c r="B173" t="str">
        <f>IF(MasterListe!D174&lt;&gt;1,MasterListe!C174&amp;"_"&amp;MasterListe!D174,MasterListe!C174)</f>
        <v>_</v>
      </c>
      <c r="C173" t="str">
        <f>MID(MasterListe!E174,5,4)</f>
        <v/>
      </c>
      <c r="D173">
        <f>MasterListe!G174</f>
        <v>0</v>
      </c>
      <c r="E173">
        <f>MasterListe!H174</f>
        <v>0</v>
      </c>
      <c r="F173">
        <f>MasterListe!I174</f>
        <v>0</v>
      </c>
      <c r="G173">
        <f>MasterListe!K174</f>
        <v>0</v>
      </c>
      <c r="H173">
        <f>MasterListe!S174</f>
        <v>0</v>
      </c>
      <c r="I173">
        <f>MasterListe!T174</f>
        <v>0</v>
      </c>
      <c r="J173">
        <f>MasterListe!U174</f>
        <v>0</v>
      </c>
      <c r="K173">
        <f>MasterListe!V174</f>
        <v>0</v>
      </c>
      <c r="L173">
        <f>MasterListe!W174</f>
        <v>0</v>
      </c>
      <c r="M173">
        <f>MasterListe!X174</f>
        <v>0</v>
      </c>
      <c r="N173">
        <f>MasterListe!Y174</f>
        <v>0</v>
      </c>
      <c r="O173">
        <f>MasterListe!Z174</f>
        <v>0</v>
      </c>
      <c r="P173">
        <f>MasterListe!AA174</f>
        <v>0</v>
      </c>
      <c r="Q173">
        <f>MasterListe!AB174</f>
        <v>0</v>
      </c>
      <c r="R173">
        <f>MasterListe!AC174</f>
        <v>0</v>
      </c>
      <c r="S173">
        <f>MasterListe!L174</f>
        <v>0</v>
      </c>
    </row>
    <row r="174" spans="1:19">
      <c r="A174">
        <f>MasterListe!B175</f>
        <v>0</v>
      </c>
      <c r="B174" t="str">
        <f>IF(MasterListe!D175&lt;&gt;1,MasterListe!C175&amp;"_"&amp;MasterListe!D175,MasterListe!C175)</f>
        <v>_</v>
      </c>
      <c r="C174" t="str">
        <f>MID(MasterListe!E175,5,4)</f>
        <v/>
      </c>
      <c r="D174">
        <f>MasterListe!G175</f>
        <v>0</v>
      </c>
      <c r="E174">
        <f>MasterListe!H175</f>
        <v>0</v>
      </c>
      <c r="F174">
        <f>MasterListe!I175</f>
        <v>0</v>
      </c>
      <c r="G174">
        <f>MasterListe!K175</f>
        <v>0</v>
      </c>
      <c r="H174">
        <f>MasterListe!S175</f>
        <v>0</v>
      </c>
      <c r="I174">
        <f>MasterListe!T175</f>
        <v>0</v>
      </c>
      <c r="J174">
        <f>MasterListe!U175</f>
        <v>0</v>
      </c>
      <c r="K174">
        <f>MasterListe!V175</f>
        <v>0</v>
      </c>
      <c r="L174">
        <f>MasterListe!W175</f>
        <v>0</v>
      </c>
      <c r="M174">
        <f>MasterListe!X175</f>
        <v>0</v>
      </c>
      <c r="N174">
        <f>MasterListe!Y175</f>
        <v>0</v>
      </c>
      <c r="O174">
        <f>MasterListe!Z175</f>
        <v>0</v>
      </c>
      <c r="P174">
        <f>MasterListe!AA175</f>
        <v>0</v>
      </c>
      <c r="Q174">
        <f>MasterListe!AB175</f>
        <v>0</v>
      </c>
      <c r="R174">
        <f>MasterListe!AC175</f>
        <v>0</v>
      </c>
      <c r="S174">
        <f>MasterListe!L175</f>
        <v>0</v>
      </c>
    </row>
    <row r="175" spans="1:19">
      <c r="A175">
        <f>MasterListe!B176</f>
        <v>0</v>
      </c>
      <c r="B175" t="str">
        <f>IF(MasterListe!D176&lt;&gt;1,MasterListe!C176&amp;"_"&amp;MasterListe!D176,MasterListe!C176)</f>
        <v>_</v>
      </c>
      <c r="C175" t="str">
        <f>MID(MasterListe!E176,5,4)</f>
        <v/>
      </c>
      <c r="D175">
        <f>MasterListe!G176</f>
        <v>0</v>
      </c>
      <c r="E175">
        <f>MasterListe!H176</f>
        <v>0</v>
      </c>
      <c r="F175">
        <f>MasterListe!I176</f>
        <v>0</v>
      </c>
      <c r="G175">
        <f>MasterListe!K176</f>
        <v>0</v>
      </c>
      <c r="H175">
        <f>MasterListe!S176</f>
        <v>0</v>
      </c>
      <c r="I175">
        <f>MasterListe!T176</f>
        <v>0</v>
      </c>
      <c r="J175">
        <f>MasterListe!U176</f>
        <v>0</v>
      </c>
      <c r="K175">
        <f>MasterListe!V176</f>
        <v>0</v>
      </c>
      <c r="L175">
        <f>MasterListe!W176</f>
        <v>0</v>
      </c>
      <c r="M175">
        <f>MasterListe!X176</f>
        <v>0</v>
      </c>
      <c r="N175">
        <f>MasterListe!Y176</f>
        <v>0</v>
      </c>
      <c r="O175">
        <f>MasterListe!Z176</f>
        <v>0</v>
      </c>
      <c r="P175">
        <f>MasterListe!AA176</f>
        <v>0</v>
      </c>
      <c r="Q175">
        <f>MasterListe!AB176</f>
        <v>0</v>
      </c>
      <c r="R175">
        <f>MasterListe!AC176</f>
        <v>0</v>
      </c>
      <c r="S175">
        <f>MasterListe!L176</f>
        <v>0</v>
      </c>
    </row>
    <row r="176" spans="1:19">
      <c r="A176">
        <f>MasterListe!B177</f>
        <v>0</v>
      </c>
      <c r="B176" t="str">
        <f>IF(MasterListe!D177&lt;&gt;1,MasterListe!C177&amp;"_"&amp;MasterListe!D177,MasterListe!C177)</f>
        <v>_</v>
      </c>
      <c r="C176" t="str">
        <f>MID(MasterListe!E177,5,4)</f>
        <v/>
      </c>
      <c r="D176">
        <f>MasterListe!G177</f>
        <v>0</v>
      </c>
      <c r="E176">
        <f>MasterListe!H177</f>
        <v>0</v>
      </c>
      <c r="F176">
        <f>MasterListe!I177</f>
        <v>0</v>
      </c>
      <c r="G176">
        <f>MasterListe!K177</f>
        <v>0</v>
      </c>
      <c r="H176">
        <f>MasterListe!S177</f>
        <v>0</v>
      </c>
      <c r="I176">
        <f>MasterListe!T177</f>
        <v>0</v>
      </c>
      <c r="J176">
        <f>MasterListe!U177</f>
        <v>0</v>
      </c>
      <c r="K176">
        <f>MasterListe!V177</f>
        <v>0</v>
      </c>
      <c r="L176">
        <f>MasterListe!W177</f>
        <v>0</v>
      </c>
      <c r="M176">
        <f>MasterListe!X177</f>
        <v>0</v>
      </c>
      <c r="N176">
        <f>MasterListe!Y177</f>
        <v>0</v>
      </c>
      <c r="O176">
        <f>MasterListe!Z177</f>
        <v>0</v>
      </c>
      <c r="P176">
        <f>MasterListe!AA177</f>
        <v>0</v>
      </c>
      <c r="Q176">
        <f>MasterListe!AB177</f>
        <v>0</v>
      </c>
      <c r="R176">
        <f>MasterListe!AC177</f>
        <v>0</v>
      </c>
      <c r="S176">
        <f>MasterListe!L177</f>
        <v>0</v>
      </c>
    </row>
    <row r="177" spans="1:19">
      <c r="A177">
        <f>MasterListe!B178</f>
        <v>0</v>
      </c>
      <c r="B177" t="str">
        <f>IF(MasterListe!D178&lt;&gt;1,MasterListe!C178&amp;"_"&amp;MasterListe!D178,MasterListe!C178)</f>
        <v>_</v>
      </c>
      <c r="C177" t="str">
        <f>MID(MasterListe!E178,5,4)</f>
        <v/>
      </c>
      <c r="D177">
        <f>MasterListe!G178</f>
        <v>0</v>
      </c>
      <c r="E177">
        <f>MasterListe!H178</f>
        <v>0</v>
      </c>
      <c r="F177">
        <f>MasterListe!I178</f>
        <v>0</v>
      </c>
      <c r="G177">
        <f>MasterListe!K178</f>
        <v>0</v>
      </c>
      <c r="H177">
        <f>MasterListe!S178</f>
        <v>0</v>
      </c>
      <c r="I177">
        <f>MasterListe!T178</f>
        <v>0</v>
      </c>
      <c r="J177">
        <f>MasterListe!U178</f>
        <v>0</v>
      </c>
      <c r="K177">
        <f>MasterListe!V178</f>
        <v>0</v>
      </c>
      <c r="L177">
        <f>MasterListe!W178</f>
        <v>0</v>
      </c>
      <c r="M177">
        <f>MasterListe!X178</f>
        <v>0</v>
      </c>
      <c r="N177">
        <f>MasterListe!Y178</f>
        <v>0</v>
      </c>
      <c r="O177">
        <f>MasterListe!Z178</f>
        <v>0</v>
      </c>
      <c r="P177">
        <f>MasterListe!AA178</f>
        <v>0</v>
      </c>
      <c r="Q177">
        <f>MasterListe!AB178</f>
        <v>0</v>
      </c>
      <c r="R177">
        <f>MasterListe!AC178</f>
        <v>0</v>
      </c>
      <c r="S177">
        <f>MasterListe!L178</f>
        <v>0</v>
      </c>
    </row>
    <row r="178" spans="1:19">
      <c r="A178">
        <f>MasterListe!B179</f>
        <v>0</v>
      </c>
      <c r="B178" t="str">
        <f>IF(MasterListe!D179&lt;&gt;1,MasterListe!C179&amp;"_"&amp;MasterListe!D179,MasterListe!C179)</f>
        <v>_</v>
      </c>
      <c r="C178" t="str">
        <f>MID(MasterListe!E179,5,4)</f>
        <v/>
      </c>
      <c r="D178">
        <f>MasterListe!G179</f>
        <v>0</v>
      </c>
      <c r="E178">
        <f>MasterListe!H179</f>
        <v>0</v>
      </c>
      <c r="F178">
        <f>MasterListe!I179</f>
        <v>0</v>
      </c>
      <c r="G178">
        <f>MasterListe!K179</f>
        <v>0</v>
      </c>
      <c r="H178">
        <f>MasterListe!S179</f>
        <v>0</v>
      </c>
      <c r="I178">
        <f>MasterListe!T179</f>
        <v>0</v>
      </c>
      <c r="J178">
        <f>MasterListe!U179</f>
        <v>0</v>
      </c>
      <c r="K178">
        <f>MasterListe!V179</f>
        <v>0</v>
      </c>
      <c r="L178">
        <f>MasterListe!W179</f>
        <v>0</v>
      </c>
      <c r="M178">
        <f>MasterListe!X179</f>
        <v>0</v>
      </c>
      <c r="N178">
        <f>MasterListe!Y179</f>
        <v>0</v>
      </c>
      <c r="O178">
        <f>MasterListe!Z179</f>
        <v>0</v>
      </c>
      <c r="P178">
        <f>MasterListe!AA179</f>
        <v>0</v>
      </c>
      <c r="Q178">
        <f>MasterListe!AB179</f>
        <v>0</v>
      </c>
      <c r="R178">
        <f>MasterListe!AC179</f>
        <v>0</v>
      </c>
      <c r="S178">
        <f>MasterListe!L179</f>
        <v>0</v>
      </c>
    </row>
    <row r="179" spans="1:19">
      <c r="A179">
        <f>MasterListe!B180</f>
        <v>0</v>
      </c>
      <c r="B179" t="str">
        <f>IF(MasterListe!D180&lt;&gt;1,MasterListe!C180&amp;"_"&amp;MasterListe!D180,MasterListe!C180)</f>
        <v>_</v>
      </c>
      <c r="C179" t="str">
        <f>MID(MasterListe!E180,5,4)</f>
        <v/>
      </c>
      <c r="D179">
        <f>MasterListe!G180</f>
        <v>0</v>
      </c>
      <c r="E179">
        <f>MasterListe!H180</f>
        <v>0</v>
      </c>
      <c r="F179">
        <f>MasterListe!I180</f>
        <v>0</v>
      </c>
      <c r="G179">
        <f>MasterListe!K180</f>
        <v>0</v>
      </c>
      <c r="H179">
        <f>MasterListe!S180</f>
        <v>0</v>
      </c>
      <c r="I179">
        <f>MasterListe!T180</f>
        <v>0</v>
      </c>
      <c r="J179">
        <f>MasterListe!U180</f>
        <v>0</v>
      </c>
      <c r="K179">
        <f>MasterListe!V180</f>
        <v>0</v>
      </c>
      <c r="L179">
        <f>MasterListe!W180</f>
        <v>0</v>
      </c>
      <c r="M179">
        <f>MasterListe!X180</f>
        <v>0</v>
      </c>
      <c r="N179">
        <f>MasterListe!Y180</f>
        <v>0</v>
      </c>
      <c r="O179">
        <f>MasterListe!Z180</f>
        <v>0</v>
      </c>
      <c r="P179">
        <f>MasterListe!AA180</f>
        <v>0</v>
      </c>
      <c r="Q179">
        <f>MasterListe!AB180</f>
        <v>0</v>
      </c>
      <c r="R179">
        <f>MasterListe!AC180</f>
        <v>0</v>
      </c>
      <c r="S179">
        <f>MasterListe!L180</f>
        <v>0</v>
      </c>
    </row>
    <row r="180" spans="1:19">
      <c r="A180">
        <f>MasterListe!B181</f>
        <v>0</v>
      </c>
      <c r="B180" t="str">
        <f>IF(MasterListe!D181&lt;&gt;1,MasterListe!C181&amp;"_"&amp;MasterListe!D181,MasterListe!C181)</f>
        <v>_</v>
      </c>
      <c r="C180" t="str">
        <f>MID(MasterListe!E181,5,4)</f>
        <v/>
      </c>
      <c r="D180">
        <f>MasterListe!G181</f>
        <v>0</v>
      </c>
      <c r="E180">
        <f>MasterListe!H181</f>
        <v>0</v>
      </c>
      <c r="F180">
        <f>MasterListe!I181</f>
        <v>0</v>
      </c>
      <c r="G180">
        <f>MasterListe!K181</f>
        <v>0</v>
      </c>
      <c r="H180">
        <f>MasterListe!S181</f>
        <v>0</v>
      </c>
      <c r="I180">
        <f>MasterListe!T181</f>
        <v>0</v>
      </c>
      <c r="J180">
        <f>MasterListe!U181</f>
        <v>0</v>
      </c>
      <c r="K180">
        <f>MasterListe!V181</f>
        <v>0</v>
      </c>
      <c r="L180">
        <f>MasterListe!W181</f>
        <v>0</v>
      </c>
      <c r="M180">
        <f>MasterListe!X181</f>
        <v>0</v>
      </c>
      <c r="N180">
        <f>MasterListe!Y181</f>
        <v>0</v>
      </c>
      <c r="O180">
        <f>MasterListe!Z181</f>
        <v>0</v>
      </c>
      <c r="P180">
        <f>MasterListe!AA181</f>
        <v>0</v>
      </c>
      <c r="Q180">
        <f>MasterListe!AB181</f>
        <v>0</v>
      </c>
      <c r="R180">
        <f>MasterListe!AC181</f>
        <v>0</v>
      </c>
      <c r="S180">
        <f>MasterListe!L181</f>
        <v>0</v>
      </c>
    </row>
    <row r="181" spans="1:19">
      <c r="A181">
        <f>MasterListe!B182</f>
        <v>0</v>
      </c>
      <c r="B181" t="str">
        <f>IF(MasterListe!D182&lt;&gt;1,MasterListe!C182&amp;"_"&amp;MasterListe!D182,MasterListe!C182)</f>
        <v>_</v>
      </c>
      <c r="C181" t="str">
        <f>MID(MasterListe!E182,5,4)</f>
        <v/>
      </c>
      <c r="D181">
        <f>MasterListe!G182</f>
        <v>0</v>
      </c>
      <c r="E181">
        <f>MasterListe!H182</f>
        <v>0</v>
      </c>
      <c r="F181">
        <f>MasterListe!I182</f>
        <v>0</v>
      </c>
      <c r="G181">
        <f>MasterListe!K182</f>
        <v>0</v>
      </c>
      <c r="H181">
        <f>MasterListe!S182</f>
        <v>0</v>
      </c>
      <c r="I181">
        <f>MasterListe!T182</f>
        <v>0</v>
      </c>
      <c r="J181">
        <f>MasterListe!U182</f>
        <v>0</v>
      </c>
      <c r="K181">
        <f>MasterListe!V182</f>
        <v>0</v>
      </c>
      <c r="L181">
        <f>MasterListe!W182</f>
        <v>0</v>
      </c>
      <c r="M181">
        <f>MasterListe!X182</f>
        <v>0</v>
      </c>
      <c r="N181">
        <f>MasterListe!Y182</f>
        <v>0</v>
      </c>
      <c r="O181">
        <f>MasterListe!Z182</f>
        <v>0</v>
      </c>
      <c r="P181">
        <f>MasterListe!AA182</f>
        <v>0</v>
      </c>
      <c r="Q181">
        <f>MasterListe!AB182</f>
        <v>0</v>
      </c>
      <c r="R181">
        <f>MasterListe!AC182</f>
        <v>0</v>
      </c>
      <c r="S181">
        <f>MasterListe!L182</f>
        <v>0</v>
      </c>
    </row>
    <row r="182" spans="1:19">
      <c r="A182">
        <f>MasterListe!B183</f>
        <v>0</v>
      </c>
      <c r="B182" t="str">
        <f>IF(MasterListe!D183&lt;&gt;1,MasterListe!C183&amp;"_"&amp;MasterListe!D183,MasterListe!C183)</f>
        <v>_</v>
      </c>
      <c r="C182" t="str">
        <f>MID(MasterListe!E183,5,4)</f>
        <v/>
      </c>
      <c r="D182">
        <f>MasterListe!G183</f>
        <v>0</v>
      </c>
      <c r="E182">
        <f>MasterListe!H183</f>
        <v>0</v>
      </c>
      <c r="F182">
        <f>MasterListe!I183</f>
        <v>0</v>
      </c>
      <c r="G182">
        <f>MasterListe!K183</f>
        <v>0</v>
      </c>
      <c r="H182">
        <f>MasterListe!S183</f>
        <v>0</v>
      </c>
      <c r="I182">
        <f>MasterListe!T183</f>
        <v>0</v>
      </c>
      <c r="J182">
        <f>MasterListe!U183</f>
        <v>0</v>
      </c>
      <c r="K182">
        <f>MasterListe!V183</f>
        <v>0</v>
      </c>
      <c r="L182">
        <f>MasterListe!W183</f>
        <v>0</v>
      </c>
      <c r="M182">
        <f>MasterListe!X183</f>
        <v>0</v>
      </c>
      <c r="N182">
        <f>MasterListe!Y183</f>
        <v>0</v>
      </c>
      <c r="O182">
        <f>MasterListe!Z183</f>
        <v>0</v>
      </c>
      <c r="P182">
        <f>MasterListe!AA183</f>
        <v>0</v>
      </c>
      <c r="Q182">
        <f>MasterListe!AB183</f>
        <v>0</v>
      </c>
      <c r="R182">
        <f>MasterListe!AC183</f>
        <v>0</v>
      </c>
      <c r="S182">
        <f>MasterListe!L183</f>
        <v>0</v>
      </c>
    </row>
    <row r="183" spans="1:19">
      <c r="A183">
        <f>MasterListe!B184</f>
        <v>0</v>
      </c>
      <c r="B183" t="str">
        <f>IF(MasterListe!D184&lt;&gt;1,MasterListe!C184&amp;"_"&amp;MasterListe!D184,MasterListe!C184)</f>
        <v>_</v>
      </c>
      <c r="C183" t="str">
        <f>MID(MasterListe!E184,5,4)</f>
        <v/>
      </c>
      <c r="D183">
        <f>MasterListe!G184</f>
        <v>0</v>
      </c>
      <c r="E183">
        <f>MasterListe!H184</f>
        <v>0</v>
      </c>
      <c r="F183">
        <f>MasterListe!I184</f>
        <v>0</v>
      </c>
      <c r="G183">
        <f>MasterListe!K184</f>
        <v>0</v>
      </c>
      <c r="H183">
        <f>MasterListe!S184</f>
        <v>0</v>
      </c>
      <c r="I183">
        <f>MasterListe!T184</f>
        <v>0</v>
      </c>
      <c r="J183">
        <f>MasterListe!U184</f>
        <v>0</v>
      </c>
      <c r="K183">
        <f>MasterListe!V184</f>
        <v>0</v>
      </c>
      <c r="L183">
        <f>MasterListe!W184</f>
        <v>0</v>
      </c>
      <c r="M183">
        <f>MasterListe!X184</f>
        <v>0</v>
      </c>
      <c r="N183">
        <f>MasterListe!Y184</f>
        <v>0</v>
      </c>
      <c r="O183">
        <f>MasterListe!Z184</f>
        <v>0</v>
      </c>
      <c r="P183">
        <f>MasterListe!AA184</f>
        <v>0</v>
      </c>
      <c r="Q183">
        <f>MasterListe!AB184</f>
        <v>0</v>
      </c>
      <c r="R183">
        <f>MasterListe!AC184</f>
        <v>0</v>
      </c>
      <c r="S183">
        <f>MasterListe!L184</f>
        <v>0</v>
      </c>
    </row>
    <row r="184" spans="1:19">
      <c r="A184">
        <f>MasterListe!B185</f>
        <v>0</v>
      </c>
      <c r="B184" t="str">
        <f>IF(MasterListe!D185&lt;&gt;1,MasterListe!C185&amp;"_"&amp;MasterListe!D185,MasterListe!C185)</f>
        <v>_</v>
      </c>
      <c r="C184" t="str">
        <f>MID(MasterListe!E185,5,4)</f>
        <v/>
      </c>
      <c r="D184">
        <f>MasterListe!G185</f>
        <v>0</v>
      </c>
      <c r="E184">
        <f>MasterListe!H185</f>
        <v>0</v>
      </c>
      <c r="F184">
        <f>MasterListe!I185</f>
        <v>0</v>
      </c>
      <c r="G184">
        <f>MasterListe!K185</f>
        <v>0</v>
      </c>
      <c r="H184">
        <f>MasterListe!S185</f>
        <v>0</v>
      </c>
      <c r="I184">
        <f>MasterListe!T185</f>
        <v>0</v>
      </c>
      <c r="J184">
        <f>MasterListe!U185</f>
        <v>0</v>
      </c>
      <c r="K184">
        <f>MasterListe!V185</f>
        <v>0</v>
      </c>
      <c r="L184">
        <f>MasterListe!W185</f>
        <v>0</v>
      </c>
      <c r="M184">
        <f>MasterListe!X185</f>
        <v>0</v>
      </c>
      <c r="N184">
        <f>MasterListe!Y185</f>
        <v>0</v>
      </c>
      <c r="O184">
        <f>MasterListe!Z185</f>
        <v>0</v>
      </c>
      <c r="P184">
        <f>MasterListe!AA185</f>
        <v>0</v>
      </c>
      <c r="Q184">
        <f>MasterListe!AB185</f>
        <v>0</v>
      </c>
      <c r="R184">
        <f>MasterListe!AC185</f>
        <v>0</v>
      </c>
      <c r="S184">
        <f>MasterListe!L185</f>
        <v>0</v>
      </c>
    </row>
    <row r="185" spans="1:19">
      <c r="A185">
        <f>MasterListe!B186</f>
        <v>0</v>
      </c>
      <c r="B185" t="str">
        <f>IF(MasterListe!D186&lt;&gt;1,MasterListe!C186&amp;"_"&amp;MasterListe!D186,MasterListe!C186)</f>
        <v>_</v>
      </c>
      <c r="C185" t="str">
        <f>MID(MasterListe!E186,5,4)</f>
        <v/>
      </c>
      <c r="D185">
        <f>MasterListe!G186</f>
        <v>0</v>
      </c>
      <c r="E185">
        <f>MasterListe!H186</f>
        <v>0</v>
      </c>
      <c r="F185">
        <f>MasterListe!I186</f>
        <v>0</v>
      </c>
      <c r="G185">
        <f>MasterListe!K186</f>
        <v>0</v>
      </c>
      <c r="H185">
        <f>MasterListe!S186</f>
        <v>0</v>
      </c>
      <c r="I185">
        <f>MasterListe!T186</f>
        <v>0</v>
      </c>
      <c r="J185">
        <f>MasterListe!U186</f>
        <v>0</v>
      </c>
      <c r="K185">
        <f>MasterListe!V186</f>
        <v>0</v>
      </c>
      <c r="L185">
        <f>MasterListe!W186</f>
        <v>0</v>
      </c>
      <c r="M185">
        <f>MasterListe!X186</f>
        <v>0</v>
      </c>
      <c r="N185">
        <f>MasterListe!Y186</f>
        <v>0</v>
      </c>
      <c r="O185">
        <f>MasterListe!Z186</f>
        <v>0</v>
      </c>
      <c r="P185">
        <f>MasterListe!AA186</f>
        <v>0</v>
      </c>
      <c r="Q185">
        <f>MasterListe!AB186</f>
        <v>0</v>
      </c>
      <c r="R185">
        <f>MasterListe!AC186</f>
        <v>0</v>
      </c>
      <c r="S185">
        <f>MasterListe!L186</f>
        <v>0</v>
      </c>
    </row>
    <row r="186" spans="1:19">
      <c r="A186">
        <f>MasterListe!B187</f>
        <v>0</v>
      </c>
      <c r="B186" t="str">
        <f>IF(MasterListe!D187&lt;&gt;1,MasterListe!C187&amp;"_"&amp;MasterListe!D187,MasterListe!C187)</f>
        <v>_</v>
      </c>
      <c r="C186" t="str">
        <f>MID(MasterListe!E187,5,4)</f>
        <v/>
      </c>
      <c r="D186">
        <f>MasterListe!G187</f>
        <v>0</v>
      </c>
      <c r="E186">
        <f>MasterListe!H187</f>
        <v>0</v>
      </c>
      <c r="F186">
        <f>MasterListe!I187</f>
        <v>0</v>
      </c>
      <c r="G186">
        <f>MasterListe!K187</f>
        <v>0</v>
      </c>
      <c r="H186">
        <f>MasterListe!S187</f>
        <v>0</v>
      </c>
      <c r="I186">
        <f>MasterListe!T187</f>
        <v>0</v>
      </c>
      <c r="J186">
        <f>MasterListe!U187</f>
        <v>0</v>
      </c>
      <c r="K186">
        <f>MasterListe!V187</f>
        <v>0</v>
      </c>
      <c r="L186">
        <f>MasterListe!W187</f>
        <v>0</v>
      </c>
      <c r="M186">
        <f>MasterListe!X187</f>
        <v>0</v>
      </c>
      <c r="N186">
        <f>MasterListe!Y187</f>
        <v>0</v>
      </c>
      <c r="O186">
        <f>MasterListe!Z187</f>
        <v>0</v>
      </c>
      <c r="P186">
        <f>MasterListe!AA187</f>
        <v>0</v>
      </c>
      <c r="Q186">
        <f>MasterListe!AB187</f>
        <v>0</v>
      </c>
      <c r="R186">
        <f>MasterListe!AC187</f>
        <v>0</v>
      </c>
      <c r="S186">
        <f>MasterListe!L187</f>
        <v>0</v>
      </c>
    </row>
    <row r="187" spans="1:19">
      <c r="A187">
        <f>MasterListe!B188</f>
        <v>0</v>
      </c>
      <c r="B187" t="str">
        <f>IF(MasterListe!D188&lt;&gt;1,MasterListe!C188&amp;"_"&amp;MasterListe!D188,MasterListe!C188)</f>
        <v>_</v>
      </c>
      <c r="C187" t="str">
        <f>MID(MasterListe!E188,5,4)</f>
        <v/>
      </c>
      <c r="D187">
        <f>MasterListe!G188</f>
        <v>0</v>
      </c>
      <c r="E187">
        <f>MasterListe!H188</f>
        <v>0</v>
      </c>
      <c r="F187">
        <f>MasterListe!I188</f>
        <v>0</v>
      </c>
      <c r="G187">
        <f>MasterListe!K188</f>
        <v>0</v>
      </c>
      <c r="H187">
        <f>MasterListe!S188</f>
        <v>0</v>
      </c>
      <c r="I187">
        <f>MasterListe!T188</f>
        <v>0</v>
      </c>
      <c r="J187">
        <f>MasterListe!U188</f>
        <v>0</v>
      </c>
      <c r="K187">
        <f>MasterListe!V188</f>
        <v>0</v>
      </c>
      <c r="L187">
        <f>MasterListe!W188</f>
        <v>0</v>
      </c>
      <c r="M187">
        <f>MasterListe!X188</f>
        <v>0</v>
      </c>
      <c r="N187">
        <f>MasterListe!Y188</f>
        <v>0</v>
      </c>
      <c r="O187">
        <f>MasterListe!Z188</f>
        <v>0</v>
      </c>
      <c r="P187">
        <f>MasterListe!AA188</f>
        <v>0</v>
      </c>
      <c r="Q187">
        <f>MasterListe!AB188</f>
        <v>0</v>
      </c>
      <c r="R187">
        <f>MasterListe!AC188</f>
        <v>0</v>
      </c>
      <c r="S187">
        <f>MasterListe!L188</f>
        <v>0</v>
      </c>
    </row>
    <row r="188" spans="1:19">
      <c r="A188">
        <f>MasterListe!B189</f>
        <v>0</v>
      </c>
      <c r="B188" t="str">
        <f>IF(MasterListe!D189&lt;&gt;1,MasterListe!C189&amp;"_"&amp;MasterListe!D189,MasterListe!C189)</f>
        <v>_</v>
      </c>
      <c r="C188" t="str">
        <f>MID(MasterListe!E189,5,4)</f>
        <v/>
      </c>
      <c r="D188">
        <f>MasterListe!G189</f>
        <v>0</v>
      </c>
      <c r="E188">
        <f>MasterListe!H189</f>
        <v>0</v>
      </c>
      <c r="F188">
        <f>MasterListe!I189</f>
        <v>0</v>
      </c>
      <c r="G188">
        <f>MasterListe!K189</f>
        <v>0</v>
      </c>
      <c r="H188">
        <f>MasterListe!S189</f>
        <v>0</v>
      </c>
      <c r="I188">
        <f>MasterListe!T189</f>
        <v>0</v>
      </c>
      <c r="J188">
        <f>MasterListe!U189</f>
        <v>0</v>
      </c>
      <c r="K188">
        <f>MasterListe!V189</f>
        <v>0</v>
      </c>
      <c r="L188">
        <f>MasterListe!W189</f>
        <v>0</v>
      </c>
      <c r="M188">
        <f>MasterListe!X189</f>
        <v>0</v>
      </c>
      <c r="N188">
        <f>MasterListe!Y189</f>
        <v>0</v>
      </c>
      <c r="O188">
        <f>MasterListe!Z189</f>
        <v>0</v>
      </c>
      <c r="P188">
        <f>MasterListe!AA189</f>
        <v>0</v>
      </c>
      <c r="Q188">
        <f>MasterListe!AB189</f>
        <v>0</v>
      </c>
      <c r="R188">
        <f>MasterListe!AC189</f>
        <v>0</v>
      </c>
      <c r="S188">
        <f>MasterListe!L189</f>
        <v>0</v>
      </c>
    </row>
    <row r="189" spans="1:19">
      <c r="A189">
        <f>MasterListe!B190</f>
        <v>0</v>
      </c>
      <c r="B189" t="str">
        <f>IF(MasterListe!D190&lt;&gt;1,MasterListe!C190&amp;"_"&amp;MasterListe!D190,MasterListe!C190)</f>
        <v>_</v>
      </c>
      <c r="C189" t="str">
        <f>MID(MasterListe!E190,5,4)</f>
        <v/>
      </c>
      <c r="D189">
        <f>MasterListe!G190</f>
        <v>0</v>
      </c>
      <c r="E189">
        <f>MasterListe!H190</f>
        <v>0</v>
      </c>
      <c r="F189">
        <f>MasterListe!I190</f>
        <v>0</v>
      </c>
      <c r="G189">
        <f>MasterListe!K190</f>
        <v>0</v>
      </c>
      <c r="H189">
        <f>MasterListe!S190</f>
        <v>0</v>
      </c>
      <c r="I189">
        <f>MasterListe!T190</f>
        <v>0</v>
      </c>
      <c r="J189">
        <f>MasterListe!U190</f>
        <v>0</v>
      </c>
      <c r="K189">
        <f>MasterListe!V190</f>
        <v>0</v>
      </c>
      <c r="L189">
        <f>MasterListe!W190</f>
        <v>0</v>
      </c>
      <c r="M189">
        <f>MasterListe!X190</f>
        <v>0</v>
      </c>
      <c r="N189">
        <f>MasterListe!Y190</f>
        <v>0</v>
      </c>
      <c r="O189">
        <f>MasterListe!Z190</f>
        <v>0</v>
      </c>
      <c r="P189">
        <f>MasterListe!AA190</f>
        <v>0</v>
      </c>
      <c r="Q189">
        <f>MasterListe!AB190</f>
        <v>0</v>
      </c>
      <c r="R189">
        <f>MasterListe!AC190</f>
        <v>0</v>
      </c>
      <c r="S189">
        <f>MasterListe!L190</f>
        <v>0</v>
      </c>
    </row>
    <row r="190" spans="1:19">
      <c r="A190">
        <f>MasterListe!B191</f>
        <v>0</v>
      </c>
      <c r="B190" t="str">
        <f>IF(MasterListe!D191&lt;&gt;1,MasterListe!C191&amp;"_"&amp;MasterListe!D191,MasterListe!C191)</f>
        <v>_</v>
      </c>
      <c r="C190" t="str">
        <f>MID(MasterListe!E191,5,4)</f>
        <v/>
      </c>
      <c r="D190">
        <f>MasterListe!G191</f>
        <v>0</v>
      </c>
      <c r="E190">
        <f>MasterListe!H191</f>
        <v>0</v>
      </c>
      <c r="F190">
        <f>MasterListe!I191</f>
        <v>0</v>
      </c>
      <c r="G190">
        <f>MasterListe!K191</f>
        <v>0</v>
      </c>
      <c r="H190">
        <f>MasterListe!S191</f>
        <v>0</v>
      </c>
      <c r="I190">
        <f>MasterListe!T191</f>
        <v>0</v>
      </c>
      <c r="J190">
        <f>MasterListe!U191</f>
        <v>0</v>
      </c>
      <c r="K190">
        <f>MasterListe!V191</f>
        <v>0</v>
      </c>
      <c r="L190">
        <f>MasterListe!W191</f>
        <v>0</v>
      </c>
      <c r="M190">
        <f>MasterListe!X191</f>
        <v>0</v>
      </c>
      <c r="N190">
        <f>MasterListe!Y191</f>
        <v>0</v>
      </c>
      <c r="O190">
        <f>MasterListe!Z191</f>
        <v>0</v>
      </c>
      <c r="P190">
        <f>MasterListe!AA191</f>
        <v>0</v>
      </c>
      <c r="Q190">
        <f>MasterListe!AB191</f>
        <v>0</v>
      </c>
      <c r="R190">
        <f>MasterListe!AC191</f>
        <v>0</v>
      </c>
      <c r="S190">
        <f>MasterListe!L191</f>
        <v>0</v>
      </c>
    </row>
    <row r="191" spans="1:19">
      <c r="A191">
        <f>MasterListe!B192</f>
        <v>0</v>
      </c>
      <c r="B191" t="str">
        <f>IF(MasterListe!D192&lt;&gt;1,MasterListe!C192&amp;"_"&amp;MasterListe!D192,MasterListe!C192)</f>
        <v>_</v>
      </c>
      <c r="C191" t="str">
        <f>MID(MasterListe!E192,5,4)</f>
        <v/>
      </c>
      <c r="D191">
        <f>MasterListe!G192</f>
        <v>0</v>
      </c>
      <c r="E191">
        <f>MasterListe!H192</f>
        <v>0</v>
      </c>
      <c r="F191">
        <f>MasterListe!I192</f>
        <v>0</v>
      </c>
      <c r="G191">
        <f>MasterListe!K192</f>
        <v>0</v>
      </c>
      <c r="H191">
        <f>MasterListe!S192</f>
        <v>0</v>
      </c>
      <c r="I191">
        <f>MasterListe!T192</f>
        <v>0</v>
      </c>
      <c r="J191">
        <f>MasterListe!U192</f>
        <v>0</v>
      </c>
      <c r="K191">
        <f>MasterListe!V192</f>
        <v>0</v>
      </c>
      <c r="L191">
        <f>MasterListe!W192</f>
        <v>0</v>
      </c>
      <c r="M191">
        <f>MasterListe!X192</f>
        <v>0</v>
      </c>
      <c r="N191">
        <f>MasterListe!Y192</f>
        <v>0</v>
      </c>
      <c r="O191">
        <f>MasterListe!Z192</f>
        <v>0</v>
      </c>
      <c r="P191">
        <f>MasterListe!AA192</f>
        <v>0</v>
      </c>
      <c r="Q191">
        <f>MasterListe!AB192</f>
        <v>0</v>
      </c>
      <c r="R191">
        <f>MasterListe!AC192</f>
        <v>0</v>
      </c>
      <c r="S191">
        <f>MasterListe!L192</f>
        <v>0</v>
      </c>
    </row>
    <row r="192" spans="1:19">
      <c r="A192">
        <f>MasterListe!B193</f>
        <v>0</v>
      </c>
      <c r="B192" t="str">
        <f>IF(MasterListe!D193&lt;&gt;1,MasterListe!C193&amp;"_"&amp;MasterListe!D193,MasterListe!C193)</f>
        <v>_</v>
      </c>
      <c r="C192" t="str">
        <f>MID(MasterListe!E193,5,4)</f>
        <v/>
      </c>
      <c r="D192">
        <f>MasterListe!G193</f>
        <v>0</v>
      </c>
      <c r="E192">
        <f>MasterListe!H193</f>
        <v>0</v>
      </c>
      <c r="F192">
        <f>MasterListe!I193</f>
        <v>0</v>
      </c>
      <c r="G192">
        <f>MasterListe!K193</f>
        <v>0</v>
      </c>
      <c r="H192">
        <f>MasterListe!S193</f>
        <v>0</v>
      </c>
      <c r="I192">
        <f>MasterListe!T193</f>
        <v>0</v>
      </c>
      <c r="J192">
        <f>MasterListe!U193</f>
        <v>0</v>
      </c>
      <c r="K192">
        <f>MasterListe!V193</f>
        <v>0</v>
      </c>
      <c r="L192">
        <f>MasterListe!W193</f>
        <v>0</v>
      </c>
      <c r="M192">
        <f>MasterListe!X193</f>
        <v>0</v>
      </c>
      <c r="N192">
        <f>MasterListe!Y193</f>
        <v>0</v>
      </c>
      <c r="O192">
        <f>MasterListe!Z193</f>
        <v>0</v>
      </c>
      <c r="P192">
        <f>MasterListe!AA193</f>
        <v>0</v>
      </c>
      <c r="Q192">
        <f>MasterListe!AB193</f>
        <v>0</v>
      </c>
      <c r="R192">
        <f>MasterListe!AC193</f>
        <v>0</v>
      </c>
      <c r="S192">
        <f>MasterListe!L193</f>
        <v>0</v>
      </c>
    </row>
    <row r="193" spans="1:19">
      <c r="A193">
        <f>MasterListe!B194</f>
        <v>0</v>
      </c>
      <c r="B193" t="str">
        <f>IF(MasterListe!D194&lt;&gt;1,MasterListe!C194&amp;"_"&amp;MasterListe!D194,MasterListe!C194)</f>
        <v>_</v>
      </c>
      <c r="C193" t="str">
        <f>MID(MasterListe!E194,5,4)</f>
        <v/>
      </c>
      <c r="D193">
        <f>MasterListe!G194</f>
        <v>0</v>
      </c>
      <c r="E193">
        <f>MasterListe!H194</f>
        <v>0</v>
      </c>
      <c r="F193">
        <f>MasterListe!I194</f>
        <v>0</v>
      </c>
      <c r="G193">
        <f>MasterListe!K194</f>
        <v>0</v>
      </c>
      <c r="H193">
        <f>MasterListe!S194</f>
        <v>0</v>
      </c>
      <c r="I193">
        <f>MasterListe!T194</f>
        <v>0</v>
      </c>
      <c r="J193">
        <f>MasterListe!U194</f>
        <v>0</v>
      </c>
      <c r="K193">
        <f>MasterListe!V194</f>
        <v>0</v>
      </c>
      <c r="L193">
        <f>MasterListe!W194</f>
        <v>0</v>
      </c>
      <c r="M193">
        <f>MasterListe!X194</f>
        <v>0</v>
      </c>
      <c r="N193">
        <f>MasterListe!Y194</f>
        <v>0</v>
      </c>
      <c r="O193">
        <f>MasterListe!Z194</f>
        <v>0</v>
      </c>
      <c r="P193">
        <f>MasterListe!AA194</f>
        <v>0</v>
      </c>
      <c r="Q193">
        <f>MasterListe!AB194</f>
        <v>0</v>
      </c>
      <c r="R193">
        <f>MasterListe!AC194</f>
        <v>0</v>
      </c>
      <c r="S193">
        <f>MasterListe!L194</f>
        <v>0</v>
      </c>
    </row>
    <row r="194" spans="1:19">
      <c r="A194">
        <f>MasterListe!B195</f>
        <v>0</v>
      </c>
      <c r="B194" t="str">
        <f>IF(MasterListe!D195&lt;&gt;1,MasterListe!C195&amp;"_"&amp;MasterListe!D195,MasterListe!C195)</f>
        <v>_</v>
      </c>
      <c r="C194" t="str">
        <f>MID(MasterListe!E195,5,4)</f>
        <v/>
      </c>
      <c r="D194">
        <f>MasterListe!G195</f>
        <v>0</v>
      </c>
      <c r="E194">
        <f>MasterListe!H195</f>
        <v>0</v>
      </c>
      <c r="F194">
        <f>MasterListe!I195</f>
        <v>0</v>
      </c>
      <c r="G194">
        <f>MasterListe!K195</f>
        <v>0</v>
      </c>
      <c r="H194">
        <f>MasterListe!S195</f>
        <v>0</v>
      </c>
      <c r="I194">
        <f>MasterListe!T195</f>
        <v>0</v>
      </c>
      <c r="J194">
        <f>MasterListe!U195</f>
        <v>0</v>
      </c>
      <c r="K194">
        <f>MasterListe!V195</f>
        <v>0</v>
      </c>
      <c r="L194">
        <f>MasterListe!W195</f>
        <v>0</v>
      </c>
      <c r="M194">
        <f>MasterListe!X195</f>
        <v>0</v>
      </c>
      <c r="N194">
        <f>MasterListe!Y195</f>
        <v>0</v>
      </c>
      <c r="O194">
        <f>MasterListe!Z195</f>
        <v>0</v>
      </c>
      <c r="P194">
        <f>MasterListe!AA195</f>
        <v>0</v>
      </c>
      <c r="Q194">
        <f>MasterListe!AB195</f>
        <v>0</v>
      </c>
      <c r="R194">
        <f>MasterListe!AC195</f>
        <v>0</v>
      </c>
      <c r="S194">
        <f>MasterListe!L195</f>
        <v>0</v>
      </c>
    </row>
    <row r="195" spans="1:19">
      <c r="A195">
        <f>MasterListe!B196</f>
        <v>0</v>
      </c>
      <c r="B195" t="str">
        <f>IF(MasterListe!D196&lt;&gt;1,MasterListe!C196&amp;"_"&amp;MasterListe!D196,MasterListe!C196)</f>
        <v>_</v>
      </c>
      <c r="C195" t="str">
        <f>MID(MasterListe!E196,5,4)</f>
        <v/>
      </c>
      <c r="D195">
        <f>MasterListe!G196</f>
        <v>0</v>
      </c>
      <c r="E195">
        <f>MasterListe!H196</f>
        <v>0</v>
      </c>
      <c r="F195">
        <f>MasterListe!I196</f>
        <v>0</v>
      </c>
      <c r="G195">
        <f>MasterListe!K196</f>
        <v>0</v>
      </c>
      <c r="H195">
        <f>MasterListe!S196</f>
        <v>0</v>
      </c>
      <c r="I195">
        <f>MasterListe!T196</f>
        <v>0</v>
      </c>
      <c r="J195">
        <f>MasterListe!U196</f>
        <v>0</v>
      </c>
      <c r="K195">
        <f>MasterListe!V196</f>
        <v>0</v>
      </c>
      <c r="L195">
        <f>MasterListe!W196</f>
        <v>0</v>
      </c>
      <c r="M195">
        <f>MasterListe!X196</f>
        <v>0</v>
      </c>
      <c r="N195">
        <f>MasterListe!Y196</f>
        <v>0</v>
      </c>
      <c r="O195">
        <f>MasterListe!Z196</f>
        <v>0</v>
      </c>
      <c r="P195">
        <f>MasterListe!AA196</f>
        <v>0</v>
      </c>
      <c r="Q195">
        <f>MasterListe!AB196</f>
        <v>0</v>
      </c>
      <c r="R195">
        <f>MasterListe!AC196</f>
        <v>0</v>
      </c>
      <c r="S195">
        <f>MasterListe!L196</f>
        <v>0</v>
      </c>
    </row>
    <row r="196" spans="1:19">
      <c r="A196">
        <f>MasterListe!B197</f>
        <v>0</v>
      </c>
      <c r="B196" t="str">
        <f>IF(MasterListe!D197&lt;&gt;1,MasterListe!C197&amp;"_"&amp;MasterListe!D197,MasterListe!C197)</f>
        <v>_</v>
      </c>
      <c r="C196" t="str">
        <f>MID(MasterListe!E197,5,4)</f>
        <v/>
      </c>
      <c r="D196">
        <f>MasterListe!G197</f>
        <v>0</v>
      </c>
      <c r="E196">
        <f>MasterListe!H197</f>
        <v>0</v>
      </c>
      <c r="F196">
        <f>MasterListe!I197</f>
        <v>0</v>
      </c>
      <c r="G196">
        <f>MasterListe!K197</f>
        <v>0</v>
      </c>
      <c r="H196">
        <f>MasterListe!S197</f>
        <v>0</v>
      </c>
      <c r="I196">
        <f>MasterListe!T197</f>
        <v>0</v>
      </c>
      <c r="J196">
        <f>MasterListe!U197</f>
        <v>0</v>
      </c>
      <c r="K196">
        <f>MasterListe!V197</f>
        <v>0</v>
      </c>
      <c r="L196">
        <f>MasterListe!W197</f>
        <v>0</v>
      </c>
      <c r="M196">
        <f>MasterListe!X197</f>
        <v>0</v>
      </c>
      <c r="N196">
        <f>MasterListe!Y197</f>
        <v>0</v>
      </c>
      <c r="O196">
        <f>MasterListe!Z197</f>
        <v>0</v>
      </c>
      <c r="P196">
        <f>MasterListe!AA197</f>
        <v>0</v>
      </c>
      <c r="Q196">
        <f>MasterListe!AB197</f>
        <v>0</v>
      </c>
      <c r="R196">
        <f>MasterListe!AC197</f>
        <v>0</v>
      </c>
      <c r="S196">
        <f>MasterListe!L197</f>
        <v>0</v>
      </c>
    </row>
    <row r="197" spans="1:19">
      <c r="A197">
        <f>MasterListe!B198</f>
        <v>0</v>
      </c>
      <c r="B197" t="str">
        <f>IF(MasterListe!D198&lt;&gt;1,MasterListe!C198&amp;"_"&amp;MasterListe!D198,MasterListe!C198)</f>
        <v>_</v>
      </c>
      <c r="C197" t="str">
        <f>MID(MasterListe!E198,5,4)</f>
        <v/>
      </c>
      <c r="D197">
        <f>MasterListe!G198</f>
        <v>0</v>
      </c>
      <c r="E197">
        <f>MasterListe!H198</f>
        <v>0</v>
      </c>
      <c r="F197">
        <f>MasterListe!I198</f>
        <v>0</v>
      </c>
      <c r="G197">
        <f>MasterListe!K198</f>
        <v>0</v>
      </c>
      <c r="H197">
        <f>MasterListe!S198</f>
        <v>0</v>
      </c>
      <c r="I197">
        <f>MasterListe!T198</f>
        <v>0</v>
      </c>
      <c r="J197">
        <f>MasterListe!U198</f>
        <v>0</v>
      </c>
      <c r="K197">
        <f>MasterListe!V198</f>
        <v>0</v>
      </c>
      <c r="L197">
        <f>MasterListe!W198</f>
        <v>0</v>
      </c>
      <c r="M197">
        <f>MasterListe!X198</f>
        <v>0</v>
      </c>
      <c r="N197">
        <f>MasterListe!Y198</f>
        <v>0</v>
      </c>
      <c r="O197">
        <f>MasterListe!Z198</f>
        <v>0</v>
      </c>
      <c r="P197">
        <f>MasterListe!AA198</f>
        <v>0</v>
      </c>
      <c r="Q197">
        <f>MasterListe!AB198</f>
        <v>0</v>
      </c>
      <c r="R197">
        <f>MasterListe!AC198</f>
        <v>0</v>
      </c>
      <c r="S197">
        <f>MasterListe!L198</f>
        <v>0</v>
      </c>
    </row>
    <row r="198" spans="1:19">
      <c r="A198">
        <f>MasterListe!B199</f>
        <v>0</v>
      </c>
      <c r="B198" t="str">
        <f>IF(MasterListe!D199&lt;&gt;1,MasterListe!C199&amp;"_"&amp;MasterListe!D199,MasterListe!C199)</f>
        <v>_</v>
      </c>
      <c r="C198" t="str">
        <f>MID(MasterListe!E199,5,4)</f>
        <v/>
      </c>
      <c r="D198">
        <f>MasterListe!G199</f>
        <v>0</v>
      </c>
      <c r="E198">
        <f>MasterListe!H199</f>
        <v>0</v>
      </c>
      <c r="F198">
        <f>MasterListe!I199</f>
        <v>0</v>
      </c>
      <c r="G198">
        <f>MasterListe!K199</f>
        <v>0</v>
      </c>
      <c r="H198">
        <f>MasterListe!S199</f>
        <v>0</v>
      </c>
      <c r="I198">
        <f>MasterListe!T199</f>
        <v>0</v>
      </c>
      <c r="J198">
        <f>MasterListe!U199</f>
        <v>0</v>
      </c>
      <c r="K198">
        <f>MasterListe!V199</f>
        <v>0</v>
      </c>
      <c r="L198">
        <f>MasterListe!W199</f>
        <v>0</v>
      </c>
      <c r="M198">
        <f>MasterListe!X199</f>
        <v>0</v>
      </c>
      <c r="N198">
        <f>MasterListe!Y199</f>
        <v>0</v>
      </c>
      <c r="O198">
        <f>MasterListe!Z199</f>
        <v>0</v>
      </c>
      <c r="P198">
        <f>MasterListe!AA199</f>
        <v>0</v>
      </c>
      <c r="Q198">
        <f>MasterListe!AB199</f>
        <v>0</v>
      </c>
      <c r="R198">
        <f>MasterListe!AC199</f>
        <v>0</v>
      </c>
      <c r="S198">
        <f>MasterListe!L199</f>
        <v>0</v>
      </c>
    </row>
    <row r="199" spans="1:19">
      <c r="A199">
        <f>MasterListe!B200</f>
        <v>0</v>
      </c>
      <c r="B199" t="str">
        <f>IF(MasterListe!D200&lt;&gt;1,MasterListe!C200&amp;"_"&amp;MasterListe!D200,MasterListe!C200)</f>
        <v>_</v>
      </c>
      <c r="C199" t="str">
        <f>MID(MasterListe!E200,5,4)</f>
        <v/>
      </c>
      <c r="D199">
        <f>MasterListe!G200</f>
        <v>0</v>
      </c>
      <c r="E199">
        <f>MasterListe!H200</f>
        <v>0</v>
      </c>
      <c r="F199">
        <f>MasterListe!I200</f>
        <v>0</v>
      </c>
      <c r="G199">
        <f>MasterListe!K200</f>
        <v>0</v>
      </c>
      <c r="H199">
        <f>MasterListe!S200</f>
        <v>0</v>
      </c>
      <c r="I199">
        <f>MasterListe!T200</f>
        <v>0</v>
      </c>
      <c r="J199">
        <f>MasterListe!U200</f>
        <v>0</v>
      </c>
      <c r="K199">
        <f>MasterListe!V200</f>
        <v>0</v>
      </c>
      <c r="L199">
        <f>MasterListe!W200</f>
        <v>0</v>
      </c>
      <c r="M199">
        <f>MasterListe!X200</f>
        <v>0</v>
      </c>
      <c r="N199">
        <f>MasterListe!Y200</f>
        <v>0</v>
      </c>
      <c r="O199">
        <f>MasterListe!Z200</f>
        <v>0</v>
      </c>
      <c r="P199">
        <f>MasterListe!AA200</f>
        <v>0</v>
      </c>
      <c r="Q199">
        <f>MasterListe!AB200</f>
        <v>0</v>
      </c>
      <c r="R199">
        <f>MasterListe!AC200</f>
        <v>0</v>
      </c>
      <c r="S199">
        <f>MasterListe!L200</f>
        <v>0</v>
      </c>
    </row>
    <row r="200" spans="1:19">
      <c r="A200">
        <f>MasterListe!B201</f>
        <v>0</v>
      </c>
      <c r="B200" t="str">
        <f>IF(MasterListe!D201&lt;&gt;1,MasterListe!C201&amp;"_"&amp;MasterListe!D201,MasterListe!C201)</f>
        <v>_</v>
      </c>
      <c r="C200" t="str">
        <f>MID(MasterListe!E201,5,4)</f>
        <v/>
      </c>
      <c r="D200">
        <f>MasterListe!G201</f>
        <v>0</v>
      </c>
      <c r="E200">
        <f>MasterListe!H201</f>
        <v>0</v>
      </c>
      <c r="F200">
        <f>MasterListe!I201</f>
        <v>0</v>
      </c>
      <c r="G200">
        <f>MasterListe!K201</f>
        <v>0</v>
      </c>
      <c r="H200">
        <f>MasterListe!S201</f>
        <v>0</v>
      </c>
      <c r="I200">
        <f>MasterListe!T201</f>
        <v>0</v>
      </c>
      <c r="J200">
        <f>MasterListe!U201</f>
        <v>0</v>
      </c>
      <c r="K200">
        <f>MasterListe!V201</f>
        <v>0</v>
      </c>
      <c r="L200">
        <f>MasterListe!W201</f>
        <v>0</v>
      </c>
      <c r="M200">
        <f>MasterListe!X201</f>
        <v>0</v>
      </c>
      <c r="N200">
        <f>MasterListe!Y201</f>
        <v>0</v>
      </c>
      <c r="O200">
        <f>MasterListe!Z201</f>
        <v>0</v>
      </c>
      <c r="P200">
        <f>MasterListe!AA201</f>
        <v>0</v>
      </c>
      <c r="Q200">
        <f>MasterListe!AB201</f>
        <v>0</v>
      </c>
      <c r="R200">
        <f>MasterListe!AC201</f>
        <v>0</v>
      </c>
      <c r="S200">
        <f>MasterListe!L201</f>
        <v>0</v>
      </c>
    </row>
    <row r="201" spans="1:19">
      <c r="A201">
        <f>MasterListe!B202</f>
        <v>0</v>
      </c>
      <c r="B201" t="str">
        <f>IF(MasterListe!D202&lt;&gt;1,MasterListe!C202&amp;"_"&amp;MasterListe!D202,MasterListe!C202)</f>
        <v>_</v>
      </c>
      <c r="C201" t="str">
        <f>MID(MasterListe!E202,5,4)</f>
        <v/>
      </c>
      <c r="D201">
        <f>MasterListe!G202</f>
        <v>0</v>
      </c>
      <c r="E201">
        <f>MasterListe!H202</f>
        <v>0</v>
      </c>
      <c r="F201">
        <f>MasterListe!I202</f>
        <v>0</v>
      </c>
      <c r="G201">
        <f>MasterListe!K202</f>
        <v>0</v>
      </c>
      <c r="H201">
        <f>MasterListe!S202</f>
        <v>0</v>
      </c>
      <c r="I201">
        <f>MasterListe!T202</f>
        <v>0</v>
      </c>
      <c r="J201">
        <f>MasterListe!U202</f>
        <v>0</v>
      </c>
      <c r="K201">
        <f>MasterListe!V202</f>
        <v>0</v>
      </c>
      <c r="L201">
        <f>MasterListe!W202</f>
        <v>0</v>
      </c>
      <c r="M201">
        <f>MasterListe!X202</f>
        <v>0</v>
      </c>
      <c r="N201">
        <f>MasterListe!Y202</f>
        <v>0</v>
      </c>
      <c r="O201">
        <f>MasterListe!Z202</f>
        <v>0</v>
      </c>
      <c r="P201">
        <f>MasterListe!AA202</f>
        <v>0</v>
      </c>
      <c r="Q201">
        <f>MasterListe!AB202</f>
        <v>0</v>
      </c>
      <c r="R201">
        <f>MasterListe!AC202</f>
        <v>0</v>
      </c>
      <c r="S201">
        <f>MasterListe!L202</f>
        <v>0</v>
      </c>
    </row>
    <row r="202" spans="1:19">
      <c r="A202">
        <f>MasterListe!B203</f>
        <v>0</v>
      </c>
      <c r="B202" t="str">
        <f>IF(MasterListe!D203&lt;&gt;1,MasterListe!C203&amp;"_"&amp;MasterListe!D203,MasterListe!C203)</f>
        <v>_</v>
      </c>
      <c r="C202" t="str">
        <f>MID(MasterListe!E203,5,4)</f>
        <v/>
      </c>
      <c r="D202">
        <f>MasterListe!G203</f>
        <v>0</v>
      </c>
      <c r="E202">
        <f>MasterListe!H203</f>
        <v>0</v>
      </c>
      <c r="F202">
        <f>MasterListe!I203</f>
        <v>0</v>
      </c>
      <c r="G202">
        <f>MasterListe!K203</f>
        <v>0</v>
      </c>
      <c r="H202">
        <f>MasterListe!S203</f>
        <v>0</v>
      </c>
      <c r="I202">
        <f>MasterListe!T203</f>
        <v>0</v>
      </c>
      <c r="J202">
        <f>MasterListe!U203</f>
        <v>0</v>
      </c>
      <c r="K202">
        <f>MasterListe!V203</f>
        <v>0</v>
      </c>
      <c r="L202">
        <f>MasterListe!W203</f>
        <v>0</v>
      </c>
      <c r="M202">
        <f>MasterListe!X203</f>
        <v>0</v>
      </c>
      <c r="N202">
        <f>MasterListe!Y203</f>
        <v>0</v>
      </c>
      <c r="O202">
        <f>MasterListe!Z203</f>
        <v>0</v>
      </c>
      <c r="P202">
        <f>MasterListe!AA203</f>
        <v>0</v>
      </c>
      <c r="Q202">
        <f>MasterListe!AB203</f>
        <v>0</v>
      </c>
      <c r="R202">
        <f>MasterListe!AC203</f>
        <v>0</v>
      </c>
      <c r="S202">
        <f>MasterListe!L203</f>
        <v>0</v>
      </c>
    </row>
    <row r="203" spans="1:19">
      <c r="A203">
        <f>MasterListe!B204</f>
        <v>0</v>
      </c>
      <c r="B203" t="str">
        <f>IF(MasterListe!D204&lt;&gt;1,MasterListe!C204&amp;"_"&amp;MasterListe!D204,MasterListe!C204)</f>
        <v>_</v>
      </c>
      <c r="C203" t="str">
        <f>MID(MasterListe!E204,5,4)</f>
        <v/>
      </c>
      <c r="D203">
        <f>MasterListe!G204</f>
        <v>0</v>
      </c>
      <c r="E203">
        <f>MasterListe!H204</f>
        <v>0</v>
      </c>
      <c r="F203">
        <f>MasterListe!I204</f>
        <v>0</v>
      </c>
      <c r="G203">
        <f>MasterListe!K204</f>
        <v>0</v>
      </c>
      <c r="H203">
        <f>MasterListe!S204</f>
        <v>0</v>
      </c>
      <c r="I203">
        <f>MasterListe!T204</f>
        <v>0</v>
      </c>
      <c r="J203">
        <f>MasterListe!U204</f>
        <v>0</v>
      </c>
      <c r="K203">
        <f>MasterListe!V204</f>
        <v>0</v>
      </c>
      <c r="L203">
        <f>MasterListe!W204</f>
        <v>0</v>
      </c>
      <c r="M203">
        <f>MasterListe!X204</f>
        <v>0</v>
      </c>
      <c r="N203">
        <f>MasterListe!Y204</f>
        <v>0</v>
      </c>
      <c r="O203">
        <f>MasterListe!Z204</f>
        <v>0</v>
      </c>
      <c r="P203">
        <f>MasterListe!AA204</f>
        <v>0</v>
      </c>
      <c r="Q203">
        <f>MasterListe!AB204</f>
        <v>0</v>
      </c>
      <c r="R203">
        <f>MasterListe!AC204</f>
        <v>0</v>
      </c>
      <c r="S203">
        <f>MasterListe!L204</f>
        <v>0</v>
      </c>
    </row>
    <row r="204" spans="1:19">
      <c r="A204">
        <f>MasterListe!B205</f>
        <v>0</v>
      </c>
      <c r="B204" t="str">
        <f>IF(MasterListe!D205&lt;&gt;1,MasterListe!C205&amp;"_"&amp;MasterListe!D205,MasterListe!C205)</f>
        <v>_</v>
      </c>
      <c r="C204" t="str">
        <f>MID(MasterListe!E205,5,4)</f>
        <v/>
      </c>
      <c r="D204">
        <f>MasterListe!G205</f>
        <v>0</v>
      </c>
      <c r="E204">
        <f>MasterListe!H205</f>
        <v>0</v>
      </c>
      <c r="F204">
        <f>MasterListe!I205</f>
        <v>0</v>
      </c>
      <c r="G204">
        <f>MasterListe!K205</f>
        <v>0</v>
      </c>
      <c r="H204">
        <f>MasterListe!S205</f>
        <v>0</v>
      </c>
      <c r="I204">
        <f>MasterListe!T205</f>
        <v>0</v>
      </c>
      <c r="J204">
        <f>MasterListe!U205</f>
        <v>0</v>
      </c>
      <c r="K204">
        <f>MasterListe!V205</f>
        <v>0</v>
      </c>
      <c r="L204">
        <f>MasterListe!W205</f>
        <v>0</v>
      </c>
      <c r="M204">
        <f>MasterListe!X205</f>
        <v>0</v>
      </c>
      <c r="N204">
        <f>MasterListe!Y205</f>
        <v>0</v>
      </c>
      <c r="O204">
        <f>MasterListe!Z205</f>
        <v>0</v>
      </c>
      <c r="P204">
        <f>MasterListe!AA205</f>
        <v>0</v>
      </c>
      <c r="Q204">
        <f>MasterListe!AB205</f>
        <v>0</v>
      </c>
      <c r="R204">
        <f>MasterListe!AC205</f>
        <v>0</v>
      </c>
      <c r="S204">
        <f>MasterListe!L205</f>
        <v>0</v>
      </c>
    </row>
    <row r="205" spans="1:19">
      <c r="A205">
        <f>MasterListe!B206</f>
        <v>0</v>
      </c>
      <c r="B205" t="str">
        <f>IF(MasterListe!D206&lt;&gt;1,MasterListe!C206&amp;"_"&amp;MasterListe!D206,MasterListe!C206)</f>
        <v>_</v>
      </c>
      <c r="C205" t="str">
        <f>MID(MasterListe!E206,5,4)</f>
        <v/>
      </c>
      <c r="D205">
        <f>MasterListe!G206</f>
        <v>0</v>
      </c>
      <c r="E205">
        <f>MasterListe!H206</f>
        <v>0</v>
      </c>
      <c r="F205">
        <f>MasterListe!I206</f>
        <v>0</v>
      </c>
      <c r="G205">
        <f>MasterListe!K206</f>
        <v>0</v>
      </c>
      <c r="H205">
        <f>MasterListe!S206</f>
        <v>0</v>
      </c>
      <c r="I205">
        <f>MasterListe!T206</f>
        <v>0</v>
      </c>
      <c r="J205">
        <f>MasterListe!U206</f>
        <v>0</v>
      </c>
      <c r="K205">
        <f>MasterListe!V206</f>
        <v>0</v>
      </c>
      <c r="L205">
        <f>MasterListe!W206</f>
        <v>0</v>
      </c>
      <c r="M205">
        <f>MasterListe!X206</f>
        <v>0</v>
      </c>
      <c r="N205">
        <f>MasterListe!Y206</f>
        <v>0</v>
      </c>
      <c r="O205">
        <f>MasterListe!Z206</f>
        <v>0</v>
      </c>
      <c r="P205">
        <f>MasterListe!AA206</f>
        <v>0</v>
      </c>
      <c r="Q205">
        <f>MasterListe!AB206</f>
        <v>0</v>
      </c>
      <c r="R205">
        <f>MasterListe!AC206</f>
        <v>0</v>
      </c>
      <c r="S205">
        <f>MasterListe!L206</f>
        <v>0</v>
      </c>
    </row>
    <row r="206" spans="1:19">
      <c r="A206">
        <f>MasterListe!B207</f>
        <v>0</v>
      </c>
      <c r="B206" t="str">
        <f>IF(MasterListe!D207&lt;&gt;1,MasterListe!C207&amp;"_"&amp;MasterListe!D207,MasterListe!C207)</f>
        <v>_</v>
      </c>
      <c r="C206" t="str">
        <f>MID(MasterListe!E207,5,4)</f>
        <v/>
      </c>
      <c r="D206">
        <f>MasterListe!G207</f>
        <v>0</v>
      </c>
      <c r="E206">
        <f>MasterListe!H207</f>
        <v>0</v>
      </c>
      <c r="F206">
        <f>MasterListe!I207</f>
        <v>0</v>
      </c>
      <c r="G206">
        <f>MasterListe!K207</f>
        <v>0</v>
      </c>
      <c r="H206">
        <f>MasterListe!S207</f>
        <v>0</v>
      </c>
      <c r="I206">
        <f>MasterListe!T207</f>
        <v>0</v>
      </c>
      <c r="J206">
        <f>MasterListe!U207</f>
        <v>0</v>
      </c>
      <c r="K206">
        <f>MasterListe!V207</f>
        <v>0</v>
      </c>
      <c r="L206">
        <f>MasterListe!W207</f>
        <v>0</v>
      </c>
      <c r="M206">
        <f>MasterListe!X207</f>
        <v>0</v>
      </c>
      <c r="N206">
        <f>MasterListe!Y207</f>
        <v>0</v>
      </c>
      <c r="O206">
        <f>MasterListe!Z207</f>
        <v>0</v>
      </c>
      <c r="P206">
        <f>MasterListe!AA207</f>
        <v>0</v>
      </c>
      <c r="Q206">
        <f>MasterListe!AB207</f>
        <v>0</v>
      </c>
      <c r="R206">
        <f>MasterListe!AC207</f>
        <v>0</v>
      </c>
      <c r="S206">
        <f>MasterListe!L207</f>
        <v>0</v>
      </c>
    </row>
    <row r="207" spans="1:19">
      <c r="A207">
        <f>MasterListe!B206</f>
        <v>0</v>
      </c>
      <c r="B207" t="str">
        <f>IF(MasterListe!D206&lt;&gt;1,MasterListe!C206&amp;"_"&amp;MasterListe!D206,MasterListe!C206)</f>
        <v>_</v>
      </c>
      <c r="C207" t="str">
        <f>MID(MasterListe!E206,5,4)</f>
        <v/>
      </c>
      <c r="D207">
        <f>MasterListe!G206</f>
        <v>0</v>
      </c>
      <c r="E207">
        <f>MasterListe!H206</f>
        <v>0</v>
      </c>
      <c r="F207">
        <f>MasterListe!I206</f>
        <v>0</v>
      </c>
      <c r="G207">
        <f>MasterListe!K206</f>
        <v>0</v>
      </c>
      <c r="H207">
        <f>MasterListe!S206</f>
        <v>0</v>
      </c>
      <c r="I207">
        <f>MasterListe!T206</f>
        <v>0</v>
      </c>
      <c r="J207">
        <f>MasterListe!U206</f>
        <v>0</v>
      </c>
      <c r="K207">
        <f>MasterListe!V206</f>
        <v>0</v>
      </c>
      <c r="L207">
        <f>MasterListe!W206</f>
        <v>0</v>
      </c>
      <c r="M207">
        <f>MasterListe!X206</f>
        <v>0</v>
      </c>
      <c r="N207">
        <f>MasterListe!Y206</f>
        <v>0</v>
      </c>
      <c r="O207">
        <f>MasterListe!Z206</f>
        <v>0</v>
      </c>
      <c r="P207">
        <f>MasterListe!AA206</f>
        <v>0</v>
      </c>
      <c r="Q207">
        <f>MasterListe!AB206</f>
        <v>0</v>
      </c>
      <c r="R207">
        <f>MasterListe!AC206</f>
        <v>0</v>
      </c>
      <c r="S207">
        <f>MasterListe!L206</f>
        <v>0</v>
      </c>
    </row>
    <row r="208" spans="1:19">
      <c r="A208">
        <f>MasterListe!B207</f>
        <v>0</v>
      </c>
      <c r="B208" t="str">
        <f>IF(MasterListe!D207&lt;&gt;1,MasterListe!C207&amp;"_"&amp;MasterListe!D207,MasterListe!C207)</f>
        <v>_</v>
      </c>
      <c r="C208" t="str">
        <f>MID(MasterListe!E207,5,4)</f>
        <v/>
      </c>
      <c r="D208">
        <f>MasterListe!G207</f>
        <v>0</v>
      </c>
      <c r="E208">
        <f>MasterListe!H207</f>
        <v>0</v>
      </c>
      <c r="F208">
        <f>MasterListe!I207</f>
        <v>0</v>
      </c>
      <c r="G208">
        <f>MasterListe!K207</f>
        <v>0</v>
      </c>
      <c r="H208">
        <f>MasterListe!S207</f>
        <v>0</v>
      </c>
      <c r="I208">
        <f>MasterListe!T207</f>
        <v>0</v>
      </c>
      <c r="J208">
        <f>MasterListe!U207</f>
        <v>0</v>
      </c>
      <c r="K208">
        <f>MasterListe!V207</f>
        <v>0</v>
      </c>
      <c r="L208">
        <f>MasterListe!W207</f>
        <v>0</v>
      </c>
      <c r="M208">
        <f>MasterListe!X207</f>
        <v>0</v>
      </c>
      <c r="N208">
        <f>MasterListe!Y207</f>
        <v>0</v>
      </c>
      <c r="O208">
        <f>MasterListe!Z207</f>
        <v>0</v>
      </c>
      <c r="P208">
        <f>MasterListe!AA207</f>
        <v>0</v>
      </c>
      <c r="Q208">
        <f>MasterListe!AB207</f>
        <v>0</v>
      </c>
      <c r="R208">
        <f>MasterListe!AC207</f>
        <v>0</v>
      </c>
      <c r="S208">
        <f>MasterListe!L207</f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BEA48"/>
  </sheetPr>
  <dimension ref="A1:ALX4992"/>
  <sheetViews>
    <sheetView zoomScaleNormal="100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M108" sqref="M108:N108"/>
    </sheetView>
  </sheetViews>
  <sheetFormatPr baseColWidth="10" defaultColWidth="8.85546875" defaultRowHeight="15"/>
  <cols>
    <col min="1" max="1" width="8.42578125" style="27" customWidth="1"/>
    <col min="2" max="2" width="15.28515625" style="1" customWidth="1"/>
    <col min="3" max="3" width="16.7109375" style="1" customWidth="1"/>
    <col min="4" max="4" width="22.85546875" style="1" customWidth="1"/>
    <col min="5" max="5" width="19.85546875" style="1" customWidth="1"/>
    <col min="6" max="6" width="16.5703125" style="1" bestFit="1" customWidth="1"/>
    <col min="7" max="7" width="12.140625" style="1" customWidth="1"/>
    <col min="8" max="8" width="12.85546875" style="1" customWidth="1"/>
    <col min="9" max="9" width="22.140625" style="2" bestFit="1" customWidth="1"/>
    <col min="10" max="10" width="9.42578125" style="2" customWidth="1"/>
    <col min="11" max="11" width="7" style="1" customWidth="1"/>
    <col min="12" max="12" width="30.5703125" style="1" customWidth="1"/>
    <col min="13" max="13" width="15.5703125" style="1" customWidth="1"/>
    <col min="14" max="14" width="18.42578125" style="1" customWidth="1"/>
    <col min="15" max="15" width="17.42578125" style="1" bestFit="1" customWidth="1"/>
    <col min="16" max="16" width="13.85546875" style="1" bestFit="1" customWidth="1"/>
    <col min="17" max="17" width="17.42578125" style="1" bestFit="1" customWidth="1"/>
    <col min="18" max="18" width="20.42578125" style="1" bestFit="1" customWidth="1"/>
    <col min="19" max="19" width="12.85546875" style="1" bestFit="1" customWidth="1"/>
    <col min="20" max="1009" width="10.5703125" style="1" customWidth="1"/>
  </cols>
  <sheetData>
    <row r="1" spans="1:1012" s="16" customFormat="1" ht="15.75" thickBot="1">
      <c r="A1" s="28" t="s">
        <v>308</v>
      </c>
      <c r="B1" s="29" t="s">
        <v>309</v>
      </c>
      <c r="C1" s="29" t="s">
        <v>310</v>
      </c>
      <c r="D1" s="29" t="s">
        <v>311</v>
      </c>
      <c r="E1" s="29" t="s">
        <v>312</v>
      </c>
      <c r="F1" s="29" t="s">
        <v>313</v>
      </c>
      <c r="G1" s="29" t="s">
        <v>314</v>
      </c>
      <c r="H1" s="29" t="s">
        <v>315</v>
      </c>
      <c r="I1" s="29" t="s">
        <v>316</v>
      </c>
      <c r="J1" s="29" t="s">
        <v>317</v>
      </c>
      <c r="K1" s="29" t="s">
        <v>321</v>
      </c>
      <c r="L1" s="29" t="s">
        <v>318</v>
      </c>
      <c r="M1" s="29" t="s">
        <v>319</v>
      </c>
      <c r="N1" s="29" t="s">
        <v>320</v>
      </c>
      <c r="O1" s="29" t="s">
        <v>322</v>
      </c>
      <c r="P1" s="29" t="s">
        <v>323</v>
      </c>
      <c r="Q1" s="29" t="s">
        <v>324</v>
      </c>
      <c r="R1" s="29" t="s">
        <v>325</v>
      </c>
      <c r="S1" s="29" t="s">
        <v>1491</v>
      </c>
      <c r="T1" s="84" t="s">
        <v>1487</v>
      </c>
      <c r="U1" s="84" t="s">
        <v>1488</v>
      </c>
      <c r="V1" s="84" t="s">
        <v>1489</v>
      </c>
      <c r="W1" s="84" t="s">
        <v>1490</v>
      </c>
    </row>
    <row r="2" spans="1:1012" s="19" customFormat="1" ht="30.75" thickTop="1">
      <c r="A2" s="27">
        <f t="shared" ref="A2" si="0">IF(B2="","",ROW()-1)</f>
        <v>1</v>
      </c>
      <c r="B2" s="45" t="s">
        <v>1512</v>
      </c>
      <c r="C2" s="45" t="s">
        <v>60</v>
      </c>
      <c r="D2" s="45">
        <v>1</v>
      </c>
      <c r="E2" s="88" t="str">
        <f>ApparateEigenschaften!$A$50</f>
        <v>app SM01 A1</v>
      </c>
      <c r="F2" s="45" t="s">
        <v>182</v>
      </c>
      <c r="G2" s="88" t="str">
        <f>CONCATENATE(ProjektEigenschaften!$B$17,0,1)</f>
        <v>SM01</v>
      </c>
      <c r="H2" s="45">
        <v>601</v>
      </c>
      <c r="I2" s="45" t="s">
        <v>57</v>
      </c>
      <c r="K2" s="45" t="s">
        <v>4</v>
      </c>
      <c r="L2" s="45" t="s">
        <v>1513</v>
      </c>
      <c r="M2" s="45" t="s">
        <v>6</v>
      </c>
      <c r="N2" s="45" t="s">
        <v>7</v>
      </c>
    </row>
    <row r="3" spans="1:1012" s="19" customFormat="1" ht="30">
      <c r="A3" s="27">
        <f t="shared" ref="A3:A4" si="1">IF(B3="","",ROW()-1)</f>
        <v>2</v>
      </c>
      <c r="B3" s="45" t="s">
        <v>1512</v>
      </c>
      <c r="C3" s="45" t="s">
        <v>66</v>
      </c>
      <c r="D3" s="45">
        <v>1</v>
      </c>
      <c r="E3" s="88" t="str">
        <f>ApparateEigenschaften!$A$50</f>
        <v>app SM01 A1</v>
      </c>
      <c r="F3" s="45" t="s">
        <v>182</v>
      </c>
      <c r="G3" s="88" t="str">
        <f>CONCATENATE(ProjektEigenschaften!$B$17,0,1)</f>
        <v>SM01</v>
      </c>
      <c r="H3" s="45">
        <v>602</v>
      </c>
      <c r="I3" s="45" t="s">
        <v>57</v>
      </c>
      <c r="K3" s="45" t="s">
        <v>4</v>
      </c>
      <c r="L3" s="45" t="s">
        <v>1514</v>
      </c>
      <c r="M3" s="45" t="s">
        <v>6</v>
      </c>
      <c r="N3" s="45" t="s">
        <v>7</v>
      </c>
    </row>
    <row r="4" spans="1:1012" s="19" customFormat="1" ht="30">
      <c r="A4" s="27">
        <f t="shared" si="1"/>
        <v>3</v>
      </c>
      <c r="B4" s="45" t="s">
        <v>1512</v>
      </c>
      <c r="C4" s="45" t="s">
        <v>1515</v>
      </c>
      <c r="D4" s="45">
        <v>1</v>
      </c>
      <c r="E4" s="88" t="str">
        <f>ApparateEigenschaften!$A$53</f>
        <v>app RM01 A1</v>
      </c>
      <c r="F4" s="45" t="s">
        <v>182</v>
      </c>
      <c r="G4" s="88" t="str">
        <f>CONCATENATE(ProjektEigenschaften!$B$19,0,1)</f>
        <v>RM01</v>
      </c>
      <c r="H4" s="45">
        <v>608</v>
      </c>
      <c r="I4" s="45" t="s">
        <v>73</v>
      </c>
      <c r="K4" s="45" t="s">
        <v>4</v>
      </c>
      <c r="L4" s="45" t="s">
        <v>1516</v>
      </c>
      <c r="M4" s="45" t="s">
        <v>6</v>
      </c>
      <c r="N4" s="45" t="s">
        <v>7</v>
      </c>
    </row>
    <row r="5" spans="1:1012" s="19" customFormat="1" ht="30">
      <c r="A5" s="27">
        <f t="shared" ref="A5:A7" si="2">IF(B5="","",ROW()-1)</f>
        <v>4</v>
      </c>
      <c r="B5" s="45" t="s">
        <v>1512</v>
      </c>
      <c r="C5" s="45" t="s">
        <v>1517</v>
      </c>
      <c r="D5" s="45">
        <v>1</v>
      </c>
      <c r="E5" s="88" t="str">
        <f>ApparateEigenschaften!$A$53</f>
        <v>app RM01 A1</v>
      </c>
      <c r="F5" s="45" t="s">
        <v>182</v>
      </c>
      <c r="G5" s="88" t="str">
        <f>CONCATENATE(ProjektEigenschaften!$B$19,0,1)</f>
        <v>RM01</v>
      </c>
      <c r="H5" s="45">
        <v>603</v>
      </c>
      <c r="I5" s="45" t="s">
        <v>73</v>
      </c>
      <c r="K5" s="45" t="s">
        <v>4</v>
      </c>
      <c r="L5" s="45" t="s">
        <v>1518</v>
      </c>
      <c r="M5" s="45" t="s">
        <v>6</v>
      </c>
      <c r="N5" s="45" t="s">
        <v>7</v>
      </c>
    </row>
    <row r="6" spans="1:1012" s="19" customFormat="1">
      <c r="A6" s="27">
        <f t="shared" si="2"/>
        <v>5</v>
      </c>
      <c r="B6" s="45" t="s">
        <v>1512</v>
      </c>
      <c r="C6" s="45" t="s">
        <v>55</v>
      </c>
      <c r="D6" s="45">
        <v>1</v>
      </c>
      <c r="E6" s="88" t="str">
        <f>ApparateEigenschaften!$A$50</f>
        <v>app SM01 A1</v>
      </c>
      <c r="F6" s="45" t="s">
        <v>182</v>
      </c>
      <c r="G6" s="88" t="str">
        <f>CONCATENATE(ProjektEigenschaften!$B$17,0,1)</f>
        <v>SM01</v>
      </c>
      <c r="H6" s="45">
        <v>600</v>
      </c>
      <c r="I6" s="45" t="s">
        <v>57</v>
      </c>
      <c r="K6" s="45" t="s">
        <v>4</v>
      </c>
      <c r="L6" s="45" t="s">
        <v>1519</v>
      </c>
      <c r="M6" s="45" t="s">
        <v>6</v>
      </c>
      <c r="N6" s="45" t="s">
        <v>7</v>
      </c>
    </row>
    <row r="7" spans="1:1012" s="21" customFormat="1">
      <c r="A7" s="27">
        <f t="shared" si="2"/>
        <v>6</v>
      </c>
      <c r="B7" s="45" t="s">
        <v>1520</v>
      </c>
      <c r="C7" s="45" t="s">
        <v>1521</v>
      </c>
      <c r="D7" s="45">
        <v>1</v>
      </c>
      <c r="E7" s="88" t="str">
        <f>ApparateEigenschaften!$A$34</f>
        <v>app PMPx C1</v>
      </c>
      <c r="F7" s="45" t="s">
        <v>182</v>
      </c>
      <c r="G7" s="88" t="str">
        <f>CONCATENATE(ProjektEigenschaften!$B$20,0,1)</f>
        <v>FG01</v>
      </c>
      <c r="H7" s="45">
        <v>688</v>
      </c>
      <c r="I7" s="45" t="s">
        <v>25</v>
      </c>
      <c r="K7" s="45" t="s">
        <v>4</v>
      </c>
      <c r="L7" s="45" t="s">
        <v>1506</v>
      </c>
      <c r="M7" s="45" t="s">
        <v>1522</v>
      </c>
      <c r="N7" s="45" t="s">
        <v>1523</v>
      </c>
      <c r="O7" s="45"/>
      <c r="P7" s="45"/>
      <c r="Q7" s="45"/>
      <c r="R7" s="45"/>
      <c r="T7" s="19"/>
    </row>
    <row r="8" spans="1:1012" s="21" customFormat="1">
      <c r="A8" s="27">
        <f t="shared" ref="A8" si="3">IF(B8="","",ROW()-1)</f>
        <v>7</v>
      </c>
      <c r="B8" s="45" t="s">
        <v>1520</v>
      </c>
      <c r="C8" s="45" t="s">
        <v>1524</v>
      </c>
      <c r="D8" s="45">
        <v>1</v>
      </c>
      <c r="E8" s="88" t="str">
        <f>ApparateEigenschaften!$A$34</f>
        <v>app PMPx C1</v>
      </c>
      <c r="F8" s="45" t="s">
        <v>182</v>
      </c>
      <c r="G8" s="88" t="str">
        <f>CONCATENATE(ProjektEigenschaften!$B$20,0,1)</f>
        <v>FG01</v>
      </c>
      <c r="H8" s="45">
        <v>690</v>
      </c>
      <c r="I8" s="45" t="s">
        <v>25</v>
      </c>
      <c r="K8" s="45" t="s">
        <v>4</v>
      </c>
      <c r="L8" s="45" t="s">
        <v>1507</v>
      </c>
      <c r="M8" s="45" t="s">
        <v>1522</v>
      </c>
      <c r="N8" s="45" t="s">
        <v>1523</v>
      </c>
      <c r="O8" s="45"/>
      <c r="P8" s="45"/>
      <c r="Q8" s="45"/>
      <c r="R8" s="45"/>
      <c r="T8" s="19"/>
    </row>
    <row r="9" spans="1:1012" s="21" customFormat="1">
      <c r="A9" s="27">
        <f t="shared" ref="A9" si="4">IF(B9="","",ROW()-1)</f>
        <v>8</v>
      </c>
      <c r="B9" s="45" t="s">
        <v>1520</v>
      </c>
      <c r="C9" s="45" t="s">
        <v>1525</v>
      </c>
      <c r="D9" s="45">
        <v>1</v>
      </c>
      <c r="E9" s="88" t="str">
        <f>ApparateEigenschaften!$A$34</f>
        <v>app PMPx C1</v>
      </c>
      <c r="F9" s="45" t="s">
        <v>182</v>
      </c>
      <c r="G9" s="88" t="str">
        <f>CONCATENATE(ProjektEigenschaften!$B$20,0,1)</f>
        <v>FG01</v>
      </c>
      <c r="H9" s="45">
        <v>692</v>
      </c>
      <c r="I9" s="45" t="s">
        <v>25</v>
      </c>
      <c r="K9" s="45" t="s">
        <v>4</v>
      </c>
      <c r="L9" s="45" t="s">
        <v>1508</v>
      </c>
      <c r="M9" s="45" t="s">
        <v>1522</v>
      </c>
      <c r="N9" s="45" t="s">
        <v>1523</v>
      </c>
      <c r="O9" s="45"/>
      <c r="P9" s="45"/>
      <c r="Q9" s="45"/>
      <c r="R9" s="45"/>
      <c r="T9" s="19"/>
    </row>
    <row r="10" spans="1:1012" s="21" customFormat="1">
      <c r="A10" s="27">
        <f t="shared" ref="A10:A18" si="5">IF(B10="","",ROW()-1)</f>
        <v>9</v>
      </c>
      <c r="B10" s="45" t="s">
        <v>1520</v>
      </c>
      <c r="C10" s="45" t="s">
        <v>1526</v>
      </c>
      <c r="D10" s="45">
        <v>1</v>
      </c>
      <c r="E10" s="88" t="str">
        <f>ApparateEigenschaften!$A$34</f>
        <v>app PMPx C1</v>
      </c>
      <c r="F10" s="45" t="s">
        <v>182</v>
      </c>
      <c r="G10" s="88" t="str">
        <f>CONCATENATE(ProjektEigenschaften!$B$20,0,1)</f>
        <v>FG01</v>
      </c>
      <c r="H10" s="45">
        <v>704</v>
      </c>
      <c r="I10" s="45" t="s">
        <v>25</v>
      </c>
      <c r="K10" s="45" t="s">
        <v>4</v>
      </c>
      <c r="L10" s="45" t="s">
        <v>1527</v>
      </c>
      <c r="M10" s="45" t="s">
        <v>1522</v>
      </c>
      <c r="N10" s="45" t="s">
        <v>1523</v>
      </c>
      <c r="O10" s="45"/>
      <c r="P10" s="45"/>
      <c r="Q10" s="45"/>
      <c r="R10" s="45"/>
      <c r="T10" s="19"/>
    </row>
    <row r="11" spans="1:1012" s="19" customFormat="1">
      <c r="A11" s="27">
        <f t="shared" si="5"/>
        <v>10</v>
      </c>
      <c r="B11" s="45" t="s">
        <v>1520</v>
      </c>
      <c r="C11" s="45" t="s">
        <v>1528</v>
      </c>
      <c r="D11" s="45">
        <v>1</v>
      </c>
      <c r="E11" s="88" t="str">
        <f>ApparateEigenschaften!$A$6</f>
        <v>app SENT A1</v>
      </c>
      <c r="F11" s="45" t="s">
        <v>182</v>
      </c>
      <c r="G11" s="88" t="str">
        <f>CONCATENATE(ProjektEigenschaften!$B$15,0,1)</f>
        <v>MW01</v>
      </c>
      <c r="H11" s="45">
        <v>256</v>
      </c>
      <c r="I11" s="45" t="s">
        <v>3</v>
      </c>
      <c r="J11" s="19" t="s">
        <v>241</v>
      </c>
      <c r="K11" s="45" t="s">
        <v>4</v>
      </c>
      <c r="L11" s="45" t="s">
        <v>1529</v>
      </c>
      <c r="M11" s="45" t="s">
        <v>1530</v>
      </c>
      <c r="N11" s="45" t="s">
        <v>1531</v>
      </c>
      <c r="O11" s="45"/>
      <c r="P11" s="45"/>
      <c r="Q11" s="45"/>
      <c r="R11" s="85"/>
      <c r="S11" s="19" t="s">
        <v>1486</v>
      </c>
    </row>
    <row r="12" spans="1:1012" s="21" customFormat="1">
      <c r="A12" s="27">
        <f t="shared" si="5"/>
        <v>11</v>
      </c>
      <c r="B12" s="45" t="s">
        <v>1532</v>
      </c>
      <c r="C12" s="45" t="s">
        <v>1533</v>
      </c>
      <c r="D12" s="45">
        <v>1</v>
      </c>
      <c r="E12" s="88" t="str">
        <f>ApparateEigenschaften!$A$56</f>
        <v>app KLPx A1</v>
      </c>
      <c r="F12" s="45" t="s">
        <v>182</v>
      </c>
      <c r="G12" s="88" t="str">
        <f>CONCATENATE(ProjektEigenschaften!$B$20,0,1)</f>
        <v>FG01</v>
      </c>
      <c r="H12" s="45">
        <v>706</v>
      </c>
      <c r="I12" s="45" t="s">
        <v>37</v>
      </c>
      <c r="K12" s="45" t="s">
        <v>4</v>
      </c>
      <c r="L12" s="45" t="s">
        <v>1542</v>
      </c>
      <c r="M12" s="45" t="s">
        <v>1534</v>
      </c>
      <c r="N12" s="45" t="s">
        <v>1535</v>
      </c>
      <c r="O12" s="45">
        <v>0.01</v>
      </c>
      <c r="P12" s="45">
        <v>1</v>
      </c>
      <c r="Q12" s="45">
        <v>400</v>
      </c>
      <c r="R12" s="85"/>
      <c r="T12" s="19"/>
    </row>
    <row r="13" spans="1:1012">
      <c r="A13" s="27">
        <f t="shared" si="5"/>
        <v>12</v>
      </c>
      <c r="B13" s="1" t="str">
        <f>B12</f>
        <v>TZ002</v>
      </c>
      <c r="C13" s="1" t="str">
        <f>C12</f>
        <v>V3002</v>
      </c>
      <c r="D13" s="6">
        <f>D12</f>
        <v>1</v>
      </c>
      <c r="E13" s="1" t="str">
        <f>E12</f>
        <v>app KLPx A1</v>
      </c>
      <c r="F13" s="45" t="s">
        <v>183</v>
      </c>
      <c r="G13" s="88" t="str">
        <f>CONCATENATE(ProjektEigenschaften!$B$19,0,1)</f>
        <v>RM01</v>
      </c>
      <c r="H13" s="45">
        <v>497</v>
      </c>
      <c r="I13" s="45" t="s">
        <v>52</v>
      </c>
      <c r="J13" s="1"/>
      <c r="K13" s="45" t="s">
        <v>4</v>
      </c>
      <c r="L13" s="1" t="str">
        <f t="shared" ref="L13:Q13" si="6">L12</f>
        <v>Klappe Einlagerung</v>
      </c>
      <c r="M13" s="1" t="str">
        <f t="shared" si="6"/>
        <v>HOERBBIGER</v>
      </c>
      <c r="N13" s="1" t="str">
        <f t="shared" si="6"/>
        <v>TriVAX</v>
      </c>
      <c r="O13" s="1">
        <f t="shared" si="6"/>
        <v>0.01</v>
      </c>
      <c r="P13" s="1">
        <f t="shared" si="6"/>
        <v>1</v>
      </c>
      <c r="Q13" s="1">
        <f t="shared" si="6"/>
        <v>400</v>
      </c>
      <c r="T13" s="19"/>
      <c r="ALV13" s="1"/>
      <c r="ALW13" s="1"/>
      <c r="ALX13" s="1"/>
    </row>
    <row r="14" spans="1:1012" ht="30">
      <c r="A14" s="27">
        <f t="shared" si="5"/>
        <v>13</v>
      </c>
      <c r="B14" s="1" t="str">
        <f>B12</f>
        <v>TZ002</v>
      </c>
      <c r="C14" s="1" t="str">
        <f>C12</f>
        <v>V3002</v>
      </c>
      <c r="D14" s="6">
        <f>D12</f>
        <v>1</v>
      </c>
      <c r="E14" s="1" t="str">
        <f>E12</f>
        <v>app KLPx A1</v>
      </c>
      <c r="F14" s="45" t="s">
        <v>184</v>
      </c>
      <c r="G14" s="88" t="str">
        <f>CONCATENATE(ProjektEigenschaften!$B$19,0,2)</f>
        <v>RM02</v>
      </c>
      <c r="H14" s="45">
        <v>498</v>
      </c>
      <c r="I14" s="45" t="s">
        <v>53</v>
      </c>
      <c r="J14" s="1"/>
      <c r="K14" s="45" t="s">
        <v>4</v>
      </c>
      <c r="L14" s="1" t="str">
        <f t="shared" ref="L14:Q14" si="7">L12</f>
        <v>Klappe Einlagerung</v>
      </c>
      <c r="M14" s="1" t="str">
        <f t="shared" si="7"/>
        <v>HOERBBIGER</v>
      </c>
      <c r="N14" s="1" t="str">
        <f t="shared" si="7"/>
        <v>TriVAX</v>
      </c>
      <c r="O14" s="1">
        <f t="shared" si="7"/>
        <v>0.01</v>
      </c>
      <c r="P14" s="1">
        <f t="shared" si="7"/>
        <v>1</v>
      </c>
      <c r="Q14" s="1">
        <f t="shared" si="7"/>
        <v>400</v>
      </c>
      <c r="T14" s="19"/>
      <c r="ALV14" s="1"/>
      <c r="ALW14" s="1"/>
      <c r="ALX14" s="1"/>
    </row>
    <row r="15" spans="1:1012" s="22" customFormat="1">
      <c r="A15" s="27">
        <f t="shared" si="5"/>
        <v>14</v>
      </c>
      <c r="B15" s="22" t="str">
        <f>B12</f>
        <v>TZ002</v>
      </c>
      <c r="C15" s="22" t="str">
        <f>C12</f>
        <v>V3002</v>
      </c>
      <c r="D15" s="7">
        <f>D12</f>
        <v>1</v>
      </c>
      <c r="E15" s="22" t="str">
        <f>E12</f>
        <v>app KLPx A1</v>
      </c>
      <c r="F15" s="45" t="s">
        <v>185</v>
      </c>
      <c r="G15" s="88" t="str">
        <f>CONCATENATE(ProjektEigenschaften!$B$17,0,5)</f>
        <v>SM05</v>
      </c>
      <c r="H15" s="45">
        <v>500</v>
      </c>
      <c r="I15" s="45" t="s">
        <v>1536</v>
      </c>
      <c r="K15" s="45" t="s">
        <v>4</v>
      </c>
      <c r="L15" s="22" t="str">
        <f t="shared" ref="L15:Q15" si="8">L12</f>
        <v>Klappe Einlagerung</v>
      </c>
      <c r="M15" s="22" t="str">
        <f t="shared" si="8"/>
        <v>HOERBBIGER</v>
      </c>
      <c r="N15" s="22" t="str">
        <f t="shared" si="8"/>
        <v>TriVAX</v>
      </c>
      <c r="O15" s="1">
        <f t="shared" si="8"/>
        <v>0.01</v>
      </c>
      <c r="P15" s="1">
        <f t="shared" si="8"/>
        <v>1</v>
      </c>
      <c r="Q15" s="1">
        <f t="shared" si="8"/>
        <v>400</v>
      </c>
      <c r="R15" s="1"/>
      <c r="T15" s="19"/>
    </row>
    <row r="16" spans="1:1012" s="19" customFormat="1">
      <c r="A16" s="27">
        <f t="shared" si="5"/>
        <v>15</v>
      </c>
      <c r="B16" s="45" t="s">
        <v>1532</v>
      </c>
      <c r="C16" s="45" t="s">
        <v>1537</v>
      </c>
      <c r="D16" s="45">
        <v>1</v>
      </c>
      <c r="E16" s="88" t="str">
        <f>ApparateEigenschaften!$A$50</f>
        <v>app SM01 A1</v>
      </c>
      <c r="F16" s="45" t="s">
        <v>182</v>
      </c>
      <c r="G16" s="88" t="str">
        <f>CONCATENATE(ProjektEigenschaften!$B$17,0,1)</f>
        <v>SM01</v>
      </c>
      <c r="H16" s="45">
        <v>499</v>
      </c>
      <c r="I16" s="45" t="s">
        <v>57</v>
      </c>
      <c r="K16" s="45" t="s">
        <v>4</v>
      </c>
      <c r="L16" s="45" t="s">
        <v>1543</v>
      </c>
      <c r="M16" s="45" t="s">
        <v>1534</v>
      </c>
      <c r="N16" s="45" t="s">
        <v>1535</v>
      </c>
    </row>
    <row r="17" spans="1:1012" s="23" customFormat="1">
      <c r="A17" s="27">
        <f t="shared" si="5"/>
        <v>16</v>
      </c>
      <c r="B17" s="45" t="s">
        <v>1532</v>
      </c>
      <c r="C17" s="45" t="s">
        <v>1538</v>
      </c>
      <c r="D17" s="45">
        <v>1</v>
      </c>
      <c r="E17" s="88" t="str">
        <f>ApparateEigenschaften!$A$51</f>
        <v>app SM02 A1</v>
      </c>
      <c r="F17" s="45" t="s">
        <v>182</v>
      </c>
      <c r="G17" s="88" t="str">
        <f>CONCATENATE(ProjektEigenschaften!$B$17,0,1)</f>
        <v>SM01</v>
      </c>
      <c r="H17" s="45">
        <v>496</v>
      </c>
      <c r="I17" s="45" t="s">
        <v>1548</v>
      </c>
      <c r="K17" s="45" t="s">
        <v>4</v>
      </c>
      <c r="L17" s="45" t="s">
        <v>1547</v>
      </c>
      <c r="M17" s="45" t="s">
        <v>1530</v>
      </c>
      <c r="N17" s="45" t="s">
        <v>1539</v>
      </c>
      <c r="T17" s="19"/>
    </row>
    <row r="18" spans="1:1012" s="24" customFormat="1">
      <c r="A18" s="27">
        <f t="shared" si="5"/>
        <v>17</v>
      </c>
      <c r="B18" s="22" t="str">
        <f>B17</f>
        <v>TZ002</v>
      </c>
      <c r="C18" s="22" t="str">
        <f>C17</f>
        <v>LS162</v>
      </c>
      <c r="D18" s="7">
        <f>D17</f>
        <v>1</v>
      </c>
      <c r="E18" s="24" t="str">
        <f>E17</f>
        <v>app SM02 A1</v>
      </c>
      <c r="F18" s="45" t="s">
        <v>183</v>
      </c>
      <c r="G18" s="88" t="str">
        <f>CONCATENATE(ProjektEigenschaften!$B$17,0,2)</f>
        <v>SM02</v>
      </c>
      <c r="H18" s="45">
        <v>507</v>
      </c>
      <c r="I18" s="45" t="s">
        <v>1549</v>
      </c>
      <c r="K18" s="45" t="s">
        <v>4</v>
      </c>
      <c r="L18" s="22" t="str">
        <f>L17</f>
        <v>Grenzschalter</v>
      </c>
      <c r="M18" s="22" t="str">
        <f>M17</f>
        <v>Endress+Hauser</v>
      </c>
      <c r="N18" s="22" t="str">
        <f>N17</f>
        <v>Liquifant</v>
      </c>
      <c r="T18" s="19"/>
    </row>
    <row r="19" spans="1:1012" s="19" customFormat="1">
      <c r="A19" s="27">
        <f t="shared" ref="A19:A29" si="9">IF(B19="","",ROW()-1)</f>
        <v>18</v>
      </c>
      <c r="B19" s="45" t="s">
        <v>1532</v>
      </c>
      <c r="C19" s="45" t="s">
        <v>1540</v>
      </c>
      <c r="D19" s="45">
        <v>1</v>
      </c>
      <c r="E19" s="88" t="str">
        <f>ApparateEigenschaften!$A$6</f>
        <v>app SENT A1</v>
      </c>
      <c r="F19" s="45" t="s">
        <v>182</v>
      </c>
      <c r="G19" s="88" t="str">
        <f>CONCATENATE(ProjektEigenschaften!$B$15,0,1)</f>
        <v>MW01</v>
      </c>
      <c r="H19" s="45">
        <v>257</v>
      </c>
      <c r="I19" s="45" t="s">
        <v>3</v>
      </c>
      <c r="J19" s="19" t="s">
        <v>241</v>
      </c>
      <c r="K19" s="45" t="s">
        <v>4</v>
      </c>
      <c r="L19" s="45" t="s">
        <v>1541</v>
      </c>
      <c r="M19" s="45" t="s">
        <v>1530</v>
      </c>
      <c r="N19" s="45" t="s">
        <v>1544</v>
      </c>
      <c r="O19" s="45"/>
      <c r="P19" s="45"/>
      <c r="Q19" s="45"/>
      <c r="R19" s="85"/>
      <c r="S19" s="19" t="s">
        <v>1486</v>
      </c>
    </row>
    <row r="20" spans="1:1012" s="23" customFormat="1">
      <c r="A20" s="27">
        <f t="shared" si="9"/>
        <v>19</v>
      </c>
      <c r="B20" s="45" t="s">
        <v>1532</v>
      </c>
      <c r="C20" s="45" t="s">
        <v>1555</v>
      </c>
      <c r="D20" s="45">
        <v>1</v>
      </c>
      <c r="E20" s="88" t="str">
        <f>ApparateEigenschaften!$A$52</f>
        <v>app SM03 A1</v>
      </c>
      <c r="F20" s="45" t="s">
        <v>182</v>
      </c>
      <c r="G20" s="88" t="str">
        <f>CONCATENATE(ProjektEigenschaften!$B$17,0,1)</f>
        <v>SM01</v>
      </c>
      <c r="H20" s="45">
        <v>504</v>
      </c>
      <c r="I20" s="45" t="s">
        <v>1545</v>
      </c>
      <c r="K20" s="45" t="s">
        <v>4</v>
      </c>
      <c r="L20" s="45" t="s">
        <v>1547</v>
      </c>
      <c r="M20" s="45" t="s">
        <v>1530</v>
      </c>
      <c r="N20" s="45" t="s">
        <v>1544</v>
      </c>
      <c r="T20" s="19"/>
    </row>
    <row r="21" spans="1:1012" s="17" customFormat="1">
      <c r="A21" s="27">
        <f t="shared" si="9"/>
        <v>20</v>
      </c>
      <c r="B21" s="1" t="str">
        <f>B20</f>
        <v>TZ002</v>
      </c>
      <c r="C21" s="17" t="str">
        <f>C20</f>
        <v>LT162_S</v>
      </c>
      <c r="D21" s="6">
        <f>D20</f>
        <v>1</v>
      </c>
      <c r="E21" s="17" t="str">
        <f>E20</f>
        <v>app SM03 A1</v>
      </c>
      <c r="F21" s="45" t="s">
        <v>183</v>
      </c>
      <c r="G21" s="88" t="str">
        <f>CONCATENATE(ProjektEigenschaften!$B$17,0,2)</f>
        <v>SM02</v>
      </c>
      <c r="H21" s="45">
        <v>505</v>
      </c>
      <c r="I21" s="45" t="s">
        <v>1546</v>
      </c>
      <c r="K21" s="45" t="s">
        <v>4</v>
      </c>
      <c r="L21" s="17" t="str">
        <f>L20</f>
        <v>Grenzschalter</v>
      </c>
      <c r="M21" s="17" t="str">
        <f>M20</f>
        <v>Endress+Hauser</v>
      </c>
      <c r="N21" s="17" t="str">
        <f>N20</f>
        <v>FTL51</v>
      </c>
      <c r="T21" s="19"/>
    </row>
    <row r="22" spans="1:1012" s="24" customFormat="1">
      <c r="A22" s="27">
        <f t="shared" si="9"/>
        <v>21</v>
      </c>
      <c r="B22" s="22" t="str">
        <f>B20</f>
        <v>TZ002</v>
      </c>
      <c r="C22" s="22" t="str">
        <f>C20</f>
        <v>LT162_S</v>
      </c>
      <c r="D22" s="7">
        <f>D20</f>
        <v>1</v>
      </c>
      <c r="E22" s="24" t="str">
        <f>E20</f>
        <v>app SM03 A1</v>
      </c>
      <c r="F22" s="45" t="s">
        <v>184</v>
      </c>
      <c r="G22" s="88" t="str">
        <f>CONCATENATE(ProjektEigenschaften!$B$17,0,3)</f>
        <v>SM03</v>
      </c>
      <c r="H22" s="45">
        <v>506</v>
      </c>
      <c r="I22" s="45" t="s">
        <v>69</v>
      </c>
      <c r="K22" s="45" t="s">
        <v>4</v>
      </c>
      <c r="L22" s="22" t="str">
        <f>L20</f>
        <v>Grenzschalter</v>
      </c>
      <c r="M22" s="22" t="str">
        <f>M20</f>
        <v>Endress+Hauser</v>
      </c>
      <c r="N22" s="22" t="str">
        <f>N20</f>
        <v>FTL51</v>
      </c>
      <c r="T22" s="19"/>
    </row>
    <row r="23" spans="1:1012" s="21" customFormat="1">
      <c r="A23" s="27">
        <f t="shared" si="9"/>
        <v>22</v>
      </c>
      <c r="B23" s="45" t="s">
        <v>1550</v>
      </c>
      <c r="C23" s="45" t="s">
        <v>1551</v>
      </c>
      <c r="D23" s="45">
        <v>1</v>
      </c>
      <c r="E23" s="88" t="str">
        <f>ApparateEigenschaften!$A$56</f>
        <v>app KLPx A1</v>
      </c>
      <c r="F23" s="45" t="s">
        <v>182</v>
      </c>
      <c r="G23" s="88" t="str">
        <f>CONCATENATE(ProjektEigenschaften!$B$20,0,1)</f>
        <v>FG01</v>
      </c>
      <c r="H23" s="45">
        <v>707</v>
      </c>
      <c r="I23" s="45" t="s">
        <v>37</v>
      </c>
      <c r="K23" s="45" t="s">
        <v>4</v>
      </c>
      <c r="L23" s="45" t="s">
        <v>1542</v>
      </c>
      <c r="M23" s="45" t="s">
        <v>1534</v>
      </c>
      <c r="N23" s="45" t="s">
        <v>1535</v>
      </c>
      <c r="O23" s="45">
        <v>0.01</v>
      </c>
      <c r="P23" s="45">
        <v>1</v>
      </c>
      <c r="Q23" s="45">
        <v>400</v>
      </c>
      <c r="R23" s="85"/>
      <c r="T23" s="19"/>
    </row>
    <row r="24" spans="1:1012">
      <c r="A24" s="27">
        <f t="shared" si="9"/>
        <v>23</v>
      </c>
      <c r="B24" s="1" t="str">
        <f>B23</f>
        <v>TZ003</v>
      </c>
      <c r="C24" s="1" t="str">
        <f>C23</f>
        <v>V3001</v>
      </c>
      <c r="D24" s="6">
        <f>D23</f>
        <v>1</v>
      </c>
      <c r="E24" s="1" t="str">
        <f>E23</f>
        <v>app KLPx A1</v>
      </c>
      <c r="F24" s="45" t="s">
        <v>183</v>
      </c>
      <c r="G24" s="88" t="str">
        <f>CONCATENATE(ProjektEigenschaften!$B$19,0,1)</f>
        <v>RM01</v>
      </c>
      <c r="H24" s="45">
        <v>514</v>
      </c>
      <c r="I24" s="45" t="s">
        <v>52</v>
      </c>
      <c r="J24" s="1"/>
      <c r="K24" s="45" t="s">
        <v>4</v>
      </c>
      <c r="L24" s="1" t="str">
        <f t="shared" ref="L24:Q24" si="10">L23</f>
        <v>Klappe Einlagerung</v>
      </c>
      <c r="M24" s="1" t="str">
        <f t="shared" si="10"/>
        <v>HOERBBIGER</v>
      </c>
      <c r="N24" s="1" t="str">
        <f t="shared" si="10"/>
        <v>TriVAX</v>
      </c>
      <c r="O24" s="1">
        <f t="shared" si="10"/>
        <v>0.01</v>
      </c>
      <c r="P24" s="1">
        <f t="shared" si="10"/>
        <v>1</v>
      </c>
      <c r="Q24" s="1">
        <f t="shared" si="10"/>
        <v>400</v>
      </c>
      <c r="T24" s="19"/>
      <c r="ALV24" s="1"/>
      <c r="ALW24" s="1"/>
      <c r="ALX24" s="1"/>
    </row>
    <row r="25" spans="1:1012" ht="30">
      <c r="A25" s="27">
        <f t="shared" si="9"/>
        <v>24</v>
      </c>
      <c r="B25" s="1" t="str">
        <f>B23</f>
        <v>TZ003</v>
      </c>
      <c r="C25" s="1" t="str">
        <f>C23</f>
        <v>V3001</v>
      </c>
      <c r="D25" s="6">
        <f>D23</f>
        <v>1</v>
      </c>
      <c r="E25" s="1" t="str">
        <f>E23</f>
        <v>app KLPx A1</v>
      </c>
      <c r="F25" s="45" t="s">
        <v>184</v>
      </c>
      <c r="G25" s="88" t="str">
        <f>CONCATENATE(ProjektEigenschaften!$B$19,0,2)</f>
        <v>RM02</v>
      </c>
      <c r="H25" s="45">
        <v>515</v>
      </c>
      <c r="I25" s="45" t="s">
        <v>53</v>
      </c>
      <c r="J25" s="1"/>
      <c r="K25" s="45" t="s">
        <v>4</v>
      </c>
      <c r="L25" s="1" t="str">
        <f t="shared" ref="L25:Q25" si="11">L23</f>
        <v>Klappe Einlagerung</v>
      </c>
      <c r="M25" s="1" t="str">
        <f t="shared" si="11"/>
        <v>HOERBBIGER</v>
      </c>
      <c r="N25" s="1" t="str">
        <f t="shared" si="11"/>
        <v>TriVAX</v>
      </c>
      <c r="O25" s="1">
        <f t="shared" si="11"/>
        <v>0.01</v>
      </c>
      <c r="P25" s="1">
        <f t="shared" si="11"/>
        <v>1</v>
      </c>
      <c r="Q25" s="1">
        <f t="shared" si="11"/>
        <v>400</v>
      </c>
      <c r="T25" s="19"/>
      <c r="ALV25" s="1"/>
      <c r="ALW25" s="1"/>
      <c r="ALX25" s="1"/>
    </row>
    <row r="26" spans="1:1012" s="22" customFormat="1">
      <c r="A26" s="27">
        <f t="shared" si="9"/>
        <v>25</v>
      </c>
      <c r="B26" s="22" t="str">
        <f>B23</f>
        <v>TZ003</v>
      </c>
      <c r="C26" s="22" t="str">
        <f>C23</f>
        <v>V3001</v>
      </c>
      <c r="D26" s="7">
        <f>D23</f>
        <v>1</v>
      </c>
      <c r="E26" s="22" t="str">
        <f>E23</f>
        <v>app KLPx A1</v>
      </c>
      <c r="F26" s="45" t="s">
        <v>185</v>
      </c>
      <c r="G26" s="88" t="str">
        <f>CONCATENATE(ProjektEigenschaften!$B$17,0,5)</f>
        <v>SM05</v>
      </c>
      <c r="H26" s="45">
        <v>517</v>
      </c>
      <c r="I26" s="45" t="s">
        <v>1536</v>
      </c>
      <c r="K26" s="45" t="s">
        <v>4</v>
      </c>
      <c r="L26" s="22" t="str">
        <f t="shared" ref="L26:Q26" si="12">L23</f>
        <v>Klappe Einlagerung</v>
      </c>
      <c r="M26" s="22" t="str">
        <f t="shared" si="12"/>
        <v>HOERBBIGER</v>
      </c>
      <c r="N26" s="22" t="str">
        <f t="shared" si="12"/>
        <v>TriVAX</v>
      </c>
      <c r="O26" s="1">
        <f t="shared" si="12"/>
        <v>0.01</v>
      </c>
      <c r="P26" s="1">
        <f t="shared" si="12"/>
        <v>1</v>
      </c>
      <c r="Q26" s="1">
        <f t="shared" si="12"/>
        <v>400</v>
      </c>
      <c r="R26" s="1"/>
      <c r="T26" s="19"/>
    </row>
    <row r="27" spans="1:1012" s="19" customFormat="1">
      <c r="A27" s="27">
        <f t="shared" si="9"/>
        <v>26</v>
      </c>
      <c r="B27" s="45" t="s">
        <v>1550</v>
      </c>
      <c r="C27" s="45" t="s">
        <v>1552</v>
      </c>
      <c r="D27" s="45">
        <v>1</v>
      </c>
      <c r="E27" s="88" t="str">
        <f>ApparateEigenschaften!$A$50</f>
        <v>app SM01 A1</v>
      </c>
      <c r="F27" s="45" t="s">
        <v>182</v>
      </c>
      <c r="G27" s="88" t="str">
        <f>CONCATENATE(ProjektEigenschaften!$B$17,0,1)</f>
        <v>SM01</v>
      </c>
      <c r="H27" s="45">
        <v>516</v>
      </c>
      <c r="I27" s="45" t="s">
        <v>57</v>
      </c>
      <c r="K27" s="45" t="s">
        <v>4</v>
      </c>
      <c r="L27" s="45" t="s">
        <v>1543</v>
      </c>
      <c r="M27" s="45" t="s">
        <v>1534</v>
      </c>
      <c r="N27" s="45" t="s">
        <v>1535</v>
      </c>
    </row>
    <row r="28" spans="1:1012" s="23" customFormat="1">
      <c r="A28" s="27">
        <f t="shared" si="9"/>
        <v>27</v>
      </c>
      <c r="B28" s="45" t="s">
        <v>1550</v>
      </c>
      <c r="C28" s="45" t="s">
        <v>1553</v>
      </c>
      <c r="D28" s="45">
        <v>1</v>
      </c>
      <c r="E28" s="88" t="str">
        <f>ApparateEigenschaften!$A$51</f>
        <v>app SM02 A1</v>
      </c>
      <c r="F28" s="45" t="s">
        <v>182</v>
      </c>
      <c r="G28" s="88" t="str">
        <f>CONCATENATE(ProjektEigenschaften!$B$17,0,1)</f>
        <v>SM01</v>
      </c>
      <c r="H28" s="45">
        <v>513</v>
      </c>
      <c r="I28" s="45" t="s">
        <v>1548</v>
      </c>
      <c r="K28" s="45" t="s">
        <v>4</v>
      </c>
      <c r="L28" s="45" t="s">
        <v>1547</v>
      </c>
      <c r="M28" s="45" t="s">
        <v>1530</v>
      </c>
      <c r="N28" s="45" t="s">
        <v>1539</v>
      </c>
      <c r="T28" s="19"/>
    </row>
    <row r="29" spans="1:1012" s="24" customFormat="1">
      <c r="A29" s="27">
        <f t="shared" si="9"/>
        <v>28</v>
      </c>
      <c r="B29" s="22" t="str">
        <f>B28</f>
        <v>TZ003</v>
      </c>
      <c r="C29" s="22" t="str">
        <f>C28</f>
        <v>LS163</v>
      </c>
      <c r="D29" s="7">
        <f>D28</f>
        <v>1</v>
      </c>
      <c r="E29" s="24" t="str">
        <f>E28</f>
        <v>app SM02 A1</v>
      </c>
      <c r="F29" s="45" t="s">
        <v>183</v>
      </c>
      <c r="G29" s="88" t="str">
        <f>CONCATENATE(ProjektEigenschaften!$B$17,0,2)</f>
        <v>SM02</v>
      </c>
      <c r="H29" s="45">
        <v>512</v>
      </c>
      <c r="I29" s="45" t="s">
        <v>1549</v>
      </c>
      <c r="K29" s="45" t="s">
        <v>4</v>
      </c>
      <c r="L29" s="22" t="str">
        <f>L28</f>
        <v>Grenzschalter</v>
      </c>
      <c r="M29" s="22" t="str">
        <f>M28</f>
        <v>Endress+Hauser</v>
      </c>
      <c r="N29" s="22" t="str">
        <f>N28</f>
        <v>Liquifant</v>
      </c>
      <c r="T29" s="19"/>
    </row>
    <row r="30" spans="1:1012" s="19" customFormat="1">
      <c r="A30" s="27">
        <f t="shared" ref="A30:A38" si="13">IF(B30="","",ROW()-1)</f>
        <v>29</v>
      </c>
      <c r="B30" s="45" t="s">
        <v>1550</v>
      </c>
      <c r="C30" s="45" t="s">
        <v>1554</v>
      </c>
      <c r="D30" s="45">
        <v>1</v>
      </c>
      <c r="E30" s="88" t="str">
        <f>ApparateEigenschaften!$A$6</f>
        <v>app SENT A1</v>
      </c>
      <c r="F30" s="45" t="s">
        <v>182</v>
      </c>
      <c r="G30" s="88" t="str">
        <f>CONCATENATE(ProjektEigenschaften!$B$15,0,1)</f>
        <v>MW01</v>
      </c>
      <c r="H30" s="45">
        <v>258</v>
      </c>
      <c r="I30" s="45" t="s">
        <v>3</v>
      </c>
      <c r="J30" s="19" t="s">
        <v>241</v>
      </c>
      <c r="K30" s="45" t="s">
        <v>4</v>
      </c>
      <c r="L30" s="45" t="s">
        <v>1541</v>
      </c>
      <c r="M30" s="45" t="s">
        <v>1530</v>
      </c>
      <c r="N30" s="45" t="s">
        <v>1544</v>
      </c>
      <c r="O30" s="45"/>
      <c r="P30" s="45"/>
      <c r="Q30" s="45"/>
      <c r="R30" s="85"/>
      <c r="S30" s="19" t="s">
        <v>1486</v>
      </c>
    </row>
    <row r="31" spans="1:1012" s="23" customFormat="1">
      <c r="A31" s="27">
        <f t="shared" si="13"/>
        <v>30</v>
      </c>
      <c r="B31" s="45" t="s">
        <v>1550</v>
      </c>
      <c r="C31" s="45" t="s">
        <v>1556</v>
      </c>
      <c r="D31" s="45">
        <v>1</v>
      </c>
      <c r="E31" s="88" t="str">
        <f>ApparateEigenschaften!$A$52</f>
        <v>app SM03 A1</v>
      </c>
      <c r="F31" s="45" t="s">
        <v>182</v>
      </c>
      <c r="G31" s="88" t="str">
        <f>CONCATENATE(ProjektEigenschaften!$B$17,0,1)</f>
        <v>SM01</v>
      </c>
      <c r="H31" s="45">
        <v>501</v>
      </c>
      <c r="I31" s="45" t="s">
        <v>1545</v>
      </c>
      <c r="K31" s="45" t="s">
        <v>4</v>
      </c>
      <c r="L31" s="45" t="s">
        <v>1547</v>
      </c>
      <c r="M31" s="45" t="s">
        <v>1530</v>
      </c>
      <c r="N31" s="45" t="s">
        <v>1544</v>
      </c>
      <c r="T31" s="19"/>
    </row>
    <row r="32" spans="1:1012" s="17" customFormat="1">
      <c r="A32" s="27">
        <f t="shared" si="13"/>
        <v>31</v>
      </c>
      <c r="B32" s="1" t="str">
        <f>B31</f>
        <v>TZ003</v>
      </c>
      <c r="C32" s="17" t="str">
        <f>C31</f>
        <v>LT163_S</v>
      </c>
      <c r="D32" s="6">
        <f>D31</f>
        <v>1</v>
      </c>
      <c r="E32" s="17" t="str">
        <f>E31</f>
        <v>app SM03 A1</v>
      </c>
      <c r="F32" s="45" t="s">
        <v>183</v>
      </c>
      <c r="G32" s="88" t="str">
        <f>CONCATENATE(ProjektEigenschaften!$B$17,0,2)</f>
        <v>SM02</v>
      </c>
      <c r="H32" s="45">
        <v>502</v>
      </c>
      <c r="I32" s="45" t="s">
        <v>1546</v>
      </c>
      <c r="K32" s="45" t="s">
        <v>4</v>
      </c>
      <c r="L32" s="17" t="str">
        <f>L31</f>
        <v>Grenzschalter</v>
      </c>
      <c r="M32" s="17" t="str">
        <f>M31</f>
        <v>Endress+Hauser</v>
      </c>
      <c r="N32" s="17" t="str">
        <f>N31</f>
        <v>FTL51</v>
      </c>
      <c r="T32" s="19"/>
    </row>
    <row r="33" spans="1:1012" s="24" customFormat="1">
      <c r="A33" s="27">
        <f t="shared" si="13"/>
        <v>32</v>
      </c>
      <c r="B33" s="22" t="str">
        <f>B31</f>
        <v>TZ003</v>
      </c>
      <c r="C33" s="22" t="str">
        <f>C31</f>
        <v>LT163_S</v>
      </c>
      <c r="D33" s="7">
        <f>D31</f>
        <v>1</v>
      </c>
      <c r="E33" s="24" t="str">
        <f>E31</f>
        <v>app SM03 A1</v>
      </c>
      <c r="F33" s="45" t="s">
        <v>184</v>
      </c>
      <c r="G33" s="88" t="str">
        <f>CONCATENATE(ProjektEigenschaften!$B$17,0,3)</f>
        <v>SM03</v>
      </c>
      <c r="H33" s="45">
        <v>503</v>
      </c>
      <c r="I33" s="45" t="s">
        <v>69</v>
      </c>
      <c r="K33" s="45" t="s">
        <v>4</v>
      </c>
      <c r="L33" s="22" t="str">
        <f>L31</f>
        <v>Grenzschalter</v>
      </c>
      <c r="M33" s="22" t="str">
        <f>M31</f>
        <v>Endress+Hauser</v>
      </c>
      <c r="N33" s="22" t="str">
        <f>N31</f>
        <v>FTL51</v>
      </c>
      <c r="T33" s="19"/>
    </row>
    <row r="34" spans="1:1012" s="21" customFormat="1">
      <c r="A34" s="27">
        <f t="shared" si="13"/>
        <v>33</v>
      </c>
      <c r="B34" s="45" t="s">
        <v>1557</v>
      </c>
      <c r="C34" s="45" t="s">
        <v>1558</v>
      </c>
      <c r="D34" s="45">
        <v>1</v>
      </c>
      <c r="E34" s="88" t="str">
        <f>ApparateEigenschaften!$A$56</f>
        <v>app KLPx A1</v>
      </c>
      <c r="F34" s="45" t="s">
        <v>182</v>
      </c>
      <c r="G34" s="88" t="str">
        <f>CONCATENATE(ProjektEigenschaften!$B$20,0,1)</f>
        <v>FG01</v>
      </c>
      <c r="H34" s="45">
        <v>708</v>
      </c>
      <c r="I34" s="45" t="s">
        <v>37</v>
      </c>
      <c r="K34" s="45" t="s">
        <v>4</v>
      </c>
      <c r="L34" s="45" t="s">
        <v>1542</v>
      </c>
      <c r="M34" s="45" t="s">
        <v>1534</v>
      </c>
      <c r="N34" s="45" t="s">
        <v>1535</v>
      </c>
      <c r="O34" s="45">
        <v>0.01</v>
      </c>
      <c r="P34" s="45">
        <v>1</v>
      </c>
      <c r="Q34" s="45">
        <v>400</v>
      </c>
      <c r="R34" s="85"/>
      <c r="T34" s="19"/>
    </row>
    <row r="35" spans="1:1012">
      <c r="A35" s="27">
        <f t="shared" si="13"/>
        <v>34</v>
      </c>
      <c r="B35" s="1" t="str">
        <f>B34</f>
        <v>TZ010</v>
      </c>
      <c r="C35" s="1" t="str">
        <f>C34</f>
        <v>V4001_N4</v>
      </c>
      <c r="D35" s="6">
        <f>D34</f>
        <v>1</v>
      </c>
      <c r="E35" s="1" t="str">
        <f>E34</f>
        <v>app KLPx A1</v>
      </c>
      <c r="F35" s="45" t="s">
        <v>183</v>
      </c>
      <c r="G35" s="88" t="str">
        <f>CONCATENATE(ProjektEigenschaften!$B$19,0,1)</f>
        <v>RM01</v>
      </c>
      <c r="H35" s="45">
        <v>529</v>
      </c>
      <c r="I35" s="45" t="s">
        <v>52</v>
      </c>
      <c r="J35" s="1"/>
      <c r="K35" s="45" t="s">
        <v>4</v>
      </c>
      <c r="L35" s="1" t="str">
        <f t="shared" ref="L35:Q35" si="14">L34</f>
        <v>Klappe Einlagerung</v>
      </c>
      <c r="M35" s="1" t="str">
        <f t="shared" si="14"/>
        <v>HOERBBIGER</v>
      </c>
      <c r="N35" s="1" t="str">
        <f t="shared" si="14"/>
        <v>TriVAX</v>
      </c>
      <c r="O35" s="1">
        <f t="shared" si="14"/>
        <v>0.01</v>
      </c>
      <c r="P35" s="1">
        <f t="shared" si="14"/>
        <v>1</v>
      </c>
      <c r="Q35" s="1">
        <f t="shared" si="14"/>
        <v>400</v>
      </c>
      <c r="T35" s="19"/>
      <c r="ALV35" s="1"/>
      <c r="ALW35" s="1"/>
      <c r="ALX35" s="1"/>
    </row>
    <row r="36" spans="1:1012" ht="30">
      <c r="A36" s="27">
        <f t="shared" si="13"/>
        <v>35</v>
      </c>
      <c r="B36" s="1" t="str">
        <f>B34</f>
        <v>TZ010</v>
      </c>
      <c r="C36" s="1" t="str">
        <f>C34</f>
        <v>V4001_N4</v>
      </c>
      <c r="D36" s="6">
        <f>D34</f>
        <v>1</v>
      </c>
      <c r="E36" s="1" t="str">
        <f>E34</f>
        <v>app KLPx A1</v>
      </c>
      <c r="F36" s="45" t="s">
        <v>184</v>
      </c>
      <c r="G36" s="88" t="str">
        <f>CONCATENATE(ProjektEigenschaften!$B$19,0,2)</f>
        <v>RM02</v>
      </c>
      <c r="H36" s="45">
        <v>530</v>
      </c>
      <c r="I36" s="45" t="s">
        <v>53</v>
      </c>
      <c r="J36" s="1"/>
      <c r="K36" s="45" t="s">
        <v>4</v>
      </c>
      <c r="L36" s="1" t="str">
        <f t="shared" ref="L36:Q36" si="15">L34</f>
        <v>Klappe Einlagerung</v>
      </c>
      <c r="M36" s="1" t="str">
        <f t="shared" si="15"/>
        <v>HOERBBIGER</v>
      </c>
      <c r="N36" s="1" t="str">
        <f t="shared" si="15"/>
        <v>TriVAX</v>
      </c>
      <c r="O36" s="1">
        <f t="shared" si="15"/>
        <v>0.01</v>
      </c>
      <c r="P36" s="1">
        <f t="shared" si="15"/>
        <v>1</v>
      </c>
      <c r="Q36" s="1">
        <f t="shared" si="15"/>
        <v>400</v>
      </c>
      <c r="T36" s="19"/>
      <c r="ALV36" s="1"/>
      <c r="ALW36" s="1"/>
      <c r="ALX36" s="1"/>
    </row>
    <row r="37" spans="1:1012" s="22" customFormat="1">
      <c r="A37" s="27">
        <f t="shared" si="13"/>
        <v>36</v>
      </c>
      <c r="B37" s="22" t="str">
        <f>B34</f>
        <v>TZ010</v>
      </c>
      <c r="C37" s="22" t="str">
        <f>C34</f>
        <v>V4001_N4</v>
      </c>
      <c r="D37" s="7">
        <f>D34</f>
        <v>1</v>
      </c>
      <c r="E37" s="22" t="str">
        <f>E34</f>
        <v>app KLPx A1</v>
      </c>
      <c r="F37" s="45" t="s">
        <v>185</v>
      </c>
      <c r="G37" s="88" t="str">
        <f>CONCATENATE(ProjektEigenschaften!$B$17,0,5)</f>
        <v>SM05</v>
      </c>
      <c r="H37" s="45">
        <v>532</v>
      </c>
      <c r="I37" s="45" t="s">
        <v>1536</v>
      </c>
      <c r="K37" s="45" t="s">
        <v>4</v>
      </c>
      <c r="L37" s="22" t="str">
        <f t="shared" ref="L37:Q37" si="16">L34</f>
        <v>Klappe Einlagerung</v>
      </c>
      <c r="M37" s="22" t="str">
        <f t="shared" si="16"/>
        <v>HOERBBIGER</v>
      </c>
      <c r="N37" s="22" t="str">
        <f t="shared" si="16"/>
        <v>TriVAX</v>
      </c>
      <c r="O37" s="1">
        <f t="shared" si="16"/>
        <v>0.01</v>
      </c>
      <c r="P37" s="1">
        <f t="shared" si="16"/>
        <v>1</v>
      </c>
      <c r="Q37" s="1">
        <f t="shared" si="16"/>
        <v>400</v>
      </c>
      <c r="R37" s="1"/>
      <c r="T37" s="19"/>
    </row>
    <row r="38" spans="1:1012" s="19" customFormat="1">
      <c r="A38" s="27">
        <f t="shared" si="13"/>
        <v>37</v>
      </c>
      <c r="B38" s="45" t="s">
        <v>1557</v>
      </c>
      <c r="C38" s="45" t="s">
        <v>1559</v>
      </c>
      <c r="D38" s="45">
        <v>1</v>
      </c>
      <c r="E38" s="88" t="str">
        <f>ApparateEigenschaften!$A$50</f>
        <v>app SM01 A1</v>
      </c>
      <c r="F38" s="45" t="s">
        <v>182</v>
      </c>
      <c r="G38" s="88" t="str">
        <f>CONCATENATE(ProjektEigenschaften!$B$17,0,1)</f>
        <v>SM01</v>
      </c>
      <c r="H38" s="45">
        <v>531</v>
      </c>
      <c r="I38" s="45" t="s">
        <v>57</v>
      </c>
      <c r="K38" s="45" t="s">
        <v>4</v>
      </c>
      <c r="L38" s="45" t="s">
        <v>1543</v>
      </c>
      <c r="M38" s="45" t="s">
        <v>1534</v>
      </c>
      <c r="N38" s="45" t="s">
        <v>1535</v>
      </c>
    </row>
    <row r="39" spans="1:1012" s="21" customFormat="1">
      <c r="A39" s="27">
        <f t="shared" ref="A39:A43" si="17">IF(B39="","",ROW()-1)</f>
        <v>38</v>
      </c>
      <c r="B39" s="45" t="s">
        <v>1557</v>
      </c>
      <c r="C39" s="45" t="s">
        <v>1560</v>
      </c>
      <c r="D39" s="45">
        <v>1</v>
      </c>
      <c r="E39" s="88" t="str">
        <f>ApparateEigenschaften!$A$56</f>
        <v>app KLPx A1</v>
      </c>
      <c r="F39" s="45" t="s">
        <v>182</v>
      </c>
      <c r="G39" s="88" t="str">
        <f>CONCATENATE(ProjektEigenschaften!$B$20,0,1)</f>
        <v>FG01</v>
      </c>
      <c r="H39" s="45">
        <v>709</v>
      </c>
      <c r="I39" s="45" t="s">
        <v>37</v>
      </c>
      <c r="K39" s="45" t="s">
        <v>4</v>
      </c>
      <c r="L39" s="45" t="s">
        <v>1562</v>
      </c>
      <c r="M39" s="45" t="s">
        <v>1534</v>
      </c>
      <c r="N39" s="45" t="s">
        <v>1535</v>
      </c>
      <c r="O39" s="45">
        <v>0.01</v>
      </c>
      <c r="P39" s="45">
        <v>1</v>
      </c>
      <c r="Q39" s="45">
        <v>400</v>
      </c>
      <c r="R39" s="85"/>
      <c r="T39" s="19"/>
    </row>
    <row r="40" spans="1:1012">
      <c r="A40" s="27">
        <f t="shared" si="17"/>
        <v>39</v>
      </c>
      <c r="B40" s="1" t="str">
        <f>B39</f>
        <v>TZ010</v>
      </c>
      <c r="C40" s="1" t="str">
        <f>C39</f>
        <v>V5001_N6</v>
      </c>
      <c r="D40" s="6">
        <f>D39</f>
        <v>1</v>
      </c>
      <c r="E40" s="1" t="str">
        <f>E39</f>
        <v>app KLPx A1</v>
      </c>
      <c r="F40" s="45" t="s">
        <v>183</v>
      </c>
      <c r="G40" s="88" t="str">
        <f>CONCATENATE(ProjektEigenschaften!$B$19,0,1)</f>
        <v>RM01</v>
      </c>
      <c r="H40" s="45">
        <v>533</v>
      </c>
      <c r="I40" s="45" t="s">
        <v>52</v>
      </c>
      <c r="J40" s="1"/>
      <c r="K40" s="45" t="s">
        <v>4</v>
      </c>
      <c r="L40" s="1" t="str">
        <f t="shared" ref="L40:Q40" si="18">L39</f>
        <v>Klappe Auslagerung</v>
      </c>
      <c r="M40" s="1" t="str">
        <f t="shared" si="18"/>
        <v>HOERBBIGER</v>
      </c>
      <c r="N40" s="1" t="str">
        <f t="shared" si="18"/>
        <v>TriVAX</v>
      </c>
      <c r="O40" s="1">
        <f t="shared" si="18"/>
        <v>0.01</v>
      </c>
      <c r="P40" s="1">
        <f t="shared" si="18"/>
        <v>1</v>
      </c>
      <c r="Q40" s="1">
        <f t="shared" si="18"/>
        <v>400</v>
      </c>
      <c r="T40" s="19"/>
      <c r="ALV40" s="1"/>
      <c r="ALW40" s="1"/>
      <c r="ALX40" s="1"/>
    </row>
    <row r="41" spans="1:1012" ht="30">
      <c r="A41" s="27">
        <f t="shared" si="17"/>
        <v>40</v>
      </c>
      <c r="B41" s="1" t="str">
        <f>B39</f>
        <v>TZ010</v>
      </c>
      <c r="C41" s="1" t="str">
        <f>C39</f>
        <v>V5001_N6</v>
      </c>
      <c r="D41" s="6">
        <f>D39</f>
        <v>1</v>
      </c>
      <c r="E41" s="1" t="str">
        <f>E39</f>
        <v>app KLPx A1</v>
      </c>
      <c r="F41" s="45" t="s">
        <v>184</v>
      </c>
      <c r="G41" s="88" t="str">
        <f>CONCATENATE(ProjektEigenschaften!$B$19,0,2)</f>
        <v>RM02</v>
      </c>
      <c r="H41" s="45">
        <v>534</v>
      </c>
      <c r="I41" s="45" t="s">
        <v>53</v>
      </c>
      <c r="J41" s="1"/>
      <c r="K41" s="45" t="s">
        <v>4</v>
      </c>
      <c r="L41" s="1" t="str">
        <f t="shared" ref="L41:Q41" si="19">L39</f>
        <v>Klappe Auslagerung</v>
      </c>
      <c r="M41" s="1" t="str">
        <f t="shared" si="19"/>
        <v>HOERBBIGER</v>
      </c>
      <c r="N41" s="1" t="str">
        <f t="shared" si="19"/>
        <v>TriVAX</v>
      </c>
      <c r="O41" s="1">
        <f t="shared" si="19"/>
        <v>0.01</v>
      </c>
      <c r="P41" s="1">
        <f t="shared" si="19"/>
        <v>1</v>
      </c>
      <c r="Q41" s="1">
        <f t="shared" si="19"/>
        <v>400</v>
      </c>
      <c r="T41" s="19"/>
      <c r="ALV41" s="1"/>
      <c r="ALW41" s="1"/>
      <c r="ALX41" s="1"/>
    </row>
    <row r="42" spans="1:1012" s="22" customFormat="1">
      <c r="A42" s="27">
        <f t="shared" si="17"/>
        <v>41</v>
      </c>
      <c r="B42" s="22" t="str">
        <f>B39</f>
        <v>TZ010</v>
      </c>
      <c r="C42" s="22" t="str">
        <f>C39</f>
        <v>V5001_N6</v>
      </c>
      <c r="D42" s="7">
        <f>D39</f>
        <v>1</v>
      </c>
      <c r="E42" s="22" t="str">
        <f>E39</f>
        <v>app KLPx A1</v>
      </c>
      <c r="F42" s="45" t="s">
        <v>185</v>
      </c>
      <c r="G42" s="88" t="str">
        <f>CONCATENATE(ProjektEigenschaften!$B$17,0,5)</f>
        <v>SM05</v>
      </c>
      <c r="H42" s="45">
        <v>536</v>
      </c>
      <c r="I42" s="45" t="s">
        <v>1536</v>
      </c>
      <c r="K42" s="45" t="s">
        <v>4</v>
      </c>
      <c r="L42" s="22" t="str">
        <f t="shared" ref="L42:Q42" si="20">L39</f>
        <v>Klappe Auslagerung</v>
      </c>
      <c r="M42" s="22" t="str">
        <f t="shared" si="20"/>
        <v>HOERBBIGER</v>
      </c>
      <c r="N42" s="22" t="str">
        <f t="shared" si="20"/>
        <v>TriVAX</v>
      </c>
      <c r="O42" s="1">
        <f t="shared" si="20"/>
        <v>0.01</v>
      </c>
      <c r="P42" s="1">
        <f t="shared" si="20"/>
        <v>1</v>
      </c>
      <c r="Q42" s="1">
        <f t="shared" si="20"/>
        <v>400</v>
      </c>
      <c r="R42" s="1"/>
      <c r="T42" s="19"/>
    </row>
    <row r="43" spans="1:1012" s="19" customFormat="1">
      <c r="A43" s="27">
        <f t="shared" si="17"/>
        <v>42</v>
      </c>
      <c r="B43" s="45" t="s">
        <v>1557</v>
      </c>
      <c r="C43" s="45" t="s">
        <v>1561</v>
      </c>
      <c r="D43" s="45">
        <v>1</v>
      </c>
      <c r="E43" s="88" t="str">
        <f>ApparateEigenschaften!$A$50</f>
        <v>app SM01 A1</v>
      </c>
      <c r="F43" s="45" t="s">
        <v>182</v>
      </c>
      <c r="G43" s="88" t="str">
        <f>CONCATENATE(ProjektEigenschaften!$B$17,0,1)</f>
        <v>SM01</v>
      </c>
      <c r="H43" s="45">
        <v>535</v>
      </c>
      <c r="I43" s="45" t="s">
        <v>57</v>
      </c>
      <c r="K43" s="45" t="s">
        <v>4</v>
      </c>
      <c r="L43" s="45" t="s">
        <v>1563</v>
      </c>
      <c r="M43" s="45" t="s">
        <v>1534</v>
      </c>
      <c r="N43" s="45" t="s">
        <v>1535</v>
      </c>
    </row>
    <row r="44" spans="1:1012" s="21" customFormat="1">
      <c r="A44" s="27">
        <f t="shared" ref="A44:A50" si="21">IF(B44="","",ROW()-1)</f>
        <v>43</v>
      </c>
      <c r="B44" s="45" t="s">
        <v>1557</v>
      </c>
      <c r="C44" s="45" t="s">
        <v>1564</v>
      </c>
      <c r="D44" s="45">
        <v>1</v>
      </c>
      <c r="E44" s="88" t="str">
        <f>ApparateEigenschaften!$A$56</f>
        <v>app KLPx A1</v>
      </c>
      <c r="F44" s="45" t="s">
        <v>182</v>
      </c>
      <c r="G44" s="88" t="str">
        <f>CONCATENATE(ProjektEigenschaften!$B$20,0,1)</f>
        <v>FG01</v>
      </c>
      <c r="H44" s="45">
        <v>720</v>
      </c>
      <c r="I44" s="45" t="s">
        <v>37</v>
      </c>
      <c r="K44" s="45" t="s">
        <v>4</v>
      </c>
      <c r="L44" s="45" t="s">
        <v>1566</v>
      </c>
      <c r="M44" s="45" t="s">
        <v>1568</v>
      </c>
      <c r="N44" s="45" t="s">
        <v>1569</v>
      </c>
      <c r="O44" s="45">
        <v>0.01</v>
      </c>
      <c r="P44" s="45">
        <v>1</v>
      </c>
      <c r="Q44" s="45">
        <v>400</v>
      </c>
      <c r="R44" s="85"/>
      <c r="T44" s="19"/>
    </row>
    <row r="45" spans="1:1012">
      <c r="A45" s="27">
        <f t="shared" si="21"/>
        <v>44</v>
      </c>
      <c r="B45" s="1" t="str">
        <f>B44</f>
        <v>TZ010</v>
      </c>
      <c r="C45" s="1" t="str">
        <f>C44</f>
        <v>V5037_N5B</v>
      </c>
      <c r="D45" s="6">
        <f>D44</f>
        <v>1</v>
      </c>
      <c r="E45" s="1" t="str">
        <f>E44</f>
        <v>app KLPx A1</v>
      </c>
      <c r="F45" s="45" t="s">
        <v>183</v>
      </c>
      <c r="G45" s="88" t="str">
        <f>CONCATENATE(ProjektEigenschaften!$B$19,0,1)</f>
        <v>RM01</v>
      </c>
      <c r="H45" s="45">
        <v>537</v>
      </c>
      <c r="I45" s="45" t="s">
        <v>52</v>
      </c>
      <c r="J45" s="1"/>
      <c r="K45" s="45" t="s">
        <v>4</v>
      </c>
      <c r="L45" s="1" t="str">
        <f t="shared" ref="L45:Q45" si="22">L44</f>
        <v>Klappe Umlagerung</v>
      </c>
      <c r="M45" s="1" t="str">
        <f t="shared" si="22"/>
        <v>Deufra Bernard</v>
      </c>
      <c r="N45" s="1" t="str">
        <f t="shared" si="22"/>
        <v>AS50</v>
      </c>
      <c r="O45" s="1">
        <f t="shared" si="22"/>
        <v>0.01</v>
      </c>
      <c r="P45" s="1">
        <f t="shared" si="22"/>
        <v>1</v>
      </c>
      <c r="Q45" s="1">
        <f t="shared" si="22"/>
        <v>400</v>
      </c>
      <c r="T45" s="19"/>
      <c r="ALV45" s="1"/>
      <c r="ALW45" s="1"/>
      <c r="ALX45" s="1"/>
    </row>
    <row r="46" spans="1:1012" ht="30">
      <c r="A46" s="27">
        <f t="shared" si="21"/>
        <v>45</v>
      </c>
      <c r="B46" s="1" t="str">
        <f>B44</f>
        <v>TZ010</v>
      </c>
      <c r="C46" s="1" t="str">
        <f>C44</f>
        <v>V5037_N5B</v>
      </c>
      <c r="D46" s="6">
        <f>D44</f>
        <v>1</v>
      </c>
      <c r="E46" s="1" t="str">
        <f>E44</f>
        <v>app KLPx A1</v>
      </c>
      <c r="F46" s="45" t="s">
        <v>184</v>
      </c>
      <c r="G46" s="88" t="str">
        <f>CONCATENATE(ProjektEigenschaften!$B$19,0,2)</f>
        <v>RM02</v>
      </c>
      <c r="H46" s="45">
        <v>538</v>
      </c>
      <c r="I46" s="45" t="s">
        <v>53</v>
      </c>
      <c r="J46" s="1"/>
      <c r="K46" s="45" t="s">
        <v>4</v>
      </c>
      <c r="L46" s="1" t="str">
        <f t="shared" ref="L46:Q46" si="23">L44</f>
        <v>Klappe Umlagerung</v>
      </c>
      <c r="M46" s="1" t="str">
        <f t="shared" si="23"/>
        <v>Deufra Bernard</v>
      </c>
      <c r="N46" s="1" t="str">
        <f t="shared" si="23"/>
        <v>AS50</v>
      </c>
      <c r="O46" s="1">
        <f t="shared" si="23"/>
        <v>0.01</v>
      </c>
      <c r="P46" s="1">
        <f t="shared" si="23"/>
        <v>1</v>
      </c>
      <c r="Q46" s="1">
        <f t="shared" si="23"/>
        <v>400</v>
      </c>
      <c r="T46" s="19"/>
      <c r="ALV46" s="1"/>
      <c r="ALW46" s="1"/>
      <c r="ALX46" s="1"/>
    </row>
    <row r="47" spans="1:1012" s="22" customFormat="1">
      <c r="A47" s="27">
        <f t="shared" si="21"/>
        <v>46</v>
      </c>
      <c r="B47" s="22" t="str">
        <f>B44</f>
        <v>TZ010</v>
      </c>
      <c r="C47" s="22" t="str">
        <f>C44</f>
        <v>V5037_N5B</v>
      </c>
      <c r="D47" s="7">
        <f>D44</f>
        <v>1</v>
      </c>
      <c r="E47" s="22" t="str">
        <f>E44</f>
        <v>app KLPx A1</v>
      </c>
      <c r="F47" s="45" t="s">
        <v>185</v>
      </c>
      <c r="G47" s="88" t="str">
        <f>CONCATENATE(ProjektEigenschaften!$B$17,0,5)</f>
        <v>SM05</v>
      </c>
      <c r="H47" s="45">
        <v>544</v>
      </c>
      <c r="I47" s="45" t="s">
        <v>1536</v>
      </c>
      <c r="K47" s="45" t="s">
        <v>4</v>
      </c>
      <c r="L47" s="22" t="str">
        <f t="shared" ref="L47:Q47" si="24">L44</f>
        <v>Klappe Umlagerung</v>
      </c>
      <c r="M47" s="22" t="str">
        <f t="shared" si="24"/>
        <v>Deufra Bernard</v>
      </c>
      <c r="N47" s="22" t="str">
        <f t="shared" si="24"/>
        <v>AS50</v>
      </c>
      <c r="O47" s="1">
        <f t="shared" si="24"/>
        <v>0.01</v>
      </c>
      <c r="P47" s="1">
        <f t="shared" si="24"/>
        <v>1</v>
      </c>
      <c r="Q47" s="1">
        <f t="shared" si="24"/>
        <v>400</v>
      </c>
      <c r="R47" s="1"/>
      <c r="T47" s="19"/>
    </row>
    <row r="48" spans="1:1012" s="19" customFormat="1">
      <c r="A48" s="27">
        <f t="shared" si="21"/>
        <v>47</v>
      </c>
      <c r="B48" s="45" t="s">
        <v>1557</v>
      </c>
      <c r="C48" s="45" t="s">
        <v>1565</v>
      </c>
      <c r="D48" s="45">
        <v>1</v>
      </c>
      <c r="E48" s="88" t="str">
        <f>ApparateEigenschaften!$A$50</f>
        <v>app SM01 A1</v>
      </c>
      <c r="F48" s="45" t="s">
        <v>182</v>
      </c>
      <c r="G48" s="88" t="str">
        <f>CONCATENATE(ProjektEigenschaften!$B$17,0,1)</f>
        <v>SM01</v>
      </c>
      <c r="H48" s="45">
        <v>539</v>
      </c>
      <c r="I48" s="45" t="s">
        <v>57</v>
      </c>
      <c r="K48" s="45" t="s">
        <v>4</v>
      </c>
      <c r="L48" s="45" t="s">
        <v>1567</v>
      </c>
      <c r="M48" s="45" t="s">
        <v>1568</v>
      </c>
      <c r="N48" s="45" t="s">
        <v>1569</v>
      </c>
    </row>
    <row r="49" spans="1:1012" s="23" customFormat="1">
      <c r="A49" s="27">
        <f t="shared" si="21"/>
        <v>48</v>
      </c>
      <c r="B49" s="45" t="s">
        <v>1557</v>
      </c>
      <c r="C49" s="45" t="s">
        <v>1570</v>
      </c>
      <c r="D49" s="45">
        <v>1</v>
      </c>
      <c r="E49" s="88" t="str">
        <f>ApparateEigenschaften!$A$51</f>
        <v>app SM02 A1</v>
      </c>
      <c r="F49" s="45" t="s">
        <v>182</v>
      </c>
      <c r="G49" s="88" t="str">
        <f>CONCATENATE(ProjektEigenschaften!$B$17,0,1)</f>
        <v>SM01</v>
      </c>
      <c r="H49" s="45">
        <v>519</v>
      </c>
      <c r="I49" s="45" t="s">
        <v>1548</v>
      </c>
      <c r="K49" s="45" t="s">
        <v>4</v>
      </c>
      <c r="L49" s="45" t="s">
        <v>1547</v>
      </c>
      <c r="M49" s="45" t="s">
        <v>1530</v>
      </c>
      <c r="N49" s="45" t="s">
        <v>1539</v>
      </c>
      <c r="T49" s="19"/>
    </row>
    <row r="50" spans="1:1012" s="24" customFormat="1">
      <c r="A50" s="27">
        <f t="shared" si="21"/>
        <v>49</v>
      </c>
      <c r="B50" s="22" t="str">
        <f>B49</f>
        <v>TZ010</v>
      </c>
      <c r="C50" s="22" t="str">
        <f>C49</f>
        <v>LS001</v>
      </c>
      <c r="D50" s="7">
        <f>D49</f>
        <v>1</v>
      </c>
      <c r="E50" s="24" t="str">
        <f>E49</f>
        <v>app SM02 A1</v>
      </c>
      <c r="F50" s="45" t="s">
        <v>183</v>
      </c>
      <c r="G50" s="88" t="str">
        <f>CONCATENATE(ProjektEigenschaften!$B$17,0,2)</f>
        <v>SM02</v>
      </c>
      <c r="H50" s="45">
        <v>520</v>
      </c>
      <c r="I50" s="45" t="s">
        <v>1549</v>
      </c>
      <c r="K50" s="45" t="s">
        <v>4</v>
      </c>
      <c r="L50" s="22" t="str">
        <f>L49</f>
        <v>Grenzschalter</v>
      </c>
      <c r="M50" s="22" t="str">
        <f>M49</f>
        <v>Endress+Hauser</v>
      </c>
      <c r="N50" s="22" t="str">
        <f>N49</f>
        <v>Liquifant</v>
      </c>
      <c r="T50" s="19"/>
    </row>
    <row r="51" spans="1:1012" s="23" customFormat="1">
      <c r="A51" s="27">
        <f t="shared" ref="A51:A52" si="25">IF(B51="","",ROW()-1)</f>
        <v>50</v>
      </c>
      <c r="B51" s="45" t="s">
        <v>1557</v>
      </c>
      <c r="C51" s="45" t="s">
        <v>1571</v>
      </c>
      <c r="D51" s="45">
        <v>1</v>
      </c>
      <c r="E51" s="88" t="str">
        <f>ApparateEigenschaften!$A$51</f>
        <v>app SM02 A1</v>
      </c>
      <c r="F51" s="45" t="s">
        <v>182</v>
      </c>
      <c r="G51" s="88" t="str">
        <f>CONCATENATE(ProjektEigenschaften!$B$17,0,1)</f>
        <v>SM01</v>
      </c>
      <c r="H51" s="45">
        <v>522</v>
      </c>
      <c r="I51" s="45" t="s">
        <v>1545</v>
      </c>
      <c r="K51" s="45" t="s">
        <v>4</v>
      </c>
      <c r="L51" s="45" t="s">
        <v>1547</v>
      </c>
      <c r="M51" s="45" t="s">
        <v>1530</v>
      </c>
      <c r="N51" s="45" t="s">
        <v>1539</v>
      </c>
      <c r="T51" s="19"/>
    </row>
    <row r="52" spans="1:1012" s="24" customFormat="1">
      <c r="A52" s="27">
        <f t="shared" si="25"/>
        <v>51</v>
      </c>
      <c r="B52" s="22" t="str">
        <f>B51</f>
        <v>TZ010</v>
      </c>
      <c r="C52" s="22" t="str">
        <f>C51</f>
        <v>LS011</v>
      </c>
      <c r="D52" s="7">
        <f>D51</f>
        <v>1</v>
      </c>
      <c r="E52" s="24" t="str">
        <f>E51</f>
        <v>app SM02 A1</v>
      </c>
      <c r="F52" s="45" t="s">
        <v>183</v>
      </c>
      <c r="G52" s="88" t="str">
        <f>CONCATENATE(ProjektEigenschaften!$B$17,0,2)</f>
        <v>SM02</v>
      </c>
      <c r="H52" s="45">
        <v>521</v>
      </c>
      <c r="I52" s="45" t="s">
        <v>1572</v>
      </c>
      <c r="K52" s="45" t="s">
        <v>4</v>
      </c>
      <c r="L52" s="22" t="str">
        <f>L51</f>
        <v>Grenzschalter</v>
      </c>
      <c r="M52" s="22" t="str">
        <f>M51</f>
        <v>Endress+Hauser</v>
      </c>
      <c r="N52" s="22" t="str">
        <f>N51</f>
        <v>Liquifant</v>
      </c>
      <c r="T52" s="19"/>
    </row>
    <row r="53" spans="1:1012" s="23" customFormat="1">
      <c r="A53" s="27">
        <f t="shared" ref="A53:A75" si="26">IF(B53="","",ROW()-1)</f>
        <v>52</v>
      </c>
      <c r="B53" s="45" t="s">
        <v>1557</v>
      </c>
      <c r="C53" s="45" t="s">
        <v>1573</v>
      </c>
      <c r="D53" s="45">
        <v>1</v>
      </c>
      <c r="E53" s="88" t="str">
        <f>ApparateEigenschaften!$A$51</f>
        <v>app SM02 A1</v>
      </c>
      <c r="F53" s="45" t="s">
        <v>182</v>
      </c>
      <c r="G53" s="88" t="str">
        <f>CONCATENATE(ProjektEigenschaften!$B$17,0,1)</f>
        <v>SM01</v>
      </c>
      <c r="H53" s="45">
        <v>523</v>
      </c>
      <c r="I53" s="45" t="s">
        <v>1546</v>
      </c>
      <c r="K53" s="45" t="s">
        <v>4</v>
      </c>
      <c r="L53" s="45" t="s">
        <v>1547</v>
      </c>
      <c r="M53" s="45" t="s">
        <v>1530</v>
      </c>
      <c r="N53" s="45" t="s">
        <v>1539</v>
      </c>
      <c r="T53" s="19"/>
    </row>
    <row r="54" spans="1:1012" s="24" customFormat="1">
      <c r="A54" s="27">
        <f t="shared" si="26"/>
        <v>53</v>
      </c>
      <c r="B54" s="22" t="str">
        <f>B53</f>
        <v>TZ010</v>
      </c>
      <c r="C54" s="22" t="str">
        <f>C53</f>
        <v>LS111</v>
      </c>
      <c r="D54" s="7">
        <f>D53</f>
        <v>1</v>
      </c>
      <c r="E54" s="24" t="str">
        <f>E53</f>
        <v>app SM02 A1</v>
      </c>
      <c r="F54" s="45" t="s">
        <v>183</v>
      </c>
      <c r="G54" s="88" t="str">
        <f>CONCATENATE(ProjektEigenschaften!$B$17,0,2)</f>
        <v>SM02</v>
      </c>
      <c r="H54" s="45">
        <v>528</v>
      </c>
      <c r="I54" s="45" t="s">
        <v>1574</v>
      </c>
      <c r="K54" s="45" t="s">
        <v>4</v>
      </c>
      <c r="L54" s="22" t="str">
        <f>L53</f>
        <v>Grenzschalter</v>
      </c>
      <c r="M54" s="22" t="str">
        <f>M53</f>
        <v>Endress+Hauser</v>
      </c>
      <c r="N54" s="22" t="str">
        <f>N53</f>
        <v>Liquifant</v>
      </c>
      <c r="T54" s="19"/>
    </row>
    <row r="55" spans="1:1012" s="19" customFormat="1">
      <c r="A55" s="27">
        <f t="shared" si="26"/>
        <v>54</v>
      </c>
      <c r="B55" s="45" t="s">
        <v>1557</v>
      </c>
      <c r="C55" s="45" t="s">
        <v>1575</v>
      </c>
      <c r="D55" s="45">
        <v>1</v>
      </c>
      <c r="E55" s="88" t="str">
        <f>ApparateEigenschaften!$A$6</f>
        <v>app SENT A1</v>
      </c>
      <c r="F55" s="45" t="s">
        <v>182</v>
      </c>
      <c r="G55" s="88" t="str">
        <f>CONCATENATE(ProjektEigenschaften!$B$15,0,1)</f>
        <v>MW01</v>
      </c>
      <c r="H55" s="45">
        <v>259</v>
      </c>
      <c r="I55" s="45" t="s">
        <v>3</v>
      </c>
      <c r="J55" s="19" t="s">
        <v>241</v>
      </c>
      <c r="K55" s="45" t="s">
        <v>4</v>
      </c>
      <c r="L55" s="45" t="s">
        <v>1541</v>
      </c>
      <c r="M55" s="45" t="s">
        <v>1530</v>
      </c>
      <c r="N55" s="45" t="s">
        <v>1544</v>
      </c>
      <c r="O55" s="45"/>
      <c r="P55" s="45"/>
      <c r="Q55" s="45"/>
      <c r="R55" s="85"/>
      <c r="S55" s="19" t="s">
        <v>1486</v>
      </c>
    </row>
    <row r="56" spans="1:1012" s="19" customFormat="1">
      <c r="A56" s="27">
        <f t="shared" si="26"/>
        <v>55</v>
      </c>
      <c r="B56" s="45" t="s">
        <v>1557</v>
      </c>
      <c r="C56" s="45" t="s">
        <v>1576</v>
      </c>
      <c r="D56" s="45">
        <v>1</v>
      </c>
      <c r="E56" s="88" t="str">
        <f>ApparateEigenschaften!$A$50</f>
        <v>app SM01 A1</v>
      </c>
      <c r="F56" s="45" t="s">
        <v>182</v>
      </c>
      <c r="G56" s="88" t="str">
        <f>CONCATENATE(ProjektEigenschaften!$B$17,0,1)</f>
        <v>SM01</v>
      </c>
      <c r="H56" s="45">
        <v>518</v>
      </c>
      <c r="I56" s="45" t="s">
        <v>57</v>
      </c>
      <c r="K56" s="45" t="s">
        <v>4</v>
      </c>
      <c r="L56" s="45" t="s">
        <v>1577</v>
      </c>
      <c r="M56" s="45" t="s">
        <v>1530</v>
      </c>
      <c r="N56" s="45" t="s">
        <v>1544</v>
      </c>
    </row>
    <row r="57" spans="1:1012" s="21" customFormat="1">
      <c r="A57" s="27">
        <f t="shared" si="26"/>
        <v>56</v>
      </c>
      <c r="B57" s="45" t="s">
        <v>1580</v>
      </c>
      <c r="C57" s="45" t="s">
        <v>1578</v>
      </c>
      <c r="D57" s="45">
        <v>1</v>
      </c>
      <c r="E57" s="88" t="str">
        <f>ApparateEigenschaften!$A$56</f>
        <v>app KLPx A1</v>
      </c>
      <c r="F57" s="45" t="s">
        <v>182</v>
      </c>
      <c r="G57" s="88" t="str">
        <f>CONCATENATE(ProjektEigenschaften!$B$20,0,1)</f>
        <v>FG01</v>
      </c>
      <c r="H57" s="45">
        <v>721</v>
      </c>
      <c r="I57" s="45" t="s">
        <v>37</v>
      </c>
      <c r="K57" s="45" t="s">
        <v>4</v>
      </c>
      <c r="L57" s="45" t="s">
        <v>1542</v>
      </c>
      <c r="M57" s="45" t="s">
        <v>1534</v>
      </c>
      <c r="N57" s="45" t="s">
        <v>1535</v>
      </c>
      <c r="O57" s="45">
        <v>0.01</v>
      </c>
      <c r="P57" s="45">
        <v>1</v>
      </c>
      <c r="Q57" s="45">
        <v>400</v>
      </c>
      <c r="R57" s="85"/>
      <c r="T57" s="19"/>
    </row>
    <row r="58" spans="1:1012">
      <c r="A58" s="27">
        <f t="shared" si="26"/>
        <v>57</v>
      </c>
      <c r="B58" s="1" t="str">
        <f>B57</f>
        <v>TZ011</v>
      </c>
      <c r="C58" s="1" t="str">
        <f>C57</f>
        <v>V4002_N4</v>
      </c>
      <c r="D58" s="6">
        <f>D57</f>
        <v>1</v>
      </c>
      <c r="E58" s="1" t="str">
        <f>E57</f>
        <v>app KLPx A1</v>
      </c>
      <c r="F58" s="45" t="s">
        <v>183</v>
      </c>
      <c r="G58" s="88" t="str">
        <f>CONCATENATE(ProjektEigenschaften!$B$19,0,1)</f>
        <v>RM01</v>
      </c>
      <c r="H58" s="45">
        <v>552</v>
      </c>
      <c r="I58" s="45" t="s">
        <v>52</v>
      </c>
      <c r="J58" s="1"/>
      <c r="K58" s="45" t="s">
        <v>4</v>
      </c>
      <c r="L58" s="1" t="str">
        <f t="shared" ref="L58:Q58" si="27">L57</f>
        <v>Klappe Einlagerung</v>
      </c>
      <c r="M58" s="1" t="str">
        <f t="shared" si="27"/>
        <v>HOERBBIGER</v>
      </c>
      <c r="N58" s="1" t="str">
        <f t="shared" si="27"/>
        <v>TriVAX</v>
      </c>
      <c r="O58" s="1">
        <f t="shared" si="27"/>
        <v>0.01</v>
      </c>
      <c r="P58" s="1">
        <f t="shared" si="27"/>
        <v>1</v>
      </c>
      <c r="Q58" s="1">
        <f t="shared" si="27"/>
        <v>400</v>
      </c>
      <c r="T58" s="19"/>
      <c r="ALV58" s="1"/>
      <c r="ALW58" s="1"/>
      <c r="ALX58" s="1"/>
    </row>
    <row r="59" spans="1:1012" ht="30">
      <c r="A59" s="27">
        <f t="shared" si="26"/>
        <v>58</v>
      </c>
      <c r="B59" s="1" t="str">
        <f>B57</f>
        <v>TZ011</v>
      </c>
      <c r="C59" s="1" t="str">
        <f>C57</f>
        <v>V4002_N4</v>
      </c>
      <c r="D59" s="6">
        <f>D57</f>
        <v>1</v>
      </c>
      <c r="E59" s="1" t="str">
        <f>E57</f>
        <v>app KLPx A1</v>
      </c>
      <c r="F59" s="45" t="s">
        <v>184</v>
      </c>
      <c r="G59" s="88" t="str">
        <f>CONCATENATE(ProjektEigenschaften!$B$19,0,2)</f>
        <v>RM02</v>
      </c>
      <c r="H59" s="45">
        <v>553</v>
      </c>
      <c r="I59" s="45" t="s">
        <v>53</v>
      </c>
      <c r="J59" s="1"/>
      <c r="K59" s="45" t="s">
        <v>4</v>
      </c>
      <c r="L59" s="1" t="str">
        <f t="shared" ref="L59:Q59" si="28">L57</f>
        <v>Klappe Einlagerung</v>
      </c>
      <c r="M59" s="1" t="str">
        <f t="shared" si="28"/>
        <v>HOERBBIGER</v>
      </c>
      <c r="N59" s="1" t="str">
        <f t="shared" si="28"/>
        <v>TriVAX</v>
      </c>
      <c r="O59" s="1">
        <f t="shared" si="28"/>
        <v>0.01</v>
      </c>
      <c r="P59" s="1">
        <f t="shared" si="28"/>
        <v>1</v>
      </c>
      <c r="Q59" s="1">
        <f t="shared" si="28"/>
        <v>400</v>
      </c>
      <c r="T59" s="19"/>
      <c r="ALV59" s="1"/>
      <c r="ALW59" s="1"/>
      <c r="ALX59" s="1"/>
    </row>
    <row r="60" spans="1:1012" s="22" customFormat="1">
      <c r="A60" s="27">
        <f t="shared" si="26"/>
        <v>59</v>
      </c>
      <c r="B60" s="22" t="str">
        <f>B57</f>
        <v>TZ011</v>
      </c>
      <c r="C60" s="22" t="str">
        <f>C57</f>
        <v>V4002_N4</v>
      </c>
      <c r="D60" s="7">
        <f>D57</f>
        <v>1</v>
      </c>
      <c r="E60" s="22" t="str">
        <f>E57</f>
        <v>app KLPx A1</v>
      </c>
      <c r="F60" s="45" t="s">
        <v>185</v>
      </c>
      <c r="G60" s="88" t="str">
        <f>CONCATENATE(ProjektEigenschaften!$B$17,0,5)</f>
        <v>SM05</v>
      </c>
      <c r="H60" s="45">
        <v>555</v>
      </c>
      <c r="I60" s="45" t="s">
        <v>1536</v>
      </c>
      <c r="K60" s="45" t="s">
        <v>4</v>
      </c>
      <c r="L60" s="22" t="str">
        <f t="shared" ref="L60:Q60" si="29">L57</f>
        <v>Klappe Einlagerung</v>
      </c>
      <c r="M60" s="22" t="str">
        <f t="shared" si="29"/>
        <v>HOERBBIGER</v>
      </c>
      <c r="N60" s="22" t="str">
        <f t="shared" si="29"/>
        <v>TriVAX</v>
      </c>
      <c r="O60" s="1">
        <f t="shared" si="29"/>
        <v>0.01</v>
      </c>
      <c r="P60" s="1">
        <f t="shared" si="29"/>
        <v>1</v>
      </c>
      <c r="Q60" s="1">
        <f t="shared" si="29"/>
        <v>400</v>
      </c>
      <c r="R60" s="1"/>
      <c r="T60" s="19"/>
    </row>
    <row r="61" spans="1:1012" s="19" customFormat="1">
      <c r="A61" s="27">
        <f t="shared" si="26"/>
        <v>60</v>
      </c>
      <c r="B61" s="45" t="s">
        <v>1580</v>
      </c>
      <c r="C61" s="45" t="s">
        <v>1579</v>
      </c>
      <c r="D61" s="45">
        <v>1</v>
      </c>
      <c r="E61" s="88" t="str">
        <f>ApparateEigenschaften!$A$50</f>
        <v>app SM01 A1</v>
      </c>
      <c r="F61" s="45" t="s">
        <v>182</v>
      </c>
      <c r="G61" s="88" t="str">
        <f>CONCATENATE(ProjektEigenschaften!$B$17,0,1)</f>
        <v>SM01</v>
      </c>
      <c r="H61" s="45">
        <v>554</v>
      </c>
      <c r="I61" s="45" t="s">
        <v>57</v>
      </c>
      <c r="K61" s="45" t="s">
        <v>4</v>
      </c>
      <c r="L61" s="45" t="s">
        <v>1543</v>
      </c>
      <c r="M61" s="45" t="s">
        <v>1534</v>
      </c>
      <c r="N61" s="45" t="s">
        <v>1535</v>
      </c>
    </row>
    <row r="62" spans="1:1012" s="21" customFormat="1">
      <c r="A62" s="27">
        <f t="shared" si="26"/>
        <v>61</v>
      </c>
      <c r="B62" s="45" t="s">
        <v>1580</v>
      </c>
      <c r="C62" s="45" t="s">
        <v>1581</v>
      </c>
      <c r="D62" s="45">
        <v>1</v>
      </c>
      <c r="E62" s="88" t="str">
        <f>ApparateEigenschaften!$A$56</f>
        <v>app KLPx A1</v>
      </c>
      <c r="F62" s="45" t="s">
        <v>182</v>
      </c>
      <c r="G62" s="88" t="str">
        <f>CONCATENATE(ProjektEigenschaften!$B$20,0,1)</f>
        <v>FG01</v>
      </c>
      <c r="H62" s="45">
        <v>722</v>
      </c>
      <c r="I62" s="45" t="s">
        <v>37</v>
      </c>
      <c r="K62" s="45" t="s">
        <v>4</v>
      </c>
      <c r="L62" s="45" t="s">
        <v>1562</v>
      </c>
      <c r="M62" s="45" t="s">
        <v>1534</v>
      </c>
      <c r="N62" s="45" t="s">
        <v>1535</v>
      </c>
      <c r="O62" s="45">
        <v>0.01</v>
      </c>
      <c r="P62" s="45">
        <v>1</v>
      </c>
      <c r="Q62" s="45">
        <v>400</v>
      </c>
      <c r="R62" s="85"/>
      <c r="T62" s="19"/>
    </row>
    <row r="63" spans="1:1012">
      <c r="A63" s="27">
        <f t="shared" si="26"/>
        <v>62</v>
      </c>
      <c r="B63" s="1" t="str">
        <f>B62</f>
        <v>TZ011</v>
      </c>
      <c r="C63" s="1" t="str">
        <f>C62</f>
        <v>V5002_N6</v>
      </c>
      <c r="D63" s="6">
        <f>D62</f>
        <v>1</v>
      </c>
      <c r="E63" s="1" t="str">
        <f>E62</f>
        <v>app KLPx A1</v>
      </c>
      <c r="F63" s="45" t="s">
        <v>183</v>
      </c>
      <c r="G63" s="88" t="str">
        <f>CONCATENATE(ProjektEigenschaften!$B$19,0,1)</f>
        <v>RM01</v>
      </c>
      <c r="H63" s="45">
        <v>560</v>
      </c>
      <c r="I63" s="45" t="s">
        <v>52</v>
      </c>
      <c r="J63" s="1"/>
      <c r="K63" s="45" t="s">
        <v>4</v>
      </c>
      <c r="L63" s="1" t="str">
        <f t="shared" ref="L63:Q63" si="30">L62</f>
        <v>Klappe Auslagerung</v>
      </c>
      <c r="M63" s="1" t="str">
        <f t="shared" si="30"/>
        <v>HOERBBIGER</v>
      </c>
      <c r="N63" s="1" t="str">
        <f t="shared" si="30"/>
        <v>TriVAX</v>
      </c>
      <c r="O63" s="1">
        <f t="shared" si="30"/>
        <v>0.01</v>
      </c>
      <c r="P63" s="1">
        <f t="shared" si="30"/>
        <v>1</v>
      </c>
      <c r="Q63" s="1">
        <f t="shared" si="30"/>
        <v>400</v>
      </c>
      <c r="T63" s="19"/>
      <c r="ALV63" s="1"/>
      <c r="ALW63" s="1"/>
      <c r="ALX63" s="1"/>
    </row>
    <row r="64" spans="1:1012" ht="30">
      <c r="A64" s="27">
        <f t="shared" si="26"/>
        <v>63</v>
      </c>
      <c r="B64" s="1" t="str">
        <f>B62</f>
        <v>TZ011</v>
      </c>
      <c r="C64" s="1" t="str">
        <f>C62</f>
        <v>V5002_N6</v>
      </c>
      <c r="D64" s="6">
        <f>D62</f>
        <v>1</v>
      </c>
      <c r="E64" s="1" t="str">
        <f>E62</f>
        <v>app KLPx A1</v>
      </c>
      <c r="F64" s="45" t="s">
        <v>184</v>
      </c>
      <c r="G64" s="88" t="str">
        <f>CONCATENATE(ProjektEigenschaften!$B$19,0,2)</f>
        <v>RM02</v>
      </c>
      <c r="H64" s="45">
        <v>561</v>
      </c>
      <c r="I64" s="45" t="s">
        <v>53</v>
      </c>
      <c r="J64" s="1"/>
      <c r="K64" s="45" t="s">
        <v>4</v>
      </c>
      <c r="L64" s="1" t="str">
        <f t="shared" ref="L64:Q64" si="31">L62</f>
        <v>Klappe Auslagerung</v>
      </c>
      <c r="M64" s="1" t="str">
        <f t="shared" si="31"/>
        <v>HOERBBIGER</v>
      </c>
      <c r="N64" s="1" t="str">
        <f t="shared" si="31"/>
        <v>TriVAX</v>
      </c>
      <c r="O64" s="1">
        <f t="shared" si="31"/>
        <v>0.01</v>
      </c>
      <c r="P64" s="1">
        <f t="shared" si="31"/>
        <v>1</v>
      </c>
      <c r="Q64" s="1">
        <f t="shared" si="31"/>
        <v>400</v>
      </c>
      <c r="T64" s="19"/>
      <c r="ALV64" s="1"/>
      <c r="ALW64" s="1"/>
      <c r="ALX64" s="1"/>
    </row>
    <row r="65" spans="1:1012" s="22" customFormat="1">
      <c r="A65" s="27">
        <f t="shared" si="26"/>
        <v>64</v>
      </c>
      <c r="B65" s="22" t="str">
        <f>B62</f>
        <v>TZ011</v>
      </c>
      <c r="C65" s="22" t="str">
        <f>C62</f>
        <v>V5002_N6</v>
      </c>
      <c r="D65" s="7">
        <f>D62</f>
        <v>1</v>
      </c>
      <c r="E65" s="22" t="str">
        <f>E62</f>
        <v>app KLPx A1</v>
      </c>
      <c r="F65" s="45" t="s">
        <v>185</v>
      </c>
      <c r="G65" s="88" t="str">
        <f>CONCATENATE(ProjektEigenschaften!$B$17,0,5)</f>
        <v>SM05</v>
      </c>
      <c r="H65" s="45">
        <v>563</v>
      </c>
      <c r="I65" s="45" t="s">
        <v>1536</v>
      </c>
      <c r="K65" s="45" t="s">
        <v>4</v>
      </c>
      <c r="L65" s="22" t="str">
        <f t="shared" ref="L65:Q65" si="32">L62</f>
        <v>Klappe Auslagerung</v>
      </c>
      <c r="M65" s="22" t="str">
        <f t="shared" si="32"/>
        <v>HOERBBIGER</v>
      </c>
      <c r="N65" s="22" t="str">
        <f t="shared" si="32"/>
        <v>TriVAX</v>
      </c>
      <c r="O65" s="1">
        <f t="shared" si="32"/>
        <v>0.01</v>
      </c>
      <c r="P65" s="1">
        <f t="shared" si="32"/>
        <v>1</v>
      </c>
      <c r="Q65" s="1">
        <f t="shared" si="32"/>
        <v>400</v>
      </c>
      <c r="R65" s="1"/>
      <c r="T65" s="19"/>
    </row>
    <row r="66" spans="1:1012" s="19" customFormat="1">
      <c r="A66" s="27">
        <f t="shared" si="26"/>
        <v>65</v>
      </c>
      <c r="B66" s="45" t="s">
        <v>1580</v>
      </c>
      <c r="C66" s="45" t="s">
        <v>1582</v>
      </c>
      <c r="D66" s="45">
        <v>1</v>
      </c>
      <c r="E66" s="88" t="str">
        <f>ApparateEigenschaften!$A$50</f>
        <v>app SM01 A1</v>
      </c>
      <c r="F66" s="45" t="s">
        <v>182</v>
      </c>
      <c r="G66" s="88" t="str">
        <f>CONCATENATE(ProjektEigenschaften!$B$17,0,1)</f>
        <v>SM01</v>
      </c>
      <c r="H66" s="45">
        <v>562</v>
      </c>
      <c r="I66" s="45" t="s">
        <v>57</v>
      </c>
      <c r="K66" s="45" t="s">
        <v>4</v>
      </c>
      <c r="L66" s="45" t="s">
        <v>1563</v>
      </c>
      <c r="M66" s="45" t="s">
        <v>1534</v>
      </c>
      <c r="N66" s="45" t="s">
        <v>1535</v>
      </c>
    </row>
    <row r="67" spans="1:1012" s="21" customFormat="1">
      <c r="A67" s="27">
        <f t="shared" si="26"/>
        <v>66</v>
      </c>
      <c r="B67" s="45" t="s">
        <v>1580</v>
      </c>
      <c r="C67" s="45" t="s">
        <v>1583</v>
      </c>
      <c r="D67" s="45">
        <v>1</v>
      </c>
      <c r="E67" s="88" t="str">
        <f>ApparateEigenschaften!$A$56</f>
        <v>app KLPx A1</v>
      </c>
      <c r="F67" s="45" t="s">
        <v>182</v>
      </c>
      <c r="G67" s="88" t="str">
        <f>CONCATENATE(ProjektEigenschaften!$B$20,0,1)</f>
        <v>FG01</v>
      </c>
      <c r="H67" s="45">
        <v>723</v>
      </c>
      <c r="I67" s="45" t="s">
        <v>37</v>
      </c>
      <c r="K67" s="45" t="s">
        <v>4</v>
      </c>
      <c r="L67" s="45" t="s">
        <v>1566</v>
      </c>
      <c r="M67" s="45" t="s">
        <v>1568</v>
      </c>
      <c r="N67" s="45" t="s">
        <v>1569</v>
      </c>
      <c r="O67" s="45">
        <v>0.01</v>
      </c>
      <c r="P67" s="45">
        <v>1</v>
      </c>
      <c r="Q67" s="45">
        <v>400</v>
      </c>
      <c r="R67" s="85"/>
      <c r="T67" s="19"/>
    </row>
    <row r="68" spans="1:1012">
      <c r="A68" s="27">
        <f t="shared" si="26"/>
        <v>67</v>
      </c>
      <c r="B68" s="1" t="str">
        <f>B67</f>
        <v>TZ011</v>
      </c>
      <c r="C68" s="1" t="str">
        <f>C67</f>
        <v>V5038_N5B</v>
      </c>
      <c r="D68" s="6">
        <f>D67</f>
        <v>1</v>
      </c>
      <c r="E68" s="1" t="str">
        <f>E67</f>
        <v>app KLPx A1</v>
      </c>
      <c r="F68" s="45" t="s">
        <v>183</v>
      </c>
      <c r="G68" s="88" t="str">
        <f>CONCATENATE(ProjektEigenschaften!$B$19,0,1)</f>
        <v>RM01</v>
      </c>
      <c r="H68" s="45">
        <v>564</v>
      </c>
      <c r="I68" s="45" t="s">
        <v>52</v>
      </c>
      <c r="J68" s="1"/>
      <c r="K68" s="45" t="s">
        <v>4</v>
      </c>
      <c r="L68" s="1" t="str">
        <f t="shared" ref="L68:Q68" si="33">L67</f>
        <v>Klappe Umlagerung</v>
      </c>
      <c r="M68" s="1" t="str">
        <f t="shared" si="33"/>
        <v>Deufra Bernard</v>
      </c>
      <c r="N68" s="1" t="str">
        <f t="shared" si="33"/>
        <v>AS50</v>
      </c>
      <c r="O68" s="1">
        <f t="shared" si="33"/>
        <v>0.01</v>
      </c>
      <c r="P68" s="1">
        <f t="shared" si="33"/>
        <v>1</v>
      </c>
      <c r="Q68" s="1">
        <f t="shared" si="33"/>
        <v>400</v>
      </c>
      <c r="T68" s="19"/>
      <c r="ALV68" s="1"/>
      <c r="ALW68" s="1"/>
      <c r="ALX68" s="1"/>
    </row>
    <row r="69" spans="1:1012" ht="30">
      <c r="A69" s="27">
        <f t="shared" si="26"/>
        <v>68</v>
      </c>
      <c r="B69" s="1" t="str">
        <f>B67</f>
        <v>TZ011</v>
      </c>
      <c r="C69" s="1" t="str">
        <f>C67</f>
        <v>V5038_N5B</v>
      </c>
      <c r="D69" s="6">
        <f>D67</f>
        <v>1</v>
      </c>
      <c r="E69" s="1" t="str">
        <f>E67</f>
        <v>app KLPx A1</v>
      </c>
      <c r="F69" s="45" t="s">
        <v>184</v>
      </c>
      <c r="G69" s="88" t="str">
        <f>CONCATENATE(ProjektEigenschaften!$B$19,0,2)</f>
        <v>RM02</v>
      </c>
      <c r="H69" s="45">
        <v>565</v>
      </c>
      <c r="I69" s="45" t="s">
        <v>53</v>
      </c>
      <c r="J69" s="1"/>
      <c r="K69" s="45" t="s">
        <v>4</v>
      </c>
      <c r="L69" s="1" t="str">
        <f t="shared" ref="L69:Q69" si="34">L67</f>
        <v>Klappe Umlagerung</v>
      </c>
      <c r="M69" s="1" t="str">
        <f t="shared" si="34"/>
        <v>Deufra Bernard</v>
      </c>
      <c r="N69" s="1" t="str">
        <f t="shared" si="34"/>
        <v>AS50</v>
      </c>
      <c r="O69" s="1">
        <f t="shared" si="34"/>
        <v>0.01</v>
      </c>
      <c r="P69" s="1">
        <f t="shared" si="34"/>
        <v>1</v>
      </c>
      <c r="Q69" s="1">
        <f t="shared" si="34"/>
        <v>400</v>
      </c>
      <c r="T69" s="19"/>
      <c r="ALV69" s="1"/>
      <c r="ALW69" s="1"/>
      <c r="ALX69" s="1"/>
    </row>
    <row r="70" spans="1:1012" s="22" customFormat="1">
      <c r="A70" s="27">
        <f t="shared" si="26"/>
        <v>69</v>
      </c>
      <c r="B70" s="22" t="str">
        <f>B67</f>
        <v>TZ011</v>
      </c>
      <c r="C70" s="22" t="str">
        <f>C67</f>
        <v>V5038_N5B</v>
      </c>
      <c r="D70" s="7">
        <f>D67</f>
        <v>1</v>
      </c>
      <c r="E70" s="22" t="str">
        <f>E67</f>
        <v>app KLPx A1</v>
      </c>
      <c r="F70" s="45" t="s">
        <v>185</v>
      </c>
      <c r="G70" s="88" t="str">
        <f>CONCATENATE(ProjektEigenschaften!$B$17,0,5)</f>
        <v>SM05</v>
      </c>
      <c r="H70" s="45">
        <v>567</v>
      </c>
      <c r="I70" s="45" t="s">
        <v>1536</v>
      </c>
      <c r="K70" s="45" t="s">
        <v>4</v>
      </c>
      <c r="L70" s="22" t="str">
        <f t="shared" ref="L70:Q70" si="35">L67</f>
        <v>Klappe Umlagerung</v>
      </c>
      <c r="M70" s="22" t="str">
        <f t="shared" si="35"/>
        <v>Deufra Bernard</v>
      </c>
      <c r="N70" s="22" t="str">
        <f t="shared" si="35"/>
        <v>AS50</v>
      </c>
      <c r="O70" s="1">
        <f t="shared" si="35"/>
        <v>0.01</v>
      </c>
      <c r="P70" s="1">
        <f t="shared" si="35"/>
        <v>1</v>
      </c>
      <c r="Q70" s="1">
        <f t="shared" si="35"/>
        <v>400</v>
      </c>
      <c r="R70" s="1"/>
      <c r="T70" s="19"/>
    </row>
    <row r="71" spans="1:1012" s="19" customFormat="1">
      <c r="A71" s="27">
        <f t="shared" si="26"/>
        <v>70</v>
      </c>
      <c r="B71" s="45" t="s">
        <v>1580</v>
      </c>
      <c r="C71" s="45" t="s">
        <v>1584</v>
      </c>
      <c r="D71" s="45">
        <v>1</v>
      </c>
      <c r="E71" s="88" t="str">
        <f>ApparateEigenschaften!$A$50</f>
        <v>app SM01 A1</v>
      </c>
      <c r="F71" s="45" t="s">
        <v>182</v>
      </c>
      <c r="G71" s="88" t="str">
        <f>CONCATENATE(ProjektEigenschaften!$B$17,0,1)</f>
        <v>SM01</v>
      </c>
      <c r="H71" s="45">
        <v>566</v>
      </c>
      <c r="I71" s="45" t="s">
        <v>57</v>
      </c>
      <c r="K71" s="45" t="s">
        <v>4</v>
      </c>
      <c r="L71" s="45" t="s">
        <v>1567</v>
      </c>
      <c r="M71" s="45" t="s">
        <v>1568</v>
      </c>
      <c r="N71" s="45" t="s">
        <v>1569</v>
      </c>
    </row>
    <row r="72" spans="1:1012" s="23" customFormat="1">
      <c r="A72" s="27">
        <f t="shared" si="26"/>
        <v>71</v>
      </c>
      <c r="B72" s="45" t="s">
        <v>1580</v>
      </c>
      <c r="C72" s="45" t="s">
        <v>1585</v>
      </c>
      <c r="D72" s="45">
        <v>1</v>
      </c>
      <c r="E72" s="88" t="str">
        <f>ApparateEigenschaften!$A$51</f>
        <v>app SM02 A1</v>
      </c>
      <c r="F72" s="45" t="s">
        <v>182</v>
      </c>
      <c r="G72" s="88" t="str">
        <f>CONCATENATE(ProjektEigenschaften!$B$17,0,1)</f>
        <v>SM01</v>
      </c>
      <c r="H72" s="45">
        <v>547</v>
      </c>
      <c r="I72" s="45" t="s">
        <v>1548</v>
      </c>
      <c r="K72" s="45" t="s">
        <v>4</v>
      </c>
      <c r="L72" s="45" t="s">
        <v>1547</v>
      </c>
      <c r="M72" s="45" t="s">
        <v>1530</v>
      </c>
      <c r="N72" s="45" t="s">
        <v>1539</v>
      </c>
      <c r="T72" s="19"/>
    </row>
    <row r="73" spans="1:1012" s="24" customFormat="1">
      <c r="A73" s="27">
        <f t="shared" si="26"/>
        <v>72</v>
      </c>
      <c r="B73" s="22" t="str">
        <f>B72</f>
        <v>TZ011</v>
      </c>
      <c r="C73" s="22" t="str">
        <f>C72</f>
        <v>LS002</v>
      </c>
      <c r="D73" s="7">
        <f>D72</f>
        <v>1</v>
      </c>
      <c r="E73" s="24" t="str">
        <f>E72</f>
        <v>app SM02 A1</v>
      </c>
      <c r="F73" s="45" t="s">
        <v>183</v>
      </c>
      <c r="G73" s="88" t="str">
        <f>CONCATENATE(ProjektEigenschaften!$B$17,0,2)</f>
        <v>SM02</v>
      </c>
      <c r="H73" s="45">
        <v>546</v>
      </c>
      <c r="I73" s="45" t="s">
        <v>1549</v>
      </c>
      <c r="K73" s="45" t="s">
        <v>4</v>
      </c>
      <c r="L73" s="22" t="str">
        <f>L72</f>
        <v>Grenzschalter</v>
      </c>
      <c r="M73" s="22" t="str">
        <f>M72</f>
        <v>Endress+Hauser</v>
      </c>
      <c r="N73" s="22" t="str">
        <f>N72</f>
        <v>Liquifant</v>
      </c>
      <c r="T73" s="19"/>
    </row>
    <row r="74" spans="1:1012" s="23" customFormat="1">
      <c r="A74" s="27">
        <f t="shared" si="26"/>
        <v>73</v>
      </c>
      <c r="B74" s="45" t="s">
        <v>1580</v>
      </c>
      <c r="C74" s="45" t="s">
        <v>1586</v>
      </c>
      <c r="D74" s="45">
        <v>1</v>
      </c>
      <c r="E74" s="88" t="str">
        <f>ApparateEigenschaften!$A$51</f>
        <v>app SM02 A1</v>
      </c>
      <c r="F74" s="45" t="s">
        <v>182</v>
      </c>
      <c r="G74" s="88" t="str">
        <f>CONCATENATE(ProjektEigenschaften!$B$17,0,1)</f>
        <v>SM01</v>
      </c>
      <c r="H74" s="45">
        <v>549</v>
      </c>
      <c r="I74" s="45" t="s">
        <v>1545</v>
      </c>
      <c r="K74" s="45" t="s">
        <v>4</v>
      </c>
      <c r="L74" s="45" t="s">
        <v>1547</v>
      </c>
      <c r="M74" s="45" t="s">
        <v>1530</v>
      </c>
      <c r="N74" s="45" t="s">
        <v>1539</v>
      </c>
      <c r="T74" s="19"/>
    </row>
    <row r="75" spans="1:1012" s="24" customFormat="1">
      <c r="A75" s="27">
        <f t="shared" si="26"/>
        <v>74</v>
      </c>
      <c r="B75" s="22" t="str">
        <f>B74</f>
        <v>TZ011</v>
      </c>
      <c r="C75" s="22" t="str">
        <f>C74</f>
        <v>LS022</v>
      </c>
      <c r="D75" s="7">
        <f>D74</f>
        <v>1</v>
      </c>
      <c r="E75" s="24" t="str">
        <f>E74</f>
        <v>app SM02 A1</v>
      </c>
      <c r="F75" s="45" t="s">
        <v>183</v>
      </c>
      <c r="G75" s="88" t="str">
        <f>CONCATENATE(ProjektEigenschaften!$B$17,0,2)</f>
        <v>SM02</v>
      </c>
      <c r="H75" s="45">
        <v>548</v>
      </c>
      <c r="I75" s="45" t="s">
        <v>1572</v>
      </c>
      <c r="K75" s="45" t="s">
        <v>4</v>
      </c>
      <c r="L75" s="22" t="str">
        <f>L74</f>
        <v>Grenzschalter</v>
      </c>
      <c r="M75" s="22" t="str">
        <f>M74</f>
        <v>Endress+Hauser</v>
      </c>
      <c r="N75" s="22" t="str">
        <f>N74</f>
        <v>Liquifant</v>
      </c>
      <c r="T75" s="19"/>
    </row>
    <row r="76" spans="1:1012" s="23" customFormat="1">
      <c r="A76" s="27">
        <f t="shared" ref="A76:A98" si="36">IF(B76="","",ROW()-1)</f>
        <v>75</v>
      </c>
      <c r="B76" s="45" t="s">
        <v>1580</v>
      </c>
      <c r="C76" s="45" t="s">
        <v>1587</v>
      </c>
      <c r="D76" s="45">
        <v>1</v>
      </c>
      <c r="E76" s="88" t="str">
        <f>ApparateEigenschaften!$A$51</f>
        <v>app SM02 A1</v>
      </c>
      <c r="F76" s="45" t="s">
        <v>182</v>
      </c>
      <c r="G76" s="88" t="str">
        <f>CONCATENATE(ProjektEigenschaften!$B$17,0,1)</f>
        <v>SM01</v>
      </c>
      <c r="H76" s="45">
        <v>551</v>
      </c>
      <c r="I76" s="45" t="s">
        <v>1546</v>
      </c>
      <c r="K76" s="45" t="s">
        <v>4</v>
      </c>
      <c r="L76" s="45" t="s">
        <v>1547</v>
      </c>
      <c r="M76" s="45" t="s">
        <v>1530</v>
      </c>
      <c r="N76" s="45" t="s">
        <v>1539</v>
      </c>
      <c r="T76" s="19"/>
    </row>
    <row r="77" spans="1:1012" s="24" customFormat="1">
      <c r="A77" s="27">
        <f t="shared" si="36"/>
        <v>76</v>
      </c>
      <c r="B77" s="22" t="str">
        <f>B76</f>
        <v>TZ011</v>
      </c>
      <c r="C77" s="22" t="str">
        <f>C76</f>
        <v>LS222</v>
      </c>
      <c r="D77" s="7">
        <f>D76</f>
        <v>1</v>
      </c>
      <c r="E77" s="24" t="str">
        <f>E76</f>
        <v>app SM02 A1</v>
      </c>
      <c r="F77" s="45" t="s">
        <v>183</v>
      </c>
      <c r="G77" s="88" t="str">
        <f>CONCATENATE(ProjektEigenschaften!$B$17,0,2)</f>
        <v>SM02</v>
      </c>
      <c r="H77" s="45">
        <v>550</v>
      </c>
      <c r="I77" s="45" t="s">
        <v>1574</v>
      </c>
      <c r="K77" s="45" t="s">
        <v>4</v>
      </c>
      <c r="L77" s="22" t="str">
        <f>L76</f>
        <v>Grenzschalter</v>
      </c>
      <c r="M77" s="22" t="str">
        <f>M76</f>
        <v>Endress+Hauser</v>
      </c>
      <c r="N77" s="22" t="str">
        <f>N76</f>
        <v>Liquifant</v>
      </c>
      <c r="T77" s="19"/>
    </row>
    <row r="78" spans="1:1012" s="19" customFormat="1">
      <c r="A78" s="27">
        <f t="shared" si="36"/>
        <v>77</v>
      </c>
      <c r="B78" s="45" t="s">
        <v>1580</v>
      </c>
      <c r="C78" s="45" t="s">
        <v>1588</v>
      </c>
      <c r="D78" s="45">
        <v>1</v>
      </c>
      <c r="E78" s="88" t="str">
        <f>ApparateEigenschaften!$A$6</f>
        <v>app SENT A1</v>
      </c>
      <c r="F78" s="45" t="s">
        <v>182</v>
      </c>
      <c r="G78" s="88" t="str">
        <f>CONCATENATE(ProjektEigenschaften!$B$15,0,1)</f>
        <v>MW01</v>
      </c>
      <c r="H78" s="45">
        <v>260</v>
      </c>
      <c r="I78" s="45" t="s">
        <v>3</v>
      </c>
      <c r="J78" s="19" t="s">
        <v>241</v>
      </c>
      <c r="K78" s="45" t="s">
        <v>4</v>
      </c>
      <c r="L78" s="45" t="s">
        <v>1541</v>
      </c>
      <c r="M78" s="45" t="s">
        <v>1530</v>
      </c>
      <c r="N78" s="45" t="s">
        <v>1544</v>
      </c>
      <c r="O78" s="45"/>
      <c r="P78" s="45"/>
      <c r="Q78" s="45"/>
      <c r="R78" s="85"/>
      <c r="S78" s="19" t="s">
        <v>1486</v>
      </c>
    </row>
    <row r="79" spans="1:1012" s="19" customFormat="1">
      <c r="A79" s="27">
        <f t="shared" si="36"/>
        <v>78</v>
      </c>
      <c r="B79" s="45" t="s">
        <v>1580</v>
      </c>
      <c r="C79" s="45" t="s">
        <v>1589</v>
      </c>
      <c r="D79" s="45">
        <v>1</v>
      </c>
      <c r="E79" s="88" t="str">
        <f>ApparateEigenschaften!$A$50</f>
        <v>app SM01 A1</v>
      </c>
      <c r="F79" s="45" t="s">
        <v>182</v>
      </c>
      <c r="G79" s="88" t="str">
        <f>CONCATENATE(ProjektEigenschaften!$B$17,0,1)</f>
        <v>SM01</v>
      </c>
      <c r="H79" s="45">
        <v>545</v>
      </c>
      <c r="I79" s="45" t="s">
        <v>57</v>
      </c>
      <c r="K79" s="45" t="s">
        <v>4</v>
      </c>
      <c r="L79" s="45" t="s">
        <v>1577</v>
      </c>
      <c r="M79" s="45" t="s">
        <v>1530</v>
      </c>
      <c r="N79" s="45" t="s">
        <v>1544</v>
      </c>
    </row>
    <row r="80" spans="1:1012" s="21" customFormat="1">
      <c r="A80" s="27">
        <f t="shared" si="36"/>
        <v>79</v>
      </c>
      <c r="B80" s="45" t="s">
        <v>1590</v>
      </c>
      <c r="C80" s="45" t="s">
        <v>1591</v>
      </c>
      <c r="D80" s="45">
        <v>1</v>
      </c>
      <c r="E80" s="88" t="str">
        <f>ApparateEigenschaften!$A$56</f>
        <v>app KLPx A1</v>
      </c>
      <c r="F80" s="45" t="s">
        <v>182</v>
      </c>
      <c r="G80" s="88" t="str">
        <f>CONCATENATE(ProjektEigenschaften!$B$20,0,1)</f>
        <v>FG01</v>
      </c>
      <c r="H80" s="45">
        <v>724</v>
      </c>
      <c r="I80" s="45" t="s">
        <v>37</v>
      </c>
      <c r="K80" s="45" t="s">
        <v>4</v>
      </c>
      <c r="L80" s="45" t="s">
        <v>1542</v>
      </c>
      <c r="M80" s="45" t="s">
        <v>1534</v>
      </c>
      <c r="N80" s="45" t="s">
        <v>1535</v>
      </c>
      <c r="O80" s="45">
        <v>0.01</v>
      </c>
      <c r="P80" s="45">
        <v>1</v>
      </c>
      <c r="Q80" s="45">
        <v>400</v>
      </c>
      <c r="R80" s="85"/>
      <c r="T80" s="19"/>
    </row>
    <row r="81" spans="1:1012">
      <c r="A81" s="27">
        <f t="shared" si="36"/>
        <v>80</v>
      </c>
      <c r="B81" s="1" t="str">
        <f>B80</f>
        <v>TZ012</v>
      </c>
      <c r="C81" s="1" t="str">
        <f>C80</f>
        <v>V4003_N4</v>
      </c>
      <c r="D81" s="6">
        <f>D80</f>
        <v>1</v>
      </c>
      <c r="E81" s="1" t="str">
        <f>E80</f>
        <v>app KLPx A1</v>
      </c>
      <c r="F81" s="45" t="s">
        <v>183</v>
      </c>
      <c r="G81" s="88" t="str">
        <f>CONCATENATE(ProjektEigenschaften!$B$19,0,1)</f>
        <v>RM01</v>
      </c>
      <c r="H81" s="45">
        <v>579</v>
      </c>
      <c r="I81" s="45" t="s">
        <v>52</v>
      </c>
      <c r="J81" s="1"/>
      <c r="K81" s="45" t="s">
        <v>4</v>
      </c>
      <c r="L81" s="1" t="str">
        <f t="shared" ref="L81:Q81" si="37">L80</f>
        <v>Klappe Einlagerung</v>
      </c>
      <c r="M81" s="1" t="str">
        <f t="shared" si="37"/>
        <v>HOERBBIGER</v>
      </c>
      <c r="N81" s="1" t="str">
        <f t="shared" si="37"/>
        <v>TriVAX</v>
      </c>
      <c r="O81" s="1">
        <f t="shared" si="37"/>
        <v>0.01</v>
      </c>
      <c r="P81" s="1">
        <f t="shared" si="37"/>
        <v>1</v>
      </c>
      <c r="Q81" s="1">
        <f t="shared" si="37"/>
        <v>400</v>
      </c>
      <c r="T81" s="19"/>
      <c r="ALV81" s="1"/>
      <c r="ALW81" s="1"/>
      <c r="ALX81" s="1"/>
    </row>
    <row r="82" spans="1:1012" ht="30">
      <c r="A82" s="27">
        <f t="shared" si="36"/>
        <v>81</v>
      </c>
      <c r="B82" s="1" t="str">
        <f>B80</f>
        <v>TZ012</v>
      </c>
      <c r="C82" s="1" t="str">
        <f>C80</f>
        <v>V4003_N4</v>
      </c>
      <c r="D82" s="6">
        <f>D80</f>
        <v>1</v>
      </c>
      <c r="E82" s="1" t="str">
        <f>E80</f>
        <v>app KLPx A1</v>
      </c>
      <c r="F82" s="45" t="s">
        <v>184</v>
      </c>
      <c r="G82" s="88" t="str">
        <f>CONCATENATE(ProjektEigenschaften!$B$19,0,2)</f>
        <v>RM02</v>
      </c>
      <c r="H82" s="45">
        <v>580</v>
      </c>
      <c r="I82" s="45" t="s">
        <v>53</v>
      </c>
      <c r="J82" s="1"/>
      <c r="K82" s="45" t="s">
        <v>4</v>
      </c>
      <c r="L82" s="1" t="str">
        <f t="shared" ref="L82:Q82" si="38">L80</f>
        <v>Klappe Einlagerung</v>
      </c>
      <c r="M82" s="1" t="str">
        <f t="shared" si="38"/>
        <v>HOERBBIGER</v>
      </c>
      <c r="N82" s="1" t="str">
        <f t="shared" si="38"/>
        <v>TriVAX</v>
      </c>
      <c r="O82" s="1">
        <f t="shared" si="38"/>
        <v>0.01</v>
      </c>
      <c r="P82" s="1">
        <f t="shared" si="38"/>
        <v>1</v>
      </c>
      <c r="Q82" s="1">
        <f t="shared" si="38"/>
        <v>400</v>
      </c>
      <c r="T82" s="19"/>
      <c r="ALV82" s="1"/>
      <c r="ALW82" s="1"/>
      <c r="ALX82" s="1"/>
    </row>
    <row r="83" spans="1:1012" s="22" customFormat="1">
      <c r="A83" s="27">
        <f t="shared" si="36"/>
        <v>82</v>
      </c>
      <c r="B83" s="22" t="str">
        <f>B80</f>
        <v>TZ012</v>
      </c>
      <c r="C83" s="22" t="str">
        <f>C80</f>
        <v>V4003_N4</v>
      </c>
      <c r="D83" s="7">
        <f>D80</f>
        <v>1</v>
      </c>
      <c r="E83" s="22" t="str">
        <f>E80</f>
        <v>app KLPx A1</v>
      </c>
      <c r="F83" s="45" t="s">
        <v>185</v>
      </c>
      <c r="G83" s="88" t="str">
        <f>CONCATENATE(ProjektEigenschaften!$B$17,0,5)</f>
        <v>SM05</v>
      </c>
      <c r="H83" s="45">
        <v>582</v>
      </c>
      <c r="I83" s="45" t="s">
        <v>1536</v>
      </c>
      <c r="K83" s="45" t="s">
        <v>4</v>
      </c>
      <c r="L83" s="22" t="str">
        <f t="shared" ref="L83:Q83" si="39">L80</f>
        <v>Klappe Einlagerung</v>
      </c>
      <c r="M83" s="22" t="str">
        <f t="shared" si="39"/>
        <v>HOERBBIGER</v>
      </c>
      <c r="N83" s="22" t="str">
        <f t="shared" si="39"/>
        <v>TriVAX</v>
      </c>
      <c r="O83" s="1">
        <f t="shared" si="39"/>
        <v>0.01</v>
      </c>
      <c r="P83" s="1">
        <f t="shared" si="39"/>
        <v>1</v>
      </c>
      <c r="Q83" s="1">
        <f t="shared" si="39"/>
        <v>400</v>
      </c>
      <c r="R83" s="1"/>
      <c r="T83" s="19"/>
    </row>
    <row r="84" spans="1:1012" s="19" customFormat="1">
      <c r="A84" s="27">
        <f t="shared" si="36"/>
        <v>83</v>
      </c>
      <c r="B84" s="45" t="s">
        <v>1590</v>
      </c>
      <c r="C84" s="45" t="s">
        <v>1592</v>
      </c>
      <c r="D84" s="45">
        <v>1</v>
      </c>
      <c r="E84" s="88" t="str">
        <f>ApparateEigenschaften!$A$50</f>
        <v>app SM01 A1</v>
      </c>
      <c r="F84" s="45" t="s">
        <v>182</v>
      </c>
      <c r="G84" s="88" t="str">
        <f>CONCATENATE(ProjektEigenschaften!$B$17,0,1)</f>
        <v>SM01</v>
      </c>
      <c r="H84" s="45">
        <v>581</v>
      </c>
      <c r="I84" s="45" t="s">
        <v>57</v>
      </c>
      <c r="K84" s="45" t="s">
        <v>4</v>
      </c>
      <c r="L84" s="45" t="s">
        <v>1543</v>
      </c>
      <c r="M84" s="45" t="s">
        <v>1534</v>
      </c>
      <c r="N84" s="45" t="s">
        <v>1535</v>
      </c>
    </row>
    <row r="85" spans="1:1012" s="21" customFormat="1">
      <c r="A85" s="27">
        <f t="shared" si="36"/>
        <v>84</v>
      </c>
      <c r="B85" s="45" t="s">
        <v>1590</v>
      </c>
      <c r="C85" s="45" t="s">
        <v>1593</v>
      </c>
      <c r="D85" s="45">
        <v>1</v>
      </c>
      <c r="E85" s="88" t="str">
        <f>ApparateEigenschaften!$A$56</f>
        <v>app KLPx A1</v>
      </c>
      <c r="F85" s="45" t="s">
        <v>182</v>
      </c>
      <c r="G85" s="88" t="str">
        <f>CONCATENATE(ProjektEigenschaften!$B$20,0,1)</f>
        <v>FG01</v>
      </c>
      <c r="H85" s="45">
        <v>725</v>
      </c>
      <c r="I85" s="45" t="s">
        <v>37</v>
      </c>
      <c r="K85" s="45" t="s">
        <v>4</v>
      </c>
      <c r="L85" s="45" t="s">
        <v>1562</v>
      </c>
      <c r="M85" s="45" t="s">
        <v>1534</v>
      </c>
      <c r="N85" s="45" t="s">
        <v>1535</v>
      </c>
      <c r="O85" s="45">
        <v>0.01</v>
      </c>
      <c r="P85" s="45">
        <v>1</v>
      </c>
      <c r="Q85" s="45">
        <v>400</v>
      </c>
      <c r="R85" s="85"/>
      <c r="T85" s="19"/>
    </row>
    <row r="86" spans="1:1012">
      <c r="A86" s="27">
        <f t="shared" si="36"/>
        <v>85</v>
      </c>
      <c r="B86" s="1" t="str">
        <f>B85</f>
        <v>TZ012</v>
      </c>
      <c r="C86" s="1" t="str">
        <f>C85</f>
        <v>V5003_N6</v>
      </c>
      <c r="D86" s="6">
        <f>D85</f>
        <v>1</v>
      </c>
      <c r="E86" s="1" t="str">
        <f>E85</f>
        <v>app KLPx A1</v>
      </c>
      <c r="F86" s="45" t="s">
        <v>183</v>
      </c>
      <c r="G86" s="88" t="str">
        <f>CONCATENATE(ProjektEigenschaften!$B$19,0,1)</f>
        <v>RM01</v>
      </c>
      <c r="H86" s="45">
        <v>583</v>
      </c>
      <c r="I86" s="45" t="s">
        <v>52</v>
      </c>
      <c r="J86" s="1"/>
      <c r="K86" s="45" t="s">
        <v>4</v>
      </c>
      <c r="L86" s="1" t="str">
        <f t="shared" ref="L86:Q86" si="40">L85</f>
        <v>Klappe Auslagerung</v>
      </c>
      <c r="M86" s="1" t="str">
        <f t="shared" si="40"/>
        <v>HOERBBIGER</v>
      </c>
      <c r="N86" s="1" t="str">
        <f t="shared" si="40"/>
        <v>TriVAX</v>
      </c>
      <c r="O86" s="1">
        <f t="shared" si="40"/>
        <v>0.01</v>
      </c>
      <c r="P86" s="1">
        <f t="shared" si="40"/>
        <v>1</v>
      </c>
      <c r="Q86" s="1">
        <f t="shared" si="40"/>
        <v>400</v>
      </c>
      <c r="T86" s="19"/>
      <c r="ALV86" s="1"/>
      <c r="ALW86" s="1"/>
      <c r="ALX86" s="1"/>
    </row>
    <row r="87" spans="1:1012" ht="30">
      <c r="A87" s="27">
        <f t="shared" si="36"/>
        <v>86</v>
      </c>
      <c r="B87" s="1" t="str">
        <f>B85</f>
        <v>TZ012</v>
      </c>
      <c r="C87" s="1" t="str">
        <f>C85</f>
        <v>V5003_N6</v>
      </c>
      <c r="D87" s="6">
        <f>D85</f>
        <v>1</v>
      </c>
      <c r="E87" s="1" t="str">
        <f>E85</f>
        <v>app KLPx A1</v>
      </c>
      <c r="F87" s="45" t="s">
        <v>184</v>
      </c>
      <c r="G87" s="88" t="str">
        <f>CONCATENATE(ProjektEigenschaften!$B$19,0,2)</f>
        <v>RM02</v>
      </c>
      <c r="H87" s="45">
        <v>584</v>
      </c>
      <c r="I87" s="45" t="s">
        <v>53</v>
      </c>
      <c r="J87" s="1"/>
      <c r="K87" s="45" t="s">
        <v>4</v>
      </c>
      <c r="L87" s="1" t="str">
        <f t="shared" ref="L87:Q87" si="41">L85</f>
        <v>Klappe Auslagerung</v>
      </c>
      <c r="M87" s="1" t="str">
        <f t="shared" si="41"/>
        <v>HOERBBIGER</v>
      </c>
      <c r="N87" s="1" t="str">
        <f t="shared" si="41"/>
        <v>TriVAX</v>
      </c>
      <c r="O87" s="1">
        <f t="shared" si="41"/>
        <v>0.01</v>
      </c>
      <c r="P87" s="1">
        <f t="shared" si="41"/>
        <v>1</v>
      </c>
      <c r="Q87" s="1">
        <f t="shared" si="41"/>
        <v>400</v>
      </c>
      <c r="T87" s="19"/>
      <c r="ALV87" s="1"/>
      <c r="ALW87" s="1"/>
      <c r="ALX87" s="1"/>
    </row>
    <row r="88" spans="1:1012" s="22" customFormat="1">
      <c r="A88" s="27">
        <f t="shared" si="36"/>
        <v>87</v>
      </c>
      <c r="B88" s="22" t="str">
        <f>B85</f>
        <v>TZ012</v>
      </c>
      <c r="C88" s="22" t="str">
        <f>C85</f>
        <v>V5003_N6</v>
      </c>
      <c r="D88" s="7">
        <f>D85</f>
        <v>1</v>
      </c>
      <c r="E88" s="22" t="str">
        <f>E85</f>
        <v>app KLPx A1</v>
      </c>
      <c r="F88" s="45" t="s">
        <v>185</v>
      </c>
      <c r="G88" s="88" t="str">
        <f>CONCATENATE(ProjektEigenschaften!$B$17,0,5)</f>
        <v>SM05</v>
      </c>
      <c r="H88" s="45">
        <v>586</v>
      </c>
      <c r="I88" s="45" t="s">
        <v>1536</v>
      </c>
      <c r="K88" s="45" t="s">
        <v>4</v>
      </c>
      <c r="L88" s="22" t="str">
        <f t="shared" ref="L88:Q88" si="42">L85</f>
        <v>Klappe Auslagerung</v>
      </c>
      <c r="M88" s="22" t="str">
        <f t="shared" si="42"/>
        <v>HOERBBIGER</v>
      </c>
      <c r="N88" s="22" t="str">
        <f t="shared" si="42"/>
        <v>TriVAX</v>
      </c>
      <c r="O88" s="1">
        <f t="shared" si="42"/>
        <v>0.01</v>
      </c>
      <c r="P88" s="1">
        <f t="shared" si="42"/>
        <v>1</v>
      </c>
      <c r="Q88" s="1">
        <f t="shared" si="42"/>
        <v>400</v>
      </c>
      <c r="R88" s="1"/>
      <c r="T88" s="19"/>
    </row>
    <row r="89" spans="1:1012" s="19" customFormat="1">
      <c r="A89" s="27">
        <f t="shared" si="36"/>
        <v>88</v>
      </c>
      <c r="B89" s="45" t="s">
        <v>1590</v>
      </c>
      <c r="C89" s="45" t="s">
        <v>1594</v>
      </c>
      <c r="D89" s="45">
        <v>1</v>
      </c>
      <c r="E89" s="88" t="str">
        <f>ApparateEigenschaften!$A$50</f>
        <v>app SM01 A1</v>
      </c>
      <c r="F89" s="45" t="s">
        <v>182</v>
      </c>
      <c r="G89" s="88" t="str">
        <f>CONCATENATE(ProjektEigenschaften!$B$17,0,1)</f>
        <v>SM01</v>
      </c>
      <c r="H89" s="45">
        <v>585</v>
      </c>
      <c r="I89" s="45" t="s">
        <v>57</v>
      </c>
      <c r="K89" s="45" t="s">
        <v>4</v>
      </c>
      <c r="L89" s="45" t="s">
        <v>1563</v>
      </c>
      <c r="M89" s="45" t="s">
        <v>1534</v>
      </c>
      <c r="N89" s="45" t="s">
        <v>1535</v>
      </c>
    </row>
    <row r="90" spans="1:1012" s="21" customFormat="1">
      <c r="A90" s="27">
        <f t="shared" si="36"/>
        <v>89</v>
      </c>
      <c r="B90" s="45" t="s">
        <v>1590</v>
      </c>
      <c r="C90" s="45" t="s">
        <v>1595</v>
      </c>
      <c r="D90" s="45">
        <v>1</v>
      </c>
      <c r="E90" s="88" t="str">
        <f>ApparateEigenschaften!$A$56</f>
        <v>app KLPx A1</v>
      </c>
      <c r="F90" s="45" t="s">
        <v>182</v>
      </c>
      <c r="G90" s="88" t="str">
        <f>CONCATENATE(ProjektEigenschaften!$B$20,0,1)</f>
        <v>FG01</v>
      </c>
      <c r="H90" s="45">
        <v>736</v>
      </c>
      <c r="I90" s="45" t="s">
        <v>37</v>
      </c>
      <c r="K90" s="45" t="s">
        <v>4</v>
      </c>
      <c r="L90" s="45" t="s">
        <v>1566</v>
      </c>
      <c r="M90" s="45" t="s">
        <v>1568</v>
      </c>
      <c r="N90" s="45" t="s">
        <v>1569</v>
      </c>
      <c r="O90" s="45">
        <v>0.01</v>
      </c>
      <c r="P90" s="45">
        <v>1</v>
      </c>
      <c r="Q90" s="45">
        <v>400</v>
      </c>
      <c r="R90" s="85"/>
      <c r="T90" s="19"/>
    </row>
    <row r="91" spans="1:1012">
      <c r="A91" s="27">
        <f t="shared" si="36"/>
        <v>90</v>
      </c>
      <c r="B91" s="1" t="str">
        <f>B90</f>
        <v>TZ012</v>
      </c>
      <c r="C91" s="1" t="str">
        <f>C90</f>
        <v>V5039_N5B</v>
      </c>
      <c r="D91" s="6">
        <f>D90</f>
        <v>1</v>
      </c>
      <c r="E91" s="1" t="str">
        <f>E90</f>
        <v>app KLPx A1</v>
      </c>
      <c r="F91" s="45" t="s">
        <v>183</v>
      </c>
      <c r="G91" s="88" t="str">
        <f>CONCATENATE(ProjektEigenschaften!$B$19,0,1)</f>
        <v>RM01</v>
      </c>
      <c r="H91" s="45">
        <v>587</v>
      </c>
      <c r="I91" s="45" t="s">
        <v>52</v>
      </c>
      <c r="J91" s="1"/>
      <c r="K91" s="45" t="s">
        <v>4</v>
      </c>
      <c r="L91" s="1" t="str">
        <f t="shared" ref="L91:Q91" si="43">L90</f>
        <v>Klappe Umlagerung</v>
      </c>
      <c r="M91" s="1" t="str">
        <f t="shared" si="43"/>
        <v>Deufra Bernard</v>
      </c>
      <c r="N91" s="1" t="str">
        <f t="shared" si="43"/>
        <v>AS50</v>
      </c>
      <c r="O91" s="1">
        <f t="shared" si="43"/>
        <v>0.01</v>
      </c>
      <c r="P91" s="1">
        <f t="shared" si="43"/>
        <v>1</v>
      </c>
      <c r="Q91" s="1">
        <f t="shared" si="43"/>
        <v>400</v>
      </c>
      <c r="T91" s="19"/>
      <c r="ALV91" s="1"/>
      <c r="ALW91" s="1"/>
      <c r="ALX91" s="1"/>
    </row>
    <row r="92" spans="1:1012" ht="30">
      <c r="A92" s="27">
        <f t="shared" si="36"/>
        <v>91</v>
      </c>
      <c r="B92" s="1" t="str">
        <f>B90</f>
        <v>TZ012</v>
      </c>
      <c r="C92" s="1" t="str">
        <f>C90</f>
        <v>V5039_N5B</v>
      </c>
      <c r="D92" s="6">
        <f>D90</f>
        <v>1</v>
      </c>
      <c r="E92" s="1" t="str">
        <f>E90</f>
        <v>app KLPx A1</v>
      </c>
      <c r="F92" s="45" t="s">
        <v>184</v>
      </c>
      <c r="G92" s="88" t="str">
        <f>CONCATENATE(ProjektEigenschaften!$B$19,0,2)</f>
        <v>RM02</v>
      </c>
      <c r="H92" s="45">
        <v>592</v>
      </c>
      <c r="I92" s="45" t="s">
        <v>53</v>
      </c>
      <c r="J92" s="1"/>
      <c r="K92" s="45" t="s">
        <v>4</v>
      </c>
      <c r="L92" s="1" t="str">
        <f t="shared" ref="L92:Q92" si="44">L90</f>
        <v>Klappe Umlagerung</v>
      </c>
      <c r="M92" s="1" t="str">
        <f t="shared" si="44"/>
        <v>Deufra Bernard</v>
      </c>
      <c r="N92" s="1" t="str">
        <f t="shared" si="44"/>
        <v>AS50</v>
      </c>
      <c r="O92" s="1">
        <f t="shared" si="44"/>
        <v>0.01</v>
      </c>
      <c r="P92" s="1">
        <f t="shared" si="44"/>
        <v>1</v>
      </c>
      <c r="Q92" s="1">
        <f t="shared" si="44"/>
        <v>400</v>
      </c>
      <c r="T92" s="19"/>
      <c r="ALV92" s="1"/>
      <c r="ALW92" s="1"/>
      <c r="ALX92" s="1"/>
    </row>
    <row r="93" spans="1:1012" s="22" customFormat="1">
      <c r="A93" s="27">
        <f t="shared" si="36"/>
        <v>92</v>
      </c>
      <c r="B93" s="22" t="str">
        <f>B90</f>
        <v>TZ012</v>
      </c>
      <c r="C93" s="22" t="str">
        <f>C90</f>
        <v>V5039_N5B</v>
      </c>
      <c r="D93" s="7">
        <f>D90</f>
        <v>1</v>
      </c>
      <c r="E93" s="22" t="str">
        <f>E90</f>
        <v>app KLPx A1</v>
      </c>
      <c r="F93" s="45" t="s">
        <v>185</v>
      </c>
      <c r="G93" s="88" t="str">
        <f>CONCATENATE(ProjektEigenschaften!$B$17,0,5)</f>
        <v>SM05</v>
      </c>
      <c r="H93" s="45">
        <v>594</v>
      </c>
      <c r="I93" s="45" t="s">
        <v>1536</v>
      </c>
      <c r="K93" s="45" t="s">
        <v>4</v>
      </c>
      <c r="L93" s="22" t="str">
        <f t="shared" ref="L93:Q93" si="45">L90</f>
        <v>Klappe Umlagerung</v>
      </c>
      <c r="M93" s="22" t="str">
        <f t="shared" si="45"/>
        <v>Deufra Bernard</v>
      </c>
      <c r="N93" s="22" t="str">
        <f t="shared" si="45"/>
        <v>AS50</v>
      </c>
      <c r="O93" s="1">
        <f t="shared" si="45"/>
        <v>0.01</v>
      </c>
      <c r="P93" s="1">
        <f t="shared" si="45"/>
        <v>1</v>
      </c>
      <c r="Q93" s="1">
        <f t="shared" si="45"/>
        <v>400</v>
      </c>
      <c r="R93" s="1"/>
      <c r="T93" s="19"/>
    </row>
    <row r="94" spans="1:1012" s="19" customFormat="1">
      <c r="A94" s="27">
        <f t="shared" si="36"/>
        <v>93</v>
      </c>
      <c r="B94" s="45" t="s">
        <v>1590</v>
      </c>
      <c r="C94" s="45" t="s">
        <v>1596</v>
      </c>
      <c r="D94" s="45">
        <v>1</v>
      </c>
      <c r="E94" s="88" t="str">
        <f>ApparateEigenschaften!$A$50</f>
        <v>app SM01 A1</v>
      </c>
      <c r="F94" s="45" t="s">
        <v>182</v>
      </c>
      <c r="G94" s="88" t="str">
        <f>CONCATENATE(ProjektEigenschaften!$B$17,0,1)</f>
        <v>SM01</v>
      </c>
      <c r="H94" s="45">
        <v>593</v>
      </c>
      <c r="I94" s="45" t="s">
        <v>57</v>
      </c>
      <c r="K94" s="45" t="s">
        <v>4</v>
      </c>
      <c r="L94" s="45" t="s">
        <v>1567</v>
      </c>
      <c r="M94" s="45" t="s">
        <v>1568</v>
      </c>
      <c r="N94" s="45" t="s">
        <v>1569</v>
      </c>
    </row>
    <row r="95" spans="1:1012" s="23" customFormat="1">
      <c r="A95" s="27">
        <f t="shared" si="36"/>
        <v>94</v>
      </c>
      <c r="B95" s="45" t="s">
        <v>1590</v>
      </c>
      <c r="C95" s="45" t="s">
        <v>1597</v>
      </c>
      <c r="D95" s="45">
        <v>1</v>
      </c>
      <c r="E95" s="88" t="str">
        <f>ApparateEigenschaften!$A$51</f>
        <v>app SM02 A1</v>
      </c>
      <c r="F95" s="45" t="s">
        <v>182</v>
      </c>
      <c r="G95" s="88" t="str">
        <f>CONCATENATE(ProjektEigenschaften!$B$17,0,1)</f>
        <v>SM01</v>
      </c>
      <c r="H95" s="45">
        <v>570</v>
      </c>
      <c r="I95" s="45" t="s">
        <v>1548</v>
      </c>
      <c r="K95" s="45" t="s">
        <v>4</v>
      </c>
      <c r="L95" s="45" t="s">
        <v>1547</v>
      </c>
      <c r="M95" s="45" t="s">
        <v>1530</v>
      </c>
      <c r="N95" s="45" t="s">
        <v>1539</v>
      </c>
      <c r="T95" s="19"/>
    </row>
    <row r="96" spans="1:1012" s="24" customFormat="1">
      <c r="A96" s="27">
        <f t="shared" si="36"/>
        <v>95</v>
      </c>
      <c r="B96" s="22" t="str">
        <f>B95</f>
        <v>TZ012</v>
      </c>
      <c r="C96" s="22" t="str">
        <f>C95</f>
        <v>LS003</v>
      </c>
      <c r="D96" s="7">
        <f>D95</f>
        <v>1</v>
      </c>
      <c r="E96" s="24" t="str">
        <f>E95</f>
        <v>app SM02 A1</v>
      </c>
      <c r="F96" s="45" t="s">
        <v>183</v>
      </c>
      <c r="G96" s="88" t="str">
        <f>CONCATENATE(ProjektEigenschaften!$B$17,0,2)</f>
        <v>SM02</v>
      </c>
      <c r="H96" s="45">
        <v>569</v>
      </c>
      <c r="I96" s="45" t="s">
        <v>1549</v>
      </c>
      <c r="K96" s="45" t="s">
        <v>4</v>
      </c>
      <c r="L96" s="22" t="str">
        <f>L95</f>
        <v>Grenzschalter</v>
      </c>
      <c r="M96" s="22" t="str">
        <f>M95</f>
        <v>Endress+Hauser</v>
      </c>
      <c r="N96" s="22" t="str">
        <f>N95</f>
        <v>Liquifant</v>
      </c>
      <c r="T96" s="19"/>
    </row>
    <row r="97" spans="1:20" s="23" customFormat="1">
      <c r="A97" s="27">
        <f t="shared" si="36"/>
        <v>96</v>
      </c>
      <c r="B97" s="45" t="s">
        <v>1590</v>
      </c>
      <c r="C97" s="45" t="s">
        <v>1598</v>
      </c>
      <c r="D97" s="45">
        <v>1</v>
      </c>
      <c r="E97" s="88" t="str">
        <f>ApparateEigenschaften!$A$51</f>
        <v>app SM02 A1</v>
      </c>
      <c r="F97" s="45" t="s">
        <v>182</v>
      </c>
      <c r="G97" s="88" t="str">
        <f>CONCATENATE(ProjektEigenschaften!$B$17,0,1)</f>
        <v>SM01</v>
      </c>
      <c r="H97" s="45">
        <v>576</v>
      </c>
      <c r="I97" s="45" t="s">
        <v>1545</v>
      </c>
      <c r="K97" s="45" t="s">
        <v>4</v>
      </c>
      <c r="L97" s="45" t="s">
        <v>1547</v>
      </c>
      <c r="M97" s="45" t="s">
        <v>1530</v>
      </c>
      <c r="N97" s="45" t="s">
        <v>1539</v>
      </c>
      <c r="T97" s="19"/>
    </row>
    <row r="98" spans="1:20" s="24" customFormat="1">
      <c r="A98" s="27">
        <f t="shared" si="36"/>
        <v>97</v>
      </c>
      <c r="B98" s="22" t="str">
        <f>B97</f>
        <v>TZ012</v>
      </c>
      <c r="C98" s="22" t="str">
        <f>C97</f>
        <v>LS033</v>
      </c>
      <c r="D98" s="7">
        <f>D97</f>
        <v>1</v>
      </c>
      <c r="E98" s="24" t="str">
        <f>E97</f>
        <v>app SM02 A1</v>
      </c>
      <c r="F98" s="45" t="s">
        <v>183</v>
      </c>
      <c r="G98" s="88" t="str">
        <f>CONCATENATE(ProjektEigenschaften!$B$17,0,2)</f>
        <v>SM02</v>
      </c>
      <c r="H98" s="45">
        <v>571</v>
      </c>
      <c r="I98" s="45" t="s">
        <v>1572</v>
      </c>
      <c r="K98" s="45" t="s">
        <v>4</v>
      </c>
      <c r="L98" s="22" t="str">
        <f>L97</f>
        <v>Grenzschalter</v>
      </c>
      <c r="M98" s="22" t="str">
        <f>M97</f>
        <v>Endress+Hauser</v>
      </c>
      <c r="N98" s="22" t="str">
        <f>N97</f>
        <v>Liquifant</v>
      </c>
      <c r="T98" s="19"/>
    </row>
    <row r="99" spans="1:20" s="23" customFormat="1">
      <c r="A99" s="27">
        <f t="shared" ref="A99:A105" si="46">IF(B99="","",ROW()-1)</f>
        <v>98</v>
      </c>
      <c r="B99" s="45" t="s">
        <v>1590</v>
      </c>
      <c r="C99" s="45" t="s">
        <v>1599</v>
      </c>
      <c r="D99" s="45">
        <v>1</v>
      </c>
      <c r="E99" s="88" t="str">
        <f>ApparateEigenschaften!$A$51</f>
        <v>app SM02 A1</v>
      </c>
      <c r="F99" s="45" t="s">
        <v>182</v>
      </c>
      <c r="G99" s="88" t="str">
        <f>CONCATENATE(ProjektEigenschaften!$B$17,0,1)</f>
        <v>SM01</v>
      </c>
      <c r="H99" s="45">
        <v>578</v>
      </c>
      <c r="I99" s="45" t="s">
        <v>1546</v>
      </c>
      <c r="K99" s="45" t="s">
        <v>4</v>
      </c>
      <c r="L99" s="45" t="s">
        <v>1547</v>
      </c>
      <c r="M99" s="45" t="s">
        <v>1530</v>
      </c>
      <c r="N99" s="45" t="s">
        <v>1539</v>
      </c>
      <c r="T99" s="19"/>
    </row>
    <row r="100" spans="1:20" s="24" customFormat="1">
      <c r="A100" s="27">
        <f t="shared" si="46"/>
        <v>99</v>
      </c>
      <c r="B100" s="22" t="str">
        <f>B99</f>
        <v>TZ012</v>
      </c>
      <c r="C100" s="22" t="str">
        <f>C99</f>
        <v>LS333</v>
      </c>
      <c r="D100" s="7">
        <f>D99</f>
        <v>1</v>
      </c>
      <c r="E100" s="24" t="str">
        <f>E99</f>
        <v>app SM02 A1</v>
      </c>
      <c r="F100" s="45" t="s">
        <v>183</v>
      </c>
      <c r="G100" s="88" t="str">
        <f>CONCATENATE(ProjektEigenschaften!$B$17,0,2)</f>
        <v>SM02</v>
      </c>
      <c r="H100" s="45">
        <v>577</v>
      </c>
      <c r="I100" s="45" t="s">
        <v>1574</v>
      </c>
      <c r="K100" s="45" t="s">
        <v>4</v>
      </c>
      <c r="L100" s="22" t="str">
        <f>L99</f>
        <v>Grenzschalter</v>
      </c>
      <c r="M100" s="22" t="str">
        <f>M99</f>
        <v>Endress+Hauser</v>
      </c>
      <c r="N100" s="22" t="str">
        <f>N99</f>
        <v>Liquifant</v>
      </c>
      <c r="T100" s="19"/>
    </row>
    <row r="101" spans="1:20" s="19" customFormat="1">
      <c r="A101" s="27">
        <f t="shared" si="46"/>
        <v>100</v>
      </c>
      <c r="B101" s="45" t="s">
        <v>1590</v>
      </c>
      <c r="C101" s="45" t="s">
        <v>1600</v>
      </c>
      <c r="D101" s="45">
        <v>1</v>
      </c>
      <c r="E101" s="88" t="str">
        <f>ApparateEigenschaften!$A$6</f>
        <v>app SENT A1</v>
      </c>
      <c r="F101" s="45" t="s">
        <v>182</v>
      </c>
      <c r="G101" s="88" t="str">
        <f>CONCATENATE(ProjektEigenschaften!$B$15,0,1)</f>
        <v>MW01</v>
      </c>
      <c r="H101" s="45">
        <v>261</v>
      </c>
      <c r="I101" s="45" t="s">
        <v>3</v>
      </c>
      <c r="J101" s="19" t="s">
        <v>241</v>
      </c>
      <c r="K101" s="45" t="s">
        <v>4</v>
      </c>
      <c r="L101" s="45" t="s">
        <v>1541</v>
      </c>
      <c r="M101" s="45" t="s">
        <v>1530</v>
      </c>
      <c r="N101" s="45" t="s">
        <v>1544</v>
      </c>
      <c r="O101" s="45"/>
      <c r="P101" s="45"/>
      <c r="Q101" s="45"/>
      <c r="R101" s="85"/>
      <c r="S101" s="19" t="s">
        <v>1486</v>
      </c>
    </row>
    <row r="102" spans="1:20" s="19" customFormat="1">
      <c r="A102" s="27">
        <f t="shared" si="46"/>
        <v>101</v>
      </c>
      <c r="B102" s="45" t="s">
        <v>1590</v>
      </c>
      <c r="C102" s="45" t="s">
        <v>1601</v>
      </c>
      <c r="D102" s="45">
        <v>1</v>
      </c>
      <c r="E102" s="88" t="str">
        <f>ApparateEigenschaften!$A$50</f>
        <v>app SM01 A1</v>
      </c>
      <c r="F102" s="45" t="s">
        <v>182</v>
      </c>
      <c r="G102" s="88" t="str">
        <f>CONCATENATE(ProjektEigenschaften!$B$17,0,1)</f>
        <v>SM01</v>
      </c>
      <c r="H102" s="45">
        <v>568</v>
      </c>
      <c r="I102" s="45" t="s">
        <v>57</v>
      </c>
      <c r="K102" s="45" t="s">
        <v>4</v>
      </c>
      <c r="L102" s="45" t="s">
        <v>1577</v>
      </c>
      <c r="M102" s="45" t="s">
        <v>1530</v>
      </c>
      <c r="N102" s="45" t="s">
        <v>1544</v>
      </c>
    </row>
    <row r="103" spans="1:20" s="21" customFormat="1">
      <c r="A103" s="27">
        <f t="shared" si="46"/>
        <v>102</v>
      </c>
      <c r="B103" s="45" t="s">
        <v>1602</v>
      </c>
      <c r="C103" s="45" t="s">
        <v>76</v>
      </c>
      <c r="D103" s="45">
        <v>1</v>
      </c>
      <c r="E103" s="88" t="str">
        <f>ApparateEigenschaften!$A$56</f>
        <v>app KLPx A1</v>
      </c>
      <c r="F103" s="45" t="s">
        <v>182</v>
      </c>
      <c r="G103" s="88" t="str">
        <f>CONCATENATE(ProjektEigenschaften!$B$20,0,1)</f>
        <v>FG01</v>
      </c>
      <c r="H103" s="45">
        <v>737</v>
      </c>
      <c r="I103" s="45" t="s">
        <v>37</v>
      </c>
      <c r="K103" s="45" t="s">
        <v>4</v>
      </c>
      <c r="L103" s="45" t="s">
        <v>1603</v>
      </c>
      <c r="M103" s="45"/>
      <c r="N103" s="45"/>
      <c r="O103" s="45"/>
      <c r="P103" s="45"/>
      <c r="Q103" s="45"/>
      <c r="R103" s="85"/>
      <c r="T103" s="19"/>
    </row>
    <row r="104" spans="1:20" s="23" customFormat="1">
      <c r="A104" s="27">
        <f t="shared" si="46"/>
        <v>103</v>
      </c>
      <c r="B104" s="45" t="s">
        <v>1602</v>
      </c>
      <c r="C104" s="45" t="s">
        <v>71</v>
      </c>
      <c r="D104" s="45">
        <v>1</v>
      </c>
      <c r="E104" s="88" t="str">
        <f>ApparateEigenschaften!$A$55</f>
        <v>app RM03 A1</v>
      </c>
      <c r="F104" s="45" t="s">
        <v>182</v>
      </c>
      <c r="G104" s="88" t="str">
        <f>CONCATENATE(ProjektEigenschaften!$B$19,0,1)</f>
        <v>RM01</v>
      </c>
      <c r="H104" s="45">
        <v>595</v>
      </c>
      <c r="I104" s="45" t="s">
        <v>1605</v>
      </c>
      <c r="K104" s="45" t="s">
        <v>4</v>
      </c>
      <c r="L104" s="45" t="s">
        <v>1604</v>
      </c>
      <c r="M104" s="45"/>
      <c r="N104" s="45"/>
      <c r="T104" s="19"/>
    </row>
    <row r="105" spans="1:20" s="17" customFormat="1">
      <c r="A105" s="27">
        <f t="shared" si="46"/>
        <v>104</v>
      </c>
      <c r="B105" s="1" t="str">
        <f>B104</f>
        <v>TZ020</v>
      </c>
      <c r="C105" s="17" t="str">
        <f>C104</f>
        <v>E001</v>
      </c>
      <c r="D105" s="6">
        <f>D104</f>
        <v>1</v>
      </c>
      <c r="E105" s="17" t="str">
        <f>E104</f>
        <v>app RM03 A1</v>
      </c>
      <c r="F105" s="45" t="s">
        <v>183</v>
      </c>
      <c r="G105" s="88" t="str">
        <f>CONCATENATE(ProjektEigenschaften!$B$19,0,2)</f>
        <v>RM02</v>
      </c>
      <c r="H105" s="45">
        <v>596</v>
      </c>
      <c r="I105" s="45" t="s">
        <v>1606</v>
      </c>
      <c r="K105" s="45" t="s">
        <v>4</v>
      </c>
      <c r="L105" s="17" t="str">
        <f>L104</f>
        <v>Tankwahl</v>
      </c>
      <c r="T105" s="19"/>
    </row>
    <row r="106" spans="1:20" s="24" customFormat="1">
      <c r="A106" s="27">
        <f>IF(B106="","",ROW()-1)</f>
        <v>105</v>
      </c>
      <c r="B106" s="22" t="str">
        <f>B104</f>
        <v>TZ020</v>
      </c>
      <c r="C106" s="22" t="str">
        <f>C104</f>
        <v>E001</v>
      </c>
      <c r="D106" s="7">
        <f>D104</f>
        <v>1</v>
      </c>
      <c r="E106" s="24" t="str">
        <f>E104</f>
        <v>app RM03 A1</v>
      </c>
      <c r="F106" s="45" t="s">
        <v>184</v>
      </c>
      <c r="G106" s="88" t="str">
        <f>CONCATENATE(ProjektEigenschaften!$B$19,0,3)</f>
        <v>RM03</v>
      </c>
      <c r="H106" s="45">
        <v>597</v>
      </c>
      <c r="I106" s="45" t="s">
        <v>1607</v>
      </c>
      <c r="K106" s="45" t="s">
        <v>4</v>
      </c>
      <c r="L106" s="22" t="str">
        <f>L104</f>
        <v>Tankwahl</v>
      </c>
      <c r="M106" s="22"/>
      <c r="N106" s="22"/>
      <c r="T106" s="19"/>
    </row>
    <row r="107" spans="1:20" s="19" customFormat="1">
      <c r="A107" s="27">
        <f t="shared" ref="A107:A108" si="47">IF(B107="","",ROW()-1)</f>
        <v>106</v>
      </c>
      <c r="B107" s="45" t="s">
        <v>1602</v>
      </c>
      <c r="C107" s="45" t="s">
        <v>1608</v>
      </c>
      <c r="D107" s="45">
        <v>1</v>
      </c>
      <c r="E107" s="88" t="str">
        <f>ApparateEigenschaften!$A$53</f>
        <v>app RM01 A1</v>
      </c>
      <c r="F107" s="45" t="s">
        <v>182</v>
      </c>
      <c r="G107" s="88" t="str">
        <f>CONCATENATE(ProjektEigenschaften!$B$19,0,1)</f>
        <v>RM01</v>
      </c>
      <c r="H107" s="45">
        <v>598</v>
      </c>
      <c r="I107" s="45" t="s">
        <v>1609</v>
      </c>
      <c r="K107" s="45" t="s">
        <v>4</v>
      </c>
      <c r="L107" s="45" t="s">
        <v>1604</v>
      </c>
      <c r="M107" s="45"/>
      <c r="N107" s="45"/>
    </row>
    <row r="108" spans="1:20" s="19" customFormat="1">
      <c r="A108" s="27">
        <f t="shared" si="47"/>
        <v>107</v>
      </c>
      <c r="B108" s="45" t="s">
        <v>1602</v>
      </c>
      <c r="C108" s="45" t="s">
        <v>1610</v>
      </c>
      <c r="D108" s="45">
        <v>1</v>
      </c>
      <c r="E108" s="88" t="str">
        <f>ApparateEigenschaften!$A$50</f>
        <v>app SM01 A1</v>
      </c>
      <c r="F108" s="45" t="s">
        <v>182</v>
      </c>
      <c r="G108" s="88" t="str">
        <f>CONCATENATE(ProjektEigenschaften!$B$17,0,1)</f>
        <v>SM01</v>
      </c>
      <c r="H108" s="45">
        <v>599</v>
      </c>
      <c r="I108" s="45" t="s">
        <v>57</v>
      </c>
      <c r="K108" s="45" t="s">
        <v>4</v>
      </c>
      <c r="L108" s="45" t="s">
        <v>1604</v>
      </c>
      <c r="M108" s="45"/>
      <c r="N108" s="45"/>
    </row>
    <row r="109" spans="1:20">
      <c r="A109" s="27" t="str">
        <f t="shared" ref="A108:A171" si="48">IF(B109="","",ROW()-1)</f>
        <v/>
      </c>
    </row>
    <row r="110" spans="1:20">
      <c r="A110" s="27" t="str">
        <f t="shared" si="48"/>
        <v/>
      </c>
    </row>
    <row r="111" spans="1:20">
      <c r="A111" s="27" t="str">
        <f t="shared" si="48"/>
        <v/>
      </c>
    </row>
    <row r="112" spans="1:20">
      <c r="A112" s="27" t="str">
        <f t="shared" si="48"/>
        <v/>
      </c>
    </row>
    <row r="113" spans="1:1">
      <c r="A113" s="27" t="str">
        <f t="shared" si="48"/>
        <v/>
      </c>
    </row>
    <row r="114" spans="1:1">
      <c r="A114" s="27" t="str">
        <f t="shared" si="48"/>
        <v/>
      </c>
    </row>
    <row r="115" spans="1:1">
      <c r="A115" s="27" t="str">
        <f t="shared" si="48"/>
        <v/>
      </c>
    </row>
    <row r="116" spans="1:1">
      <c r="A116" s="27" t="str">
        <f t="shared" si="48"/>
        <v/>
      </c>
    </row>
    <row r="117" spans="1:1">
      <c r="A117" s="27" t="str">
        <f t="shared" si="48"/>
        <v/>
      </c>
    </row>
    <row r="118" spans="1:1">
      <c r="A118" s="27" t="str">
        <f t="shared" si="48"/>
        <v/>
      </c>
    </row>
    <row r="119" spans="1:1">
      <c r="A119" s="27" t="str">
        <f t="shared" si="48"/>
        <v/>
      </c>
    </row>
    <row r="120" spans="1:1">
      <c r="A120" s="27" t="str">
        <f t="shared" si="48"/>
        <v/>
      </c>
    </row>
    <row r="121" spans="1:1">
      <c r="A121" s="27" t="str">
        <f t="shared" si="48"/>
        <v/>
      </c>
    </row>
    <row r="122" spans="1:1">
      <c r="A122" s="27" t="str">
        <f t="shared" si="48"/>
        <v/>
      </c>
    </row>
    <row r="123" spans="1:1">
      <c r="A123" s="27" t="str">
        <f t="shared" si="48"/>
        <v/>
      </c>
    </row>
    <row r="124" spans="1:1">
      <c r="A124" s="27" t="str">
        <f t="shared" si="48"/>
        <v/>
      </c>
    </row>
    <row r="125" spans="1:1">
      <c r="A125" s="27" t="str">
        <f t="shared" si="48"/>
        <v/>
      </c>
    </row>
    <row r="126" spans="1:1">
      <c r="A126" s="27" t="str">
        <f t="shared" si="48"/>
        <v/>
      </c>
    </row>
    <row r="127" spans="1:1">
      <c r="A127" s="27" t="str">
        <f t="shared" si="48"/>
        <v/>
      </c>
    </row>
    <row r="128" spans="1:1">
      <c r="A128" s="27" t="str">
        <f t="shared" si="48"/>
        <v/>
      </c>
    </row>
    <row r="129" spans="1:1">
      <c r="A129" s="27" t="str">
        <f t="shared" si="48"/>
        <v/>
      </c>
    </row>
    <row r="130" spans="1:1">
      <c r="A130" s="27" t="str">
        <f t="shared" si="48"/>
        <v/>
      </c>
    </row>
    <row r="131" spans="1:1">
      <c r="A131" s="27" t="str">
        <f t="shared" si="48"/>
        <v/>
      </c>
    </row>
    <row r="132" spans="1:1">
      <c r="A132" s="27" t="str">
        <f t="shared" si="48"/>
        <v/>
      </c>
    </row>
    <row r="133" spans="1:1">
      <c r="A133" s="27" t="str">
        <f t="shared" si="48"/>
        <v/>
      </c>
    </row>
    <row r="134" spans="1:1">
      <c r="A134" s="27" t="str">
        <f t="shared" si="48"/>
        <v/>
      </c>
    </row>
    <row r="135" spans="1:1">
      <c r="A135" s="27" t="str">
        <f t="shared" si="48"/>
        <v/>
      </c>
    </row>
    <row r="136" spans="1:1">
      <c r="A136" s="27" t="str">
        <f t="shared" si="48"/>
        <v/>
      </c>
    </row>
    <row r="137" spans="1:1">
      <c r="A137" s="27" t="str">
        <f t="shared" si="48"/>
        <v/>
      </c>
    </row>
    <row r="138" spans="1:1">
      <c r="A138" s="27" t="str">
        <f t="shared" si="48"/>
        <v/>
      </c>
    </row>
    <row r="139" spans="1:1">
      <c r="A139" s="27" t="str">
        <f t="shared" si="48"/>
        <v/>
      </c>
    </row>
    <row r="140" spans="1:1">
      <c r="A140" s="27" t="str">
        <f t="shared" si="48"/>
        <v/>
      </c>
    </row>
    <row r="141" spans="1:1">
      <c r="A141" s="27" t="str">
        <f t="shared" si="48"/>
        <v/>
      </c>
    </row>
    <row r="142" spans="1:1">
      <c r="A142" s="27" t="str">
        <f t="shared" si="48"/>
        <v/>
      </c>
    </row>
    <row r="143" spans="1:1">
      <c r="A143" s="27" t="str">
        <f t="shared" si="48"/>
        <v/>
      </c>
    </row>
    <row r="144" spans="1:1">
      <c r="A144" s="27" t="str">
        <f t="shared" si="48"/>
        <v/>
      </c>
    </row>
    <row r="145" spans="1:1">
      <c r="A145" s="27" t="str">
        <f t="shared" si="48"/>
        <v/>
      </c>
    </row>
    <row r="146" spans="1:1">
      <c r="A146" s="27" t="str">
        <f t="shared" si="48"/>
        <v/>
      </c>
    </row>
    <row r="147" spans="1:1">
      <c r="A147" s="27" t="str">
        <f t="shared" si="48"/>
        <v/>
      </c>
    </row>
    <row r="148" spans="1:1">
      <c r="A148" s="27" t="str">
        <f t="shared" si="48"/>
        <v/>
      </c>
    </row>
    <row r="149" spans="1:1">
      <c r="A149" s="27" t="str">
        <f t="shared" si="48"/>
        <v/>
      </c>
    </row>
    <row r="150" spans="1:1">
      <c r="A150" s="27" t="str">
        <f t="shared" si="48"/>
        <v/>
      </c>
    </row>
    <row r="151" spans="1:1">
      <c r="A151" s="27" t="str">
        <f t="shared" si="48"/>
        <v/>
      </c>
    </row>
    <row r="152" spans="1:1">
      <c r="A152" s="27" t="str">
        <f t="shared" si="48"/>
        <v/>
      </c>
    </row>
    <row r="153" spans="1:1">
      <c r="A153" s="27" t="str">
        <f t="shared" si="48"/>
        <v/>
      </c>
    </row>
    <row r="154" spans="1:1">
      <c r="A154" s="27" t="str">
        <f t="shared" si="48"/>
        <v/>
      </c>
    </row>
    <row r="155" spans="1:1">
      <c r="A155" s="27" t="str">
        <f t="shared" si="48"/>
        <v/>
      </c>
    </row>
    <row r="156" spans="1:1">
      <c r="A156" s="27" t="str">
        <f t="shared" si="48"/>
        <v/>
      </c>
    </row>
    <row r="157" spans="1:1">
      <c r="A157" s="27" t="str">
        <f t="shared" si="48"/>
        <v/>
      </c>
    </row>
    <row r="158" spans="1:1">
      <c r="A158" s="27" t="str">
        <f t="shared" si="48"/>
        <v/>
      </c>
    </row>
    <row r="159" spans="1:1">
      <c r="A159" s="27" t="str">
        <f t="shared" si="48"/>
        <v/>
      </c>
    </row>
    <row r="160" spans="1:1">
      <c r="A160" s="27" t="str">
        <f t="shared" si="48"/>
        <v/>
      </c>
    </row>
    <row r="161" spans="1:1">
      <c r="A161" s="27" t="str">
        <f t="shared" si="48"/>
        <v/>
      </c>
    </row>
    <row r="162" spans="1:1">
      <c r="A162" s="27" t="str">
        <f t="shared" si="48"/>
        <v/>
      </c>
    </row>
    <row r="163" spans="1:1">
      <c r="A163" s="27" t="str">
        <f t="shared" si="48"/>
        <v/>
      </c>
    </row>
    <row r="164" spans="1:1">
      <c r="A164" s="27" t="str">
        <f t="shared" si="48"/>
        <v/>
      </c>
    </row>
    <row r="165" spans="1:1">
      <c r="A165" s="27" t="str">
        <f t="shared" si="48"/>
        <v/>
      </c>
    </row>
    <row r="166" spans="1:1">
      <c r="A166" s="27" t="str">
        <f t="shared" si="48"/>
        <v/>
      </c>
    </row>
    <row r="167" spans="1:1">
      <c r="A167" s="27" t="str">
        <f t="shared" si="48"/>
        <v/>
      </c>
    </row>
    <row r="168" spans="1:1">
      <c r="A168" s="27" t="str">
        <f t="shared" si="48"/>
        <v/>
      </c>
    </row>
    <row r="169" spans="1:1">
      <c r="A169" s="27" t="str">
        <f t="shared" si="48"/>
        <v/>
      </c>
    </row>
    <row r="170" spans="1:1">
      <c r="A170" s="27" t="str">
        <f t="shared" si="48"/>
        <v/>
      </c>
    </row>
    <row r="171" spans="1:1">
      <c r="A171" s="27" t="str">
        <f t="shared" si="48"/>
        <v/>
      </c>
    </row>
    <row r="172" spans="1:1">
      <c r="A172" s="27" t="str">
        <f t="shared" ref="A172:A235" si="49">IF(B172="","",ROW()-1)</f>
        <v/>
      </c>
    </row>
    <row r="173" spans="1:1">
      <c r="A173" s="27" t="str">
        <f t="shared" si="49"/>
        <v/>
      </c>
    </row>
    <row r="174" spans="1:1">
      <c r="A174" s="27" t="str">
        <f t="shared" si="49"/>
        <v/>
      </c>
    </row>
    <row r="175" spans="1:1">
      <c r="A175" s="27" t="str">
        <f t="shared" si="49"/>
        <v/>
      </c>
    </row>
    <row r="176" spans="1:1">
      <c r="A176" s="27" t="str">
        <f t="shared" si="49"/>
        <v/>
      </c>
    </row>
    <row r="177" spans="1:1">
      <c r="A177" s="27" t="str">
        <f t="shared" si="49"/>
        <v/>
      </c>
    </row>
    <row r="178" spans="1:1">
      <c r="A178" s="27" t="str">
        <f t="shared" si="49"/>
        <v/>
      </c>
    </row>
    <row r="179" spans="1:1">
      <c r="A179" s="27" t="str">
        <f t="shared" si="49"/>
        <v/>
      </c>
    </row>
    <row r="180" spans="1:1">
      <c r="A180" s="27" t="str">
        <f t="shared" si="49"/>
        <v/>
      </c>
    </row>
    <row r="181" spans="1:1">
      <c r="A181" s="27" t="str">
        <f t="shared" si="49"/>
        <v/>
      </c>
    </row>
    <row r="182" spans="1:1">
      <c r="A182" s="27" t="str">
        <f t="shared" si="49"/>
        <v/>
      </c>
    </row>
    <row r="183" spans="1:1">
      <c r="A183" s="27" t="str">
        <f t="shared" si="49"/>
        <v/>
      </c>
    </row>
    <row r="184" spans="1:1">
      <c r="A184" s="27" t="str">
        <f t="shared" si="49"/>
        <v/>
      </c>
    </row>
    <row r="185" spans="1:1">
      <c r="A185" s="27" t="str">
        <f t="shared" si="49"/>
        <v/>
      </c>
    </row>
    <row r="186" spans="1:1">
      <c r="A186" s="27" t="str">
        <f t="shared" si="49"/>
        <v/>
      </c>
    </row>
    <row r="187" spans="1:1">
      <c r="A187" s="27" t="str">
        <f t="shared" si="49"/>
        <v/>
      </c>
    </row>
    <row r="188" spans="1:1">
      <c r="A188" s="27" t="str">
        <f t="shared" si="49"/>
        <v/>
      </c>
    </row>
    <row r="189" spans="1:1">
      <c r="A189" s="27" t="str">
        <f t="shared" si="49"/>
        <v/>
      </c>
    </row>
    <row r="190" spans="1:1">
      <c r="A190" s="27" t="str">
        <f t="shared" si="49"/>
        <v/>
      </c>
    </row>
    <row r="191" spans="1:1">
      <c r="A191" s="27" t="str">
        <f t="shared" si="49"/>
        <v/>
      </c>
    </row>
    <row r="192" spans="1:1">
      <c r="A192" s="27" t="str">
        <f t="shared" si="49"/>
        <v/>
      </c>
    </row>
    <row r="193" spans="1:1">
      <c r="A193" s="27" t="str">
        <f t="shared" si="49"/>
        <v/>
      </c>
    </row>
    <row r="194" spans="1:1">
      <c r="A194" s="27" t="str">
        <f t="shared" si="49"/>
        <v/>
      </c>
    </row>
    <row r="195" spans="1:1">
      <c r="A195" s="27" t="str">
        <f t="shared" si="49"/>
        <v/>
      </c>
    </row>
    <row r="196" spans="1:1">
      <c r="A196" s="27" t="str">
        <f t="shared" si="49"/>
        <v/>
      </c>
    </row>
    <row r="197" spans="1:1">
      <c r="A197" s="27" t="str">
        <f t="shared" si="49"/>
        <v/>
      </c>
    </row>
    <row r="198" spans="1:1">
      <c r="A198" s="27" t="str">
        <f t="shared" si="49"/>
        <v/>
      </c>
    </row>
    <row r="199" spans="1:1">
      <c r="A199" s="27" t="str">
        <f t="shared" si="49"/>
        <v/>
      </c>
    </row>
    <row r="200" spans="1:1">
      <c r="A200" s="27" t="str">
        <f t="shared" si="49"/>
        <v/>
      </c>
    </row>
    <row r="201" spans="1:1">
      <c r="A201" s="27" t="str">
        <f t="shared" si="49"/>
        <v/>
      </c>
    </row>
    <row r="202" spans="1:1">
      <c r="A202" s="27" t="str">
        <f t="shared" si="49"/>
        <v/>
      </c>
    </row>
    <row r="203" spans="1:1">
      <c r="A203" s="27" t="str">
        <f t="shared" si="49"/>
        <v/>
      </c>
    </row>
    <row r="204" spans="1:1">
      <c r="A204" s="27" t="str">
        <f t="shared" si="49"/>
        <v/>
      </c>
    </row>
    <row r="205" spans="1:1">
      <c r="A205" s="27" t="str">
        <f t="shared" si="49"/>
        <v/>
      </c>
    </row>
    <row r="206" spans="1:1">
      <c r="A206" s="27" t="str">
        <f t="shared" si="49"/>
        <v/>
      </c>
    </row>
    <row r="207" spans="1:1">
      <c r="A207" s="27" t="str">
        <f t="shared" si="49"/>
        <v/>
      </c>
    </row>
    <row r="208" spans="1:1">
      <c r="A208" s="27" t="str">
        <f t="shared" si="49"/>
        <v/>
      </c>
    </row>
    <row r="209" spans="1:1">
      <c r="A209" s="27" t="str">
        <f t="shared" si="49"/>
        <v/>
      </c>
    </row>
    <row r="210" spans="1:1">
      <c r="A210" s="27" t="str">
        <f t="shared" si="49"/>
        <v/>
      </c>
    </row>
    <row r="211" spans="1:1">
      <c r="A211" s="27" t="str">
        <f t="shared" si="49"/>
        <v/>
      </c>
    </row>
    <row r="212" spans="1:1">
      <c r="A212" s="27" t="str">
        <f t="shared" si="49"/>
        <v/>
      </c>
    </row>
    <row r="213" spans="1:1">
      <c r="A213" s="27" t="str">
        <f t="shared" si="49"/>
        <v/>
      </c>
    </row>
    <row r="214" spans="1:1">
      <c r="A214" s="27" t="str">
        <f t="shared" si="49"/>
        <v/>
      </c>
    </row>
    <row r="215" spans="1:1">
      <c r="A215" s="27" t="str">
        <f t="shared" si="49"/>
        <v/>
      </c>
    </row>
    <row r="216" spans="1:1">
      <c r="A216" s="27" t="str">
        <f t="shared" si="49"/>
        <v/>
      </c>
    </row>
    <row r="217" spans="1:1">
      <c r="A217" s="27" t="str">
        <f t="shared" si="49"/>
        <v/>
      </c>
    </row>
    <row r="218" spans="1:1">
      <c r="A218" s="27" t="str">
        <f t="shared" si="49"/>
        <v/>
      </c>
    </row>
    <row r="219" spans="1:1">
      <c r="A219" s="27" t="str">
        <f t="shared" si="49"/>
        <v/>
      </c>
    </row>
    <row r="220" spans="1:1">
      <c r="A220" s="27" t="str">
        <f t="shared" si="49"/>
        <v/>
      </c>
    </row>
    <row r="221" spans="1:1">
      <c r="A221" s="27" t="str">
        <f t="shared" si="49"/>
        <v/>
      </c>
    </row>
    <row r="222" spans="1:1">
      <c r="A222" s="27" t="str">
        <f t="shared" si="49"/>
        <v/>
      </c>
    </row>
    <row r="223" spans="1:1">
      <c r="A223" s="27" t="str">
        <f t="shared" si="49"/>
        <v/>
      </c>
    </row>
    <row r="224" spans="1:1">
      <c r="A224" s="27" t="str">
        <f t="shared" si="49"/>
        <v/>
      </c>
    </row>
    <row r="225" spans="1:1">
      <c r="A225" s="27" t="str">
        <f t="shared" si="49"/>
        <v/>
      </c>
    </row>
    <row r="226" spans="1:1">
      <c r="A226" s="27" t="str">
        <f t="shared" si="49"/>
        <v/>
      </c>
    </row>
    <row r="227" spans="1:1">
      <c r="A227" s="27" t="str">
        <f t="shared" si="49"/>
        <v/>
      </c>
    </row>
    <row r="228" spans="1:1">
      <c r="A228" s="27" t="str">
        <f t="shared" si="49"/>
        <v/>
      </c>
    </row>
    <row r="229" spans="1:1">
      <c r="A229" s="27" t="str">
        <f t="shared" si="49"/>
        <v/>
      </c>
    </row>
    <row r="230" spans="1:1">
      <c r="A230" s="27" t="str">
        <f t="shared" si="49"/>
        <v/>
      </c>
    </row>
    <row r="231" spans="1:1">
      <c r="A231" s="27" t="str">
        <f t="shared" si="49"/>
        <v/>
      </c>
    </row>
    <row r="232" spans="1:1">
      <c r="A232" s="27" t="str">
        <f t="shared" si="49"/>
        <v/>
      </c>
    </row>
    <row r="233" spans="1:1">
      <c r="A233" s="27" t="str">
        <f t="shared" si="49"/>
        <v/>
      </c>
    </row>
    <row r="234" spans="1:1">
      <c r="A234" s="27" t="str">
        <f t="shared" si="49"/>
        <v/>
      </c>
    </row>
    <row r="235" spans="1:1">
      <c r="A235" s="27" t="str">
        <f t="shared" si="49"/>
        <v/>
      </c>
    </row>
    <row r="236" spans="1:1">
      <c r="A236" s="27" t="str">
        <f t="shared" ref="A236:A299" si="50">IF(B236="","",ROW()-1)</f>
        <v/>
      </c>
    </row>
    <row r="237" spans="1:1">
      <c r="A237" s="27" t="str">
        <f t="shared" si="50"/>
        <v/>
      </c>
    </row>
    <row r="238" spans="1:1">
      <c r="A238" s="27" t="str">
        <f t="shared" si="50"/>
        <v/>
      </c>
    </row>
    <row r="239" spans="1:1">
      <c r="A239" s="27" t="str">
        <f t="shared" si="50"/>
        <v/>
      </c>
    </row>
    <row r="240" spans="1:1">
      <c r="A240" s="27" t="str">
        <f t="shared" si="50"/>
        <v/>
      </c>
    </row>
    <row r="241" spans="1:1">
      <c r="A241" s="27" t="str">
        <f t="shared" si="50"/>
        <v/>
      </c>
    </row>
    <row r="242" spans="1:1">
      <c r="A242" s="27" t="str">
        <f t="shared" si="50"/>
        <v/>
      </c>
    </row>
    <row r="243" spans="1:1">
      <c r="A243" s="27" t="str">
        <f t="shared" si="50"/>
        <v/>
      </c>
    </row>
    <row r="244" spans="1:1">
      <c r="A244" s="27" t="str">
        <f t="shared" si="50"/>
        <v/>
      </c>
    </row>
    <row r="245" spans="1:1">
      <c r="A245" s="27" t="str">
        <f t="shared" si="50"/>
        <v/>
      </c>
    </row>
    <row r="246" spans="1:1">
      <c r="A246" s="27" t="str">
        <f t="shared" si="50"/>
        <v/>
      </c>
    </row>
    <row r="247" spans="1:1">
      <c r="A247" s="27" t="str">
        <f t="shared" si="50"/>
        <v/>
      </c>
    </row>
    <row r="248" spans="1:1">
      <c r="A248" s="27" t="str">
        <f t="shared" si="50"/>
        <v/>
      </c>
    </row>
    <row r="249" spans="1:1">
      <c r="A249" s="27" t="str">
        <f t="shared" si="50"/>
        <v/>
      </c>
    </row>
    <row r="250" spans="1:1">
      <c r="A250" s="27" t="str">
        <f t="shared" si="50"/>
        <v/>
      </c>
    </row>
    <row r="251" spans="1:1">
      <c r="A251" s="27" t="str">
        <f t="shared" si="50"/>
        <v/>
      </c>
    </row>
    <row r="252" spans="1:1">
      <c r="A252" s="27" t="str">
        <f t="shared" si="50"/>
        <v/>
      </c>
    </row>
    <row r="253" spans="1:1">
      <c r="A253" s="27" t="str">
        <f t="shared" si="50"/>
        <v/>
      </c>
    </row>
    <row r="254" spans="1:1">
      <c r="A254" s="27" t="str">
        <f t="shared" si="50"/>
        <v/>
      </c>
    </row>
    <row r="255" spans="1:1">
      <c r="A255" s="27" t="str">
        <f t="shared" si="50"/>
        <v/>
      </c>
    </row>
    <row r="256" spans="1:1">
      <c r="A256" s="27" t="str">
        <f t="shared" si="50"/>
        <v/>
      </c>
    </row>
    <row r="257" spans="1:1">
      <c r="A257" s="27" t="str">
        <f t="shared" si="50"/>
        <v/>
      </c>
    </row>
    <row r="258" spans="1:1">
      <c r="A258" s="27" t="str">
        <f t="shared" si="50"/>
        <v/>
      </c>
    </row>
    <row r="259" spans="1:1">
      <c r="A259" s="27" t="str">
        <f t="shared" si="50"/>
        <v/>
      </c>
    </row>
    <row r="260" spans="1:1">
      <c r="A260" s="27" t="str">
        <f t="shared" si="50"/>
        <v/>
      </c>
    </row>
    <row r="261" spans="1:1">
      <c r="A261" s="27" t="str">
        <f t="shared" si="50"/>
        <v/>
      </c>
    </row>
    <row r="262" spans="1:1">
      <c r="A262" s="27" t="str">
        <f t="shared" si="50"/>
        <v/>
      </c>
    </row>
    <row r="263" spans="1:1">
      <c r="A263" s="27" t="str">
        <f t="shared" si="50"/>
        <v/>
      </c>
    </row>
    <row r="264" spans="1:1">
      <c r="A264" s="27" t="str">
        <f t="shared" si="50"/>
        <v/>
      </c>
    </row>
    <row r="265" spans="1:1">
      <c r="A265" s="27" t="str">
        <f t="shared" si="50"/>
        <v/>
      </c>
    </row>
    <row r="266" spans="1:1">
      <c r="A266" s="27" t="str">
        <f t="shared" si="50"/>
        <v/>
      </c>
    </row>
    <row r="267" spans="1:1">
      <c r="A267" s="27" t="str">
        <f t="shared" si="50"/>
        <v/>
      </c>
    </row>
    <row r="268" spans="1:1">
      <c r="A268" s="27" t="str">
        <f t="shared" si="50"/>
        <v/>
      </c>
    </row>
    <row r="269" spans="1:1">
      <c r="A269" s="27" t="str">
        <f t="shared" si="50"/>
        <v/>
      </c>
    </row>
    <row r="270" spans="1:1">
      <c r="A270" s="27" t="str">
        <f t="shared" si="50"/>
        <v/>
      </c>
    </row>
    <row r="271" spans="1:1">
      <c r="A271" s="27" t="str">
        <f t="shared" si="50"/>
        <v/>
      </c>
    </row>
    <row r="272" spans="1:1">
      <c r="A272" s="27" t="str">
        <f t="shared" si="50"/>
        <v/>
      </c>
    </row>
    <row r="273" spans="1:1">
      <c r="A273" s="27" t="str">
        <f t="shared" si="50"/>
        <v/>
      </c>
    </row>
    <row r="274" spans="1:1">
      <c r="A274" s="27" t="str">
        <f t="shared" si="50"/>
        <v/>
      </c>
    </row>
    <row r="275" spans="1:1">
      <c r="A275" s="27" t="str">
        <f t="shared" si="50"/>
        <v/>
      </c>
    </row>
    <row r="276" spans="1:1">
      <c r="A276" s="27" t="str">
        <f t="shared" si="50"/>
        <v/>
      </c>
    </row>
    <row r="277" spans="1:1">
      <c r="A277" s="27" t="str">
        <f t="shared" si="50"/>
        <v/>
      </c>
    </row>
    <row r="278" spans="1:1">
      <c r="A278" s="27" t="str">
        <f t="shared" si="50"/>
        <v/>
      </c>
    </row>
    <row r="279" spans="1:1">
      <c r="A279" s="27" t="str">
        <f t="shared" si="50"/>
        <v/>
      </c>
    </row>
    <row r="280" spans="1:1">
      <c r="A280" s="27" t="str">
        <f t="shared" si="50"/>
        <v/>
      </c>
    </row>
    <row r="281" spans="1:1">
      <c r="A281" s="27" t="str">
        <f t="shared" si="50"/>
        <v/>
      </c>
    </row>
    <row r="282" spans="1:1">
      <c r="A282" s="27" t="str">
        <f t="shared" si="50"/>
        <v/>
      </c>
    </row>
    <row r="283" spans="1:1">
      <c r="A283" s="27" t="str">
        <f t="shared" si="50"/>
        <v/>
      </c>
    </row>
    <row r="284" spans="1:1">
      <c r="A284" s="27" t="str">
        <f t="shared" si="50"/>
        <v/>
      </c>
    </row>
    <row r="285" spans="1:1">
      <c r="A285" s="27" t="str">
        <f t="shared" si="50"/>
        <v/>
      </c>
    </row>
    <row r="286" spans="1:1">
      <c r="A286" s="27" t="str">
        <f t="shared" si="50"/>
        <v/>
      </c>
    </row>
    <row r="287" spans="1:1">
      <c r="A287" s="27" t="str">
        <f t="shared" si="50"/>
        <v/>
      </c>
    </row>
    <row r="288" spans="1:1">
      <c r="A288" s="27" t="str">
        <f t="shared" si="50"/>
        <v/>
      </c>
    </row>
    <row r="289" spans="1:1">
      <c r="A289" s="27" t="str">
        <f t="shared" si="50"/>
        <v/>
      </c>
    </row>
    <row r="290" spans="1:1">
      <c r="A290" s="27" t="str">
        <f t="shared" si="50"/>
        <v/>
      </c>
    </row>
    <row r="291" spans="1:1">
      <c r="A291" s="27" t="str">
        <f t="shared" si="50"/>
        <v/>
      </c>
    </row>
    <row r="292" spans="1:1">
      <c r="A292" s="27" t="str">
        <f t="shared" si="50"/>
        <v/>
      </c>
    </row>
    <row r="293" spans="1:1">
      <c r="A293" s="27" t="str">
        <f t="shared" si="50"/>
        <v/>
      </c>
    </row>
    <row r="294" spans="1:1">
      <c r="A294" s="27" t="str">
        <f t="shared" si="50"/>
        <v/>
      </c>
    </row>
    <row r="295" spans="1:1">
      <c r="A295" s="27" t="str">
        <f t="shared" si="50"/>
        <v/>
      </c>
    </row>
    <row r="296" spans="1:1">
      <c r="A296" s="27" t="str">
        <f t="shared" si="50"/>
        <v/>
      </c>
    </row>
    <row r="297" spans="1:1">
      <c r="A297" s="27" t="str">
        <f t="shared" si="50"/>
        <v/>
      </c>
    </row>
    <row r="298" spans="1:1">
      <c r="A298" s="27" t="str">
        <f t="shared" si="50"/>
        <v/>
      </c>
    </row>
    <row r="299" spans="1:1">
      <c r="A299" s="27" t="str">
        <f t="shared" si="50"/>
        <v/>
      </c>
    </row>
    <row r="300" spans="1:1">
      <c r="A300" s="27" t="str">
        <f t="shared" ref="A300:A363" si="51">IF(B300="","",ROW()-1)</f>
        <v/>
      </c>
    </row>
    <row r="301" spans="1:1">
      <c r="A301" s="27" t="str">
        <f t="shared" si="51"/>
        <v/>
      </c>
    </row>
    <row r="302" spans="1:1">
      <c r="A302" s="27" t="str">
        <f t="shared" si="51"/>
        <v/>
      </c>
    </row>
    <row r="303" spans="1:1">
      <c r="A303" s="27" t="str">
        <f t="shared" si="51"/>
        <v/>
      </c>
    </row>
    <row r="304" spans="1:1">
      <c r="A304" s="27" t="str">
        <f t="shared" si="51"/>
        <v/>
      </c>
    </row>
    <row r="305" spans="1:1">
      <c r="A305" s="27" t="str">
        <f t="shared" si="51"/>
        <v/>
      </c>
    </row>
    <row r="306" spans="1:1">
      <c r="A306" s="27" t="str">
        <f t="shared" si="51"/>
        <v/>
      </c>
    </row>
    <row r="307" spans="1:1">
      <c r="A307" s="27" t="str">
        <f t="shared" si="51"/>
        <v/>
      </c>
    </row>
    <row r="308" spans="1:1">
      <c r="A308" s="27" t="str">
        <f t="shared" si="51"/>
        <v/>
      </c>
    </row>
    <row r="309" spans="1:1">
      <c r="A309" s="27" t="str">
        <f t="shared" si="51"/>
        <v/>
      </c>
    </row>
    <row r="310" spans="1:1">
      <c r="A310" s="27" t="str">
        <f t="shared" si="51"/>
        <v/>
      </c>
    </row>
    <row r="311" spans="1:1">
      <c r="A311" s="27" t="str">
        <f t="shared" si="51"/>
        <v/>
      </c>
    </row>
    <row r="312" spans="1:1">
      <c r="A312" s="27" t="str">
        <f t="shared" si="51"/>
        <v/>
      </c>
    </row>
    <row r="313" spans="1:1">
      <c r="A313" s="27" t="str">
        <f t="shared" si="51"/>
        <v/>
      </c>
    </row>
    <row r="314" spans="1:1">
      <c r="A314" s="27" t="str">
        <f t="shared" si="51"/>
        <v/>
      </c>
    </row>
    <row r="315" spans="1:1">
      <c r="A315" s="27" t="str">
        <f t="shared" si="51"/>
        <v/>
      </c>
    </row>
    <row r="316" spans="1:1">
      <c r="A316" s="27" t="str">
        <f t="shared" si="51"/>
        <v/>
      </c>
    </row>
    <row r="317" spans="1:1">
      <c r="A317" s="27" t="str">
        <f t="shared" si="51"/>
        <v/>
      </c>
    </row>
    <row r="318" spans="1:1">
      <c r="A318" s="27" t="str">
        <f t="shared" si="51"/>
        <v/>
      </c>
    </row>
    <row r="319" spans="1:1">
      <c r="A319" s="27" t="str">
        <f t="shared" si="51"/>
        <v/>
      </c>
    </row>
    <row r="320" spans="1:1">
      <c r="A320" s="27" t="str">
        <f t="shared" si="51"/>
        <v/>
      </c>
    </row>
    <row r="321" spans="1:1">
      <c r="A321" s="27" t="str">
        <f t="shared" si="51"/>
        <v/>
      </c>
    </row>
    <row r="322" spans="1:1">
      <c r="A322" s="27" t="str">
        <f t="shared" si="51"/>
        <v/>
      </c>
    </row>
    <row r="323" spans="1:1">
      <c r="A323" s="27" t="str">
        <f t="shared" si="51"/>
        <v/>
      </c>
    </row>
    <row r="324" spans="1:1">
      <c r="A324" s="27" t="str">
        <f t="shared" si="51"/>
        <v/>
      </c>
    </row>
    <row r="325" spans="1:1">
      <c r="A325" s="27" t="str">
        <f t="shared" si="51"/>
        <v/>
      </c>
    </row>
    <row r="326" spans="1:1">
      <c r="A326" s="27" t="str">
        <f t="shared" si="51"/>
        <v/>
      </c>
    </row>
    <row r="327" spans="1:1">
      <c r="A327" s="27" t="str">
        <f t="shared" si="51"/>
        <v/>
      </c>
    </row>
    <row r="328" spans="1:1">
      <c r="A328" s="27" t="str">
        <f t="shared" si="51"/>
        <v/>
      </c>
    </row>
    <row r="329" spans="1:1">
      <c r="A329" s="27" t="str">
        <f t="shared" si="51"/>
        <v/>
      </c>
    </row>
    <row r="330" spans="1:1">
      <c r="A330" s="27" t="str">
        <f t="shared" si="51"/>
        <v/>
      </c>
    </row>
    <row r="331" spans="1:1">
      <c r="A331" s="27" t="str">
        <f t="shared" si="51"/>
        <v/>
      </c>
    </row>
    <row r="332" spans="1:1">
      <c r="A332" s="27" t="str">
        <f t="shared" si="51"/>
        <v/>
      </c>
    </row>
    <row r="333" spans="1:1">
      <c r="A333" s="27" t="str">
        <f t="shared" si="51"/>
        <v/>
      </c>
    </row>
    <row r="334" spans="1:1">
      <c r="A334" s="27" t="str">
        <f t="shared" si="51"/>
        <v/>
      </c>
    </row>
    <row r="335" spans="1:1">
      <c r="A335" s="27" t="str">
        <f t="shared" si="51"/>
        <v/>
      </c>
    </row>
    <row r="336" spans="1:1">
      <c r="A336" s="27" t="str">
        <f t="shared" si="51"/>
        <v/>
      </c>
    </row>
    <row r="337" spans="1:1">
      <c r="A337" s="27" t="str">
        <f t="shared" si="51"/>
        <v/>
      </c>
    </row>
    <row r="338" spans="1:1">
      <c r="A338" s="27" t="str">
        <f t="shared" si="51"/>
        <v/>
      </c>
    </row>
    <row r="339" spans="1:1">
      <c r="A339" s="27" t="str">
        <f t="shared" si="51"/>
        <v/>
      </c>
    </row>
    <row r="340" spans="1:1">
      <c r="A340" s="27" t="str">
        <f t="shared" si="51"/>
        <v/>
      </c>
    </row>
    <row r="341" spans="1:1">
      <c r="A341" s="27" t="str">
        <f t="shared" si="51"/>
        <v/>
      </c>
    </row>
    <row r="342" spans="1:1">
      <c r="A342" s="27" t="str">
        <f t="shared" si="51"/>
        <v/>
      </c>
    </row>
    <row r="343" spans="1:1">
      <c r="A343" s="27" t="str">
        <f t="shared" si="51"/>
        <v/>
      </c>
    </row>
    <row r="344" spans="1:1">
      <c r="A344" s="27" t="str">
        <f t="shared" si="51"/>
        <v/>
      </c>
    </row>
    <row r="345" spans="1:1">
      <c r="A345" s="27" t="str">
        <f t="shared" si="51"/>
        <v/>
      </c>
    </row>
    <row r="346" spans="1:1">
      <c r="A346" s="27" t="str">
        <f t="shared" si="51"/>
        <v/>
      </c>
    </row>
    <row r="347" spans="1:1">
      <c r="A347" s="27" t="str">
        <f t="shared" si="51"/>
        <v/>
      </c>
    </row>
    <row r="348" spans="1:1">
      <c r="A348" s="27" t="str">
        <f t="shared" si="51"/>
        <v/>
      </c>
    </row>
    <row r="349" spans="1:1">
      <c r="A349" s="27" t="str">
        <f t="shared" si="51"/>
        <v/>
      </c>
    </row>
    <row r="350" spans="1:1">
      <c r="A350" s="27" t="str">
        <f t="shared" si="51"/>
        <v/>
      </c>
    </row>
    <row r="351" spans="1:1">
      <c r="A351" s="27" t="str">
        <f t="shared" si="51"/>
        <v/>
      </c>
    </row>
    <row r="352" spans="1:1">
      <c r="A352" s="27" t="str">
        <f t="shared" si="51"/>
        <v/>
      </c>
    </row>
    <row r="353" spans="1:1">
      <c r="A353" s="27" t="str">
        <f t="shared" si="51"/>
        <v/>
      </c>
    </row>
    <row r="354" spans="1:1">
      <c r="A354" s="27" t="str">
        <f t="shared" si="51"/>
        <v/>
      </c>
    </row>
    <row r="355" spans="1:1">
      <c r="A355" s="27" t="str">
        <f t="shared" si="51"/>
        <v/>
      </c>
    </row>
    <row r="356" spans="1:1">
      <c r="A356" s="27" t="str">
        <f t="shared" si="51"/>
        <v/>
      </c>
    </row>
    <row r="357" spans="1:1">
      <c r="A357" s="27" t="str">
        <f t="shared" si="51"/>
        <v/>
      </c>
    </row>
    <row r="358" spans="1:1">
      <c r="A358" s="27" t="str">
        <f t="shared" si="51"/>
        <v/>
      </c>
    </row>
    <row r="359" spans="1:1">
      <c r="A359" s="27" t="str">
        <f t="shared" si="51"/>
        <v/>
      </c>
    </row>
    <row r="360" spans="1:1">
      <c r="A360" s="27" t="str">
        <f t="shared" si="51"/>
        <v/>
      </c>
    </row>
    <row r="361" spans="1:1">
      <c r="A361" s="27" t="str">
        <f t="shared" si="51"/>
        <v/>
      </c>
    </row>
    <row r="362" spans="1:1">
      <c r="A362" s="27" t="str">
        <f t="shared" si="51"/>
        <v/>
      </c>
    </row>
    <row r="363" spans="1:1">
      <c r="A363" s="27" t="str">
        <f t="shared" si="51"/>
        <v/>
      </c>
    </row>
    <row r="364" spans="1:1">
      <c r="A364" s="27" t="str">
        <f t="shared" ref="A364:A427" si="52">IF(B364="","",ROW()-1)</f>
        <v/>
      </c>
    </row>
    <row r="365" spans="1:1">
      <c r="A365" s="27" t="str">
        <f t="shared" si="52"/>
        <v/>
      </c>
    </row>
    <row r="366" spans="1:1">
      <c r="A366" s="27" t="str">
        <f t="shared" si="52"/>
        <v/>
      </c>
    </row>
    <row r="367" spans="1:1">
      <c r="A367" s="27" t="str">
        <f t="shared" si="52"/>
        <v/>
      </c>
    </row>
    <row r="368" spans="1:1">
      <c r="A368" s="27" t="str">
        <f t="shared" si="52"/>
        <v/>
      </c>
    </row>
    <row r="369" spans="1:1">
      <c r="A369" s="27" t="str">
        <f t="shared" si="52"/>
        <v/>
      </c>
    </row>
    <row r="370" spans="1:1">
      <c r="A370" s="27" t="str">
        <f t="shared" si="52"/>
        <v/>
      </c>
    </row>
    <row r="371" spans="1:1">
      <c r="A371" s="27" t="str">
        <f t="shared" si="52"/>
        <v/>
      </c>
    </row>
    <row r="372" spans="1:1">
      <c r="A372" s="27" t="str">
        <f t="shared" si="52"/>
        <v/>
      </c>
    </row>
    <row r="373" spans="1:1">
      <c r="A373" s="27" t="str">
        <f t="shared" si="52"/>
        <v/>
      </c>
    </row>
    <row r="374" spans="1:1">
      <c r="A374" s="27" t="str">
        <f t="shared" si="52"/>
        <v/>
      </c>
    </row>
    <row r="375" spans="1:1">
      <c r="A375" s="27" t="str">
        <f t="shared" si="52"/>
        <v/>
      </c>
    </row>
    <row r="376" spans="1:1">
      <c r="A376" s="27" t="str">
        <f t="shared" si="52"/>
        <v/>
      </c>
    </row>
    <row r="377" spans="1:1">
      <c r="A377" s="27" t="str">
        <f t="shared" si="52"/>
        <v/>
      </c>
    </row>
    <row r="378" spans="1:1">
      <c r="A378" s="27" t="str">
        <f t="shared" si="52"/>
        <v/>
      </c>
    </row>
    <row r="379" spans="1:1">
      <c r="A379" s="27" t="str">
        <f t="shared" si="52"/>
        <v/>
      </c>
    </row>
    <row r="380" spans="1:1">
      <c r="A380" s="27" t="str">
        <f t="shared" si="52"/>
        <v/>
      </c>
    </row>
    <row r="381" spans="1:1">
      <c r="A381" s="27" t="str">
        <f t="shared" si="52"/>
        <v/>
      </c>
    </row>
    <row r="382" spans="1:1">
      <c r="A382" s="27" t="str">
        <f t="shared" si="52"/>
        <v/>
      </c>
    </row>
    <row r="383" spans="1:1">
      <c r="A383" s="27" t="str">
        <f t="shared" si="52"/>
        <v/>
      </c>
    </row>
    <row r="384" spans="1:1">
      <c r="A384" s="27" t="str">
        <f t="shared" si="52"/>
        <v/>
      </c>
    </row>
    <row r="385" spans="1:1">
      <c r="A385" s="27" t="str">
        <f t="shared" si="52"/>
        <v/>
      </c>
    </row>
    <row r="386" spans="1:1">
      <c r="A386" s="27" t="str">
        <f t="shared" si="52"/>
        <v/>
      </c>
    </row>
    <row r="387" spans="1:1">
      <c r="A387" s="27" t="str">
        <f t="shared" si="52"/>
        <v/>
      </c>
    </row>
    <row r="388" spans="1:1">
      <c r="A388" s="27" t="str">
        <f t="shared" si="52"/>
        <v/>
      </c>
    </row>
    <row r="389" spans="1:1">
      <c r="A389" s="27" t="str">
        <f t="shared" si="52"/>
        <v/>
      </c>
    </row>
    <row r="390" spans="1:1">
      <c r="A390" s="27" t="str">
        <f t="shared" si="52"/>
        <v/>
      </c>
    </row>
    <row r="391" spans="1:1">
      <c r="A391" s="27" t="str">
        <f t="shared" si="52"/>
        <v/>
      </c>
    </row>
    <row r="392" spans="1:1">
      <c r="A392" s="27" t="str">
        <f t="shared" si="52"/>
        <v/>
      </c>
    </row>
    <row r="393" spans="1:1">
      <c r="A393" s="27" t="str">
        <f t="shared" si="52"/>
        <v/>
      </c>
    </row>
    <row r="394" spans="1:1">
      <c r="A394" s="27" t="str">
        <f t="shared" si="52"/>
        <v/>
      </c>
    </row>
    <row r="395" spans="1:1">
      <c r="A395" s="27" t="str">
        <f t="shared" si="52"/>
        <v/>
      </c>
    </row>
    <row r="396" spans="1:1">
      <c r="A396" s="27" t="str">
        <f t="shared" si="52"/>
        <v/>
      </c>
    </row>
    <row r="397" spans="1:1">
      <c r="A397" s="27" t="str">
        <f t="shared" si="52"/>
        <v/>
      </c>
    </row>
    <row r="398" spans="1:1">
      <c r="A398" s="27" t="str">
        <f t="shared" si="52"/>
        <v/>
      </c>
    </row>
    <row r="399" spans="1:1">
      <c r="A399" s="27" t="str">
        <f t="shared" si="52"/>
        <v/>
      </c>
    </row>
    <row r="400" spans="1:1">
      <c r="A400" s="27" t="str">
        <f t="shared" si="52"/>
        <v/>
      </c>
    </row>
    <row r="401" spans="1:1">
      <c r="A401" s="27" t="str">
        <f t="shared" si="52"/>
        <v/>
      </c>
    </row>
    <row r="402" spans="1:1">
      <c r="A402" s="27" t="str">
        <f t="shared" si="52"/>
        <v/>
      </c>
    </row>
    <row r="403" spans="1:1">
      <c r="A403" s="27" t="str">
        <f t="shared" si="52"/>
        <v/>
      </c>
    </row>
    <row r="404" spans="1:1">
      <c r="A404" s="27" t="str">
        <f t="shared" si="52"/>
        <v/>
      </c>
    </row>
    <row r="405" spans="1:1">
      <c r="A405" s="27" t="str">
        <f t="shared" si="52"/>
        <v/>
      </c>
    </row>
    <row r="406" spans="1:1">
      <c r="A406" s="27" t="str">
        <f t="shared" si="52"/>
        <v/>
      </c>
    </row>
    <row r="407" spans="1:1">
      <c r="A407" s="27" t="str">
        <f t="shared" si="52"/>
        <v/>
      </c>
    </row>
    <row r="408" spans="1:1">
      <c r="A408" s="27" t="str">
        <f t="shared" si="52"/>
        <v/>
      </c>
    </row>
    <row r="409" spans="1:1">
      <c r="A409" s="27" t="str">
        <f t="shared" si="52"/>
        <v/>
      </c>
    </row>
    <row r="410" spans="1:1">
      <c r="A410" s="27" t="str">
        <f t="shared" si="52"/>
        <v/>
      </c>
    </row>
    <row r="411" spans="1:1">
      <c r="A411" s="27" t="str">
        <f t="shared" si="52"/>
        <v/>
      </c>
    </row>
    <row r="412" spans="1:1">
      <c r="A412" s="27" t="str">
        <f t="shared" si="52"/>
        <v/>
      </c>
    </row>
    <row r="413" spans="1:1">
      <c r="A413" s="27" t="str">
        <f t="shared" si="52"/>
        <v/>
      </c>
    </row>
    <row r="414" spans="1:1">
      <c r="A414" s="27" t="str">
        <f t="shared" si="52"/>
        <v/>
      </c>
    </row>
    <row r="415" spans="1:1">
      <c r="A415" s="27" t="str">
        <f t="shared" si="52"/>
        <v/>
      </c>
    </row>
    <row r="416" spans="1:1">
      <c r="A416" s="27" t="str">
        <f t="shared" si="52"/>
        <v/>
      </c>
    </row>
    <row r="417" spans="1:1">
      <c r="A417" s="27" t="str">
        <f t="shared" si="52"/>
        <v/>
      </c>
    </row>
    <row r="418" spans="1:1">
      <c r="A418" s="27" t="str">
        <f t="shared" si="52"/>
        <v/>
      </c>
    </row>
    <row r="419" spans="1:1">
      <c r="A419" s="27" t="str">
        <f t="shared" si="52"/>
        <v/>
      </c>
    </row>
    <row r="420" spans="1:1">
      <c r="A420" s="27" t="str">
        <f t="shared" si="52"/>
        <v/>
      </c>
    </row>
    <row r="421" spans="1:1">
      <c r="A421" s="27" t="str">
        <f t="shared" si="52"/>
        <v/>
      </c>
    </row>
    <row r="422" spans="1:1">
      <c r="A422" s="27" t="str">
        <f t="shared" si="52"/>
        <v/>
      </c>
    </row>
    <row r="423" spans="1:1">
      <c r="A423" s="27" t="str">
        <f t="shared" si="52"/>
        <v/>
      </c>
    </row>
    <row r="424" spans="1:1">
      <c r="A424" s="27" t="str">
        <f t="shared" si="52"/>
        <v/>
      </c>
    </row>
    <row r="425" spans="1:1">
      <c r="A425" s="27" t="str">
        <f t="shared" si="52"/>
        <v/>
      </c>
    </row>
    <row r="426" spans="1:1">
      <c r="A426" s="27" t="str">
        <f t="shared" si="52"/>
        <v/>
      </c>
    </row>
    <row r="427" spans="1:1">
      <c r="A427" s="27" t="str">
        <f t="shared" si="52"/>
        <v/>
      </c>
    </row>
    <row r="428" spans="1:1">
      <c r="A428" s="27" t="str">
        <f t="shared" ref="A428:A491" si="53">IF(B428="","",ROW()-1)</f>
        <v/>
      </c>
    </row>
    <row r="429" spans="1:1">
      <c r="A429" s="27" t="str">
        <f t="shared" si="53"/>
        <v/>
      </c>
    </row>
    <row r="430" spans="1:1">
      <c r="A430" s="27" t="str">
        <f t="shared" si="53"/>
        <v/>
      </c>
    </row>
    <row r="431" spans="1:1">
      <c r="A431" s="27" t="str">
        <f t="shared" si="53"/>
        <v/>
      </c>
    </row>
    <row r="432" spans="1:1">
      <c r="A432" s="27" t="str">
        <f t="shared" si="53"/>
        <v/>
      </c>
    </row>
    <row r="433" spans="1:1">
      <c r="A433" s="27" t="str">
        <f t="shared" si="53"/>
        <v/>
      </c>
    </row>
    <row r="434" spans="1:1">
      <c r="A434" s="27" t="str">
        <f t="shared" si="53"/>
        <v/>
      </c>
    </row>
    <row r="435" spans="1:1">
      <c r="A435" s="27" t="str">
        <f t="shared" si="53"/>
        <v/>
      </c>
    </row>
    <row r="436" spans="1:1">
      <c r="A436" s="27" t="str">
        <f t="shared" si="53"/>
        <v/>
      </c>
    </row>
    <row r="437" spans="1:1">
      <c r="A437" s="27" t="str">
        <f t="shared" si="53"/>
        <v/>
      </c>
    </row>
    <row r="438" spans="1:1">
      <c r="A438" s="27" t="str">
        <f t="shared" si="53"/>
        <v/>
      </c>
    </row>
    <row r="439" spans="1:1">
      <c r="A439" s="27" t="str">
        <f t="shared" si="53"/>
        <v/>
      </c>
    </row>
    <row r="440" spans="1:1">
      <c r="A440" s="27" t="str">
        <f t="shared" si="53"/>
        <v/>
      </c>
    </row>
    <row r="441" spans="1:1">
      <c r="A441" s="27" t="str">
        <f t="shared" si="53"/>
        <v/>
      </c>
    </row>
    <row r="442" spans="1:1">
      <c r="A442" s="27" t="str">
        <f t="shared" si="53"/>
        <v/>
      </c>
    </row>
    <row r="443" spans="1:1">
      <c r="A443" s="27" t="str">
        <f t="shared" si="53"/>
        <v/>
      </c>
    </row>
    <row r="444" spans="1:1">
      <c r="A444" s="27" t="str">
        <f t="shared" si="53"/>
        <v/>
      </c>
    </row>
    <row r="445" spans="1:1">
      <c r="A445" s="27" t="str">
        <f t="shared" si="53"/>
        <v/>
      </c>
    </row>
    <row r="446" spans="1:1">
      <c r="A446" s="27" t="str">
        <f t="shared" si="53"/>
        <v/>
      </c>
    </row>
    <row r="447" spans="1:1">
      <c r="A447" s="27" t="str">
        <f t="shared" si="53"/>
        <v/>
      </c>
    </row>
    <row r="448" spans="1:1">
      <c r="A448" s="27" t="str">
        <f t="shared" si="53"/>
        <v/>
      </c>
    </row>
    <row r="449" spans="1:1">
      <c r="A449" s="27" t="str">
        <f t="shared" si="53"/>
        <v/>
      </c>
    </row>
    <row r="450" spans="1:1">
      <c r="A450" s="27" t="str">
        <f t="shared" si="53"/>
        <v/>
      </c>
    </row>
    <row r="451" spans="1:1">
      <c r="A451" s="27" t="str">
        <f t="shared" si="53"/>
        <v/>
      </c>
    </row>
    <row r="452" spans="1:1">
      <c r="A452" s="27" t="str">
        <f t="shared" si="53"/>
        <v/>
      </c>
    </row>
    <row r="453" spans="1:1">
      <c r="A453" s="27" t="str">
        <f t="shared" si="53"/>
        <v/>
      </c>
    </row>
    <row r="454" spans="1:1">
      <c r="A454" s="27" t="str">
        <f t="shared" si="53"/>
        <v/>
      </c>
    </row>
    <row r="455" spans="1:1">
      <c r="A455" s="27" t="str">
        <f t="shared" si="53"/>
        <v/>
      </c>
    </row>
    <row r="456" spans="1:1">
      <c r="A456" s="27" t="str">
        <f t="shared" si="53"/>
        <v/>
      </c>
    </row>
    <row r="457" spans="1:1">
      <c r="A457" s="27" t="str">
        <f t="shared" si="53"/>
        <v/>
      </c>
    </row>
    <row r="458" spans="1:1">
      <c r="A458" s="27" t="str">
        <f t="shared" si="53"/>
        <v/>
      </c>
    </row>
    <row r="459" spans="1:1">
      <c r="A459" s="27" t="str">
        <f t="shared" si="53"/>
        <v/>
      </c>
    </row>
    <row r="460" spans="1:1">
      <c r="A460" s="27" t="str">
        <f t="shared" si="53"/>
        <v/>
      </c>
    </row>
    <row r="461" spans="1:1">
      <c r="A461" s="27" t="str">
        <f t="shared" si="53"/>
        <v/>
      </c>
    </row>
    <row r="462" spans="1:1">
      <c r="A462" s="27" t="str">
        <f t="shared" si="53"/>
        <v/>
      </c>
    </row>
    <row r="463" spans="1:1">
      <c r="A463" s="27" t="str">
        <f t="shared" si="53"/>
        <v/>
      </c>
    </row>
    <row r="464" spans="1:1">
      <c r="A464" s="27" t="str">
        <f t="shared" si="53"/>
        <v/>
      </c>
    </row>
    <row r="465" spans="1:1">
      <c r="A465" s="27" t="str">
        <f t="shared" si="53"/>
        <v/>
      </c>
    </row>
    <row r="466" spans="1:1">
      <c r="A466" s="27" t="str">
        <f t="shared" si="53"/>
        <v/>
      </c>
    </row>
    <row r="467" spans="1:1">
      <c r="A467" s="27" t="str">
        <f t="shared" si="53"/>
        <v/>
      </c>
    </row>
    <row r="468" spans="1:1">
      <c r="A468" s="27" t="str">
        <f t="shared" si="53"/>
        <v/>
      </c>
    </row>
    <row r="469" spans="1:1">
      <c r="A469" s="27" t="str">
        <f t="shared" si="53"/>
        <v/>
      </c>
    </row>
    <row r="470" spans="1:1">
      <c r="A470" s="27" t="str">
        <f t="shared" si="53"/>
        <v/>
      </c>
    </row>
    <row r="471" spans="1:1">
      <c r="A471" s="27" t="str">
        <f t="shared" si="53"/>
        <v/>
      </c>
    </row>
    <row r="472" spans="1:1">
      <c r="A472" s="27" t="str">
        <f t="shared" si="53"/>
        <v/>
      </c>
    </row>
    <row r="473" spans="1:1">
      <c r="A473" s="27" t="str">
        <f t="shared" si="53"/>
        <v/>
      </c>
    </row>
    <row r="474" spans="1:1">
      <c r="A474" s="27" t="str">
        <f t="shared" si="53"/>
        <v/>
      </c>
    </row>
    <row r="475" spans="1:1">
      <c r="A475" s="27" t="str">
        <f t="shared" si="53"/>
        <v/>
      </c>
    </row>
    <row r="476" spans="1:1">
      <c r="A476" s="27" t="str">
        <f t="shared" si="53"/>
        <v/>
      </c>
    </row>
    <row r="477" spans="1:1">
      <c r="A477" s="27" t="str">
        <f t="shared" si="53"/>
        <v/>
      </c>
    </row>
    <row r="478" spans="1:1">
      <c r="A478" s="27" t="str">
        <f t="shared" si="53"/>
        <v/>
      </c>
    </row>
    <row r="479" spans="1:1">
      <c r="A479" s="27" t="str">
        <f t="shared" si="53"/>
        <v/>
      </c>
    </row>
    <row r="480" spans="1:1">
      <c r="A480" s="27" t="str">
        <f t="shared" si="53"/>
        <v/>
      </c>
    </row>
    <row r="481" spans="1:1">
      <c r="A481" s="27" t="str">
        <f t="shared" si="53"/>
        <v/>
      </c>
    </row>
    <row r="482" spans="1:1">
      <c r="A482" s="27" t="str">
        <f t="shared" si="53"/>
        <v/>
      </c>
    </row>
    <row r="483" spans="1:1">
      <c r="A483" s="27" t="str">
        <f t="shared" si="53"/>
        <v/>
      </c>
    </row>
    <row r="484" spans="1:1">
      <c r="A484" s="27" t="str">
        <f t="shared" si="53"/>
        <v/>
      </c>
    </row>
    <row r="485" spans="1:1">
      <c r="A485" s="27" t="str">
        <f t="shared" si="53"/>
        <v/>
      </c>
    </row>
    <row r="486" spans="1:1">
      <c r="A486" s="27" t="str">
        <f t="shared" si="53"/>
        <v/>
      </c>
    </row>
    <row r="487" spans="1:1">
      <c r="A487" s="27" t="str">
        <f t="shared" si="53"/>
        <v/>
      </c>
    </row>
    <row r="488" spans="1:1">
      <c r="A488" s="27" t="str">
        <f t="shared" si="53"/>
        <v/>
      </c>
    </row>
    <row r="489" spans="1:1">
      <c r="A489" s="27" t="str">
        <f t="shared" si="53"/>
        <v/>
      </c>
    </row>
    <row r="490" spans="1:1">
      <c r="A490" s="27" t="str">
        <f t="shared" si="53"/>
        <v/>
      </c>
    </row>
    <row r="491" spans="1:1">
      <c r="A491" s="27" t="str">
        <f t="shared" si="53"/>
        <v/>
      </c>
    </row>
    <row r="492" spans="1:1">
      <c r="A492" s="27" t="str">
        <f t="shared" ref="A492:A555" si="54">IF(B492="","",ROW()-1)</f>
        <v/>
      </c>
    </row>
    <row r="493" spans="1:1">
      <c r="A493" s="27" t="str">
        <f t="shared" si="54"/>
        <v/>
      </c>
    </row>
    <row r="494" spans="1:1">
      <c r="A494" s="27" t="str">
        <f t="shared" si="54"/>
        <v/>
      </c>
    </row>
    <row r="495" spans="1:1">
      <c r="A495" s="27" t="str">
        <f t="shared" si="54"/>
        <v/>
      </c>
    </row>
    <row r="496" spans="1:1">
      <c r="A496" s="27" t="str">
        <f t="shared" si="54"/>
        <v/>
      </c>
    </row>
    <row r="497" spans="1:1">
      <c r="A497" s="27" t="str">
        <f t="shared" si="54"/>
        <v/>
      </c>
    </row>
    <row r="498" spans="1:1">
      <c r="A498" s="27" t="str">
        <f t="shared" si="54"/>
        <v/>
      </c>
    </row>
    <row r="499" spans="1:1">
      <c r="A499" s="27" t="str">
        <f t="shared" si="54"/>
        <v/>
      </c>
    </row>
    <row r="500" spans="1:1">
      <c r="A500" s="27" t="str">
        <f t="shared" si="54"/>
        <v/>
      </c>
    </row>
    <row r="501" spans="1:1">
      <c r="A501" s="27" t="str">
        <f t="shared" si="54"/>
        <v/>
      </c>
    </row>
    <row r="502" spans="1:1">
      <c r="A502" s="27" t="str">
        <f t="shared" si="54"/>
        <v/>
      </c>
    </row>
    <row r="503" spans="1:1">
      <c r="A503" s="27" t="str">
        <f t="shared" si="54"/>
        <v/>
      </c>
    </row>
    <row r="504" spans="1:1">
      <c r="A504" s="27" t="str">
        <f t="shared" si="54"/>
        <v/>
      </c>
    </row>
    <row r="505" spans="1:1">
      <c r="A505" s="27" t="str">
        <f t="shared" si="54"/>
        <v/>
      </c>
    </row>
    <row r="506" spans="1:1">
      <c r="A506" s="27" t="str">
        <f t="shared" si="54"/>
        <v/>
      </c>
    </row>
    <row r="507" spans="1:1">
      <c r="A507" s="27" t="str">
        <f t="shared" si="54"/>
        <v/>
      </c>
    </row>
    <row r="508" spans="1:1">
      <c r="A508" s="27" t="str">
        <f t="shared" si="54"/>
        <v/>
      </c>
    </row>
    <row r="509" spans="1:1">
      <c r="A509" s="27" t="str">
        <f t="shared" si="54"/>
        <v/>
      </c>
    </row>
    <row r="510" spans="1:1">
      <c r="A510" s="27" t="str">
        <f t="shared" si="54"/>
        <v/>
      </c>
    </row>
    <row r="511" spans="1:1">
      <c r="A511" s="27" t="str">
        <f t="shared" si="54"/>
        <v/>
      </c>
    </row>
    <row r="512" spans="1:1">
      <c r="A512" s="27" t="str">
        <f t="shared" si="54"/>
        <v/>
      </c>
    </row>
    <row r="513" spans="1:1">
      <c r="A513" s="27" t="str">
        <f t="shared" si="54"/>
        <v/>
      </c>
    </row>
    <row r="514" spans="1:1">
      <c r="A514" s="27" t="str">
        <f t="shared" si="54"/>
        <v/>
      </c>
    </row>
    <row r="515" spans="1:1">
      <c r="A515" s="27" t="str">
        <f t="shared" si="54"/>
        <v/>
      </c>
    </row>
    <row r="516" spans="1:1">
      <c r="A516" s="27" t="str">
        <f t="shared" si="54"/>
        <v/>
      </c>
    </row>
    <row r="517" spans="1:1">
      <c r="A517" s="27" t="str">
        <f t="shared" si="54"/>
        <v/>
      </c>
    </row>
    <row r="518" spans="1:1">
      <c r="A518" s="27" t="str">
        <f t="shared" si="54"/>
        <v/>
      </c>
    </row>
    <row r="519" spans="1:1">
      <c r="A519" s="27" t="str">
        <f t="shared" si="54"/>
        <v/>
      </c>
    </row>
    <row r="520" spans="1:1">
      <c r="A520" s="27" t="str">
        <f t="shared" si="54"/>
        <v/>
      </c>
    </row>
    <row r="521" spans="1:1">
      <c r="A521" s="27" t="str">
        <f t="shared" si="54"/>
        <v/>
      </c>
    </row>
    <row r="522" spans="1:1">
      <c r="A522" s="27" t="str">
        <f t="shared" si="54"/>
        <v/>
      </c>
    </row>
    <row r="523" spans="1:1">
      <c r="A523" s="27" t="str">
        <f t="shared" si="54"/>
        <v/>
      </c>
    </row>
    <row r="524" spans="1:1">
      <c r="A524" s="27" t="str">
        <f t="shared" si="54"/>
        <v/>
      </c>
    </row>
    <row r="525" spans="1:1">
      <c r="A525" s="27" t="str">
        <f t="shared" si="54"/>
        <v/>
      </c>
    </row>
    <row r="526" spans="1:1">
      <c r="A526" s="27" t="str">
        <f t="shared" si="54"/>
        <v/>
      </c>
    </row>
    <row r="527" spans="1:1">
      <c r="A527" s="27" t="str">
        <f t="shared" si="54"/>
        <v/>
      </c>
    </row>
    <row r="528" spans="1:1">
      <c r="A528" s="27" t="str">
        <f t="shared" si="54"/>
        <v/>
      </c>
    </row>
    <row r="529" spans="1:1">
      <c r="A529" s="27" t="str">
        <f t="shared" si="54"/>
        <v/>
      </c>
    </row>
    <row r="530" spans="1:1">
      <c r="A530" s="27" t="str">
        <f t="shared" si="54"/>
        <v/>
      </c>
    </row>
    <row r="531" spans="1:1">
      <c r="A531" s="27" t="str">
        <f t="shared" si="54"/>
        <v/>
      </c>
    </row>
    <row r="532" spans="1:1">
      <c r="A532" s="27" t="str">
        <f t="shared" si="54"/>
        <v/>
      </c>
    </row>
    <row r="533" spans="1:1">
      <c r="A533" s="27" t="str">
        <f t="shared" si="54"/>
        <v/>
      </c>
    </row>
    <row r="534" spans="1:1">
      <c r="A534" s="27" t="str">
        <f t="shared" si="54"/>
        <v/>
      </c>
    </row>
    <row r="535" spans="1:1">
      <c r="A535" s="27" t="str">
        <f t="shared" si="54"/>
        <v/>
      </c>
    </row>
    <row r="536" spans="1:1">
      <c r="A536" s="27" t="str">
        <f t="shared" si="54"/>
        <v/>
      </c>
    </row>
    <row r="537" spans="1:1">
      <c r="A537" s="27" t="str">
        <f t="shared" si="54"/>
        <v/>
      </c>
    </row>
    <row r="538" spans="1:1">
      <c r="A538" s="27" t="str">
        <f t="shared" si="54"/>
        <v/>
      </c>
    </row>
    <row r="539" spans="1:1">
      <c r="A539" s="27" t="str">
        <f t="shared" si="54"/>
        <v/>
      </c>
    </row>
    <row r="540" spans="1:1">
      <c r="A540" s="27" t="str">
        <f t="shared" si="54"/>
        <v/>
      </c>
    </row>
    <row r="541" spans="1:1">
      <c r="A541" s="27" t="str">
        <f t="shared" si="54"/>
        <v/>
      </c>
    </row>
    <row r="542" spans="1:1">
      <c r="A542" s="27" t="str">
        <f t="shared" si="54"/>
        <v/>
      </c>
    </row>
    <row r="543" spans="1:1">
      <c r="A543" s="27" t="str">
        <f t="shared" si="54"/>
        <v/>
      </c>
    </row>
    <row r="544" spans="1:1">
      <c r="A544" s="27" t="str">
        <f t="shared" si="54"/>
        <v/>
      </c>
    </row>
    <row r="545" spans="1:1">
      <c r="A545" s="27" t="str">
        <f t="shared" si="54"/>
        <v/>
      </c>
    </row>
    <row r="546" spans="1:1">
      <c r="A546" s="27" t="str">
        <f t="shared" si="54"/>
        <v/>
      </c>
    </row>
    <row r="547" spans="1:1">
      <c r="A547" s="27" t="str">
        <f t="shared" si="54"/>
        <v/>
      </c>
    </row>
    <row r="548" spans="1:1">
      <c r="A548" s="27" t="str">
        <f t="shared" si="54"/>
        <v/>
      </c>
    </row>
    <row r="549" spans="1:1">
      <c r="A549" s="27" t="str">
        <f t="shared" si="54"/>
        <v/>
      </c>
    </row>
    <row r="550" spans="1:1">
      <c r="A550" s="27" t="str">
        <f t="shared" si="54"/>
        <v/>
      </c>
    </row>
    <row r="551" spans="1:1">
      <c r="A551" s="27" t="str">
        <f t="shared" si="54"/>
        <v/>
      </c>
    </row>
    <row r="552" spans="1:1">
      <c r="A552" s="27" t="str">
        <f t="shared" si="54"/>
        <v/>
      </c>
    </row>
    <row r="553" spans="1:1">
      <c r="A553" s="27" t="str">
        <f t="shared" si="54"/>
        <v/>
      </c>
    </row>
    <row r="554" spans="1:1">
      <c r="A554" s="27" t="str">
        <f t="shared" si="54"/>
        <v/>
      </c>
    </row>
    <row r="555" spans="1:1">
      <c r="A555" s="27" t="str">
        <f t="shared" si="54"/>
        <v/>
      </c>
    </row>
    <row r="556" spans="1:1">
      <c r="A556" s="27" t="str">
        <f t="shared" ref="A556:A619" si="55">IF(B556="","",ROW()-1)</f>
        <v/>
      </c>
    </row>
    <row r="557" spans="1:1">
      <c r="A557" s="27" t="str">
        <f t="shared" si="55"/>
        <v/>
      </c>
    </row>
    <row r="558" spans="1:1">
      <c r="A558" s="27" t="str">
        <f t="shared" si="55"/>
        <v/>
      </c>
    </row>
    <row r="559" spans="1:1">
      <c r="A559" s="27" t="str">
        <f t="shared" si="55"/>
        <v/>
      </c>
    </row>
    <row r="560" spans="1:1">
      <c r="A560" s="27" t="str">
        <f t="shared" si="55"/>
        <v/>
      </c>
    </row>
    <row r="561" spans="1:1">
      <c r="A561" s="27" t="str">
        <f t="shared" si="55"/>
        <v/>
      </c>
    </row>
    <row r="562" spans="1:1">
      <c r="A562" s="27" t="str">
        <f t="shared" si="55"/>
        <v/>
      </c>
    </row>
    <row r="563" spans="1:1">
      <c r="A563" s="27" t="str">
        <f t="shared" si="55"/>
        <v/>
      </c>
    </row>
    <row r="564" spans="1:1">
      <c r="A564" s="27" t="str">
        <f t="shared" si="55"/>
        <v/>
      </c>
    </row>
    <row r="565" spans="1:1">
      <c r="A565" s="27" t="str">
        <f t="shared" si="55"/>
        <v/>
      </c>
    </row>
    <row r="566" spans="1:1">
      <c r="A566" s="27" t="str">
        <f t="shared" si="55"/>
        <v/>
      </c>
    </row>
    <row r="567" spans="1:1">
      <c r="A567" s="27" t="str">
        <f t="shared" si="55"/>
        <v/>
      </c>
    </row>
    <row r="568" spans="1:1">
      <c r="A568" s="27" t="str">
        <f t="shared" si="55"/>
        <v/>
      </c>
    </row>
    <row r="569" spans="1:1">
      <c r="A569" s="27" t="str">
        <f t="shared" si="55"/>
        <v/>
      </c>
    </row>
    <row r="570" spans="1:1">
      <c r="A570" s="27" t="str">
        <f t="shared" si="55"/>
        <v/>
      </c>
    </row>
    <row r="571" spans="1:1">
      <c r="A571" s="27" t="str">
        <f t="shared" si="55"/>
        <v/>
      </c>
    </row>
    <row r="572" spans="1:1">
      <c r="A572" s="27" t="str">
        <f t="shared" si="55"/>
        <v/>
      </c>
    </row>
    <row r="573" spans="1:1">
      <c r="A573" s="27" t="str">
        <f t="shared" si="55"/>
        <v/>
      </c>
    </row>
    <row r="574" spans="1:1">
      <c r="A574" s="27" t="str">
        <f t="shared" si="55"/>
        <v/>
      </c>
    </row>
    <row r="575" spans="1:1">
      <c r="A575" s="27" t="str">
        <f t="shared" si="55"/>
        <v/>
      </c>
    </row>
    <row r="576" spans="1:1">
      <c r="A576" s="27" t="str">
        <f t="shared" si="55"/>
        <v/>
      </c>
    </row>
    <row r="577" spans="1:1">
      <c r="A577" s="27" t="str">
        <f t="shared" si="55"/>
        <v/>
      </c>
    </row>
    <row r="578" spans="1:1">
      <c r="A578" s="27" t="str">
        <f t="shared" si="55"/>
        <v/>
      </c>
    </row>
    <row r="579" spans="1:1">
      <c r="A579" s="27" t="str">
        <f t="shared" si="55"/>
        <v/>
      </c>
    </row>
    <row r="580" spans="1:1">
      <c r="A580" s="27" t="str">
        <f t="shared" si="55"/>
        <v/>
      </c>
    </row>
    <row r="581" spans="1:1">
      <c r="A581" s="27" t="str">
        <f t="shared" si="55"/>
        <v/>
      </c>
    </row>
    <row r="582" spans="1:1">
      <c r="A582" s="27" t="str">
        <f t="shared" si="55"/>
        <v/>
      </c>
    </row>
    <row r="583" spans="1:1">
      <c r="A583" s="27" t="str">
        <f t="shared" si="55"/>
        <v/>
      </c>
    </row>
    <row r="584" spans="1:1">
      <c r="A584" s="27" t="str">
        <f t="shared" si="55"/>
        <v/>
      </c>
    </row>
    <row r="585" spans="1:1">
      <c r="A585" s="27" t="str">
        <f t="shared" si="55"/>
        <v/>
      </c>
    </row>
    <row r="586" spans="1:1">
      <c r="A586" s="27" t="str">
        <f t="shared" si="55"/>
        <v/>
      </c>
    </row>
    <row r="587" spans="1:1">
      <c r="A587" s="27" t="str">
        <f t="shared" si="55"/>
        <v/>
      </c>
    </row>
    <row r="588" spans="1:1">
      <c r="A588" s="27" t="str">
        <f t="shared" si="55"/>
        <v/>
      </c>
    </row>
    <row r="589" spans="1:1">
      <c r="A589" s="27" t="str">
        <f t="shared" si="55"/>
        <v/>
      </c>
    </row>
    <row r="590" spans="1:1">
      <c r="A590" s="27" t="str">
        <f t="shared" si="55"/>
        <v/>
      </c>
    </row>
    <row r="591" spans="1:1">
      <c r="A591" s="27" t="str">
        <f t="shared" si="55"/>
        <v/>
      </c>
    </row>
    <row r="592" spans="1:1">
      <c r="A592" s="27" t="str">
        <f t="shared" si="55"/>
        <v/>
      </c>
    </row>
    <row r="593" spans="1:1">
      <c r="A593" s="27" t="str">
        <f t="shared" si="55"/>
        <v/>
      </c>
    </row>
    <row r="594" spans="1:1">
      <c r="A594" s="27" t="str">
        <f t="shared" si="55"/>
        <v/>
      </c>
    </row>
    <row r="595" spans="1:1">
      <c r="A595" s="27" t="str">
        <f t="shared" si="55"/>
        <v/>
      </c>
    </row>
    <row r="596" spans="1:1">
      <c r="A596" s="27" t="str">
        <f t="shared" si="55"/>
        <v/>
      </c>
    </row>
    <row r="597" spans="1:1">
      <c r="A597" s="27" t="str">
        <f t="shared" si="55"/>
        <v/>
      </c>
    </row>
    <row r="598" spans="1:1">
      <c r="A598" s="27" t="str">
        <f t="shared" si="55"/>
        <v/>
      </c>
    </row>
    <row r="599" spans="1:1">
      <c r="A599" s="27" t="str">
        <f t="shared" si="55"/>
        <v/>
      </c>
    </row>
    <row r="600" spans="1:1">
      <c r="A600" s="27" t="str">
        <f t="shared" si="55"/>
        <v/>
      </c>
    </row>
    <row r="601" spans="1:1">
      <c r="A601" s="27" t="str">
        <f t="shared" si="55"/>
        <v/>
      </c>
    </row>
    <row r="602" spans="1:1">
      <c r="A602" s="27" t="str">
        <f t="shared" si="55"/>
        <v/>
      </c>
    </row>
    <row r="603" spans="1:1">
      <c r="A603" s="27" t="str">
        <f t="shared" si="55"/>
        <v/>
      </c>
    </row>
    <row r="604" spans="1:1">
      <c r="A604" s="27" t="str">
        <f t="shared" si="55"/>
        <v/>
      </c>
    </row>
    <row r="605" spans="1:1">
      <c r="A605" s="27" t="str">
        <f t="shared" si="55"/>
        <v/>
      </c>
    </row>
    <row r="606" spans="1:1">
      <c r="A606" s="27" t="str">
        <f t="shared" si="55"/>
        <v/>
      </c>
    </row>
    <row r="607" spans="1:1">
      <c r="A607" s="27" t="str">
        <f t="shared" si="55"/>
        <v/>
      </c>
    </row>
    <row r="608" spans="1:1">
      <c r="A608" s="27" t="str">
        <f t="shared" si="55"/>
        <v/>
      </c>
    </row>
    <row r="609" spans="1:1">
      <c r="A609" s="27" t="str">
        <f t="shared" si="55"/>
        <v/>
      </c>
    </row>
    <row r="610" spans="1:1">
      <c r="A610" s="27" t="str">
        <f t="shared" si="55"/>
        <v/>
      </c>
    </row>
    <row r="611" spans="1:1">
      <c r="A611" s="27" t="str">
        <f t="shared" si="55"/>
        <v/>
      </c>
    </row>
    <row r="612" spans="1:1">
      <c r="A612" s="27" t="str">
        <f t="shared" si="55"/>
        <v/>
      </c>
    </row>
    <row r="613" spans="1:1">
      <c r="A613" s="27" t="str">
        <f t="shared" si="55"/>
        <v/>
      </c>
    </row>
    <row r="614" spans="1:1">
      <c r="A614" s="27" t="str">
        <f t="shared" si="55"/>
        <v/>
      </c>
    </row>
    <row r="615" spans="1:1">
      <c r="A615" s="27" t="str">
        <f t="shared" si="55"/>
        <v/>
      </c>
    </row>
    <row r="616" spans="1:1">
      <c r="A616" s="27" t="str">
        <f t="shared" si="55"/>
        <v/>
      </c>
    </row>
    <row r="617" spans="1:1">
      <c r="A617" s="27" t="str">
        <f t="shared" si="55"/>
        <v/>
      </c>
    </row>
    <row r="618" spans="1:1">
      <c r="A618" s="27" t="str">
        <f t="shared" si="55"/>
        <v/>
      </c>
    </row>
    <row r="619" spans="1:1">
      <c r="A619" s="27" t="str">
        <f t="shared" si="55"/>
        <v/>
      </c>
    </row>
    <row r="620" spans="1:1">
      <c r="A620" s="27" t="str">
        <f t="shared" ref="A620:A683" si="56">IF(B620="","",ROW()-1)</f>
        <v/>
      </c>
    </row>
    <row r="621" spans="1:1">
      <c r="A621" s="27" t="str">
        <f t="shared" si="56"/>
        <v/>
      </c>
    </row>
    <row r="622" spans="1:1">
      <c r="A622" s="27" t="str">
        <f t="shared" si="56"/>
        <v/>
      </c>
    </row>
    <row r="623" spans="1:1">
      <c r="A623" s="27" t="str">
        <f t="shared" si="56"/>
        <v/>
      </c>
    </row>
    <row r="624" spans="1:1">
      <c r="A624" s="27" t="str">
        <f t="shared" si="56"/>
        <v/>
      </c>
    </row>
    <row r="625" spans="1:1">
      <c r="A625" s="27" t="str">
        <f t="shared" si="56"/>
        <v/>
      </c>
    </row>
    <row r="626" spans="1:1">
      <c r="A626" s="27" t="str">
        <f t="shared" si="56"/>
        <v/>
      </c>
    </row>
    <row r="627" spans="1:1">
      <c r="A627" s="27" t="str">
        <f t="shared" si="56"/>
        <v/>
      </c>
    </row>
    <row r="628" spans="1:1">
      <c r="A628" s="27" t="str">
        <f t="shared" si="56"/>
        <v/>
      </c>
    </row>
    <row r="629" spans="1:1">
      <c r="A629" s="27" t="str">
        <f t="shared" si="56"/>
        <v/>
      </c>
    </row>
    <row r="630" spans="1:1">
      <c r="A630" s="27" t="str">
        <f t="shared" si="56"/>
        <v/>
      </c>
    </row>
    <row r="631" spans="1:1">
      <c r="A631" s="27" t="str">
        <f t="shared" si="56"/>
        <v/>
      </c>
    </row>
    <row r="632" spans="1:1">
      <c r="A632" s="27" t="str">
        <f t="shared" si="56"/>
        <v/>
      </c>
    </row>
    <row r="633" spans="1:1">
      <c r="A633" s="27" t="str">
        <f t="shared" si="56"/>
        <v/>
      </c>
    </row>
    <row r="634" spans="1:1">
      <c r="A634" s="27" t="str">
        <f t="shared" si="56"/>
        <v/>
      </c>
    </row>
    <row r="635" spans="1:1">
      <c r="A635" s="27" t="str">
        <f t="shared" si="56"/>
        <v/>
      </c>
    </row>
    <row r="636" spans="1:1">
      <c r="A636" s="27" t="str">
        <f t="shared" si="56"/>
        <v/>
      </c>
    </row>
    <row r="637" spans="1:1">
      <c r="A637" s="27" t="str">
        <f t="shared" si="56"/>
        <v/>
      </c>
    </row>
    <row r="638" spans="1:1">
      <c r="A638" s="27" t="str">
        <f t="shared" si="56"/>
        <v/>
      </c>
    </row>
    <row r="639" spans="1:1">
      <c r="A639" s="27" t="str">
        <f t="shared" si="56"/>
        <v/>
      </c>
    </row>
    <row r="640" spans="1:1">
      <c r="A640" s="27" t="str">
        <f t="shared" si="56"/>
        <v/>
      </c>
    </row>
    <row r="641" spans="1:1">
      <c r="A641" s="27" t="str">
        <f t="shared" si="56"/>
        <v/>
      </c>
    </row>
    <row r="642" spans="1:1">
      <c r="A642" s="27" t="str">
        <f t="shared" si="56"/>
        <v/>
      </c>
    </row>
    <row r="643" spans="1:1">
      <c r="A643" s="27" t="str">
        <f t="shared" si="56"/>
        <v/>
      </c>
    </row>
    <row r="644" spans="1:1">
      <c r="A644" s="27" t="str">
        <f t="shared" si="56"/>
        <v/>
      </c>
    </row>
    <row r="645" spans="1:1">
      <c r="A645" s="27" t="str">
        <f t="shared" si="56"/>
        <v/>
      </c>
    </row>
    <row r="646" spans="1:1">
      <c r="A646" s="27" t="str">
        <f t="shared" si="56"/>
        <v/>
      </c>
    </row>
    <row r="647" spans="1:1">
      <c r="A647" s="27" t="str">
        <f t="shared" si="56"/>
        <v/>
      </c>
    </row>
    <row r="648" spans="1:1">
      <c r="A648" s="27" t="str">
        <f t="shared" si="56"/>
        <v/>
      </c>
    </row>
    <row r="649" spans="1:1">
      <c r="A649" s="27" t="str">
        <f t="shared" si="56"/>
        <v/>
      </c>
    </row>
    <row r="650" spans="1:1">
      <c r="A650" s="27" t="str">
        <f t="shared" si="56"/>
        <v/>
      </c>
    </row>
    <row r="651" spans="1:1">
      <c r="A651" s="27" t="str">
        <f t="shared" si="56"/>
        <v/>
      </c>
    </row>
    <row r="652" spans="1:1">
      <c r="A652" s="27" t="str">
        <f t="shared" si="56"/>
        <v/>
      </c>
    </row>
    <row r="653" spans="1:1">
      <c r="A653" s="27" t="str">
        <f t="shared" si="56"/>
        <v/>
      </c>
    </row>
    <row r="654" spans="1:1">
      <c r="A654" s="27" t="str">
        <f t="shared" si="56"/>
        <v/>
      </c>
    </row>
    <row r="655" spans="1:1">
      <c r="A655" s="27" t="str">
        <f t="shared" si="56"/>
        <v/>
      </c>
    </row>
    <row r="656" spans="1:1">
      <c r="A656" s="27" t="str">
        <f t="shared" si="56"/>
        <v/>
      </c>
    </row>
    <row r="657" spans="1:1">
      <c r="A657" s="27" t="str">
        <f t="shared" si="56"/>
        <v/>
      </c>
    </row>
    <row r="658" spans="1:1">
      <c r="A658" s="27" t="str">
        <f t="shared" si="56"/>
        <v/>
      </c>
    </row>
    <row r="659" spans="1:1">
      <c r="A659" s="27" t="str">
        <f t="shared" si="56"/>
        <v/>
      </c>
    </row>
    <row r="660" spans="1:1">
      <c r="A660" s="27" t="str">
        <f t="shared" si="56"/>
        <v/>
      </c>
    </row>
    <row r="661" spans="1:1">
      <c r="A661" s="27" t="str">
        <f t="shared" si="56"/>
        <v/>
      </c>
    </row>
    <row r="662" spans="1:1">
      <c r="A662" s="27" t="str">
        <f t="shared" si="56"/>
        <v/>
      </c>
    </row>
    <row r="663" spans="1:1">
      <c r="A663" s="27" t="str">
        <f t="shared" si="56"/>
        <v/>
      </c>
    </row>
    <row r="664" spans="1:1">
      <c r="A664" s="27" t="str">
        <f t="shared" si="56"/>
        <v/>
      </c>
    </row>
    <row r="665" spans="1:1">
      <c r="A665" s="27" t="str">
        <f t="shared" si="56"/>
        <v/>
      </c>
    </row>
    <row r="666" spans="1:1">
      <c r="A666" s="27" t="str">
        <f t="shared" si="56"/>
        <v/>
      </c>
    </row>
    <row r="667" spans="1:1">
      <c r="A667" s="27" t="str">
        <f t="shared" si="56"/>
        <v/>
      </c>
    </row>
    <row r="668" spans="1:1">
      <c r="A668" s="27" t="str">
        <f t="shared" si="56"/>
        <v/>
      </c>
    </row>
    <row r="669" spans="1:1">
      <c r="A669" s="27" t="str">
        <f t="shared" si="56"/>
        <v/>
      </c>
    </row>
    <row r="670" spans="1:1">
      <c r="A670" s="27" t="str">
        <f t="shared" si="56"/>
        <v/>
      </c>
    </row>
    <row r="671" spans="1:1">
      <c r="A671" s="27" t="str">
        <f t="shared" si="56"/>
        <v/>
      </c>
    </row>
    <row r="672" spans="1:1">
      <c r="A672" s="27" t="str">
        <f t="shared" si="56"/>
        <v/>
      </c>
    </row>
    <row r="673" spans="1:1">
      <c r="A673" s="27" t="str">
        <f t="shared" si="56"/>
        <v/>
      </c>
    </row>
    <row r="674" spans="1:1">
      <c r="A674" s="27" t="str">
        <f t="shared" si="56"/>
        <v/>
      </c>
    </row>
    <row r="675" spans="1:1">
      <c r="A675" s="27" t="str">
        <f t="shared" si="56"/>
        <v/>
      </c>
    </row>
    <row r="676" spans="1:1">
      <c r="A676" s="27" t="str">
        <f t="shared" si="56"/>
        <v/>
      </c>
    </row>
    <row r="677" spans="1:1">
      <c r="A677" s="27" t="str">
        <f t="shared" si="56"/>
        <v/>
      </c>
    </row>
    <row r="678" spans="1:1">
      <c r="A678" s="27" t="str">
        <f t="shared" si="56"/>
        <v/>
      </c>
    </row>
    <row r="679" spans="1:1">
      <c r="A679" s="27" t="str">
        <f t="shared" si="56"/>
        <v/>
      </c>
    </row>
    <row r="680" spans="1:1">
      <c r="A680" s="27" t="str">
        <f t="shared" si="56"/>
        <v/>
      </c>
    </row>
    <row r="681" spans="1:1">
      <c r="A681" s="27" t="str">
        <f t="shared" si="56"/>
        <v/>
      </c>
    </row>
    <row r="682" spans="1:1">
      <c r="A682" s="27" t="str">
        <f t="shared" si="56"/>
        <v/>
      </c>
    </row>
    <row r="683" spans="1:1">
      <c r="A683" s="27" t="str">
        <f t="shared" si="56"/>
        <v/>
      </c>
    </row>
    <row r="684" spans="1:1">
      <c r="A684" s="27" t="str">
        <f t="shared" ref="A684:A747" si="57">IF(B684="","",ROW()-1)</f>
        <v/>
      </c>
    </row>
    <row r="685" spans="1:1">
      <c r="A685" s="27" t="str">
        <f t="shared" si="57"/>
        <v/>
      </c>
    </row>
    <row r="686" spans="1:1">
      <c r="A686" s="27" t="str">
        <f t="shared" si="57"/>
        <v/>
      </c>
    </row>
    <row r="687" spans="1:1">
      <c r="A687" s="27" t="str">
        <f t="shared" si="57"/>
        <v/>
      </c>
    </row>
    <row r="688" spans="1:1">
      <c r="A688" s="27" t="str">
        <f t="shared" si="57"/>
        <v/>
      </c>
    </row>
    <row r="689" spans="1:1">
      <c r="A689" s="27" t="str">
        <f t="shared" si="57"/>
        <v/>
      </c>
    </row>
    <row r="690" spans="1:1">
      <c r="A690" s="27" t="str">
        <f t="shared" si="57"/>
        <v/>
      </c>
    </row>
    <row r="691" spans="1:1">
      <c r="A691" s="27" t="str">
        <f t="shared" si="57"/>
        <v/>
      </c>
    </row>
    <row r="692" spans="1:1">
      <c r="A692" s="27" t="str">
        <f t="shared" si="57"/>
        <v/>
      </c>
    </row>
    <row r="693" spans="1:1">
      <c r="A693" s="27" t="str">
        <f t="shared" si="57"/>
        <v/>
      </c>
    </row>
    <row r="694" spans="1:1">
      <c r="A694" s="27" t="str">
        <f t="shared" si="57"/>
        <v/>
      </c>
    </row>
    <row r="695" spans="1:1">
      <c r="A695" s="27" t="str">
        <f t="shared" si="57"/>
        <v/>
      </c>
    </row>
    <row r="696" spans="1:1">
      <c r="A696" s="27" t="str">
        <f t="shared" si="57"/>
        <v/>
      </c>
    </row>
    <row r="697" spans="1:1">
      <c r="A697" s="27" t="str">
        <f t="shared" si="57"/>
        <v/>
      </c>
    </row>
    <row r="698" spans="1:1">
      <c r="A698" s="27" t="str">
        <f t="shared" si="57"/>
        <v/>
      </c>
    </row>
    <row r="699" spans="1:1">
      <c r="A699" s="27" t="str">
        <f t="shared" si="57"/>
        <v/>
      </c>
    </row>
    <row r="700" spans="1:1">
      <c r="A700" s="27" t="str">
        <f t="shared" si="57"/>
        <v/>
      </c>
    </row>
    <row r="701" spans="1:1">
      <c r="A701" s="27" t="str">
        <f t="shared" si="57"/>
        <v/>
      </c>
    </row>
    <row r="702" spans="1:1">
      <c r="A702" s="27" t="str">
        <f t="shared" si="57"/>
        <v/>
      </c>
    </row>
    <row r="703" spans="1:1">
      <c r="A703" s="27" t="str">
        <f t="shared" si="57"/>
        <v/>
      </c>
    </row>
    <row r="704" spans="1:1">
      <c r="A704" s="27" t="str">
        <f t="shared" si="57"/>
        <v/>
      </c>
    </row>
    <row r="705" spans="1:1">
      <c r="A705" s="27" t="str">
        <f t="shared" si="57"/>
        <v/>
      </c>
    </row>
    <row r="706" spans="1:1">
      <c r="A706" s="27" t="str">
        <f t="shared" si="57"/>
        <v/>
      </c>
    </row>
    <row r="707" spans="1:1">
      <c r="A707" s="27" t="str">
        <f t="shared" si="57"/>
        <v/>
      </c>
    </row>
    <row r="708" spans="1:1">
      <c r="A708" s="27" t="str">
        <f t="shared" si="57"/>
        <v/>
      </c>
    </row>
    <row r="709" spans="1:1">
      <c r="A709" s="27" t="str">
        <f t="shared" si="57"/>
        <v/>
      </c>
    </row>
    <row r="710" spans="1:1">
      <c r="A710" s="27" t="str">
        <f t="shared" si="57"/>
        <v/>
      </c>
    </row>
    <row r="711" spans="1:1">
      <c r="A711" s="27" t="str">
        <f t="shared" si="57"/>
        <v/>
      </c>
    </row>
    <row r="712" spans="1:1">
      <c r="A712" s="27" t="str">
        <f t="shared" si="57"/>
        <v/>
      </c>
    </row>
    <row r="713" spans="1:1">
      <c r="A713" s="27" t="str">
        <f t="shared" si="57"/>
        <v/>
      </c>
    </row>
    <row r="714" spans="1:1">
      <c r="A714" s="27" t="str">
        <f t="shared" si="57"/>
        <v/>
      </c>
    </row>
    <row r="715" spans="1:1">
      <c r="A715" s="27" t="str">
        <f t="shared" si="57"/>
        <v/>
      </c>
    </row>
    <row r="716" spans="1:1">
      <c r="A716" s="27" t="str">
        <f t="shared" si="57"/>
        <v/>
      </c>
    </row>
    <row r="717" spans="1:1">
      <c r="A717" s="27" t="str">
        <f t="shared" si="57"/>
        <v/>
      </c>
    </row>
    <row r="718" spans="1:1">
      <c r="A718" s="27" t="str">
        <f t="shared" si="57"/>
        <v/>
      </c>
    </row>
    <row r="719" spans="1:1">
      <c r="A719" s="27" t="str">
        <f t="shared" si="57"/>
        <v/>
      </c>
    </row>
    <row r="720" spans="1:1">
      <c r="A720" s="27" t="str">
        <f t="shared" si="57"/>
        <v/>
      </c>
    </row>
    <row r="721" spans="1:1">
      <c r="A721" s="27" t="str">
        <f t="shared" si="57"/>
        <v/>
      </c>
    </row>
    <row r="722" spans="1:1">
      <c r="A722" s="27" t="str">
        <f t="shared" si="57"/>
        <v/>
      </c>
    </row>
    <row r="723" spans="1:1">
      <c r="A723" s="27" t="str">
        <f t="shared" si="57"/>
        <v/>
      </c>
    </row>
    <row r="724" spans="1:1">
      <c r="A724" s="27" t="str">
        <f t="shared" si="57"/>
        <v/>
      </c>
    </row>
    <row r="725" spans="1:1">
      <c r="A725" s="27" t="str">
        <f t="shared" si="57"/>
        <v/>
      </c>
    </row>
    <row r="726" spans="1:1">
      <c r="A726" s="27" t="str">
        <f t="shared" si="57"/>
        <v/>
      </c>
    </row>
    <row r="727" spans="1:1">
      <c r="A727" s="27" t="str">
        <f t="shared" si="57"/>
        <v/>
      </c>
    </row>
    <row r="728" spans="1:1">
      <c r="A728" s="27" t="str">
        <f t="shared" si="57"/>
        <v/>
      </c>
    </row>
    <row r="729" spans="1:1">
      <c r="A729" s="27" t="str">
        <f t="shared" si="57"/>
        <v/>
      </c>
    </row>
    <row r="730" spans="1:1">
      <c r="A730" s="27" t="str">
        <f t="shared" si="57"/>
        <v/>
      </c>
    </row>
    <row r="731" spans="1:1">
      <c r="A731" s="27" t="str">
        <f t="shared" si="57"/>
        <v/>
      </c>
    </row>
    <row r="732" spans="1:1">
      <c r="A732" s="27" t="str">
        <f t="shared" si="57"/>
        <v/>
      </c>
    </row>
    <row r="733" spans="1:1">
      <c r="A733" s="27" t="str">
        <f t="shared" si="57"/>
        <v/>
      </c>
    </row>
    <row r="734" spans="1:1">
      <c r="A734" s="27" t="str">
        <f t="shared" si="57"/>
        <v/>
      </c>
    </row>
    <row r="735" spans="1:1">
      <c r="A735" s="27" t="str">
        <f t="shared" si="57"/>
        <v/>
      </c>
    </row>
    <row r="736" spans="1:1">
      <c r="A736" s="27" t="str">
        <f t="shared" si="57"/>
        <v/>
      </c>
    </row>
    <row r="737" spans="1:1">
      <c r="A737" s="27" t="str">
        <f t="shared" si="57"/>
        <v/>
      </c>
    </row>
    <row r="738" spans="1:1">
      <c r="A738" s="27" t="str">
        <f t="shared" si="57"/>
        <v/>
      </c>
    </row>
    <row r="739" spans="1:1">
      <c r="A739" s="27" t="str">
        <f t="shared" si="57"/>
        <v/>
      </c>
    </row>
    <row r="740" spans="1:1">
      <c r="A740" s="27" t="str">
        <f t="shared" si="57"/>
        <v/>
      </c>
    </row>
    <row r="741" spans="1:1">
      <c r="A741" s="27" t="str">
        <f t="shared" si="57"/>
        <v/>
      </c>
    </row>
    <row r="742" spans="1:1">
      <c r="A742" s="27" t="str">
        <f t="shared" si="57"/>
        <v/>
      </c>
    </row>
    <row r="743" spans="1:1">
      <c r="A743" s="27" t="str">
        <f t="shared" si="57"/>
        <v/>
      </c>
    </row>
    <row r="744" spans="1:1">
      <c r="A744" s="27" t="str">
        <f t="shared" si="57"/>
        <v/>
      </c>
    </row>
    <row r="745" spans="1:1">
      <c r="A745" s="27" t="str">
        <f t="shared" si="57"/>
        <v/>
      </c>
    </row>
    <row r="746" spans="1:1">
      <c r="A746" s="27" t="str">
        <f t="shared" si="57"/>
        <v/>
      </c>
    </row>
    <row r="747" spans="1:1">
      <c r="A747" s="27" t="str">
        <f t="shared" si="57"/>
        <v/>
      </c>
    </row>
    <row r="748" spans="1:1">
      <c r="A748" s="27" t="str">
        <f t="shared" ref="A748:A811" si="58">IF(B748="","",ROW()-1)</f>
        <v/>
      </c>
    </row>
    <row r="749" spans="1:1">
      <c r="A749" s="27" t="str">
        <f t="shared" si="58"/>
        <v/>
      </c>
    </row>
    <row r="750" spans="1:1">
      <c r="A750" s="27" t="str">
        <f t="shared" si="58"/>
        <v/>
      </c>
    </row>
    <row r="751" spans="1:1">
      <c r="A751" s="27" t="str">
        <f t="shared" si="58"/>
        <v/>
      </c>
    </row>
    <row r="752" spans="1:1">
      <c r="A752" s="27" t="str">
        <f t="shared" si="58"/>
        <v/>
      </c>
    </row>
    <row r="753" spans="1:1">
      <c r="A753" s="27" t="str">
        <f t="shared" si="58"/>
        <v/>
      </c>
    </row>
    <row r="754" spans="1:1">
      <c r="A754" s="27" t="str">
        <f t="shared" si="58"/>
        <v/>
      </c>
    </row>
    <row r="755" spans="1:1">
      <c r="A755" s="27" t="str">
        <f t="shared" si="58"/>
        <v/>
      </c>
    </row>
    <row r="756" spans="1:1">
      <c r="A756" s="27" t="str">
        <f t="shared" si="58"/>
        <v/>
      </c>
    </row>
    <row r="757" spans="1:1">
      <c r="A757" s="27" t="str">
        <f t="shared" si="58"/>
        <v/>
      </c>
    </row>
    <row r="758" spans="1:1">
      <c r="A758" s="27" t="str">
        <f t="shared" si="58"/>
        <v/>
      </c>
    </row>
    <row r="759" spans="1:1">
      <c r="A759" s="27" t="str">
        <f t="shared" si="58"/>
        <v/>
      </c>
    </row>
    <row r="760" spans="1:1">
      <c r="A760" s="27" t="str">
        <f t="shared" si="58"/>
        <v/>
      </c>
    </row>
    <row r="761" spans="1:1">
      <c r="A761" s="27" t="str">
        <f t="shared" si="58"/>
        <v/>
      </c>
    </row>
    <row r="762" spans="1:1">
      <c r="A762" s="27" t="str">
        <f t="shared" si="58"/>
        <v/>
      </c>
    </row>
    <row r="763" spans="1:1">
      <c r="A763" s="27" t="str">
        <f t="shared" si="58"/>
        <v/>
      </c>
    </row>
    <row r="764" spans="1:1">
      <c r="A764" s="27" t="str">
        <f t="shared" si="58"/>
        <v/>
      </c>
    </row>
    <row r="765" spans="1:1">
      <c r="A765" s="27" t="str">
        <f t="shared" si="58"/>
        <v/>
      </c>
    </row>
    <row r="766" spans="1:1">
      <c r="A766" s="27" t="str">
        <f t="shared" si="58"/>
        <v/>
      </c>
    </row>
    <row r="767" spans="1:1">
      <c r="A767" s="27" t="str">
        <f t="shared" si="58"/>
        <v/>
      </c>
    </row>
    <row r="768" spans="1:1">
      <c r="A768" s="27" t="str">
        <f t="shared" si="58"/>
        <v/>
      </c>
    </row>
    <row r="769" spans="1:1">
      <c r="A769" s="27" t="str">
        <f t="shared" si="58"/>
        <v/>
      </c>
    </row>
    <row r="770" spans="1:1">
      <c r="A770" s="27" t="str">
        <f t="shared" si="58"/>
        <v/>
      </c>
    </row>
    <row r="771" spans="1:1">
      <c r="A771" s="27" t="str">
        <f t="shared" si="58"/>
        <v/>
      </c>
    </row>
    <row r="772" spans="1:1">
      <c r="A772" s="27" t="str">
        <f t="shared" si="58"/>
        <v/>
      </c>
    </row>
    <row r="773" spans="1:1">
      <c r="A773" s="27" t="str">
        <f t="shared" si="58"/>
        <v/>
      </c>
    </row>
    <row r="774" spans="1:1">
      <c r="A774" s="27" t="str">
        <f t="shared" si="58"/>
        <v/>
      </c>
    </row>
    <row r="775" spans="1:1">
      <c r="A775" s="27" t="str">
        <f t="shared" si="58"/>
        <v/>
      </c>
    </row>
    <row r="776" spans="1:1">
      <c r="A776" s="27" t="str">
        <f t="shared" si="58"/>
        <v/>
      </c>
    </row>
    <row r="777" spans="1:1">
      <c r="A777" s="27" t="str">
        <f t="shared" si="58"/>
        <v/>
      </c>
    </row>
    <row r="778" spans="1:1">
      <c r="A778" s="27" t="str">
        <f t="shared" si="58"/>
        <v/>
      </c>
    </row>
    <row r="779" spans="1:1">
      <c r="A779" s="27" t="str">
        <f t="shared" si="58"/>
        <v/>
      </c>
    </row>
    <row r="780" spans="1:1">
      <c r="A780" s="27" t="str">
        <f t="shared" si="58"/>
        <v/>
      </c>
    </row>
    <row r="781" spans="1:1">
      <c r="A781" s="27" t="str">
        <f t="shared" si="58"/>
        <v/>
      </c>
    </row>
    <row r="782" spans="1:1">
      <c r="A782" s="27" t="str">
        <f t="shared" si="58"/>
        <v/>
      </c>
    </row>
    <row r="783" spans="1:1">
      <c r="A783" s="27" t="str">
        <f t="shared" si="58"/>
        <v/>
      </c>
    </row>
    <row r="784" spans="1:1">
      <c r="A784" s="27" t="str">
        <f t="shared" si="58"/>
        <v/>
      </c>
    </row>
    <row r="785" spans="1:1">
      <c r="A785" s="27" t="str">
        <f t="shared" si="58"/>
        <v/>
      </c>
    </row>
    <row r="786" spans="1:1">
      <c r="A786" s="27" t="str">
        <f t="shared" si="58"/>
        <v/>
      </c>
    </row>
    <row r="787" spans="1:1">
      <c r="A787" s="27" t="str">
        <f t="shared" si="58"/>
        <v/>
      </c>
    </row>
    <row r="788" spans="1:1">
      <c r="A788" s="27" t="str">
        <f t="shared" si="58"/>
        <v/>
      </c>
    </row>
    <row r="789" spans="1:1">
      <c r="A789" s="27" t="str">
        <f t="shared" si="58"/>
        <v/>
      </c>
    </row>
    <row r="790" spans="1:1">
      <c r="A790" s="27" t="str">
        <f t="shared" si="58"/>
        <v/>
      </c>
    </row>
    <row r="791" spans="1:1">
      <c r="A791" s="27" t="str">
        <f t="shared" si="58"/>
        <v/>
      </c>
    </row>
    <row r="792" spans="1:1">
      <c r="A792" s="27" t="str">
        <f t="shared" si="58"/>
        <v/>
      </c>
    </row>
    <row r="793" spans="1:1">
      <c r="A793" s="27" t="str">
        <f t="shared" si="58"/>
        <v/>
      </c>
    </row>
    <row r="794" spans="1:1">
      <c r="A794" s="27" t="str">
        <f t="shared" si="58"/>
        <v/>
      </c>
    </row>
    <row r="795" spans="1:1">
      <c r="A795" s="27" t="str">
        <f t="shared" si="58"/>
        <v/>
      </c>
    </row>
    <row r="796" spans="1:1">
      <c r="A796" s="27" t="str">
        <f t="shared" si="58"/>
        <v/>
      </c>
    </row>
    <row r="797" spans="1:1">
      <c r="A797" s="27" t="str">
        <f t="shared" si="58"/>
        <v/>
      </c>
    </row>
    <row r="798" spans="1:1">
      <c r="A798" s="27" t="str">
        <f t="shared" si="58"/>
        <v/>
      </c>
    </row>
    <row r="799" spans="1:1">
      <c r="A799" s="27" t="str">
        <f t="shared" si="58"/>
        <v/>
      </c>
    </row>
    <row r="800" spans="1:1">
      <c r="A800" s="27" t="str">
        <f t="shared" si="58"/>
        <v/>
      </c>
    </row>
    <row r="801" spans="1:1">
      <c r="A801" s="27" t="str">
        <f t="shared" si="58"/>
        <v/>
      </c>
    </row>
    <row r="802" spans="1:1">
      <c r="A802" s="27" t="str">
        <f t="shared" si="58"/>
        <v/>
      </c>
    </row>
    <row r="803" spans="1:1">
      <c r="A803" s="27" t="str">
        <f t="shared" si="58"/>
        <v/>
      </c>
    </row>
    <row r="804" spans="1:1">
      <c r="A804" s="27" t="str">
        <f t="shared" si="58"/>
        <v/>
      </c>
    </row>
    <row r="805" spans="1:1">
      <c r="A805" s="27" t="str">
        <f t="shared" si="58"/>
        <v/>
      </c>
    </row>
    <row r="806" spans="1:1">
      <c r="A806" s="27" t="str">
        <f t="shared" si="58"/>
        <v/>
      </c>
    </row>
    <row r="807" spans="1:1">
      <c r="A807" s="27" t="str">
        <f t="shared" si="58"/>
        <v/>
      </c>
    </row>
    <row r="808" spans="1:1">
      <c r="A808" s="27" t="str">
        <f t="shared" si="58"/>
        <v/>
      </c>
    </row>
    <row r="809" spans="1:1">
      <c r="A809" s="27" t="str">
        <f t="shared" si="58"/>
        <v/>
      </c>
    </row>
    <row r="810" spans="1:1">
      <c r="A810" s="27" t="str">
        <f t="shared" si="58"/>
        <v/>
      </c>
    </row>
    <row r="811" spans="1:1">
      <c r="A811" s="27" t="str">
        <f t="shared" si="58"/>
        <v/>
      </c>
    </row>
    <row r="812" spans="1:1">
      <c r="A812" s="27" t="str">
        <f t="shared" ref="A812:A875" si="59">IF(B812="","",ROW()-1)</f>
        <v/>
      </c>
    </row>
    <row r="813" spans="1:1">
      <c r="A813" s="27" t="str">
        <f t="shared" si="59"/>
        <v/>
      </c>
    </row>
    <row r="814" spans="1:1">
      <c r="A814" s="27" t="str">
        <f t="shared" si="59"/>
        <v/>
      </c>
    </row>
    <row r="815" spans="1:1">
      <c r="A815" s="27" t="str">
        <f t="shared" si="59"/>
        <v/>
      </c>
    </row>
    <row r="816" spans="1:1">
      <c r="A816" s="27" t="str">
        <f t="shared" si="59"/>
        <v/>
      </c>
    </row>
    <row r="817" spans="1:1">
      <c r="A817" s="27" t="str">
        <f t="shared" si="59"/>
        <v/>
      </c>
    </row>
    <row r="818" spans="1:1">
      <c r="A818" s="27" t="str">
        <f t="shared" si="59"/>
        <v/>
      </c>
    </row>
    <row r="819" spans="1:1">
      <c r="A819" s="27" t="str">
        <f t="shared" si="59"/>
        <v/>
      </c>
    </row>
    <row r="820" spans="1:1">
      <c r="A820" s="27" t="str">
        <f t="shared" si="59"/>
        <v/>
      </c>
    </row>
    <row r="821" spans="1:1">
      <c r="A821" s="27" t="str">
        <f t="shared" si="59"/>
        <v/>
      </c>
    </row>
    <row r="822" spans="1:1">
      <c r="A822" s="27" t="str">
        <f t="shared" si="59"/>
        <v/>
      </c>
    </row>
    <row r="823" spans="1:1">
      <c r="A823" s="27" t="str">
        <f t="shared" si="59"/>
        <v/>
      </c>
    </row>
    <row r="824" spans="1:1">
      <c r="A824" s="27" t="str">
        <f t="shared" si="59"/>
        <v/>
      </c>
    </row>
    <row r="825" spans="1:1">
      <c r="A825" s="27" t="str">
        <f t="shared" si="59"/>
        <v/>
      </c>
    </row>
    <row r="826" spans="1:1">
      <c r="A826" s="27" t="str">
        <f t="shared" si="59"/>
        <v/>
      </c>
    </row>
    <row r="827" spans="1:1">
      <c r="A827" s="27" t="str">
        <f t="shared" si="59"/>
        <v/>
      </c>
    </row>
    <row r="828" spans="1:1">
      <c r="A828" s="27" t="str">
        <f t="shared" si="59"/>
        <v/>
      </c>
    </row>
    <row r="829" spans="1:1">
      <c r="A829" s="27" t="str">
        <f t="shared" si="59"/>
        <v/>
      </c>
    </row>
    <row r="830" spans="1:1">
      <c r="A830" s="27" t="str">
        <f t="shared" si="59"/>
        <v/>
      </c>
    </row>
    <row r="831" spans="1:1">
      <c r="A831" s="27" t="str">
        <f t="shared" si="59"/>
        <v/>
      </c>
    </row>
    <row r="832" spans="1:1">
      <c r="A832" s="27" t="str">
        <f t="shared" si="59"/>
        <v/>
      </c>
    </row>
    <row r="833" spans="1:1">
      <c r="A833" s="27" t="str">
        <f t="shared" si="59"/>
        <v/>
      </c>
    </row>
    <row r="834" spans="1:1">
      <c r="A834" s="27" t="str">
        <f t="shared" si="59"/>
        <v/>
      </c>
    </row>
    <row r="835" spans="1:1">
      <c r="A835" s="27" t="str">
        <f t="shared" si="59"/>
        <v/>
      </c>
    </row>
    <row r="836" spans="1:1">
      <c r="A836" s="27" t="str">
        <f t="shared" si="59"/>
        <v/>
      </c>
    </row>
    <row r="837" spans="1:1">
      <c r="A837" s="27" t="str">
        <f t="shared" si="59"/>
        <v/>
      </c>
    </row>
    <row r="838" spans="1:1">
      <c r="A838" s="27" t="str">
        <f t="shared" si="59"/>
        <v/>
      </c>
    </row>
    <row r="839" spans="1:1">
      <c r="A839" s="27" t="str">
        <f t="shared" si="59"/>
        <v/>
      </c>
    </row>
    <row r="840" spans="1:1">
      <c r="A840" s="27" t="str">
        <f t="shared" si="59"/>
        <v/>
      </c>
    </row>
    <row r="841" spans="1:1">
      <c r="A841" s="27" t="str">
        <f t="shared" si="59"/>
        <v/>
      </c>
    </row>
    <row r="842" spans="1:1">
      <c r="A842" s="27" t="str">
        <f t="shared" si="59"/>
        <v/>
      </c>
    </row>
    <row r="843" spans="1:1">
      <c r="A843" s="27" t="str">
        <f t="shared" si="59"/>
        <v/>
      </c>
    </row>
    <row r="844" spans="1:1">
      <c r="A844" s="27" t="str">
        <f t="shared" si="59"/>
        <v/>
      </c>
    </row>
    <row r="845" spans="1:1">
      <c r="A845" s="27" t="str">
        <f t="shared" si="59"/>
        <v/>
      </c>
    </row>
    <row r="846" spans="1:1">
      <c r="A846" s="27" t="str">
        <f t="shared" si="59"/>
        <v/>
      </c>
    </row>
    <row r="847" spans="1:1">
      <c r="A847" s="27" t="str">
        <f t="shared" si="59"/>
        <v/>
      </c>
    </row>
    <row r="848" spans="1:1">
      <c r="A848" s="27" t="str">
        <f t="shared" si="59"/>
        <v/>
      </c>
    </row>
    <row r="849" spans="1:1">
      <c r="A849" s="27" t="str">
        <f t="shared" si="59"/>
        <v/>
      </c>
    </row>
    <row r="850" spans="1:1">
      <c r="A850" s="27" t="str">
        <f t="shared" si="59"/>
        <v/>
      </c>
    </row>
    <row r="851" spans="1:1">
      <c r="A851" s="27" t="str">
        <f t="shared" si="59"/>
        <v/>
      </c>
    </row>
    <row r="852" spans="1:1">
      <c r="A852" s="27" t="str">
        <f t="shared" si="59"/>
        <v/>
      </c>
    </row>
    <row r="853" spans="1:1">
      <c r="A853" s="27" t="str">
        <f t="shared" si="59"/>
        <v/>
      </c>
    </row>
    <row r="854" spans="1:1">
      <c r="A854" s="27" t="str">
        <f t="shared" si="59"/>
        <v/>
      </c>
    </row>
    <row r="855" spans="1:1">
      <c r="A855" s="27" t="str">
        <f t="shared" si="59"/>
        <v/>
      </c>
    </row>
    <row r="856" spans="1:1">
      <c r="A856" s="27" t="str">
        <f t="shared" si="59"/>
        <v/>
      </c>
    </row>
    <row r="857" spans="1:1">
      <c r="A857" s="27" t="str">
        <f t="shared" si="59"/>
        <v/>
      </c>
    </row>
    <row r="858" spans="1:1">
      <c r="A858" s="27" t="str">
        <f t="shared" si="59"/>
        <v/>
      </c>
    </row>
    <row r="859" spans="1:1">
      <c r="A859" s="27" t="str">
        <f t="shared" si="59"/>
        <v/>
      </c>
    </row>
    <row r="860" spans="1:1">
      <c r="A860" s="27" t="str">
        <f t="shared" si="59"/>
        <v/>
      </c>
    </row>
    <row r="861" spans="1:1">
      <c r="A861" s="27" t="str">
        <f t="shared" si="59"/>
        <v/>
      </c>
    </row>
    <row r="862" spans="1:1">
      <c r="A862" s="27" t="str">
        <f t="shared" si="59"/>
        <v/>
      </c>
    </row>
    <row r="863" spans="1:1">
      <c r="A863" s="27" t="str">
        <f t="shared" si="59"/>
        <v/>
      </c>
    </row>
    <row r="864" spans="1:1">
      <c r="A864" s="27" t="str">
        <f t="shared" si="59"/>
        <v/>
      </c>
    </row>
    <row r="865" spans="1:1">
      <c r="A865" s="27" t="str">
        <f t="shared" si="59"/>
        <v/>
      </c>
    </row>
    <row r="866" spans="1:1">
      <c r="A866" s="27" t="str">
        <f t="shared" si="59"/>
        <v/>
      </c>
    </row>
    <row r="867" spans="1:1">
      <c r="A867" s="27" t="str">
        <f t="shared" si="59"/>
        <v/>
      </c>
    </row>
    <row r="868" spans="1:1">
      <c r="A868" s="27" t="str">
        <f t="shared" si="59"/>
        <v/>
      </c>
    </row>
    <row r="869" spans="1:1">
      <c r="A869" s="27" t="str">
        <f t="shared" si="59"/>
        <v/>
      </c>
    </row>
    <row r="870" spans="1:1">
      <c r="A870" s="27" t="str">
        <f t="shared" si="59"/>
        <v/>
      </c>
    </row>
    <row r="871" spans="1:1">
      <c r="A871" s="27" t="str">
        <f t="shared" si="59"/>
        <v/>
      </c>
    </row>
    <row r="872" spans="1:1">
      <c r="A872" s="27" t="str">
        <f t="shared" si="59"/>
        <v/>
      </c>
    </row>
    <row r="873" spans="1:1">
      <c r="A873" s="27" t="str">
        <f t="shared" si="59"/>
        <v/>
      </c>
    </row>
    <row r="874" spans="1:1">
      <c r="A874" s="27" t="str">
        <f t="shared" si="59"/>
        <v/>
      </c>
    </row>
    <row r="875" spans="1:1">
      <c r="A875" s="27" t="str">
        <f t="shared" si="59"/>
        <v/>
      </c>
    </row>
    <row r="876" spans="1:1">
      <c r="A876" s="27" t="str">
        <f t="shared" ref="A876:A939" si="60">IF(B876="","",ROW()-1)</f>
        <v/>
      </c>
    </row>
    <row r="877" spans="1:1">
      <c r="A877" s="27" t="str">
        <f t="shared" si="60"/>
        <v/>
      </c>
    </row>
    <row r="878" spans="1:1">
      <c r="A878" s="27" t="str">
        <f t="shared" si="60"/>
        <v/>
      </c>
    </row>
    <row r="879" spans="1:1">
      <c r="A879" s="27" t="str">
        <f t="shared" si="60"/>
        <v/>
      </c>
    </row>
    <row r="880" spans="1:1">
      <c r="A880" s="27" t="str">
        <f t="shared" si="60"/>
        <v/>
      </c>
    </row>
    <row r="881" spans="1:1">
      <c r="A881" s="27" t="str">
        <f t="shared" si="60"/>
        <v/>
      </c>
    </row>
    <row r="882" spans="1:1">
      <c r="A882" s="27" t="str">
        <f t="shared" si="60"/>
        <v/>
      </c>
    </row>
    <row r="883" spans="1:1">
      <c r="A883" s="27" t="str">
        <f t="shared" si="60"/>
        <v/>
      </c>
    </row>
    <row r="884" spans="1:1">
      <c r="A884" s="27" t="str">
        <f t="shared" si="60"/>
        <v/>
      </c>
    </row>
    <row r="885" spans="1:1">
      <c r="A885" s="27" t="str">
        <f t="shared" si="60"/>
        <v/>
      </c>
    </row>
    <row r="886" spans="1:1">
      <c r="A886" s="27" t="str">
        <f t="shared" si="60"/>
        <v/>
      </c>
    </row>
    <row r="887" spans="1:1">
      <c r="A887" s="27" t="str">
        <f t="shared" si="60"/>
        <v/>
      </c>
    </row>
    <row r="888" spans="1:1">
      <c r="A888" s="27" t="str">
        <f t="shared" si="60"/>
        <v/>
      </c>
    </row>
    <row r="889" spans="1:1">
      <c r="A889" s="27" t="str">
        <f t="shared" si="60"/>
        <v/>
      </c>
    </row>
    <row r="890" spans="1:1">
      <c r="A890" s="27" t="str">
        <f t="shared" si="60"/>
        <v/>
      </c>
    </row>
    <row r="891" spans="1:1">
      <c r="A891" s="27" t="str">
        <f t="shared" si="60"/>
        <v/>
      </c>
    </row>
    <row r="892" spans="1:1">
      <c r="A892" s="27" t="str">
        <f t="shared" si="60"/>
        <v/>
      </c>
    </row>
    <row r="893" spans="1:1">
      <c r="A893" s="27" t="str">
        <f t="shared" si="60"/>
        <v/>
      </c>
    </row>
    <row r="894" spans="1:1">
      <c r="A894" s="27" t="str">
        <f t="shared" si="60"/>
        <v/>
      </c>
    </row>
    <row r="895" spans="1:1">
      <c r="A895" s="27" t="str">
        <f t="shared" si="60"/>
        <v/>
      </c>
    </row>
    <row r="896" spans="1:1">
      <c r="A896" s="27" t="str">
        <f t="shared" si="60"/>
        <v/>
      </c>
    </row>
    <row r="897" spans="1:1">
      <c r="A897" s="27" t="str">
        <f t="shared" si="60"/>
        <v/>
      </c>
    </row>
    <row r="898" spans="1:1">
      <c r="A898" s="27" t="str">
        <f t="shared" si="60"/>
        <v/>
      </c>
    </row>
    <row r="899" spans="1:1">
      <c r="A899" s="27" t="str">
        <f t="shared" si="60"/>
        <v/>
      </c>
    </row>
    <row r="900" spans="1:1">
      <c r="A900" s="27" t="str">
        <f t="shared" si="60"/>
        <v/>
      </c>
    </row>
    <row r="901" spans="1:1">
      <c r="A901" s="27" t="str">
        <f t="shared" si="60"/>
        <v/>
      </c>
    </row>
    <row r="902" spans="1:1">
      <c r="A902" s="27" t="str">
        <f t="shared" si="60"/>
        <v/>
      </c>
    </row>
    <row r="903" spans="1:1">
      <c r="A903" s="27" t="str">
        <f t="shared" si="60"/>
        <v/>
      </c>
    </row>
    <row r="904" spans="1:1">
      <c r="A904" s="27" t="str">
        <f t="shared" si="60"/>
        <v/>
      </c>
    </row>
    <row r="905" spans="1:1">
      <c r="A905" s="27" t="str">
        <f t="shared" si="60"/>
        <v/>
      </c>
    </row>
    <row r="906" spans="1:1">
      <c r="A906" s="27" t="str">
        <f t="shared" si="60"/>
        <v/>
      </c>
    </row>
    <row r="907" spans="1:1">
      <c r="A907" s="27" t="str">
        <f t="shared" si="60"/>
        <v/>
      </c>
    </row>
    <row r="908" spans="1:1">
      <c r="A908" s="27" t="str">
        <f t="shared" si="60"/>
        <v/>
      </c>
    </row>
    <row r="909" spans="1:1">
      <c r="A909" s="27" t="str">
        <f t="shared" si="60"/>
        <v/>
      </c>
    </row>
    <row r="910" spans="1:1">
      <c r="A910" s="27" t="str">
        <f t="shared" si="60"/>
        <v/>
      </c>
    </row>
    <row r="911" spans="1:1">
      <c r="A911" s="27" t="str">
        <f t="shared" si="60"/>
        <v/>
      </c>
    </row>
    <row r="912" spans="1:1">
      <c r="A912" s="27" t="str">
        <f t="shared" si="60"/>
        <v/>
      </c>
    </row>
    <row r="913" spans="1:1">
      <c r="A913" s="27" t="str">
        <f t="shared" si="60"/>
        <v/>
      </c>
    </row>
    <row r="914" spans="1:1">
      <c r="A914" s="27" t="str">
        <f t="shared" si="60"/>
        <v/>
      </c>
    </row>
    <row r="915" spans="1:1">
      <c r="A915" s="27" t="str">
        <f t="shared" si="60"/>
        <v/>
      </c>
    </row>
    <row r="916" spans="1:1">
      <c r="A916" s="27" t="str">
        <f t="shared" si="60"/>
        <v/>
      </c>
    </row>
    <row r="917" spans="1:1">
      <c r="A917" s="27" t="str">
        <f t="shared" si="60"/>
        <v/>
      </c>
    </row>
    <row r="918" spans="1:1">
      <c r="A918" s="27" t="str">
        <f t="shared" si="60"/>
        <v/>
      </c>
    </row>
    <row r="919" spans="1:1">
      <c r="A919" s="27" t="str">
        <f t="shared" si="60"/>
        <v/>
      </c>
    </row>
    <row r="920" spans="1:1">
      <c r="A920" s="27" t="str">
        <f t="shared" si="60"/>
        <v/>
      </c>
    </row>
    <row r="921" spans="1:1">
      <c r="A921" s="27" t="str">
        <f t="shared" si="60"/>
        <v/>
      </c>
    </row>
    <row r="922" spans="1:1">
      <c r="A922" s="27" t="str">
        <f t="shared" si="60"/>
        <v/>
      </c>
    </row>
    <row r="923" spans="1:1">
      <c r="A923" s="27" t="str">
        <f t="shared" si="60"/>
        <v/>
      </c>
    </row>
    <row r="924" spans="1:1">
      <c r="A924" s="27" t="str">
        <f t="shared" si="60"/>
        <v/>
      </c>
    </row>
    <row r="925" spans="1:1">
      <c r="A925" s="27" t="str">
        <f t="shared" si="60"/>
        <v/>
      </c>
    </row>
    <row r="926" spans="1:1">
      <c r="A926" s="27" t="str">
        <f t="shared" si="60"/>
        <v/>
      </c>
    </row>
    <row r="927" spans="1:1">
      <c r="A927" s="27" t="str">
        <f t="shared" si="60"/>
        <v/>
      </c>
    </row>
    <row r="928" spans="1:1">
      <c r="A928" s="27" t="str">
        <f t="shared" si="60"/>
        <v/>
      </c>
    </row>
    <row r="929" spans="1:1">
      <c r="A929" s="27" t="str">
        <f t="shared" si="60"/>
        <v/>
      </c>
    </row>
    <row r="930" spans="1:1">
      <c r="A930" s="27" t="str">
        <f t="shared" si="60"/>
        <v/>
      </c>
    </row>
    <row r="931" spans="1:1">
      <c r="A931" s="27" t="str">
        <f t="shared" si="60"/>
        <v/>
      </c>
    </row>
    <row r="932" spans="1:1">
      <c r="A932" s="27" t="str">
        <f t="shared" si="60"/>
        <v/>
      </c>
    </row>
    <row r="933" spans="1:1">
      <c r="A933" s="27" t="str">
        <f t="shared" si="60"/>
        <v/>
      </c>
    </row>
    <row r="934" spans="1:1">
      <c r="A934" s="27" t="str">
        <f t="shared" si="60"/>
        <v/>
      </c>
    </row>
    <row r="935" spans="1:1">
      <c r="A935" s="27" t="str">
        <f t="shared" si="60"/>
        <v/>
      </c>
    </row>
    <row r="936" spans="1:1">
      <c r="A936" s="27" t="str">
        <f t="shared" si="60"/>
        <v/>
      </c>
    </row>
    <row r="937" spans="1:1">
      <c r="A937" s="27" t="str">
        <f t="shared" si="60"/>
        <v/>
      </c>
    </row>
    <row r="938" spans="1:1">
      <c r="A938" s="27" t="str">
        <f t="shared" si="60"/>
        <v/>
      </c>
    </row>
    <row r="939" spans="1:1">
      <c r="A939" s="27" t="str">
        <f t="shared" si="60"/>
        <v/>
      </c>
    </row>
    <row r="940" spans="1:1">
      <c r="A940" s="27" t="str">
        <f t="shared" ref="A940:A1003" si="61">IF(B940="","",ROW()-1)</f>
        <v/>
      </c>
    </row>
    <row r="941" spans="1:1">
      <c r="A941" s="27" t="str">
        <f t="shared" si="61"/>
        <v/>
      </c>
    </row>
    <row r="942" spans="1:1">
      <c r="A942" s="27" t="str">
        <f t="shared" si="61"/>
        <v/>
      </c>
    </row>
    <row r="943" spans="1:1">
      <c r="A943" s="27" t="str">
        <f t="shared" si="61"/>
        <v/>
      </c>
    </row>
    <row r="944" spans="1:1">
      <c r="A944" s="27" t="str">
        <f t="shared" si="61"/>
        <v/>
      </c>
    </row>
    <row r="945" spans="1:1">
      <c r="A945" s="27" t="str">
        <f t="shared" si="61"/>
        <v/>
      </c>
    </row>
    <row r="946" spans="1:1">
      <c r="A946" s="27" t="str">
        <f t="shared" si="61"/>
        <v/>
      </c>
    </row>
    <row r="947" spans="1:1">
      <c r="A947" s="27" t="str">
        <f t="shared" si="61"/>
        <v/>
      </c>
    </row>
    <row r="948" spans="1:1">
      <c r="A948" s="27" t="str">
        <f t="shared" si="61"/>
        <v/>
      </c>
    </row>
    <row r="949" spans="1:1">
      <c r="A949" s="27" t="str">
        <f t="shared" si="61"/>
        <v/>
      </c>
    </row>
    <row r="950" spans="1:1">
      <c r="A950" s="27" t="str">
        <f t="shared" si="61"/>
        <v/>
      </c>
    </row>
    <row r="951" spans="1:1">
      <c r="A951" s="27" t="str">
        <f t="shared" si="61"/>
        <v/>
      </c>
    </row>
    <row r="952" spans="1:1">
      <c r="A952" s="27" t="str">
        <f t="shared" si="61"/>
        <v/>
      </c>
    </row>
    <row r="953" spans="1:1">
      <c r="A953" s="27" t="str">
        <f t="shared" si="61"/>
        <v/>
      </c>
    </row>
    <row r="954" spans="1:1">
      <c r="A954" s="27" t="str">
        <f t="shared" si="61"/>
        <v/>
      </c>
    </row>
    <row r="955" spans="1:1">
      <c r="A955" s="27" t="str">
        <f t="shared" si="61"/>
        <v/>
      </c>
    </row>
    <row r="956" spans="1:1">
      <c r="A956" s="27" t="str">
        <f t="shared" si="61"/>
        <v/>
      </c>
    </row>
    <row r="957" spans="1:1">
      <c r="A957" s="27" t="str">
        <f t="shared" si="61"/>
        <v/>
      </c>
    </row>
    <row r="958" spans="1:1">
      <c r="A958" s="27" t="str">
        <f t="shared" si="61"/>
        <v/>
      </c>
    </row>
    <row r="959" spans="1:1">
      <c r="A959" s="27" t="str">
        <f t="shared" si="61"/>
        <v/>
      </c>
    </row>
    <row r="960" spans="1:1">
      <c r="A960" s="27" t="str">
        <f t="shared" si="61"/>
        <v/>
      </c>
    </row>
    <row r="961" spans="1:1">
      <c r="A961" s="27" t="str">
        <f t="shared" si="61"/>
        <v/>
      </c>
    </row>
    <row r="962" spans="1:1">
      <c r="A962" s="27" t="str">
        <f t="shared" si="61"/>
        <v/>
      </c>
    </row>
    <row r="963" spans="1:1">
      <c r="A963" s="27" t="str">
        <f t="shared" si="61"/>
        <v/>
      </c>
    </row>
    <row r="964" spans="1:1">
      <c r="A964" s="27" t="str">
        <f t="shared" si="61"/>
        <v/>
      </c>
    </row>
    <row r="965" spans="1:1">
      <c r="A965" s="27" t="str">
        <f t="shared" si="61"/>
        <v/>
      </c>
    </row>
    <row r="966" spans="1:1">
      <c r="A966" s="27" t="str">
        <f t="shared" si="61"/>
        <v/>
      </c>
    </row>
    <row r="967" spans="1:1">
      <c r="A967" s="27" t="str">
        <f t="shared" si="61"/>
        <v/>
      </c>
    </row>
    <row r="968" spans="1:1">
      <c r="A968" s="27" t="str">
        <f t="shared" si="61"/>
        <v/>
      </c>
    </row>
    <row r="969" spans="1:1">
      <c r="A969" s="27" t="str">
        <f t="shared" si="61"/>
        <v/>
      </c>
    </row>
    <row r="970" spans="1:1">
      <c r="A970" s="27" t="str">
        <f t="shared" si="61"/>
        <v/>
      </c>
    </row>
    <row r="971" spans="1:1">
      <c r="A971" s="27" t="str">
        <f t="shared" si="61"/>
        <v/>
      </c>
    </row>
    <row r="972" spans="1:1">
      <c r="A972" s="27" t="str">
        <f t="shared" si="61"/>
        <v/>
      </c>
    </row>
    <row r="973" spans="1:1">
      <c r="A973" s="27" t="str">
        <f t="shared" si="61"/>
        <v/>
      </c>
    </row>
    <row r="974" spans="1:1">
      <c r="A974" s="27" t="str">
        <f t="shared" si="61"/>
        <v/>
      </c>
    </row>
    <row r="975" spans="1:1">
      <c r="A975" s="27" t="str">
        <f t="shared" si="61"/>
        <v/>
      </c>
    </row>
    <row r="976" spans="1:1">
      <c r="A976" s="27" t="str">
        <f t="shared" si="61"/>
        <v/>
      </c>
    </row>
    <row r="977" spans="1:1">
      <c r="A977" s="27" t="str">
        <f t="shared" si="61"/>
        <v/>
      </c>
    </row>
    <row r="978" spans="1:1">
      <c r="A978" s="27" t="str">
        <f t="shared" si="61"/>
        <v/>
      </c>
    </row>
    <row r="979" spans="1:1">
      <c r="A979" s="27" t="str">
        <f t="shared" si="61"/>
        <v/>
      </c>
    </row>
    <row r="980" spans="1:1">
      <c r="A980" s="27" t="str">
        <f t="shared" si="61"/>
        <v/>
      </c>
    </row>
    <row r="981" spans="1:1">
      <c r="A981" s="27" t="str">
        <f t="shared" si="61"/>
        <v/>
      </c>
    </row>
    <row r="982" spans="1:1">
      <c r="A982" s="27" t="str">
        <f t="shared" si="61"/>
        <v/>
      </c>
    </row>
    <row r="983" spans="1:1">
      <c r="A983" s="27" t="str">
        <f t="shared" si="61"/>
        <v/>
      </c>
    </row>
    <row r="984" spans="1:1">
      <c r="A984" s="27" t="str">
        <f t="shared" si="61"/>
        <v/>
      </c>
    </row>
    <row r="985" spans="1:1">
      <c r="A985" s="27" t="str">
        <f t="shared" si="61"/>
        <v/>
      </c>
    </row>
    <row r="986" spans="1:1">
      <c r="A986" s="27" t="str">
        <f t="shared" si="61"/>
        <v/>
      </c>
    </row>
    <row r="987" spans="1:1">
      <c r="A987" s="27" t="str">
        <f t="shared" si="61"/>
        <v/>
      </c>
    </row>
    <row r="988" spans="1:1">
      <c r="A988" s="27" t="str">
        <f t="shared" si="61"/>
        <v/>
      </c>
    </row>
    <row r="989" spans="1:1">
      <c r="A989" s="27" t="str">
        <f t="shared" si="61"/>
        <v/>
      </c>
    </row>
    <row r="990" spans="1:1">
      <c r="A990" s="27" t="str">
        <f t="shared" si="61"/>
        <v/>
      </c>
    </row>
    <row r="991" spans="1:1">
      <c r="A991" s="27" t="str">
        <f t="shared" si="61"/>
        <v/>
      </c>
    </row>
    <row r="992" spans="1:1">
      <c r="A992" s="27" t="str">
        <f t="shared" si="61"/>
        <v/>
      </c>
    </row>
    <row r="993" spans="1:1">
      <c r="A993" s="27" t="str">
        <f t="shared" si="61"/>
        <v/>
      </c>
    </row>
    <row r="994" spans="1:1">
      <c r="A994" s="27" t="str">
        <f t="shared" si="61"/>
        <v/>
      </c>
    </row>
    <row r="995" spans="1:1">
      <c r="A995" s="27" t="str">
        <f t="shared" si="61"/>
        <v/>
      </c>
    </row>
    <row r="996" spans="1:1">
      <c r="A996" s="27" t="str">
        <f t="shared" si="61"/>
        <v/>
      </c>
    </row>
    <row r="997" spans="1:1">
      <c r="A997" s="27" t="str">
        <f t="shared" si="61"/>
        <v/>
      </c>
    </row>
    <row r="998" spans="1:1">
      <c r="A998" s="27" t="str">
        <f t="shared" si="61"/>
        <v/>
      </c>
    </row>
    <row r="999" spans="1:1">
      <c r="A999" s="27" t="str">
        <f t="shared" si="61"/>
        <v/>
      </c>
    </row>
    <row r="1000" spans="1:1">
      <c r="A1000" s="27" t="str">
        <f t="shared" si="61"/>
        <v/>
      </c>
    </row>
    <row r="1001" spans="1:1">
      <c r="A1001" s="27" t="str">
        <f t="shared" si="61"/>
        <v/>
      </c>
    </row>
    <row r="1002" spans="1:1">
      <c r="A1002" s="27" t="str">
        <f t="shared" si="61"/>
        <v/>
      </c>
    </row>
    <row r="1003" spans="1:1">
      <c r="A1003" s="27" t="str">
        <f t="shared" si="61"/>
        <v/>
      </c>
    </row>
    <row r="1004" spans="1:1">
      <c r="A1004" s="27" t="str">
        <f t="shared" ref="A1004:A1067" si="62">IF(B1004="","",ROW()-1)</f>
        <v/>
      </c>
    </row>
    <row r="1005" spans="1:1">
      <c r="A1005" s="27" t="str">
        <f t="shared" si="62"/>
        <v/>
      </c>
    </row>
    <row r="1006" spans="1:1">
      <c r="A1006" s="27" t="str">
        <f t="shared" si="62"/>
        <v/>
      </c>
    </row>
    <row r="1007" spans="1:1">
      <c r="A1007" s="27" t="str">
        <f t="shared" si="62"/>
        <v/>
      </c>
    </row>
    <row r="1008" spans="1:1">
      <c r="A1008" s="27" t="str">
        <f t="shared" si="62"/>
        <v/>
      </c>
    </row>
    <row r="1009" spans="1:1">
      <c r="A1009" s="27" t="str">
        <f t="shared" si="62"/>
        <v/>
      </c>
    </row>
    <row r="1010" spans="1:1">
      <c r="A1010" s="27" t="str">
        <f t="shared" si="62"/>
        <v/>
      </c>
    </row>
    <row r="1011" spans="1:1">
      <c r="A1011" s="27" t="str">
        <f t="shared" si="62"/>
        <v/>
      </c>
    </row>
    <row r="1012" spans="1:1">
      <c r="A1012" s="27" t="str">
        <f t="shared" si="62"/>
        <v/>
      </c>
    </row>
    <row r="1013" spans="1:1">
      <c r="A1013" s="27" t="str">
        <f t="shared" si="62"/>
        <v/>
      </c>
    </row>
    <row r="1014" spans="1:1">
      <c r="A1014" s="27" t="str">
        <f t="shared" si="62"/>
        <v/>
      </c>
    </row>
    <row r="1015" spans="1:1">
      <c r="A1015" s="27" t="str">
        <f t="shared" si="62"/>
        <v/>
      </c>
    </row>
    <row r="1016" spans="1:1">
      <c r="A1016" s="27" t="str">
        <f t="shared" si="62"/>
        <v/>
      </c>
    </row>
    <row r="1017" spans="1:1">
      <c r="A1017" s="27" t="str">
        <f t="shared" si="62"/>
        <v/>
      </c>
    </row>
    <row r="1018" spans="1:1">
      <c r="A1018" s="27" t="str">
        <f t="shared" si="62"/>
        <v/>
      </c>
    </row>
    <row r="1019" spans="1:1">
      <c r="A1019" s="27" t="str">
        <f t="shared" si="62"/>
        <v/>
      </c>
    </row>
    <row r="1020" spans="1:1">
      <c r="A1020" s="27" t="str">
        <f t="shared" si="62"/>
        <v/>
      </c>
    </row>
    <row r="1021" spans="1:1">
      <c r="A1021" s="27" t="str">
        <f t="shared" si="62"/>
        <v/>
      </c>
    </row>
    <row r="1022" spans="1:1">
      <c r="A1022" s="27" t="str">
        <f t="shared" si="62"/>
        <v/>
      </c>
    </row>
    <row r="1023" spans="1:1">
      <c r="A1023" s="27" t="str">
        <f t="shared" si="62"/>
        <v/>
      </c>
    </row>
    <row r="1024" spans="1:1">
      <c r="A1024" s="27" t="str">
        <f t="shared" si="62"/>
        <v/>
      </c>
    </row>
    <row r="1025" spans="1:1">
      <c r="A1025" s="27" t="str">
        <f t="shared" si="62"/>
        <v/>
      </c>
    </row>
    <row r="1026" spans="1:1">
      <c r="A1026" s="27" t="str">
        <f t="shared" si="62"/>
        <v/>
      </c>
    </row>
    <row r="1027" spans="1:1">
      <c r="A1027" s="27" t="str">
        <f t="shared" si="62"/>
        <v/>
      </c>
    </row>
    <row r="1028" spans="1:1">
      <c r="A1028" s="27" t="str">
        <f t="shared" si="62"/>
        <v/>
      </c>
    </row>
    <row r="1029" spans="1:1">
      <c r="A1029" s="27" t="str">
        <f t="shared" si="62"/>
        <v/>
      </c>
    </row>
    <row r="1030" spans="1:1">
      <c r="A1030" s="27" t="str">
        <f t="shared" si="62"/>
        <v/>
      </c>
    </row>
    <row r="1031" spans="1:1">
      <c r="A1031" s="27" t="str">
        <f t="shared" si="62"/>
        <v/>
      </c>
    </row>
    <row r="1032" spans="1:1">
      <c r="A1032" s="27" t="str">
        <f t="shared" si="62"/>
        <v/>
      </c>
    </row>
    <row r="1033" spans="1:1">
      <c r="A1033" s="27" t="str">
        <f t="shared" si="62"/>
        <v/>
      </c>
    </row>
    <row r="1034" spans="1:1">
      <c r="A1034" s="27" t="str">
        <f t="shared" si="62"/>
        <v/>
      </c>
    </row>
    <row r="1035" spans="1:1">
      <c r="A1035" s="27" t="str">
        <f t="shared" si="62"/>
        <v/>
      </c>
    </row>
    <row r="1036" spans="1:1">
      <c r="A1036" s="27" t="str">
        <f t="shared" si="62"/>
        <v/>
      </c>
    </row>
    <row r="1037" spans="1:1">
      <c r="A1037" s="27" t="str">
        <f t="shared" si="62"/>
        <v/>
      </c>
    </row>
    <row r="1038" spans="1:1">
      <c r="A1038" s="27" t="str">
        <f t="shared" si="62"/>
        <v/>
      </c>
    </row>
    <row r="1039" spans="1:1">
      <c r="A1039" s="27" t="str">
        <f t="shared" si="62"/>
        <v/>
      </c>
    </row>
    <row r="1040" spans="1:1">
      <c r="A1040" s="27" t="str">
        <f t="shared" si="62"/>
        <v/>
      </c>
    </row>
    <row r="1041" spans="1:1">
      <c r="A1041" s="27" t="str">
        <f t="shared" si="62"/>
        <v/>
      </c>
    </row>
    <row r="1042" spans="1:1">
      <c r="A1042" s="27" t="str">
        <f t="shared" si="62"/>
        <v/>
      </c>
    </row>
    <row r="1043" spans="1:1">
      <c r="A1043" s="27" t="str">
        <f t="shared" si="62"/>
        <v/>
      </c>
    </row>
    <row r="1044" spans="1:1">
      <c r="A1044" s="27" t="str">
        <f t="shared" si="62"/>
        <v/>
      </c>
    </row>
    <row r="1045" spans="1:1">
      <c r="A1045" s="27" t="str">
        <f t="shared" si="62"/>
        <v/>
      </c>
    </row>
    <row r="1046" spans="1:1">
      <c r="A1046" s="27" t="str">
        <f t="shared" si="62"/>
        <v/>
      </c>
    </row>
    <row r="1047" spans="1:1">
      <c r="A1047" s="27" t="str">
        <f t="shared" si="62"/>
        <v/>
      </c>
    </row>
    <row r="1048" spans="1:1">
      <c r="A1048" s="27" t="str">
        <f t="shared" si="62"/>
        <v/>
      </c>
    </row>
    <row r="1049" spans="1:1">
      <c r="A1049" s="27" t="str">
        <f t="shared" si="62"/>
        <v/>
      </c>
    </row>
    <row r="1050" spans="1:1">
      <c r="A1050" s="27" t="str">
        <f t="shared" si="62"/>
        <v/>
      </c>
    </row>
    <row r="1051" spans="1:1">
      <c r="A1051" s="27" t="str">
        <f t="shared" si="62"/>
        <v/>
      </c>
    </row>
    <row r="1052" spans="1:1">
      <c r="A1052" s="27" t="str">
        <f t="shared" si="62"/>
        <v/>
      </c>
    </row>
    <row r="1053" spans="1:1">
      <c r="A1053" s="27" t="str">
        <f t="shared" si="62"/>
        <v/>
      </c>
    </row>
    <row r="1054" spans="1:1">
      <c r="A1054" s="27" t="str">
        <f t="shared" si="62"/>
        <v/>
      </c>
    </row>
    <row r="1055" spans="1:1">
      <c r="A1055" s="27" t="str">
        <f t="shared" si="62"/>
        <v/>
      </c>
    </row>
    <row r="1056" spans="1:1">
      <c r="A1056" s="27" t="str">
        <f t="shared" si="62"/>
        <v/>
      </c>
    </row>
    <row r="1057" spans="1:1">
      <c r="A1057" s="27" t="str">
        <f t="shared" si="62"/>
        <v/>
      </c>
    </row>
    <row r="1058" spans="1:1">
      <c r="A1058" s="27" t="str">
        <f t="shared" si="62"/>
        <v/>
      </c>
    </row>
    <row r="1059" spans="1:1">
      <c r="A1059" s="27" t="str">
        <f t="shared" si="62"/>
        <v/>
      </c>
    </row>
    <row r="1060" spans="1:1">
      <c r="A1060" s="27" t="str">
        <f t="shared" si="62"/>
        <v/>
      </c>
    </row>
    <row r="1061" spans="1:1">
      <c r="A1061" s="27" t="str">
        <f t="shared" si="62"/>
        <v/>
      </c>
    </row>
    <row r="1062" spans="1:1">
      <c r="A1062" s="27" t="str">
        <f t="shared" si="62"/>
        <v/>
      </c>
    </row>
    <row r="1063" spans="1:1">
      <c r="A1063" s="27" t="str">
        <f t="shared" si="62"/>
        <v/>
      </c>
    </row>
    <row r="1064" spans="1:1">
      <c r="A1064" s="27" t="str">
        <f t="shared" si="62"/>
        <v/>
      </c>
    </row>
    <row r="1065" spans="1:1">
      <c r="A1065" s="27" t="str">
        <f t="shared" si="62"/>
        <v/>
      </c>
    </row>
    <row r="1066" spans="1:1">
      <c r="A1066" s="27" t="str">
        <f t="shared" si="62"/>
        <v/>
      </c>
    </row>
    <row r="1067" spans="1:1">
      <c r="A1067" s="27" t="str">
        <f t="shared" si="62"/>
        <v/>
      </c>
    </row>
    <row r="1068" spans="1:1">
      <c r="A1068" s="27" t="str">
        <f t="shared" ref="A1068:A1131" si="63">IF(B1068="","",ROW()-1)</f>
        <v/>
      </c>
    </row>
    <row r="1069" spans="1:1">
      <c r="A1069" s="27" t="str">
        <f t="shared" si="63"/>
        <v/>
      </c>
    </row>
    <row r="1070" spans="1:1">
      <c r="A1070" s="27" t="str">
        <f t="shared" si="63"/>
        <v/>
      </c>
    </row>
    <row r="1071" spans="1:1">
      <c r="A1071" s="27" t="str">
        <f t="shared" si="63"/>
        <v/>
      </c>
    </row>
    <row r="1072" spans="1:1">
      <c r="A1072" s="27" t="str">
        <f t="shared" si="63"/>
        <v/>
      </c>
    </row>
    <row r="1073" spans="1:1">
      <c r="A1073" s="27" t="str">
        <f t="shared" si="63"/>
        <v/>
      </c>
    </row>
    <row r="1074" spans="1:1">
      <c r="A1074" s="27" t="str">
        <f t="shared" si="63"/>
        <v/>
      </c>
    </row>
    <row r="1075" spans="1:1">
      <c r="A1075" s="27" t="str">
        <f t="shared" si="63"/>
        <v/>
      </c>
    </row>
    <row r="1076" spans="1:1">
      <c r="A1076" s="27" t="str">
        <f t="shared" si="63"/>
        <v/>
      </c>
    </row>
    <row r="1077" spans="1:1">
      <c r="A1077" s="27" t="str">
        <f t="shared" si="63"/>
        <v/>
      </c>
    </row>
    <row r="1078" spans="1:1">
      <c r="A1078" s="27" t="str">
        <f t="shared" si="63"/>
        <v/>
      </c>
    </row>
    <row r="1079" spans="1:1">
      <c r="A1079" s="27" t="str">
        <f t="shared" si="63"/>
        <v/>
      </c>
    </row>
    <row r="1080" spans="1:1">
      <c r="A1080" s="27" t="str">
        <f t="shared" si="63"/>
        <v/>
      </c>
    </row>
    <row r="1081" spans="1:1">
      <c r="A1081" s="27" t="str">
        <f t="shared" si="63"/>
        <v/>
      </c>
    </row>
    <row r="1082" spans="1:1">
      <c r="A1082" s="27" t="str">
        <f t="shared" si="63"/>
        <v/>
      </c>
    </row>
    <row r="1083" spans="1:1">
      <c r="A1083" s="27" t="str">
        <f t="shared" si="63"/>
        <v/>
      </c>
    </row>
    <row r="1084" spans="1:1">
      <c r="A1084" s="27" t="str">
        <f t="shared" si="63"/>
        <v/>
      </c>
    </row>
    <row r="1085" spans="1:1">
      <c r="A1085" s="27" t="str">
        <f t="shared" si="63"/>
        <v/>
      </c>
    </row>
    <row r="1086" spans="1:1">
      <c r="A1086" s="27" t="str">
        <f t="shared" si="63"/>
        <v/>
      </c>
    </row>
    <row r="1087" spans="1:1">
      <c r="A1087" s="27" t="str">
        <f t="shared" si="63"/>
        <v/>
      </c>
    </row>
    <row r="1088" spans="1:1">
      <c r="A1088" s="27" t="str">
        <f t="shared" si="63"/>
        <v/>
      </c>
    </row>
    <row r="1089" spans="1:1">
      <c r="A1089" s="27" t="str">
        <f t="shared" si="63"/>
        <v/>
      </c>
    </row>
    <row r="1090" spans="1:1">
      <c r="A1090" s="27" t="str">
        <f t="shared" si="63"/>
        <v/>
      </c>
    </row>
    <row r="1091" spans="1:1">
      <c r="A1091" s="27" t="str">
        <f t="shared" si="63"/>
        <v/>
      </c>
    </row>
    <row r="1092" spans="1:1">
      <c r="A1092" s="27" t="str">
        <f t="shared" si="63"/>
        <v/>
      </c>
    </row>
    <row r="1093" spans="1:1">
      <c r="A1093" s="27" t="str">
        <f t="shared" si="63"/>
        <v/>
      </c>
    </row>
    <row r="1094" spans="1:1">
      <c r="A1094" s="27" t="str">
        <f t="shared" si="63"/>
        <v/>
      </c>
    </row>
    <row r="1095" spans="1:1">
      <c r="A1095" s="27" t="str">
        <f t="shared" si="63"/>
        <v/>
      </c>
    </row>
    <row r="1096" spans="1:1">
      <c r="A1096" s="27" t="str">
        <f t="shared" si="63"/>
        <v/>
      </c>
    </row>
    <row r="1097" spans="1:1">
      <c r="A1097" s="27" t="str">
        <f t="shared" si="63"/>
        <v/>
      </c>
    </row>
    <row r="1098" spans="1:1">
      <c r="A1098" s="27" t="str">
        <f t="shared" si="63"/>
        <v/>
      </c>
    </row>
    <row r="1099" spans="1:1">
      <c r="A1099" s="27" t="str">
        <f t="shared" si="63"/>
        <v/>
      </c>
    </row>
    <row r="1100" spans="1:1">
      <c r="A1100" s="27" t="str">
        <f t="shared" si="63"/>
        <v/>
      </c>
    </row>
    <row r="1101" spans="1:1">
      <c r="A1101" s="27" t="str">
        <f t="shared" si="63"/>
        <v/>
      </c>
    </row>
    <row r="1102" spans="1:1">
      <c r="A1102" s="27" t="str">
        <f t="shared" si="63"/>
        <v/>
      </c>
    </row>
    <row r="1103" spans="1:1">
      <c r="A1103" s="27" t="str">
        <f t="shared" si="63"/>
        <v/>
      </c>
    </row>
    <row r="1104" spans="1:1">
      <c r="A1104" s="27" t="str">
        <f t="shared" si="63"/>
        <v/>
      </c>
    </row>
    <row r="1105" spans="1:1">
      <c r="A1105" s="27" t="str">
        <f t="shared" si="63"/>
        <v/>
      </c>
    </row>
    <row r="1106" spans="1:1">
      <c r="A1106" s="27" t="str">
        <f t="shared" si="63"/>
        <v/>
      </c>
    </row>
    <row r="1107" spans="1:1">
      <c r="A1107" s="27" t="str">
        <f t="shared" si="63"/>
        <v/>
      </c>
    </row>
    <row r="1108" spans="1:1">
      <c r="A1108" s="27" t="str">
        <f t="shared" si="63"/>
        <v/>
      </c>
    </row>
    <row r="1109" spans="1:1">
      <c r="A1109" s="27" t="str">
        <f t="shared" si="63"/>
        <v/>
      </c>
    </row>
    <row r="1110" spans="1:1">
      <c r="A1110" s="27" t="str">
        <f t="shared" si="63"/>
        <v/>
      </c>
    </row>
    <row r="1111" spans="1:1">
      <c r="A1111" s="27" t="str">
        <f t="shared" si="63"/>
        <v/>
      </c>
    </row>
    <row r="1112" spans="1:1">
      <c r="A1112" s="27" t="str">
        <f t="shared" si="63"/>
        <v/>
      </c>
    </row>
    <row r="1113" spans="1:1">
      <c r="A1113" s="27" t="str">
        <f t="shared" si="63"/>
        <v/>
      </c>
    </row>
    <row r="1114" spans="1:1">
      <c r="A1114" s="27" t="str">
        <f t="shared" si="63"/>
        <v/>
      </c>
    </row>
    <row r="1115" spans="1:1">
      <c r="A1115" s="27" t="str">
        <f t="shared" si="63"/>
        <v/>
      </c>
    </row>
    <row r="1116" spans="1:1">
      <c r="A1116" s="27" t="str">
        <f t="shared" si="63"/>
        <v/>
      </c>
    </row>
    <row r="1117" spans="1:1">
      <c r="A1117" s="27" t="str">
        <f t="shared" si="63"/>
        <v/>
      </c>
    </row>
    <row r="1118" spans="1:1">
      <c r="A1118" s="27" t="str">
        <f t="shared" si="63"/>
        <v/>
      </c>
    </row>
    <row r="1119" spans="1:1">
      <c r="A1119" s="27" t="str">
        <f t="shared" si="63"/>
        <v/>
      </c>
    </row>
    <row r="1120" spans="1:1">
      <c r="A1120" s="27" t="str">
        <f t="shared" si="63"/>
        <v/>
      </c>
    </row>
    <row r="1121" spans="1:1">
      <c r="A1121" s="27" t="str">
        <f t="shared" si="63"/>
        <v/>
      </c>
    </row>
    <row r="1122" spans="1:1">
      <c r="A1122" s="27" t="str">
        <f t="shared" si="63"/>
        <v/>
      </c>
    </row>
    <row r="1123" spans="1:1">
      <c r="A1123" s="27" t="str">
        <f t="shared" si="63"/>
        <v/>
      </c>
    </row>
    <row r="1124" spans="1:1">
      <c r="A1124" s="27" t="str">
        <f t="shared" si="63"/>
        <v/>
      </c>
    </row>
    <row r="1125" spans="1:1">
      <c r="A1125" s="27" t="str">
        <f t="shared" si="63"/>
        <v/>
      </c>
    </row>
    <row r="1126" spans="1:1">
      <c r="A1126" s="27" t="str">
        <f t="shared" si="63"/>
        <v/>
      </c>
    </row>
    <row r="1127" spans="1:1">
      <c r="A1127" s="27" t="str">
        <f t="shared" si="63"/>
        <v/>
      </c>
    </row>
    <row r="1128" spans="1:1">
      <c r="A1128" s="27" t="str">
        <f t="shared" si="63"/>
        <v/>
      </c>
    </row>
    <row r="1129" spans="1:1">
      <c r="A1129" s="27" t="str">
        <f t="shared" si="63"/>
        <v/>
      </c>
    </row>
    <row r="1130" spans="1:1">
      <c r="A1130" s="27" t="str">
        <f t="shared" si="63"/>
        <v/>
      </c>
    </row>
    <row r="1131" spans="1:1">
      <c r="A1131" s="27" t="str">
        <f t="shared" si="63"/>
        <v/>
      </c>
    </row>
    <row r="1132" spans="1:1">
      <c r="A1132" s="27" t="str">
        <f t="shared" ref="A1132:A1195" si="64">IF(B1132="","",ROW()-1)</f>
        <v/>
      </c>
    </row>
    <row r="1133" spans="1:1">
      <c r="A1133" s="27" t="str">
        <f t="shared" si="64"/>
        <v/>
      </c>
    </row>
    <row r="1134" spans="1:1">
      <c r="A1134" s="27" t="str">
        <f t="shared" si="64"/>
        <v/>
      </c>
    </row>
    <row r="1135" spans="1:1">
      <c r="A1135" s="27" t="str">
        <f t="shared" si="64"/>
        <v/>
      </c>
    </row>
    <row r="1136" spans="1:1">
      <c r="A1136" s="27" t="str">
        <f t="shared" si="64"/>
        <v/>
      </c>
    </row>
    <row r="1137" spans="1:1">
      <c r="A1137" s="27" t="str">
        <f t="shared" si="64"/>
        <v/>
      </c>
    </row>
    <row r="1138" spans="1:1">
      <c r="A1138" s="27" t="str">
        <f t="shared" si="64"/>
        <v/>
      </c>
    </row>
    <row r="1139" spans="1:1">
      <c r="A1139" s="27" t="str">
        <f t="shared" si="64"/>
        <v/>
      </c>
    </row>
    <row r="1140" spans="1:1">
      <c r="A1140" s="27" t="str">
        <f t="shared" si="64"/>
        <v/>
      </c>
    </row>
    <row r="1141" spans="1:1">
      <c r="A1141" s="27" t="str">
        <f t="shared" si="64"/>
        <v/>
      </c>
    </row>
    <row r="1142" spans="1:1">
      <c r="A1142" s="27" t="str">
        <f t="shared" si="64"/>
        <v/>
      </c>
    </row>
    <row r="1143" spans="1:1">
      <c r="A1143" s="27" t="str">
        <f t="shared" si="64"/>
        <v/>
      </c>
    </row>
    <row r="1144" spans="1:1">
      <c r="A1144" s="27" t="str">
        <f t="shared" si="64"/>
        <v/>
      </c>
    </row>
    <row r="1145" spans="1:1">
      <c r="A1145" s="27" t="str">
        <f t="shared" si="64"/>
        <v/>
      </c>
    </row>
    <row r="1146" spans="1:1">
      <c r="A1146" s="27" t="str">
        <f t="shared" si="64"/>
        <v/>
      </c>
    </row>
    <row r="1147" spans="1:1">
      <c r="A1147" s="27" t="str">
        <f t="shared" si="64"/>
        <v/>
      </c>
    </row>
    <row r="1148" spans="1:1">
      <c r="A1148" s="27" t="str">
        <f t="shared" si="64"/>
        <v/>
      </c>
    </row>
    <row r="1149" spans="1:1">
      <c r="A1149" s="27" t="str">
        <f t="shared" si="64"/>
        <v/>
      </c>
    </row>
    <row r="1150" spans="1:1">
      <c r="A1150" s="27" t="str">
        <f t="shared" si="64"/>
        <v/>
      </c>
    </row>
    <row r="1151" spans="1:1">
      <c r="A1151" s="27" t="str">
        <f t="shared" si="64"/>
        <v/>
      </c>
    </row>
    <row r="1152" spans="1:1">
      <c r="A1152" s="27" t="str">
        <f t="shared" si="64"/>
        <v/>
      </c>
    </row>
    <row r="1153" spans="1:1">
      <c r="A1153" s="27" t="str">
        <f t="shared" si="64"/>
        <v/>
      </c>
    </row>
    <row r="1154" spans="1:1">
      <c r="A1154" s="27" t="str">
        <f t="shared" si="64"/>
        <v/>
      </c>
    </row>
    <row r="1155" spans="1:1">
      <c r="A1155" s="27" t="str">
        <f t="shared" si="64"/>
        <v/>
      </c>
    </row>
    <row r="1156" spans="1:1">
      <c r="A1156" s="27" t="str">
        <f t="shared" si="64"/>
        <v/>
      </c>
    </row>
    <row r="1157" spans="1:1">
      <c r="A1157" s="27" t="str">
        <f t="shared" si="64"/>
        <v/>
      </c>
    </row>
    <row r="1158" spans="1:1">
      <c r="A1158" s="27" t="str">
        <f t="shared" si="64"/>
        <v/>
      </c>
    </row>
    <row r="1159" spans="1:1">
      <c r="A1159" s="27" t="str">
        <f t="shared" si="64"/>
        <v/>
      </c>
    </row>
    <row r="1160" spans="1:1">
      <c r="A1160" s="27" t="str">
        <f t="shared" si="64"/>
        <v/>
      </c>
    </row>
    <row r="1161" spans="1:1">
      <c r="A1161" s="27" t="str">
        <f t="shared" si="64"/>
        <v/>
      </c>
    </row>
    <row r="1162" spans="1:1">
      <c r="A1162" s="27" t="str">
        <f t="shared" si="64"/>
        <v/>
      </c>
    </row>
    <row r="1163" spans="1:1">
      <c r="A1163" s="27" t="str">
        <f t="shared" si="64"/>
        <v/>
      </c>
    </row>
    <row r="1164" spans="1:1">
      <c r="A1164" s="27" t="str">
        <f t="shared" si="64"/>
        <v/>
      </c>
    </row>
    <row r="1165" spans="1:1">
      <c r="A1165" s="27" t="str">
        <f t="shared" si="64"/>
        <v/>
      </c>
    </row>
    <row r="1166" spans="1:1">
      <c r="A1166" s="27" t="str">
        <f t="shared" si="64"/>
        <v/>
      </c>
    </row>
    <row r="1167" spans="1:1">
      <c r="A1167" s="27" t="str">
        <f t="shared" si="64"/>
        <v/>
      </c>
    </row>
    <row r="1168" spans="1:1">
      <c r="A1168" s="27" t="str">
        <f t="shared" si="64"/>
        <v/>
      </c>
    </row>
    <row r="1169" spans="1:1">
      <c r="A1169" s="27" t="str">
        <f t="shared" si="64"/>
        <v/>
      </c>
    </row>
    <row r="1170" spans="1:1">
      <c r="A1170" s="27" t="str">
        <f t="shared" si="64"/>
        <v/>
      </c>
    </row>
    <row r="1171" spans="1:1">
      <c r="A1171" s="27" t="str">
        <f t="shared" si="64"/>
        <v/>
      </c>
    </row>
    <row r="1172" spans="1:1">
      <c r="A1172" s="27" t="str">
        <f t="shared" si="64"/>
        <v/>
      </c>
    </row>
    <row r="1173" spans="1:1">
      <c r="A1173" s="27" t="str">
        <f t="shared" si="64"/>
        <v/>
      </c>
    </row>
    <row r="1174" spans="1:1">
      <c r="A1174" s="27" t="str">
        <f t="shared" si="64"/>
        <v/>
      </c>
    </row>
    <row r="1175" spans="1:1">
      <c r="A1175" s="27" t="str">
        <f t="shared" si="64"/>
        <v/>
      </c>
    </row>
    <row r="1176" spans="1:1">
      <c r="A1176" s="27" t="str">
        <f t="shared" si="64"/>
        <v/>
      </c>
    </row>
    <row r="1177" spans="1:1">
      <c r="A1177" s="27" t="str">
        <f t="shared" si="64"/>
        <v/>
      </c>
    </row>
    <row r="1178" spans="1:1">
      <c r="A1178" s="27" t="str">
        <f t="shared" si="64"/>
        <v/>
      </c>
    </row>
    <row r="1179" spans="1:1">
      <c r="A1179" s="27" t="str">
        <f t="shared" si="64"/>
        <v/>
      </c>
    </row>
    <row r="1180" spans="1:1">
      <c r="A1180" s="27" t="str">
        <f t="shared" si="64"/>
        <v/>
      </c>
    </row>
    <row r="1181" spans="1:1">
      <c r="A1181" s="27" t="str">
        <f t="shared" si="64"/>
        <v/>
      </c>
    </row>
    <row r="1182" spans="1:1">
      <c r="A1182" s="27" t="str">
        <f t="shared" si="64"/>
        <v/>
      </c>
    </row>
    <row r="1183" spans="1:1">
      <c r="A1183" s="27" t="str">
        <f t="shared" si="64"/>
        <v/>
      </c>
    </row>
    <row r="1184" spans="1:1">
      <c r="A1184" s="27" t="str">
        <f t="shared" si="64"/>
        <v/>
      </c>
    </row>
    <row r="1185" spans="1:1">
      <c r="A1185" s="27" t="str">
        <f t="shared" si="64"/>
        <v/>
      </c>
    </row>
    <row r="1186" spans="1:1">
      <c r="A1186" s="27" t="str">
        <f t="shared" si="64"/>
        <v/>
      </c>
    </row>
    <row r="1187" spans="1:1">
      <c r="A1187" s="27" t="str">
        <f t="shared" si="64"/>
        <v/>
      </c>
    </row>
    <row r="1188" spans="1:1">
      <c r="A1188" s="27" t="str">
        <f t="shared" si="64"/>
        <v/>
      </c>
    </row>
    <row r="1189" spans="1:1">
      <c r="A1189" s="27" t="str">
        <f t="shared" si="64"/>
        <v/>
      </c>
    </row>
    <row r="1190" spans="1:1">
      <c r="A1190" s="27" t="str">
        <f t="shared" si="64"/>
        <v/>
      </c>
    </row>
    <row r="1191" spans="1:1">
      <c r="A1191" s="27" t="str">
        <f t="shared" si="64"/>
        <v/>
      </c>
    </row>
    <row r="1192" spans="1:1">
      <c r="A1192" s="27" t="str">
        <f t="shared" si="64"/>
        <v/>
      </c>
    </row>
    <row r="1193" spans="1:1">
      <c r="A1193" s="27" t="str">
        <f t="shared" si="64"/>
        <v/>
      </c>
    </row>
    <row r="1194" spans="1:1">
      <c r="A1194" s="27" t="str">
        <f t="shared" si="64"/>
        <v/>
      </c>
    </row>
    <row r="1195" spans="1:1">
      <c r="A1195" s="27" t="str">
        <f t="shared" si="64"/>
        <v/>
      </c>
    </row>
    <row r="1196" spans="1:1">
      <c r="A1196" s="27" t="str">
        <f t="shared" ref="A1196:A1259" si="65">IF(B1196="","",ROW()-1)</f>
        <v/>
      </c>
    </row>
    <row r="1197" spans="1:1">
      <c r="A1197" s="27" t="str">
        <f t="shared" si="65"/>
        <v/>
      </c>
    </row>
    <row r="1198" spans="1:1">
      <c r="A1198" s="27" t="str">
        <f t="shared" si="65"/>
        <v/>
      </c>
    </row>
    <row r="1199" spans="1:1">
      <c r="A1199" s="27" t="str">
        <f t="shared" si="65"/>
        <v/>
      </c>
    </row>
    <row r="1200" spans="1:1">
      <c r="A1200" s="27" t="str">
        <f t="shared" si="65"/>
        <v/>
      </c>
    </row>
    <row r="1201" spans="1:1">
      <c r="A1201" s="27" t="str">
        <f t="shared" si="65"/>
        <v/>
      </c>
    </row>
    <row r="1202" spans="1:1">
      <c r="A1202" s="27" t="str">
        <f t="shared" si="65"/>
        <v/>
      </c>
    </row>
    <row r="1203" spans="1:1">
      <c r="A1203" s="27" t="str">
        <f t="shared" si="65"/>
        <v/>
      </c>
    </row>
    <row r="1204" spans="1:1">
      <c r="A1204" s="27" t="str">
        <f t="shared" si="65"/>
        <v/>
      </c>
    </row>
    <row r="1205" spans="1:1">
      <c r="A1205" s="27" t="str">
        <f t="shared" si="65"/>
        <v/>
      </c>
    </row>
    <row r="1206" spans="1:1">
      <c r="A1206" s="27" t="str">
        <f t="shared" si="65"/>
        <v/>
      </c>
    </row>
    <row r="1207" spans="1:1">
      <c r="A1207" s="27" t="str">
        <f t="shared" si="65"/>
        <v/>
      </c>
    </row>
    <row r="1208" spans="1:1">
      <c r="A1208" s="27" t="str">
        <f t="shared" si="65"/>
        <v/>
      </c>
    </row>
    <row r="1209" spans="1:1">
      <c r="A1209" s="27" t="str">
        <f t="shared" si="65"/>
        <v/>
      </c>
    </row>
    <row r="1210" spans="1:1">
      <c r="A1210" s="27" t="str">
        <f t="shared" si="65"/>
        <v/>
      </c>
    </row>
    <row r="1211" spans="1:1">
      <c r="A1211" s="27" t="str">
        <f t="shared" si="65"/>
        <v/>
      </c>
    </row>
    <row r="1212" spans="1:1">
      <c r="A1212" s="27" t="str">
        <f t="shared" si="65"/>
        <v/>
      </c>
    </row>
    <row r="1213" spans="1:1">
      <c r="A1213" s="27" t="str">
        <f t="shared" si="65"/>
        <v/>
      </c>
    </row>
    <row r="1214" spans="1:1">
      <c r="A1214" s="27" t="str">
        <f t="shared" si="65"/>
        <v/>
      </c>
    </row>
    <row r="1215" spans="1:1">
      <c r="A1215" s="27" t="str">
        <f t="shared" si="65"/>
        <v/>
      </c>
    </row>
    <row r="1216" spans="1:1">
      <c r="A1216" s="27" t="str">
        <f t="shared" si="65"/>
        <v/>
      </c>
    </row>
    <row r="1217" spans="1:1">
      <c r="A1217" s="27" t="str">
        <f t="shared" si="65"/>
        <v/>
      </c>
    </row>
    <row r="1218" spans="1:1">
      <c r="A1218" s="27" t="str">
        <f t="shared" si="65"/>
        <v/>
      </c>
    </row>
    <row r="1219" spans="1:1">
      <c r="A1219" s="27" t="str">
        <f t="shared" si="65"/>
        <v/>
      </c>
    </row>
    <row r="1220" spans="1:1">
      <c r="A1220" s="27" t="str">
        <f t="shared" si="65"/>
        <v/>
      </c>
    </row>
    <row r="1221" spans="1:1">
      <c r="A1221" s="27" t="str">
        <f t="shared" si="65"/>
        <v/>
      </c>
    </row>
    <row r="1222" spans="1:1">
      <c r="A1222" s="27" t="str">
        <f t="shared" si="65"/>
        <v/>
      </c>
    </row>
    <row r="1223" spans="1:1">
      <c r="A1223" s="27" t="str">
        <f t="shared" si="65"/>
        <v/>
      </c>
    </row>
    <row r="1224" spans="1:1">
      <c r="A1224" s="27" t="str">
        <f t="shared" si="65"/>
        <v/>
      </c>
    </row>
    <row r="1225" spans="1:1">
      <c r="A1225" s="27" t="str">
        <f t="shared" si="65"/>
        <v/>
      </c>
    </row>
    <row r="1226" spans="1:1">
      <c r="A1226" s="27" t="str">
        <f t="shared" si="65"/>
        <v/>
      </c>
    </row>
    <row r="1227" spans="1:1">
      <c r="A1227" s="27" t="str">
        <f t="shared" si="65"/>
        <v/>
      </c>
    </row>
    <row r="1228" spans="1:1">
      <c r="A1228" s="27" t="str">
        <f t="shared" si="65"/>
        <v/>
      </c>
    </row>
    <row r="1229" spans="1:1">
      <c r="A1229" s="27" t="str">
        <f t="shared" si="65"/>
        <v/>
      </c>
    </row>
    <row r="1230" spans="1:1">
      <c r="A1230" s="27" t="str">
        <f t="shared" si="65"/>
        <v/>
      </c>
    </row>
    <row r="1231" spans="1:1">
      <c r="A1231" s="27" t="str">
        <f t="shared" si="65"/>
        <v/>
      </c>
    </row>
    <row r="1232" spans="1:1">
      <c r="A1232" s="27" t="str">
        <f t="shared" si="65"/>
        <v/>
      </c>
    </row>
    <row r="1233" spans="1:1">
      <c r="A1233" s="27" t="str">
        <f t="shared" si="65"/>
        <v/>
      </c>
    </row>
    <row r="1234" spans="1:1">
      <c r="A1234" s="27" t="str">
        <f t="shared" si="65"/>
        <v/>
      </c>
    </row>
    <row r="1235" spans="1:1">
      <c r="A1235" s="27" t="str">
        <f t="shared" si="65"/>
        <v/>
      </c>
    </row>
    <row r="1236" spans="1:1">
      <c r="A1236" s="27" t="str">
        <f t="shared" si="65"/>
        <v/>
      </c>
    </row>
    <row r="1237" spans="1:1">
      <c r="A1237" s="27" t="str">
        <f t="shared" si="65"/>
        <v/>
      </c>
    </row>
    <row r="1238" spans="1:1">
      <c r="A1238" s="27" t="str">
        <f t="shared" si="65"/>
        <v/>
      </c>
    </row>
    <row r="1239" spans="1:1">
      <c r="A1239" s="27" t="str">
        <f t="shared" si="65"/>
        <v/>
      </c>
    </row>
    <row r="1240" spans="1:1">
      <c r="A1240" s="27" t="str">
        <f t="shared" si="65"/>
        <v/>
      </c>
    </row>
    <row r="1241" spans="1:1">
      <c r="A1241" s="27" t="str">
        <f t="shared" si="65"/>
        <v/>
      </c>
    </row>
    <row r="1242" spans="1:1">
      <c r="A1242" s="27" t="str">
        <f t="shared" si="65"/>
        <v/>
      </c>
    </row>
    <row r="1243" spans="1:1">
      <c r="A1243" s="27" t="str">
        <f t="shared" si="65"/>
        <v/>
      </c>
    </row>
    <row r="1244" spans="1:1">
      <c r="A1244" s="27" t="str">
        <f t="shared" si="65"/>
        <v/>
      </c>
    </row>
    <row r="1245" spans="1:1">
      <c r="A1245" s="27" t="str">
        <f t="shared" si="65"/>
        <v/>
      </c>
    </row>
    <row r="1246" spans="1:1">
      <c r="A1246" s="27" t="str">
        <f t="shared" si="65"/>
        <v/>
      </c>
    </row>
    <row r="1247" spans="1:1">
      <c r="A1247" s="27" t="str">
        <f t="shared" si="65"/>
        <v/>
      </c>
    </row>
    <row r="1248" spans="1:1">
      <c r="A1248" s="27" t="str">
        <f t="shared" si="65"/>
        <v/>
      </c>
    </row>
    <row r="1249" spans="1:1">
      <c r="A1249" s="27" t="str">
        <f t="shared" si="65"/>
        <v/>
      </c>
    </row>
    <row r="1250" spans="1:1">
      <c r="A1250" s="27" t="str">
        <f t="shared" si="65"/>
        <v/>
      </c>
    </row>
    <row r="1251" spans="1:1">
      <c r="A1251" s="27" t="str">
        <f t="shared" si="65"/>
        <v/>
      </c>
    </row>
    <row r="1252" spans="1:1">
      <c r="A1252" s="27" t="str">
        <f t="shared" si="65"/>
        <v/>
      </c>
    </row>
    <row r="1253" spans="1:1">
      <c r="A1253" s="27" t="str">
        <f t="shared" si="65"/>
        <v/>
      </c>
    </row>
    <row r="1254" spans="1:1">
      <c r="A1254" s="27" t="str">
        <f t="shared" si="65"/>
        <v/>
      </c>
    </row>
    <row r="1255" spans="1:1">
      <c r="A1255" s="27" t="str">
        <f t="shared" si="65"/>
        <v/>
      </c>
    </row>
    <row r="1256" spans="1:1">
      <c r="A1256" s="27" t="str">
        <f t="shared" si="65"/>
        <v/>
      </c>
    </row>
    <row r="1257" spans="1:1">
      <c r="A1257" s="27" t="str">
        <f t="shared" si="65"/>
        <v/>
      </c>
    </row>
    <row r="1258" spans="1:1">
      <c r="A1258" s="27" t="str">
        <f t="shared" si="65"/>
        <v/>
      </c>
    </row>
    <row r="1259" spans="1:1">
      <c r="A1259" s="27" t="str">
        <f t="shared" si="65"/>
        <v/>
      </c>
    </row>
    <row r="1260" spans="1:1">
      <c r="A1260" s="27" t="str">
        <f t="shared" ref="A1260:A1323" si="66">IF(B1260="","",ROW()-1)</f>
        <v/>
      </c>
    </row>
    <row r="1261" spans="1:1">
      <c r="A1261" s="27" t="str">
        <f t="shared" si="66"/>
        <v/>
      </c>
    </row>
    <row r="1262" spans="1:1">
      <c r="A1262" s="27" t="str">
        <f t="shared" si="66"/>
        <v/>
      </c>
    </row>
    <row r="1263" spans="1:1">
      <c r="A1263" s="27" t="str">
        <f t="shared" si="66"/>
        <v/>
      </c>
    </row>
    <row r="1264" spans="1:1">
      <c r="A1264" s="27" t="str">
        <f t="shared" si="66"/>
        <v/>
      </c>
    </row>
    <row r="1265" spans="1:1">
      <c r="A1265" s="27" t="str">
        <f t="shared" si="66"/>
        <v/>
      </c>
    </row>
    <row r="1266" spans="1:1">
      <c r="A1266" s="27" t="str">
        <f t="shared" si="66"/>
        <v/>
      </c>
    </row>
    <row r="1267" spans="1:1">
      <c r="A1267" s="27" t="str">
        <f t="shared" si="66"/>
        <v/>
      </c>
    </row>
    <row r="1268" spans="1:1">
      <c r="A1268" s="27" t="str">
        <f t="shared" si="66"/>
        <v/>
      </c>
    </row>
    <row r="1269" spans="1:1">
      <c r="A1269" s="27" t="str">
        <f t="shared" si="66"/>
        <v/>
      </c>
    </row>
    <row r="1270" spans="1:1">
      <c r="A1270" s="27" t="str">
        <f t="shared" si="66"/>
        <v/>
      </c>
    </row>
    <row r="1271" spans="1:1">
      <c r="A1271" s="27" t="str">
        <f t="shared" si="66"/>
        <v/>
      </c>
    </row>
    <row r="1272" spans="1:1">
      <c r="A1272" s="27" t="str">
        <f t="shared" si="66"/>
        <v/>
      </c>
    </row>
    <row r="1273" spans="1:1">
      <c r="A1273" s="27" t="str">
        <f t="shared" si="66"/>
        <v/>
      </c>
    </row>
    <row r="1274" spans="1:1">
      <c r="A1274" s="27" t="str">
        <f t="shared" si="66"/>
        <v/>
      </c>
    </row>
    <row r="1275" spans="1:1">
      <c r="A1275" s="27" t="str">
        <f t="shared" si="66"/>
        <v/>
      </c>
    </row>
    <row r="1276" spans="1:1">
      <c r="A1276" s="27" t="str">
        <f t="shared" si="66"/>
        <v/>
      </c>
    </row>
    <row r="1277" spans="1:1">
      <c r="A1277" s="27" t="str">
        <f t="shared" si="66"/>
        <v/>
      </c>
    </row>
    <row r="1278" spans="1:1">
      <c r="A1278" s="27" t="str">
        <f t="shared" si="66"/>
        <v/>
      </c>
    </row>
    <row r="1279" spans="1:1">
      <c r="A1279" s="27" t="str">
        <f t="shared" si="66"/>
        <v/>
      </c>
    </row>
    <row r="1280" spans="1:1">
      <c r="A1280" s="27" t="str">
        <f t="shared" si="66"/>
        <v/>
      </c>
    </row>
    <row r="1281" spans="1:1">
      <c r="A1281" s="27" t="str">
        <f t="shared" si="66"/>
        <v/>
      </c>
    </row>
    <row r="1282" spans="1:1">
      <c r="A1282" s="27" t="str">
        <f t="shared" si="66"/>
        <v/>
      </c>
    </row>
    <row r="1283" spans="1:1">
      <c r="A1283" s="27" t="str">
        <f t="shared" si="66"/>
        <v/>
      </c>
    </row>
    <row r="1284" spans="1:1">
      <c r="A1284" s="27" t="str">
        <f t="shared" si="66"/>
        <v/>
      </c>
    </row>
    <row r="1285" spans="1:1">
      <c r="A1285" s="27" t="str">
        <f t="shared" si="66"/>
        <v/>
      </c>
    </row>
    <row r="1286" spans="1:1">
      <c r="A1286" s="27" t="str">
        <f t="shared" si="66"/>
        <v/>
      </c>
    </row>
    <row r="1287" spans="1:1">
      <c r="A1287" s="27" t="str">
        <f t="shared" si="66"/>
        <v/>
      </c>
    </row>
    <row r="1288" spans="1:1">
      <c r="A1288" s="27" t="str">
        <f t="shared" si="66"/>
        <v/>
      </c>
    </row>
    <row r="1289" spans="1:1">
      <c r="A1289" s="27" t="str">
        <f t="shared" si="66"/>
        <v/>
      </c>
    </row>
    <row r="1290" spans="1:1">
      <c r="A1290" s="27" t="str">
        <f t="shared" si="66"/>
        <v/>
      </c>
    </row>
    <row r="1291" spans="1:1">
      <c r="A1291" s="27" t="str">
        <f t="shared" si="66"/>
        <v/>
      </c>
    </row>
    <row r="1292" spans="1:1">
      <c r="A1292" s="27" t="str">
        <f t="shared" si="66"/>
        <v/>
      </c>
    </row>
    <row r="1293" spans="1:1">
      <c r="A1293" s="27" t="str">
        <f t="shared" si="66"/>
        <v/>
      </c>
    </row>
    <row r="1294" spans="1:1">
      <c r="A1294" s="27" t="str">
        <f t="shared" si="66"/>
        <v/>
      </c>
    </row>
    <row r="1295" spans="1:1">
      <c r="A1295" s="27" t="str">
        <f t="shared" si="66"/>
        <v/>
      </c>
    </row>
    <row r="1296" spans="1:1">
      <c r="A1296" s="27" t="str">
        <f t="shared" si="66"/>
        <v/>
      </c>
    </row>
    <row r="1297" spans="1:1">
      <c r="A1297" s="27" t="str">
        <f t="shared" si="66"/>
        <v/>
      </c>
    </row>
    <row r="1298" spans="1:1">
      <c r="A1298" s="27" t="str">
        <f t="shared" si="66"/>
        <v/>
      </c>
    </row>
    <row r="1299" spans="1:1">
      <c r="A1299" s="27" t="str">
        <f t="shared" si="66"/>
        <v/>
      </c>
    </row>
    <row r="1300" spans="1:1">
      <c r="A1300" s="27" t="str">
        <f t="shared" si="66"/>
        <v/>
      </c>
    </row>
    <row r="1301" spans="1:1">
      <c r="A1301" s="27" t="str">
        <f t="shared" si="66"/>
        <v/>
      </c>
    </row>
    <row r="1302" spans="1:1">
      <c r="A1302" s="27" t="str">
        <f t="shared" si="66"/>
        <v/>
      </c>
    </row>
    <row r="1303" spans="1:1">
      <c r="A1303" s="27" t="str">
        <f t="shared" si="66"/>
        <v/>
      </c>
    </row>
    <row r="1304" spans="1:1">
      <c r="A1304" s="27" t="str">
        <f t="shared" si="66"/>
        <v/>
      </c>
    </row>
    <row r="1305" spans="1:1">
      <c r="A1305" s="27" t="str">
        <f t="shared" si="66"/>
        <v/>
      </c>
    </row>
    <row r="1306" spans="1:1">
      <c r="A1306" s="27" t="str">
        <f t="shared" si="66"/>
        <v/>
      </c>
    </row>
    <row r="1307" spans="1:1">
      <c r="A1307" s="27" t="str">
        <f t="shared" si="66"/>
        <v/>
      </c>
    </row>
    <row r="1308" spans="1:1">
      <c r="A1308" s="27" t="str">
        <f t="shared" si="66"/>
        <v/>
      </c>
    </row>
    <row r="1309" spans="1:1">
      <c r="A1309" s="27" t="str">
        <f t="shared" si="66"/>
        <v/>
      </c>
    </row>
    <row r="1310" spans="1:1">
      <c r="A1310" s="27" t="str">
        <f t="shared" si="66"/>
        <v/>
      </c>
    </row>
    <row r="1311" spans="1:1">
      <c r="A1311" s="27" t="str">
        <f t="shared" si="66"/>
        <v/>
      </c>
    </row>
    <row r="1312" spans="1:1">
      <c r="A1312" s="27" t="str">
        <f t="shared" si="66"/>
        <v/>
      </c>
    </row>
    <row r="1313" spans="1:1">
      <c r="A1313" s="27" t="str">
        <f t="shared" si="66"/>
        <v/>
      </c>
    </row>
    <row r="1314" spans="1:1">
      <c r="A1314" s="27" t="str">
        <f t="shared" si="66"/>
        <v/>
      </c>
    </row>
    <row r="1315" spans="1:1">
      <c r="A1315" s="27" t="str">
        <f t="shared" si="66"/>
        <v/>
      </c>
    </row>
    <row r="1316" spans="1:1">
      <c r="A1316" s="27" t="str">
        <f t="shared" si="66"/>
        <v/>
      </c>
    </row>
    <row r="1317" spans="1:1">
      <c r="A1317" s="27" t="str">
        <f t="shared" si="66"/>
        <v/>
      </c>
    </row>
    <row r="1318" spans="1:1">
      <c r="A1318" s="27" t="str">
        <f t="shared" si="66"/>
        <v/>
      </c>
    </row>
    <row r="1319" spans="1:1">
      <c r="A1319" s="27" t="str">
        <f t="shared" si="66"/>
        <v/>
      </c>
    </row>
    <row r="1320" spans="1:1">
      <c r="A1320" s="27" t="str">
        <f t="shared" si="66"/>
        <v/>
      </c>
    </row>
    <row r="1321" spans="1:1">
      <c r="A1321" s="27" t="str">
        <f t="shared" si="66"/>
        <v/>
      </c>
    </row>
    <row r="1322" spans="1:1">
      <c r="A1322" s="27" t="str">
        <f t="shared" si="66"/>
        <v/>
      </c>
    </row>
    <row r="1323" spans="1:1">
      <c r="A1323" s="27" t="str">
        <f t="shared" si="66"/>
        <v/>
      </c>
    </row>
    <row r="1324" spans="1:1">
      <c r="A1324" s="27" t="str">
        <f t="shared" ref="A1324:A1387" si="67">IF(B1324="","",ROW()-1)</f>
        <v/>
      </c>
    </row>
    <row r="1325" spans="1:1">
      <c r="A1325" s="27" t="str">
        <f t="shared" si="67"/>
        <v/>
      </c>
    </row>
    <row r="1326" spans="1:1">
      <c r="A1326" s="27" t="str">
        <f t="shared" si="67"/>
        <v/>
      </c>
    </row>
    <row r="1327" spans="1:1">
      <c r="A1327" s="27" t="str">
        <f t="shared" si="67"/>
        <v/>
      </c>
    </row>
    <row r="1328" spans="1:1">
      <c r="A1328" s="27" t="str">
        <f t="shared" si="67"/>
        <v/>
      </c>
    </row>
    <row r="1329" spans="1:1">
      <c r="A1329" s="27" t="str">
        <f t="shared" si="67"/>
        <v/>
      </c>
    </row>
    <row r="1330" spans="1:1">
      <c r="A1330" s="27" t="str">
        <f t="shared" si="67"/>
        <v/>
      </c>
    </row>
    <row r="1331" spans="1:1">
      <c r="A1331" s="27" t="str">
        <f t="shared" si="67"/>
        <v/>
      </c>
    </row>
    <row r="1332" spans="1:1">
      <c r="A1332" s="27" t="str">
        <f t="shared" si="67"/>
        <v/>
      </c>
    </row>
    <row r="1333" spans="1:1">
      <c r="A1333" s="27" t="str">
        <f t="shared" si="67"/>
        <v/>
      </c>
    </row>
    <row r="1334" spans="1:1">
      <c r="A1334" s="27" t="str">
        <f t="shared" si="67"/>
        <v/>
      </c>
    </row>
    <row r="1335" spans="1:1">
      <c r="A1335" s="27" t="str">
        <f t="shared" si="67"/>
        <v/>
      </c>
    </row>
    <row r="1336" spans="1:1">
      <c r="A1336" s="27" t="str">
        <f t="shared" si="67"/>
        <v/>
      </c>
    </row>
    <row r="1337" spans="1:1">
      <c r="A1337" s="27" t="str">
        <f t="shared" si="67"/>
        <v/>
      </c>
    </row>
    <row r="1338" spans="1:1">
      <c r="A1338" s="27" t="str">
        <f t="shared" si="67"/>
        <v/>
      </c>
    </row>
    <row r="1339" spans="1:1">
      <c r="A1339" s="27" t="str">
        <f t="shared" si="67"/>
        <v/>
      </c>
    </row>
    <row r="1340" spans="1:1">
      <c r="A1340" s="27" t="str">
        <f t="shared" si="67"/>
        <v/>
      </c>
    </row>
    <row r="1341" spans="1:1">
      <c r="A1341" s="27" t="str">
        <f t="shared" si="67"/>
        <v/>
      </c>
    </row>
    <row r="1342" spans="1:1">
      <c r="A1342" s="27" t="str">
        <f t="shared" si="67"/>
        <v/>
      </c>
    </row>
    <row r="1343" spans="1:1">
      <c r="A1343" s="27" t="str">
        <f t="shared" si="67"/>
        <v/>
      </c>
    </row>
    <row r="1344" spans="1:1">
      <c r="A1344" s="27" t="str">
        <f t="shared" si="67"/>
        <v/>
      </c>
    </row>
    <row r="1345" spans="1:1">
      <c r="A1345" s="27" t="str">
        <f t="shared" si="67"/>
        <v/>
      </c>
    </row>
    <row r="1346" spans="1:1">
      <c r="A1346" s="27" t="str">
        <f t="shared" si="67"/>
        <v/>
      </c>
    </row>
    <row r="1347" spans="1:1">
      <c r="A1347" s="27" t="str">
        <f t="shared" si="67"/>
        <v/>
      </c>
    </row>
    <row r="1348" spans="1:1">
      <c r="A1348" s="27" t="str">
        <f t="shared" si="67"/>
        <v/>
      </c>
    </row>
    <row r="1349" spans="1:1">
      <c r="A1349" s="27" t="str">
        <f t="shared" si="67"/>
        <v/>
      </c>
    </row>
    <row r="1350" spans="1:1">
      <c r="A1350" s="27" t="str">
        <f t="shared" si="67"/>
        <v/>
      </c>
    </row>
    <row r="1351" spans="1:1">
      <c r="A1351" s="27" t="str">
        <f t="shared" si="67"/>
        <v/>
      </c>
    </row>
    <row r="1352" spans="1:1">
      <c r="A1352" s="27" t="str">
        <f t="shared" si="67"/>
        <v/>
      </c>
    </row>
    <row r="1353" spans="1:1">
      <c r="A1353" s="27" t="str">
        <f t="shared" si="67"/>
        <v/>
      </c>
    </row>
    <row r="1354" spans="1:1">
      <c r="A1354" s="27" t="str">
        <f t="shared" si="67"/>
        <v/>
      </c>
    </row>
    <row r="1355" spans="1:1">
      <c r="A1355" s="27" t="str">
        <f t="shared" si="67"/>
        <v/>
      </c>
    </row>
    <row r="1356" spans="1:1">
      <c r="A1356" s="27" t="str">
        <f t="shared" si="67"/>
        <v/>
      </c>
    </row>
    <row r="1357" spans="1:1">
      <c r="A1357" s="27" t="str">
        <f t="shared" si="67"/>
        <v/>
      </c>
    </row>
    <row r="1358" spans="1:1">
      <c r="A1358" s="27" t="str">
        <f t="shared" si="67"/>
        <v/>
      </c>
    </row>
    <row r="1359" spans="1:1">
      <c r="A1359" s="27" t="str">
        <f t="shared" si="67"/>
        <v/>
      </c>
    </row>
    <row r="1360" spans="1:1">
      <c r="A1360" s="27" t="str">
        <f t="shared" si="67"/>
        <v/>
      </c>
    </row>
    <row r="1361" spans="1:1">
      <c r="A1361" s="27" t="str">
        <f t="shared" si="67"/>
        <v/>
      </c>
    </row>
    <row r="1362" spans="1:1">
      <c r="A1362" s="27" t="str">
        <f t="shared" si="67"/>
        <v/>
      </c>
    </row>
    <row r="1363" spans="1:1">
      <c r="A1363" s="27" t="str">
        <f t="shared" si="67"/>
        <v/>
      </c>
    </row>
    <row r="1364" spans="1:1">
      <c r="A1364" s="27" t="str">
        <f t="shared" si="67"/>
        <v/>
      </c>
    </row>
    <row r="1365" spans="1:1">
      <c r="A1365" s="27" t="str">
        <f t="shared" si="67"/>
        <v/>
      </c>
    </row>
    <row r="1366" spans="1:1">
      <c r="A1366" s="27" t="str">
        <f t="shared" si="67"/>
        <v/>
      </c>
    </row>
    <row r="1367" spans="1:1">
      <c r="A1367" s="27" t="str">
        <f t="shared" si="67"/>
        <v/>
      </c>
    </row>
    <row r="1368" spans="1:1">
      <c r="A1368" s="27" t="str">
        <f t="shared" si="67"/>
        <v/>
      </c>
    </row>
    <row r="1369" spans="1:1">
      <c r="A1369" s="27" t="str">
        <f t="shared" si="67"/>
        <v/>
      </c>
    </row>
    <row r="1370" spans="1:1">
      <c r="A1370" s="27" t="str">
        <f t="shared" si="67"/>
        <v/>
      </c>
    </row>
    <row r="1371" spans="1:1">
      <c r="A1371" s="27" t="str">
        <f t="shared" si="67"/>
        <v/>
      </c>
    </row>
    <row r="1372" spans="1:1">
      <c r="A1372" s="27" t="str">
        <f t="shared" si="67"/>
        <v/>
      </c>
    </row>
    <row r="1373" spans="1:1">
      <c r="A1373" s="27" t="str">
        <f t="shared" si="67"/>
        <v/>
      </c>
    </row>
    <row r="1374" spans="1:1">
      <c r="A1374" s="27" t="str">
        <f t="shared" si="67"/>
        <v/>
      </c>
    </row>
    <row r="1375" spans="1:1">
      <c r="A1375" s="27" t="str">
        <f t="shared" si="67"/>
        <v/>
      </c>
    </row>
    <row r="1376" spans="1:1">
      <c r="A1376" s="27" t="str">
        <f t="shared" si="67"/>
        <v/>
      </c>
    </row>
    <row r="1377" spans="1:1">
      <c r="A1377" s="27" t="str">
        <f t="shared" si="67"/>
        <v/>
      </c>
    </row>
    <row r="1378" spans="1:1">
      <c r="A1378" s="27" t="str">
        <f t="shared" si="67"/>
        <v/>
      </c>
    </row>
    <row r="1379" spans="1:1">
      <c r="A1379" s="27" t="str">
        <f t="shared" si="67"/>
        <v/>
      </c>
    </row>
    <row r="1380" spans="1:1">
      <c r="A1380" s="27" t="str">
        <f t="shared" si="67"/>
        <v/>
      </c>
    </row>
    <row r="1381" spans="1:1">
      <c r="A1381" s="27" t="str">
        <f t="shared" si="67"/>
        <v/>
      </c>
    </row>
    <row r="1382" spans="1:1">
      <c r="A1382" s="27" t="str">
        <f t="shared" si="67"/>
        <v/>
      </c>
    </row>
    <row r="1383" spans="1:1">
      <c r="A1383" s="27" t="str">
        <f t="shared" si="67"/>
        <v/>
      </c>
    </row>
    <row r="1384" spans="1:1">
      <c r="A1384" s="27" t="str">
        <f t="shared" si="67"/>
        <v/>
      </c>
    </row>
    <row r="1385" spans="1:1">
      <c r="A1385" s="27" t="str">
        <f t="shared" si="67"/>
        <v/>
      </c>
    </row>
    <row r="1386" spans="1:1">
      <c r="A1386" s="27" t="str">
        <f t="shared" si="67"/>
        <v/>
      </c>
    </row>
    <row r="1387" spans="1:1">
      <c r="A1387" s="27" t="str">
        <f t="shared" si="67"/>
        <v/>
      </c>
    </row>
    <row r="1388" spans="1:1">
      <c r="A1388" s="27" t="str">
        <f t="shared" ref="A1388:A1451" si="68">IF(B1388="","",ROW()-1)</f>
        <v/>
      </c>
    </row>
    <row r="1389" spans="1:1">
      <c r="A1389" s="27" t="str">
        <f t="shared" si="68"/>
        <v/>
      </c>
    </row>
    <row r="1390" spans="1:1">
      <c r="A1390" s="27" t="str">
        <f t="shared" si="68"/>
        <v/>
      </c>
    </row>
    <row r="1391" spans="1:1">
      <c r="A1391" s="27" t="str">
        <f t="shared" si="68"/>
        <v/>
      </c>
    </row>
    <row r="1392" spans="1:1">
      <c r="A1392" s="27" t="str">
        <f t="shared" si="68"/>
        <v/>
      </c>
    </row>
    <row r="1393" spans="1:1">
      <c r="A1393" s="27" t="str">
        <f t="shared" si="68"/>
        <v/>
      </c>
    </row>
    <row r="1394" spans="1:1">
      <c r="A1394" s="27" t="str">
        <f t="shared" si="68"/>
        <v/>
      </c>
    </row>
    <row r="1395" spans="1:1">
      <c r="A1395" s="27" t="str">
        <f t="shared" si="68"/>
        <v/>
      </c>
    </row>
    <row r="1396" spans="1:1">
      <c r="A1396" s="27" t="str">
        <f t="shared" si="68"/>
        <v/>
      </c>
    </row>
    <row r="1397" spans="1:1">
      <c r="A1397" s="27" t="str">
        <f t="shared" si="68"/>
        <v/>
      </c>
    </row>
    <row r="1398" spans="1:1">
      <c r="A1398" s="27" t="str">
        <f t="shared" si="68"/>
        <v/>
      </c>
    </row>
    <row r="1399" spans="1:1">
      <c r="A1399" s="27" t="str">
        <f t="shared" si="68"/>
        <v/>
      </c>
    </row>
    <row r="1400" spans="1:1">
      <c r="A1400" s="27" t="str">
        <f t="shared" si="68"/>
        <v/>
      </c>
    </row>
    <row r="1401" spans="1:1">
      <c r="A1401" s="27" t="str">
        <f t="shared" si="68"/>
        <v/>
      </c>
    </row>
    <row r="1402" spans="1:1">
      <c r="A1402" s="27" t="str">
        <f t="shared" si="68"/>
        <v/>
      </c>
    </row>
    <row r="1403" spans="1:1">
      <c r="A1403" s="27" t="str">
        <f t="shared" si="68"/>
        <v/>
      </c>
    </row>
    <row r="1404" spans="1:1">
      <c r="A1404" s="27" t="str">
        <f t="shared" si="68"/>
        <v/>
      </c>
    </row>
    <row r="1405" spans="1:1">
      <c r="A1405" s="27" t="str">
        <f t="shared" si="68"/>
        <v/>
      </c>
    </row>
    <row r="1406" spans="1:1">
      <c r="A1406" s="27" t="str">
        <f t="shared" si="68"/>
        <v/>
      </c>
    </row>
    <row r="1407" spans="1:1">
      <c r="A1407" s="27" t="str">
        <f t="shared" si="68"/>
        <v/>
      </c>
    </row>
    <row r="1408" spans="1:1">
      <c r="A1408" s="27" t="str">
        <f t="shared" si="68"/>
        <v/>
      </c>
    </row>
    <row r="1409" spans="1:1">
      <c r="A1409" s="27" t="str">
        <f t="shared" si="68"/>
        <v/>
      </c>
    </row>
    <row r="1410" spans="1:1">
      <c r="A1410" s="27" t="str">
        <f t="shared" si="68"/>
        <v/>
      </c>
    </row>
    <row r="1411" spans="1:1">
      <c r="A1411" s="27" t="str">
        <f t="shared" si="68"/>
        <v/>
      </c>
    </row>
    <row r="1412" spans="1:1">
      <c r="A1412" s="27" t="str">
        <f t="shared" si="68"/>
        <v/>
      </c>
    </row>
    <row r="1413" spans="1:1">
      <c r="A1413" s="27" t="str">
        <f t="shared" si="68"/>
        <v/>
      </c>
    </row>
    <row r="1414" spans="1:1">
      <c r="A1414" s="27" t="str">
        <f t="shared" si="68"/>
        <v/>
      </c>
    </row>
    <row r="1415" spans="1:1">
      <c r="A1415" s="27" t="str">
        <f t="shared" si="68"/>
        <v/>
      </c>
    </row>
    <row r="1416" spans="1:1">
      <c r="A1416" s="27" t="str">
        <f t="shared" si="68"/>
        <v/>
      </c>
    </row>
    <row r="1417" spans="1:1">
      <c r="A1417" s="27" t="str">
        <f t="shared" si="68"/>
        <v/>
      </c>
    </row>
    <row r="1418" spans="1:1">
      <c r="A1418" s="27" t="str">
        <f t="shared" si="68"/>
        <v/>
      </c>
    </row>
    <row r="1419" spans="1:1">
      <c r="A1419" s="27" t="str">
        <f t="shared" si="68"/>
        <v/>
      </c>
    </row>
    <row r="1420" spans="1:1">
      <c r="A1420" s="27" t="str">
        <f t="shared" si="68"/>
        <v/>
      </c>
    </row>
    <row r="1421" spans="1:1">
      <c r="A1421" s="27" t="str">
        <f t="shared" si="68"/>
        <v/>
      </c>
    </row>
    <row r="1422" spans="1:1">
      <c r="A1422" s="27" t="str">
        <f t="shared" si="68"/>
        <v/>
      </c>
    </row>
    <row r="1423" spans="1:1">
      <c r="A1423" s="27" t="str">
        <f t="shared" si="68"/>
        <v/>
      </c>
    </row>
    <row r="1424" spans="1:1">
      <c r="A1424" s="27" t="str">
        <f t="shared" si="68"/>
        <v/>
      </c>
    </row>
    <row r="1425" spans="1:1">
      <c r="A1425" s="27" t="str">
        <f t="shared" si="68"/>
        <v/>
      </c>
    </row>
    <row r="1426" spans="1:1">
      <c r="A1426" s="27" t="str">
        <f t="shared" si="68"/>
        <v/>
      </c>
    </row>
    <row r="1427" spans="1:1">
      <c r="A1427" s="27" t="str">
        <f t="shared" si="68"/>
        <v/>
      </c>
    </row>
    <row r="1428" spans="1:1">
      <c r="A1428" s="27" t="str">
        <f t="shared" si="68"/>
        <v/>
      </c>
    </row>
    <row r="1429" spans="1:1">
      <c r="A1429" s="27" t="str">
        <f t="shared" si="68"/>
        <v/>
      </c>
    </row>
    <row r="1430" spans="1:1">
      <c r="A1430" s="27" t="str">
        <f t="shared" si="68"/>
        <v/>
      </c>
    </row>
    <row r="1431" spans="1:1">
      <c r="A1431" s="27" t="str">
        <f t="shared" si="68"/>
        <v/>
      </c>
    </row>
    <row r="1432" spans="1:1">
      <c r="A1432" s="27" t="str">
        <f t="shared" si="68"/>
        <v/>
      </c>
    </row>
    <row r="1433" spans="1:1">
      <c r="A1433" s="27" t="str">
        <f t="shared" si="68"/>
        <v/>
      </c>
    </row>
    <row r="1434" spans="1:1">
      <c r="A1434" s="27" t="str">
        <f t="shared" si="68"/>
        <v/>
      </c>
    </row>
    <row r="1435" spans="1:1">
      <c r="A1435" s="27" t="str">
        <f t="shared" si="68"/>
        <v/>
      </c>
    </row>
    <row r="1436" spans="1:1">
      <c r="A1436" s="27" t="str">
        <f t="shared" si="68"/>
        <v/>
      </c>
    </row>
    <row r="1437" spans="1:1">
      <c r="A1437" s="27" t="str">
        <f t="shared" si="68"/>
        <v/>
      </c>
    </row>
    <row r="1438" spans="1:1">
      <c r="A1438" s="27" t="str">
        <f t="shared" si="68"/>
        <v/>
      </c>
    </row>
    <row r="1439" spans="1:1">
      <c r="A1439" s="27" t="str">
        <f t="shared" si="68"/>
        <v/>
      </c>
    </row>
    <row r="1440" spans="1:1">
      <c r="A1440" s="27" t="str">
        <f t="shared" si="68"/>
        <v/>
      </c>
    </row>
    <row r="1441" spans="1:1">
      <c r="A1441" s="27" t="str">
        <f t="shared" si="68"/>
        <v/>
      </c>
    </row>
    <row r="1442" spans="1:1">
      <c r="A1442" s="27" t="str">
        <f t="shared" si="68"/>
        <v/>
      </c>
    </row>
    <row r="1443" spans="1:1">
      <c r="A1443" s="27" t="str">
        <f t="shared" si="68"/>
        <v/>
      </c>
    </row>
    <row r="1444" spans="1:1">
      <c r="A1444" s="27" t="str">
        <f t="shared" si="68"/>
        <v/>
      </c>
    </row>
    <row r="1445" spans="1:1">
      <c r="A1445" s="27" t="str">
        <f t="shared" si="68"/>
        <v/>
      </c>
    </row>
    <row r="1446" spans="1:1">
      <c r="A1446" s="27" t="str">
        <f t="shared" si="68"/>
        <v/>
      </c>
    </row>
    <row r="1447" spans="1:1">
      <c r="A1447" s="27" t="str">
        <f t="shared" si="68"/>
        <v/>
      </c>
    </row>
    <row r="1448" spans="1:1">
      <c r="A1448" s="27" t="str">
        <f t="shared" si="68"/>
        <v/>
      </c>
    </row>
    <row r="1449" spans="1:1">
      <c r="A1449" s="27" t="str">
        <f t="shared" si="68"/>
        <v/>
      </c>
    </row>
    <row r="1450" spans="1:1">
      <c r="A1450" s="27" t="str">
        <f t="shared" si="68"/>
        <v/>
      </c>
    </row>
    <row r="1451" spans="1:1">
      <c r="A1451" s="27" t="str">
        <f t="shared" si="68"/>
        <v/>
      </c>
    </row>
    <row r="1452" spans="1:1">
      <c r="A1452" s="27" t="str">
        <f t="shared" ref="A1452:A1515" si="69">IF(B1452="","",ROW()-1)</f>
        <v/>
      </c>
    </row>
    <row r="1453" spans="1:1">
      <c r="A1453" s="27" t="str">
        <f t="shared" si="69"/>
        <v/>
      </c>
    </row>
    <row r="1454" spans="1:1">
      <c r="A1454" s="27" t="str">
        <f t="shared" si="69"/>
        <v/>
      </c>
    </row>
    <row r="1455" spans="1:1">
      <c r="A1455" s="27" t="str">
        <f t="shared" si="69"/>
        <v/>
      </c>
    </row>
    <row r="1456" spans="1:1">
      <c r="A1456" s="27" t="str">
        <f t="shared" si="69"/>
        <v/>
      </c>
    </row>
    <row r="1457" spans="1:1">
      <c r="A1457" s="27" t="str">
        <f t="shared" si="69"/>
        <v/>
      </c>
    </row>
    <row r="1458" spans="1:1">
      <c r="A1458" s="27" t="str">
        <f t="shared" si="69"/>
        <v/>
      </c>
    </row>
    <row r="1459" spans="1:1">
      <c r="A1459" s="27" t="str">
        <f t="shared" si="69"/>
        <v/>
      </c>
    </row>
    <row r="1460" spans="1:1">
      <c r="A1460" s="27" t="str">
        <f t="shared" si="69"/>
        <v/>
      </c>
    </row>
    <row r="1461" spans="1:1">
      <c r="A1461" s="27" t="str">
        <f t="shared" si="69"/>
        <v/>
      </c>
    </row>
    <row r="1462" spans="1:1">
      <c r="A1462" s="27" t="str">
        <f t="shared" si="69"/>
        <v/>
      </c>
    </row>
    <row r="1463" spans="1:1">
      <c r="A1463" s="27" t="str">
        <f t="shared" si="69"/>
        <v/>
      </c>
    </row>
    <row r="1464" spans="1:1">
      <c r="A1464" s="27" t="str">
        <f t="shared" si="69"/>
        <v/>
      </c>
    </row>
    <row r="1465" spans="1:1">
      <c r="A1465" s="27" t="str">
        <f t="shared" si="69"/>
        <v/>
      </c>
    </row>
    <row r="1466" spans="1:1">
      <c r="A1466" s="27" t="str">
        <f t="shared" si="69"/>
        <v/>
      </c>
    </row>
    <row r="1467" spans="1:1">
      <c r="A1467" s="27" t="str">
        <f t="shared" si="69"/>
        <v/>
      </c>
    </row>
    <row r="1468" spans="1:1">
      <c r="A1468" s="27" t="str">
        <f t="shared" si="69"/>
        <v/>
      </c>
    </row>
    <row r="1469" spans="1:1">
      <c r="A1469" s="27" t="str">
        <f t="shared" si="69"/>
        <v/>
      </c>
    </row>
    <row r="1470" spans="1:1">
      <c r="A1470" s="27" t="str">
        <f t="shared" si="69"/>
        <v/>
      </c>
    </row>
    <row r="1471" spans="1:1">
      <c r="A1471" s="27" t="str">
        <f t="shared" si="69"/>
        <v/>
      </c>
    </row>
    <row r="1472" spans="1:1">
      <c r="A1472" s="27" t="str">
        <f t="shared" si="69"/>
        <v/>
      </c>
    </row>
    <row r="1473" spans="1:1">
      <c r="A1473" s="27" t="str">
        <f t="shared" si="69"/>
        <v/>
      </c>
    </row>
    <row r="1474" spans="1:1">
      <c r="A1474" s="27" t="str">
        <f t="shared" si="69"/>
        <v/>
      </c>
    </row>
    <row r="1475" spans="1:1">
      <c r="A1475" s="27" t="str">
        <f t="shared" si="69"/>
        <v/>
      </c>
    </row>
    <row r="1476" spans="1:1">
      <c r="A1476" s="27" t="str">
        <f t="shared" si="69"/>
        <v/>
      </c>
    </row>
    <row r="1477" spans="1:1">
      <c r="A1477" s="27" t="str">
        <f t="shared" si="69"/>
        <v/>
      </c>
    </row>
    <row r="1478" spans="1:1">
      <c r="A1478" s="27" t="str">
        <f t="shared" si="69"/>
        <v/>
      </c>
    </row>
    <row r="1479" spans="1:1">
      <c r="A1479" s="27" t="str">
        <f t="shared" si="69"/>
        <v/>
      </c>
    </row>
    <row r="1480" spans="1:1">
      <c r="A1480" s="27" t="str">
        <f t="shared" si="69"/>
        <v/>
      </c>
    </row>
    <row r="1481" spans="1:1">
      <c r="A1481" s="27" t="str">
        <f t="shared" si="69"/>
        <v/>
      </c>
    </row>
    <row r="1482" spans="1:1">
      <c r="A1482" s="27" t="str">
        <f t="shared" si="69"/>
        <v/>
      </c>
    </row>
    <row r="1483" spans="1:1">
      <c r="A1483" s="27" t="str">
        <f t="shared" si="69"/>
        <v/>
      </c>
    </row>
    <row r="1484" spans="1:1">
      <c r="A1484" s="27" t="str">
        <f t="shared" si="69"/>
        <v/>
      </c>
    </row>
    <row r="1485" spans="1:1">
      <c r="A1485" s="27" t="str">
        <f t="shared" si="69"/>
        <v/>
      </c>
    </row>
    <row r="1486" spans="1:1">
      <c r="A1486" s="27" t="str">
        <f t="shared" si="69"/>
        <v/>
      </c>
    </row>
    <row r="1487" spans="1:1">
      <c r="A1487" s="27" t="str">
        <f t="shared" si="69"/>
        <v/>
      </c>
    </row>
    <row r="1488" spans="1:1">
      <c r="A1488" s="27" t="str">
        <f t="shared" si="69"/>
        <v/>
      </c>
    </row>
    <row r="1489" spans="1:1">
      <c r="A1489" s="27" t="str">
        <f t="shared" si="69"/>
        <v/>
      </c>
    </row>
    <row r="1490" spans="1:1">
      <c r="A1490" s="27" t="str">
        <f t="shared" si="69"/>
        <v/>
      </c>
    </row>
    <row r="1491" spans="1:1">
      <c r="A1491" s="27" t="str">
        <f t="shared" si="69"/>
        <v/>
      </c>
    </row>
    <row r="1492" spans="1:1">
      <c r="A1492" s="27" t="str">
        <f t="shared" si="69"/>
        <v/>
      </c>
    </row>
    <row r="1493" spans="1:1">
      <c r="A1493" s="27" t="str">
        <f t="shared" si="69"/>
        <v/>
      </c>
    </row>
    <row r="1494" spans="1:1">
      <c r="A1494" s="27" t="str">
        <f t="shared" si="69"/>
        <v/>
      </c>
    </row>
    <row r="1495" spans="1:1">
      <c r="A1495" s="27" t="str">
        <f t="shared" si="69"/>
        <v/>
      </c>
    </row>
    <row r="1496" spans="1:1">
      <c r="A1496" s="27" t="str">
        <f t="shared" si="69"/>
        <v/>
      </c>
    </row>
    <row r="1497" spans="1:1">
      <c r="A1497" s="27" t="str">
        <f t="shared" si="69"/>
        <v/>
      </c>
    </row>
    <row r="1498" spans="1:1">
      <c r="A1498" s="27" t="str">
        <f t="shared" si="69"/>
        <v/>
      </c>
    </row>
    <row r="1499" spans="1:1">
      <c r="A1499" s="27" t="str">
        <f t="shared" si="69"/>
        <v/>
      </c>
    </row>
    <row r="1500" spans="1:1">
      <c r="A1500" s="27" t="str">
        <f t="shared" si="69"/>
        <v/>
      </c>
    </row>
    <row r="1501" spans="1:1">
      <c r="A1501" s="27" t="str">
        <f t="shared" si="69"/>
        <v/>
      </c>
    </row>
    <row r="1502" spans="1:1">
      <c r="A1502" s="27" t="str">
        <f t="shared" si="69"/>
        <v/>
      </c>
    </row>
    <row r="1503" spans="1:1">
      <c r="A1503" s="27" t="str">
        <f t="shared" si="69"/>
        <v/>
      </c>
    </row>
    <row r="1504" spans="1:1">
      <c r="A1504" s="27" t="str">
        <f t="shared" si="69"/>
        <v/>
      </c>
    </row>
    <row r="1505" spans="1:1">
      <c r="A1505" s="27" t="str">
        <f t="shared" si="69"/>
        <v/>
      </c>
    </row>
    <row r="1506" spans="1:1">
      <c r="A1506" s="27" t="str">
        <f t="shared" si="69"/>
        <v/>
      </c>
    </row>
    <row r="1507" spans="1:1">
      <c r="A1507" s="27" t="str">
        <f t="shared" si="69"/>
        <v/>
      </c>
    </row>
    <row r="1508" spans="1:1">
      <c r="A1508" s="27" t="str">
        <f t="shared" si="69"/>
        <v/>
      </c>
    </row>
    <row r="1509" spans="1:1">
      <c r="A1509" s="27" t="str">
        <f t="shared" si="69"/>
        <v/>
      </c>
    </row>
    <row r="1510" spans="1:1">
      <c r="A1510" s="27" t="str">
        <f t="shared" si="69"/>
        <v/>
      </c>
    </row>
    <row r="1511" spans="1:1">
      <c r="A1511" s="27" t="str">
        <f t="shared" si="69"/>
        <v/>
      </c>
    </row>
    <row r="1512" spans="1:1">
      <c r="A1512" s="27" t="str">
        <f t="shared" si="69"/>
        <v/>
      </c>
    </row>
    <row r="1513" spans="1:1">
      <c r="A1513" s="27" t="str">
        <f t="shared" si="69"/>
        <v/>
      </c>
    </row>
    <row r="1514" spans="1:1">
      <c r="A1514" s="27" t="str">
        <f t="shared" si="69"/>
        <v/>
      </c>
    </row>
    <row r="1515" spans="1:1">
      <c r="A1515" s="27" t="str">
        <f t="shared" si="69"/>
        <v/>
      </c>
    </row>
    <row r="1516" spans="1:1">
      <c r="A1516" s="27" t="str">
        <f t="shared" ref="A1516:A1579" si="70">IF(B1516="","",ROW()-1)</f>
        <v/>
      </c>
    </row>
    <row r="1517" spans="1:1">
      <c r="A1517" s="27" t="str">
        <f t="shared" si="70"/>
        <v/>
      </c>
    </row>
    <row r="1518" spans="1:1">
      <c r="A1518" s="27" t="str">
        <f t="shared" si="70"/>
        <v/>
      </c>
    </row>
    <row r="1519" spans="1:1">
      <c r="A1519" s="27" t="str">
        <f t="shared" si="70"/>
        <v/>
      </c>
    </row>
    <row r="1520" spans="1:1">
      <c r="A1520" s="27" t="str">
        <f t="shared" si="70"/>
        <v/>
      </c>
    </row>
    <row r="1521" spans="1:1">
      <c r="A1521" s="27" t="str">
        <f t="shared" si="70"/>
        <v/>
      </c>
    </row>
    <row r="1522" spans="1:1">
      <c r="A1522" s="27" t="str">
        <f t="shared" si="70"/>
        <v/>
      </c>
    </row>
    <row r="1523" spans="1:1">
      <c r="A1523" s="27" t="str">
        <f t="shared" si="70"/>
        <v/>
      </c>
    </row>
    <row r="1524" spans="1:1">
      <c r="A1524" s="27" t="str">
        <f t="shared" si="70"/>
        <v/>
      </c>
    </row>
    <row r="1525" spans="1:1">
      <c r="A1525" s="27" t="str">
        <f t="shared" si="70"/>
        <v/>
      </c>
    </row>
    <row r="1526" spans="1:1">
      <c r="A1526" s="27" t="str">
        <f t="shared" si="70"/>
        <v/>
      </c>
    </row>
    <row r="1527" spans="1:1">
      <c r="A1527" s="27" t="str">
        <f t="shared" si="70"/>
        <v/>
      </c>
    </row>
    <row r="1528" spans="1:1">
      <c r="A1528" s="27" t="str">
        <f t="shared" si="70"/>
        <v/>
      </c>
    </row>
    <row r="1529" spans="1:1">
      <c r="A1529" s="27" t="str">
        <f t="shared" si="70"/>
        <v/>
      </c>
    </row>
    <row r="1530" spans="1:1">
      <c r="A1530" s="27" t="str">
        <f t="shared" si="70"/>
        <v/>
      </c>
    </row>
    <row r="1531" spans="1:1">
      <c r="A1531" s="27" t="str">
        <f t="shared" si="70"/>
        <v/>
      </c>
    </row>
    <row r="1532" spans="1:1">
      <c r="A1532" s="27" t="str">
        <f t="shared" si="70"/>
        <v/>
      </c>
    </row>
    <row r="1533" spans="1:1">
      <c r="A1533" s="27" t="str">
        <f t="shared" si="70"/>
        <v/>
      </c>
    </row>
    <row r="1534" spans="1:1">
      <c r="A1534" s="27" t="str">
        <f t="shared" si="70"/>
        <v/>
      </c>
    </row>
    <row r="1535" spans="1:1">
      <c r="A1535" s="27" t="str">
        <f t="shared" si="70"/>
        <v/>
      </c>
    </row>
    <row r="1536" spans="1:1">
      <c r="A1536" s="27" t="str">
        <f t="shared" si="70"/>
        <v/>
      </c>
    </row>
    <row r="1537" spans="1:1">
      <c r="A1537" s="27" t="str">
        <f t="shared" si="70"/>
        <v/>
      </c>
    </row>
    <row r="1538" spans="1:1">
      <c r="A1538" s="27" t="str">
        <f t="shared" si="70"/>
        <v/>
      </c>
    </row>
    <row r="1539" spans="1:1">
      <c r="A1539" s="27" t="str">
        <f t="shared" si="70"/>
        <v/>
      </c>
    </row>
    <row r="1540" spans="1:1">
      <c r="A1540" s="27" t="str">
        <f t="shared" si="70"/>
        <v/>
      </c>
    </row>
    <row r="1541" spans="1:1">
      <c r="A1541" s="27" t="str">
        <f t="shared" si="70"/>
        <v/>
      </c>
    </row>
    <row r="1542" spans="1:1">
      <c r="A1542" s="27" t="str">
        <f t="shared" si="70"/>
        <v/>
      </c>
    </row>
    <row r="1543" spans="1:1">
      <c r="A1543" s="27" t="str">
        <f t="shared" si="70"/>
        <v/>
      </c>
    </row>
    <row r="1544" spans="1:1">
      <c r="A1544" s="27" t="str">
        <f t="shared" si="70"/>
        <v/>
      </c>
    </row>
    <row r="1545" spans="1:1">
      <c r="A1545" s="27" t="str">
        <f t="shared" si="70"/>
        <v/>
      </c>
    </row>
    <row r="1546" spans="1:1">
      <c r="A1546" s="27" t="str">
        <f t="shared" si="70"/>
        <v/>
      </c>
    </row>
    <row r="1547" spans="1:1">
      <c r="A1547" s="27" t="str">
        <f t="shared" si="70"/>
        <v/>
      </c>
    </row>
    <row r="1548" spans="1:1">
      <c r="A1548" s="27" t="str">
        <f t="shared" si="70"/>
        <v/>
      </c>
    </row>
    <row r="1549" spans="1:1">
      <c r="A1549" s="27" t="str">
        <f t="shared" si="70"/>
        <v/>
      </c>
    </row>
    <row r="1550" spans="1:1">
      <c r="A1550" s="27" t="str">
        <f t="shared" si="70"/>
        <v/>
      </c>
    </row>
    <row r="1551" spans="1:1">
      <c r="A1551" s="27" t="str">
        <f t="shared" si="70"/>
        <v/>
      </c>
    </row>
    <row r="1552" spans="1:1">
      <c r="A1552" s="27" t="str">
        <f t="shared" si="70"/>
        <v/>
      </c>
    </row>
    <row r="1553" spans="1:1">
      <c r="A1553" s="27" t="str">
        <f t="shared" si="70"/>
        <v/>
      </c>
    </row>
    <row r="1554" spans="1:1">
      <c r="A1554" s="27" t="str">
        <f t="shared" si="70"/>
        <v/>
      </c>
    </row>
    <row r="1555" spans="1:1">
      <c r="A1555" s="27" t="str">
        <f t="shared" si="70"/>
        <v/>
      </c>
    </row>
    <row r="1556" spans="1:1">
      <c r="A1556" s="27" t="str">
        <f t="shared" si="70"/>
        <v/>
      </c>
    </row>
    <row r="1557" spans="1:1">
      <c r="A1557" s="27" t="str">
        <f t="shared" si="70"/>
        <v/>
      </c>
    </row>
    <row r="1558" spans="1:1">
      <c r="A1558" s="27" t="str">
        <f t="shared" si="70"/>
        <v/>
      </c>
    </row>
    <row r="1559" spans="1:1">
      <c r="A1559" s="27" t="str">
        <f t="shared" si="70"/>
        <v/>
      </c>
    </row>
    <row r="1560" spans="1:1">
      <c r="A1560" s="27" t="str">
        <f t="shared" si="70"/>
        <v/>
      </c>
    </row>
    <row r="1561" spans="1:1">
      <c r="A1561" s="27" t="str">
        <f t="shared" si="70"/>
        <v/>
      </c>
    </row>
    <row r="1562" spans="1:1">
      <c r="A1562" s="27" t="str">
        <f t="shared" si="70"/>
        <v/>
      </c>
    </row>
    <row r="1563" spans="1:1">
      <c r="A1563" s="27" t="str">
        <f t="shared" si="70"/>
        <v/>
      </c>
    </row>
    <row r="1564" spans="1:1">
      <c r="A1564" s="27" t="str">
        <f t="shared" si="70"/>
        <v/>
      </c>
    </row>
    <row r="1565" spans="1:1">
      <c r="A1565" s="27" t="str">
        <f t="shared" si="70"/>
        <v/>
      </c>
    </row>
    <row r="1566" spans="1:1">
      <c r="A1566" s="27" t="str">
        <f t="shared" si="70"/>
        <v/>
      </c>
    </row>
    <row r="1567" spans="1:1">
      <c r="A1567" s="27" t="str">
        <f t="shared" si="70"/>
        <v/>
      </c>
    </row>
    <row r="1568" spans="1:1">
      <c r="A1568" s="27" t="str">
        <f t="shared" si="70"/>
        <v/>
      </c>
    </row>
    <row r="1569" spans="1:1">
      <c r="A1569" s="27" t="str">
        <f t="shared" si="70"/>
        <v/>
      </c>
    </row>
    <row r="1570" spans="1:1">
      <c r="A1570" s="27" t="str">
        <f t="shared" si="70"/>
        <v/>
      </c>
    </row>
    <row r="1571" spans="1:1">
      <c r="A1571" s="27" t="str">
        <f t="shared" si="70"/>
        <v/>
      </c>
    </row>
    <row r="1572" spans="1:1">
      <c r="A1572" s="27" t="str">
        <f t="shared" si="70"/>
        <v/>
      </c>
    </row>
    <row r="1573" spans="1:1">
      <c r="A1573" s="27" t="str">
        <f t="shared" si="70"/>
        <v/>
      </c>
    </row>
    <row r="1574" spans="1:1">
      <c r="A1574" s="27" t="str">
        <f t="shared" si="70"/>
        <v/>
      </c>
    </row>
    <row r="1575" spans="1:1">
      <c r="A1575" s="27" t="str">
        <f t="shared" si="70"/>
        <v/>
      </c>
    </row>
    <row r="1576" spans="1:1">
      <c r="A1576" s="27" t="str">
        <f t="shared" si="70"/>
        <v/>
      </c>
    </row>
    <row r="1577" spans="1:1">
      <c r="A1577" s="27" t="str">
        <f t="shared" si="70"/>
        <v/>
      </c>
    </row>
    <row r="1578" spans="1:1">
      <c r="A1578" s="27" t="str">
        <f t="shared" si="70"/>
        <v/>
      </c>
    </row>
    <row r="1579" spans="1:1">
      <c r="A1579" s="27" t="str">
        <f t="shared" si="70"/>
        <v/>
      </c>
    </row>
    <row r="1580" spans="1:1">
      <c r="A1580" s="27" t="str">
        <f t="shared" ref="A1580:A1643" si="71">IF(B1580="","",ROW()-1)</f>
        <v/>
      </c>
    </row>
    <row r="1581" spans="1:1">
      <c r="A1581" s="27" t="str">
        <f t="shared" si="71"/>
        <v/>
      </c>
    </row>
    <row r="1582" spans="1:1">
      <c r="A1582" s="27" t="str">
        <f t="shared" si="71"/>
        <v/>
      </c>
    </row>
    <row r="1583" spans="1:1">
      <c r="A1583" s="27" t="str">
        <f t="shared" si="71"/>
        <v/>
      </c>
    </row>
    <row r="1584" spans="1:1">
      <c r="A1584" s="27" t="str">
        <f t="shared" si="71"/>
        <v/>
      </c>
    </row>
    <row r="1585" spans="1:1">
      <c r="A1585" s="27" t="str">
        <f t="shared" si="71"/>
        <v/>
      </c>
    </row>
    <row r="1586" spans="1:1">
      <c r="A1586" s="27" t="str">
        <f t="shared" si="71"/>
        <v/>
      </c>
    </row>
    <row r="1587" spans="1:1">
      <c r="A1587" s="27" t="str">
        <f t="shared" si="71"/>
        <v/>
      </c>
    </row>
    <row r="1588" spans="1:1">
      <c r="A1588" s="27" t="str">
        <f t="shared" si="71"/>
        <v/>
      </c>
    </row>
    <row r="1589" spans="1:1">
      <c r="A1589" s="27" t="str">
        <f t="shared" si="71"/>
        <v/>
      </c>
    </row>
    <row r="1590" spans="1:1">
      <c r="A1590" s="27" t="str">
        <f t="shared" si="71"/>
        <v/>
      </c>
    </row>
    <row r="1591" spans="1:1">
      <c r="A1591" s="27" t="str">
        <f t="shared" si="71"/>
        <v/>
      </c>
    </row>
    <row r="1592" spans="1:1">
      <c r="A1592" s="27" t="str">
        <f t="shared" si="71"/>
        <v/>
      </c>
    </row>
    <row r="1593" spans="1:1">
      <c r="A1593" s="27" t="str">
        <f t="shared" si="71"/>
        <v/>
      </c>
    </row>
    <row r="1594" spans="1:1">
      <c r="A1594" s="27" t="str">
        <f t="shared" si="71"/>
        <v/>
      </c>
    </row>
    <row r="1595" spans="1:1">
      <c r="A1595" s="27" t="str">
        <f t="shared" si="71"/>
        <v/>
      </c>
    </row>
    <row r="1596" spans="1:1">
      <c r="A1596" s="27" t="str">
        <f t="shared" si="71"/>
        <v/>
      </c>
    </row>
    <row r="1597" spans="1:1">
      <c r="A1597" s="27" t="str">
        <f t="shared" si="71"/>
        <v/>
      </c>
    </row>
    <row r="1598" spans="1:1">
      <c r="A1598" s="27" t="str">
        <f t="shared" si="71"/>
        <v/>
      </c>
    </row>
    <row r="1599" spans="1:1">
      <c r="A1599" s="27" t="str">
        <f t="shared" si="71"/>
        <v/>
      </c>
    </row>
    <row r="1600" spans="1:1">
      <c r="A1600" s="27" t="str">
        <f t="shared" si="71"/>
        <v/>
      </c>
    </row>
    <row r="1601" spans="1:1">
      <c r="A1601" s="27" t="str">
        <f t="shared" si="71"/>
        <v/>
      </c>
    </row>
    <row r="1602" spans="1:1">
      <c r="A1602" s="27" t="str">
        <f t="shared" si="71"/>
        <v/>
      </c>
    </row>
    <row r="1603" spans="1:1">
      <c r="A1603" s="27" t="str">
        <f t="shared" si="71"/>
        <v/>
      </c>
    </row>
    <row r="1604" spans="1:1">
      <c r="A1604" s="27" t="str">
        <f t="shared" si="71"/>
        <v/>
      </c>
    </row>
    <row r="1605" spans="1:1">
      <c r="A1605" s="27" t="str">
        <f t="shared" si="71"/>
        <v/>
      </c>
    </row>
    <row r="1606" spans="1:1">
      <c r="A1606" s="27" t="str">
        <f t="shared" si="71"/>
        <v/>
      </c>
    </row>
    <row r="1607" spans="1:1">
      <c r="A1607" s="27" t="str">
        <f t="shared" si="71"/>
        <v/>
      </c>
    </row>
    <row r="1608" spans="1:1">
      <c r="A1608" s="27" t="str">
        <f t="shared" si="71"/>
        <v/>
      </c>
    </row>
    <row r="1609" spans="1:1">
      <c r="A1609" s="27" t="str">
        <f t="shared" si="71"/>
        <v/>
      </c>
    </row>
    <row r="1610" spans="1:1">
      <c r="A1610" s="27" t="str">
        <f t="shared" si="71"/>
        <v/>
      </c>
    </row>
    <row r="1611" spans="1:1">
      <c r="A1611" s="27" t="str">
        <f t="shared" si="71"/>
        <v/>
      </c>
    </row>
    <row r="1612" spans="1:1">
      <c r="A1612" s="27" t="str">
        <f t="shared" si="71"/>
        <v/>
      </c>
    </row>
    <row r="1613" spans="1:1">
      <c r="A1613" s="27" t="str">
        <f t="shared" si="71"/>
        <v/>
      </c>
    </row>
    <row r="1614" spans="1:1">
      <c r="A1614" s="27" t="str">
        <f t="shared" si="71"/>
        <v/>
      </c>
    </row>
    <row r="1615" spans="1:1">
      <c r="A1615" s="27" t="str">
        <f t="shared" si="71"/>
        <v/>
      </c>
    </row>
    <row r="1616" spans="1:1">
      <c r="A1616" s="27" t="str">
        <f t="shared" si="71"/>
        <v/>
      </c>
    </row>
    <row r="1617" spans="1:1">
      <c r="A1617" s="27" t="str">
        <f t="shared" si="71"/>
        <v/>
      </c>
    </row>
    <row r="1618" spans="1:1">
      <c r="A1618" s="27" t="str">
        <f t="shared" si="71"/>
        <v/>
      </c>
    </row>
    <row r="1619" spans="1:1">
      <c r="A1619" s="27" t="str">
        <f t="shared" si="71"/>
        <v/>
      </c>
    </row>
    <row r="1620" spans="1:1">
      <c r="A1620" s="27" t="str">
        <f t="shared" si="71"/>
        <v/>
      </c>
    </row>
    <row r="1621" spans="1:1">
      <c r="A1621" s="27" t="str">
        <f t="shared" si="71"/>
        <v/>
      </c>
    </row>
    <row r="1622" spans="1:1">
      <c r="A1622" s="27" t="str">
        <f t="shared" si="71"/>
        <v/>
      </c>
    </row>
    <row r="1623" spans="1:1">
      <c r="A1623" s="27" t="str">
        <f t="shared" si="71"/>
        <v/>
      </c>
    </row>
    <row r="1624" spans="1:1">
      <c r="A1624" s="27" t="str">
        <f t="shared" si="71"/>
        <v/>
      </c>
    </row>
    <row r="1625" spans="1:1">
      <c r="A1625" s="27" t="str">
        <f t="shared" si="71"/>
        <v/>
      </c>
    </row>
    <row r="1626" spans="1:1">
      <c r="A1626" s="27" t="str">
        <f t="shared" si="71"/>
        <v/>
      </c>
    </row>
    <row r="1627" spans="1:1">
      <c r="A1627" s="27" t="str">
        <f t="shared" si="71"/>
        <v/>
      </c>
    </row>
    <row r="1628" spans="1:1">
      <c r="A1628" s="27" t="str">
        <f t="shared" si="71"/>
        <v/>
      </c>
    </row>
    <row r="1629" spans="1:1">
      <c r="A1629" s="27" t="str">
        <f t="shared" si="71"/>
        <v/>
      </c>
    </row>
    <row r="1630" spans="1:1">
      <c r="A1630" s="27" t="str">
        <f t="shared" si="71"/>
        <v/>
      </c>
    </row>
    <row r="1631" spans="1:1">
      <c r="A1631" s="27" t="str">
        <f t="shared" si="71"/>
        <v/>
      </c>
    </row>
    <row r="1632" spans="1:1">
      <c r="A1632" s="27" t="str">
        <f t="shared" si="71"/>
        <v/>
      </c>
    </row>
    <row r="1633" spans="1:1">
      <c r="A1633" s="27" t="str">
        <f t="shared" si="71"/>
        <v/>
      </c>
    </row>
    <row r="1634" spans="1:1">
      <c r="A1634" s="27" t="str">
        <f t="shared" si="71"/>
        <v/>
      </c>
    </row>
    <row r="1635" spans="1:1">
      <c r="A1635" s="27" t="str">
        <f t="shared" si="71"/>
        <v/>
      </c>
    </row>
    <row r="1636" spans="1:1">
      <c r="A1636" s="27" t="str">
        <f t="shared" si="71"/>
        <v/>
      </c>
    </row>
    <row r="1637" spans="1:1">
      <c r="A1637" s="27" t="str">
        <f t="shared" si="71"/>
        <v/>
      </c>
    </row>
    <row r="1638" spans="1:1">
      <c r="A1638" s="27" t="str">
        <f t="shared" si="71"/>
        <v/>
      </c>
    </row>
    <row r="1639" spans="1:1">
      <c r="A1639" s="27" t="str">
        <f t="shared" si="71"/>
        <v/>
      </c>
    </row>
    <row r="1640" spans="1:1">
      <c r="A1640" s="27" t="str">
        <f t="shared" si="71"/>
        <v/>
      </c>
    </row>
    <row r="1641" spans="1:1">
      <c r="A1641" s="27" t="str">
        <f t="shared" si="71"/>
        <v/>
      </c>
    </row>
    <row r="1642" spans="1:1">
      <c r="A1642" s="27" t="str">
        <f t="shared" si="71"/>
        <v/>
      </c>
    </row>
    <row r="1643" spans="1:1">
      <c r="A1643" s="27" t="str">
        <f t="shared" si="71"/>
        <v/>
      </c>
    </row>
    <row r="1644" spans="1:1">
      <c r="A1644" s="27" t="str">
        <f t="shared" ref="A1644:A1707" si="72">IF(B1644="","",ROW()-1)</f>
        <v/>
      </c>
    </row>
    <row r="1645" spans="1:1">
      <c r="A1645" s="27" t="str">
        <f t="shared" si="72"/>
        <v/>
      </c>
    </row>
    <row r="1646" spans="1:1">
      <c r="A1646" s="27" t="str">
        <f t="shared" si="72"/>
        <v/>
      </c>
    </row>
    <row r="1647" spans="1:1">
      <c r="A1647" s="27" t="str">
        <f t="shared" si="72"/>
        <v/>
      </c>
    </row>
    <row r="1648" spans="1:1">
      <c r="A1648" s="27" t="str">
        <f t="shared" si="72"/>
        <v/>
      </c>
    </row>
    <row r="1649" spans="1:1">
      <c r="A1649" s="27" t="str">
        <f t="shared" si="72"/>
        <v/>
      </c>
    </row>
    <row r="1650" spans="1:1">
      <c r="A1650" s="27" t="str">
        <f t="shared" si="72"/>
        <v/>
      </c>
    </row>
    <row r="1651" spans="1:1">
      <c r="A1651" s="27" t="str">
        <f t="shared" si="72"/>
        <v/>
      </c>
    </row>
    <row r="1652" spans="1:1">
      <c r="A1652" s="27" t="str">
        <f t="shared" si="72"/>
        <v/>
      </c>
    </row>
    <row r="1653" spans="1:1">
      <c r="A1653" s="27" t="str">
        <f t="shared" si="72"/>
        <v/>
      </c>
    </row>
    <row r="1654" spans="1:1">
      <c r="A1654" s="27" t="str">
        <f t="shared" si="72"/>
        <v/>
      </c>
    </row>
    <row r="1655" spans="1:1">
      <c r="A1655" s="27" t="str">
        <f t="shared" si="72"/>
        <v/>
      </c>
    </row>
    <row r="1656" spans="1:1">
      <c r="A1656" s="27" t="str">
        <f t="shared" si="72"/>
        <v/>
      </c>
    </row>
    <row r="1657" spans="1:1">
      <c r="A1657" s="27" t="str">
        <f t="shared" si="72"/>
        <v/>
      </c>
    </row>
    <row r="1658" spans="1:1">
      <c r="A1658" s="27" t="str">
        <f t="shared" si="72"/>
        <v/>
      </c>
    </row>
    <row r="1659" spans="1:1">
      <c r="A1659" s="27" t="str">
        <f t="shared" si="72"/>
        <v/>
      </c>
    </row>
    <row r="1660" spans="1:1">
      <c r="A1660" s="27" t="str">
        <f t="shared" si="72"/>
        <v/>
      </c>
    </row>
    <row r="1661" spans="1:1">
      <c r="A1661" s="27" t="str">
        <f t="shared" si="72"/>
        <v/>
      </c>
    </row>
    <row r="1662" spans="1:1">
      <c r="A1662" s="27" t="str">
        <f t="shared" si="72"/>
        <v/>
      </c>
    </row>
    <row r="1663" spans="1:1">
      <c r="A1663" s="27" t="str">
        <f t="shared" si="72"/>
        <v/>
      </c>
    </row>
    <row r="1664" spans="1:1">
      <c r="A1664" s="27" t="str">
        <f t="shared" si="72"/>
        <v/>
      </c>
    </row>
    <row r="1665" spans="1:1">
      <c r="A1665" s="27" t="str">
        <f t="shared" si="72"/>
        <v/>
      </c>
    </row>
    <row r="1666" spans="1:1">
      <c r="A1666" s="27" t="str">
        <f t="shared" si="72"/>
        <v/>
      </c>
    </row>
    <row r="1667" spans="1:1">
      <c r="A1667" s="27" t="str">
        <f t="shared" si="72"/>
        <v/>
      </c>
    </row>
    <row r="1668" spans="1:1">
      <c r="A1668" s="27" t="str">
        <f t="shared" si="72"/>
        <v/>
      </c>
    </row>
    <row r="1669" spans="1:1">
      <c r="A1669" s="27" t="str">
        <f t="shared" si="72"/>
        <v/>
      </c>
    </row>
    <row r="1670" spans="1:1">
      <c r="A1670" s="27" t="str">
        <f t="shared" si="72"/>
        <v/>
      </c>
    </row>
    <row r="1671" spans="1:1">
      <c r="A1671" s="27" t="str">
        <f t="shared" si="72"/>
        <v/>
      </c>
    </row>
    <row r="1672" spans="1:1">
      <c r="A1672" s="27" t="str">
        <f t="shared" si="72"/>
        <v/>
      </c>
    </row>
    <row r="1673" spans="1:1">
      <c r="A1673" s="27" t="str">
        <f t="shared" si="72"/>
        <v/>
      </c>
    </row>
    <row r="1674" spans="1:1">
      <c r="A1674" s="27" t="str">
        <f t="shared" si="72"/>
        <v/>
      </c>
    </row>
    <row r="1675" spans="1:1">
      <c r="A1675" s="27" t="str">
        <f t="shared" si="72"/>
        <v/>
      </c>
    </row>
    <row r="1676" spans="1:1">
      <c r="A1676" s="27" t="str">
        <f t="shared" si="72"/>
        <v/>
      </c>
    </row>
    <row r="1677" spans="1:1">
      <c r="A1677" s="27" t="str">
        <f t="shared" si="72"/>
        <v/>
      </c>
    </row>
    <row r="1678" spans="1:1">
      <c r="A1678" s="27" t="str">
        <f t="shared" si="72"/>
        <v/>
      </c>
    </row>
    <row r="1679" spans="1:1">
      <c r="A1679" s="27" t="str">
        <f t="shared" si="72"/>
        <v/>
      </c>
    </row>
    <row r="1680" spans="1:1">
      <c r="A1680" s="27" t="str">
        <f t="shared" si="72"/>
        <v/>
      </c>
    </row>
    <row r="1681" spans="1:1">
      <c r="A1681" s="27" t="str">
        <f t="shared" si="72"/>
        <v/>
      </c>
    </row>
    <row r="1682" spans="1:1">
      <c r="A1682" s="27" t="str">
        <f t="shared" si="72"/>
        <v/>
      </c>
    </row>
    <row r="1683" spans="1:1">
      <c r="A1683" s="27" t="str">
        <f t="shared" si="72"/>
        <v/>
      </c>
    </row>
    <row r="1684" spans="1:1">
      <c r="A1684" s="27" t="str">
        <f t="shared" si="72"/>
        <v/>
      </c>
    </row>
    <row r="1685" spans="1:1">
      <c r="A1685" s="27" t="str">
        <f t="shared" si="72"/>
        <v/>
      </c>
    </row>
    <row r="1686" spans="1:1">
      <c r="A1686" s="27" t="str">
        <f t="shared" si="72"/>
        <v/>
      </c>
    </row>
    <row r="1687" spans="1:1">
      <c r="A1687" s="27" t="str">
        <f t="shared" si="72"/>
        <v/>
      </c>
    </row>
    <row r="1688" spans="1:1">
      <c r="A1688" s="27" t="str">
        <f t="shared" si="72"/>
        <v/>
      </c>
    </row>
    <row r="1689" spans="1:1">
      <c r="A1689" s="27" t="str">
        <f t="shared" si="72"/>
        <v/>
      </c>
    </row>
    <row r="1690" spans="1:1">
      <c r="A1690" s="27" t="str">
        <f t="shared" si="72"/>
        <v/>
      </c>
    </row>
    <row r="1691" spans="1:1">
      <c r="A1691" s="27" t="str">
        <f t="shared" si="72"/>
        <v/>
      </c>
    </row>
    <row r="1692" spans="1:1">
      <c r="A1692" s="27" t="str">
        <f t="shared" si="72"/>
        <v/>
      </c>
    </row>
    <row r="1693" spans="1:1">
      <c r="A1693" s="27" t="str">
        <f t="shared" si="72"/>
        <v/>
      </c>
    </row>
    <row r="1694" spans="1:1">
      <c r="A1694" s="27" t="str">
        <f t="shared" si="72"/>
        <v/>
      </c>
    </row>
    <row r="1695" spans="1:1">
      <c r="A1695" s="27" t="str">
        <f t="shared" si="72"/>
        <v/>
      </c>
    </row>
    <row r="1696" spans="1:1">
      <c r="A1696" s="27" t="str">
        <f t="shared" si="72"/>
        <v/>
      </c>
    </row>
    <row r="1697" spans="1:1">
      <c r="A1697" s="27" t="str">
        <f t="shared" si="72"/>
        <v/>
      </c>
    </row>
    <row r="1698" spans="1:1">
      <c r="A1698" s="27" t="str">
        <f t="shared" si="72"/>
        <v/>
      </c>
    </row>
    <row r="1699" spans="1:1">
      <c r="A1699" s="27" t="str">
        <f t="shared" si="72"/>
        <v/>
      </c>
    </row>
    <row r="1700" spans="1:1">
      <c r="A1700" s="27" t="str">
        <f t="shared" si="72"/>
        <v/>
      </c>
    </row>
    <row r="1701" spans="1:1">
      <c r="A1701" s="27" t="str">
        <f t="shared" si="72"/>
        <v/>
      </c>
    </row>
    <row r="1702" spans="1:1">
      <c r="A1702" s="27" t="str">
        <f t="shared" si="72"/>
        <v/>
      </c>
    </row>
    <row r="1703" spans="1:1">
      <c r="A1703" s="27" t="str">
        <f t="shared" si="72"/>
        <v/>
      </c>
    </row>
    <row r="1704" spans="1:1">
      <c r="A1704" s="27" t="str">
        <f t="shared" si="72"/>
        <v/>
      </c>
    </row>
    <row r="1705" spans="1:1">
      <c r="A1705" s="27" t="str">
        <f t="shared" si="72"/>
        <v/>
      </c>
    </row>
    <row r="1706" spans="1:1">
      <c r="A1706" s="27" t="str">
        <f t="shared" si="72"/>
        <v/>
      </c>
    </row>
    <row r="1707" spans="1:1">
      <c r="A1707" s="27" t="str">
        <f t="shared" si="72"/>
        <v/>
      </c>
    </row>
    <row r="1708" spans="1:1">
      <c r="A1708" s="27" t="str">
        <f t="shared" ref="A1708:A1771" si="73">IF(B1708="","",ROW()-1)</f>
        <v/>
      </c>
    </row>
    <row r="1709" spans="1:1">
      <c r="A1709" s="27" t="str">
        <f t="shared" si="73"/>
        <v/>
      </c>
    </row>
    <row r="1710" spans="1:1">
      <c r="A1710" s="27" t="str">
        <f t="shared" si="73"/>
        <v/>
      </c>
    </row>
    <row r="1711" spans="1:1">
      <c r="A1711" s="27" t="str">
        <f t="shared" si="73"/>
        <v/>
      </c>
    </row>
    <row r="1712" spans="1:1">
      <c r="A1712" s="27" t="str">
        <f t="shared" si="73"/>
        <v/>
      </c>
    </row>
    <row r="1713" spans="1:1">
      <c r="A1713" s="27" t="str">
        <f t="shared" si="73"/>
        <v/>
      </c>
    </row>
    <row r="1714" spans="1:1">
      <c r="A1714" s="27" t="str">
        <f t="shared" si="73"/>
        <v/>
      </c>
    </row>
    <row r="1715" spans="1:1">
      <c r="A1715" s="27" t="str">
        <f t="shared" si="73"/>
        <v/>
      </c>
    </row>
    <row r="1716" spans="1:1">
      <c r="A1716" s="27" t="str">
        <f t="shared" si="73"/>
        <v/>
      </c>
    </row>
    <row r="1717" spans="1:1">
      <c r="A1717" s="27" t="str">
        <f t="shared" si="73"/>
        <v/>
      </c>
    </row>
    <row r="1718" spans="1:1">
      <c r="A1718" s="27" t="str">
        <f t="shared" si="73"/>
        <v/>
      </c>
    </row>
    <row r="1719" spans="1:1">
      <c r="A1719" s="27" t="str">
        <f t="shared" si="73"/>
        <v/>
      </c>
    </row>
    <row r="1720" spans="1:1">
      <c r="A1720" s="27" t="str">
        <f t="shared" si="73"/>
        <v/>
      </c>
    </row>
    <row r="1721" spans="1:1">
      <c r="A1721" s="27" t="str">
        <f t="shared" si="73"/>
        <v/>
      </c>
    </row>
    <row r="1722" spans="1:1">
      <c r="A1722" s="27" t="str">
        <f t="shared" si="73"/>
        <v/>
      </c>
    </row>
    <row r="1723" spans="1:1">
      <c r="A1723" s="27" t="str">
        <f t="shared" si="73"/>
        <v/>
      </c>
    </row>
    <row r="1724" spans="1:1">
      <c r="A1724" s="27" t="str">
        <f t="shared" si="73"/>
        <v/>
      </c>
    </row>
    <row r="1725" spans="1:1">
      <c r="A1725" s="27" t="str">
        <f t="shared" si="73"/>
        <v/>
      </c>
    </row>
    <row r="1726" spans="1:1">
      <c r="A1726" s="27" t="str">
        <f t="shared" si="73"/>
        <v/>
      </c>
    </row>
    <row r="1727" spans="1:1">
      <c r="A1727" s="27" t="str">
        <f t="shared" si="73"/>
        <v/>
      </c>
    </row>
    <row r="1728" spans="1:1">
      <c r="A1728" s="27" t="str">
        <f t="shared" si="73"/>
        <v/>
      </c>
    </row>
    <row r="1729" spans="1:1">
      <c r="A1729" s="27" t="str">
        <f t="shared" si="73"/>
        <v/>
      </c>
    </row>
    <row r="1730" spans="1:1">
      <c r="A1730" s="27" t="str">
        <f t="shared" si="73"/>
        <v/>
      </c>
    </row>
    <row r="1731" spans="1:1">
      <c r="A1731" s="27" t="str">
        <f t="shared" si="73"/>
        <v/>
      </c>
    </row>
    <row r="1732" spans="1:1">
      <c r="A1732" s="27" t="str">
        <f t="shared" si="73"/>
        <v/>
      </c>
    </row>
    <row r="1733" spans="1:1">
      <c r="A1733" s="27" t="str">
        <f t="shared" si="73"/>
        <v/>
      </c>
    </row>
    <row r="1734" spans="1:1">
      <c r="A1734" s="27" t="str">
        <f t="shared" si="73"/>
        <v/>
      </c>
    </row>
    <row r="1735" spans="1:1">
      <c r="A1735" s="27" t="str">
        <f t="shared" si="73"/>
        <v/>
      </c>
    </row>
    <row r="1736" spans="1:1">
      <c r="A1736" s="27" t="str">
        <f t="shared" si="73"/>
        <v/>
      </c>
    </row>
    <row r="1737" spans="1:1">
      <c r="A1737" s="27" t="str">
        <f t="shared" si="73"/>
        <v/>
      </c>
    </row>
    <row r="1738" spans="1:1">
      <c r="A1738" s="27" t="str">
        <f t="shared" si="73"/>
        <v/>
      </c>
    </row>
    <row r="1739" spans="1:1">
      <c r="A1739" s="27" t="str">
        <f t="shared" si="73"/>
        <v/>
      </c>
    </row>
    <row r="1740" spans="1:1">
      <c r="A1740" s="27" t="str">
        <f t="shared" si="73"/>
        <v/>
      </c>
    </row>
    <row r="1741" spans="1:1">
      <c r="A1741" s="27" t="str">
        <f t="shared" si="73"/>
        <v/>
      </c>
    </row>
    <row r="1742" spans="1:1">
      <c r="A1742" s="27" t="str">
        <f t="shared" si="73"/>
        <v/>
      </c>
    </row>
    <row r="1743" spans="1:1">
      <c r="A1743" s="27" t="str">
        <f t="shared" si="73"/>
        <v/>
      </c>
    </row>
    <row r="1744" spans="1:1">
      <c r="A1744" s="27" t="str">
        <f t="shared" si="73"/>
        <v/>
      </c>
    </row>
    <row r="1745" spans="1:1">
      <c r="A1745" s="27" t="str">
        <f t="shared" si="73"/>
        <v/>
      </c>
    </row>
    <row r="1746" spans="1:1">
      <c r="A1746" s="27" t="str">
        <f t="shared" si="73"/>
        <v/>
      </c>
    </row>
    <row r="1747" spans="1:1">
      <c r="A1747" s="27" t="str">
        <f t="shared" si="73"/>
        <v/>
      </c>
    </row>
    <row r="1748" spans="1:1">
      <c r="A1748" s="27" t="str">
        <f t="shared" si="73"/>
        <v/>
      </c>
    </row>
    <row r="1749" spans="1:1">
      <c r="A1749" s="27" t="str">
        <f t="shared" si="73"/>
        <v/>
      </c>
    </row>
    <row r="1750" spans="1:1">
      <c r="A1750" s="27" t="str">
        <f t="shared" si="73"/>
        <v/>
      </c>
    </row>
    <row r="1751" spans="1:1">
      <c r="A1751" s="27" t="str">
        <f t="shared" si="73"/>
        <v/>
      </c>
    </row>
    <row r="1752" spans="1:1">
      <c r="A1752" s="27" t="str">
        <f t="shared" si="73"/>
        <v/>
      </c>
    </row>
    <row r="1753" spans="1:1">
      <c r="A1753" s="27" t="str">
        <f t="shared" si="73"/>
        <v/>
      </c>
    </row>
    <row r="1754" spans="1:1">
      <c r="A1754" s="27" t="str">
        <f t="shared" si="73"/>
        <v/>
      </c>
    </row>
    <row r="1755" spans="1:1">
      <c r="A1755" s="27" t="str">
        <f t="shared" si="73"/>
        <v/>
      </c>
    </row>
    <row r="1756" spans="1:1">
      <c r="A1756" s="27" t="str">
        <f t="shared" si="73"/>
        <v/>
      </c>
    </row>
    <row r="1757" spans="1:1">
      <c r="A1757" s="27" t="str">
        <f t="shared" si="73"/>
        <v/>
      </c>
    </row>
    <row r="1758" spans="1:1">
      <c r="A1758" s="27" t="str">
        <f t="shared" si="73"/>
        <v/>
      </c>
    </row>
    <row r="1759" spans="1:1">
      <c r="A1759" s="27" t="str">
        <f t="shared" si="73"/>
        <v/>
      </c>
    </row>
    <row r="1760" spans="1:1">
      <c r="A1760" s="27" t="str">
        <f t="shared" si="73"/>
        <v/>
      </c>
    </row>
    <row r="1761" spans="1:1">
      <c r="A1761" s="27" t="str">
        <f t="shared" si="73"/>
        <v/>
      </c>
    </row>
    <row r="1762" spans="1:1">
      <c r="A1762" s="27" t="str">
        <f t="shared" si="73"/>
        <v/>
      </c>
    </row>
    <row r="1763" spans="1:1">
      <c r="A1763" s="27" t="str">
        <f t="shared" si="73"/>
        <v/>
      </c>
    </row>
    <row r="1764" spans="1:1">
      <c r="A1764" s="27" t="str">
        <f t="shared" si="73"/>
        <v/>
      </c>
    </row>
    <row r="1765" spans="1:1">
      <c r="A1765" s="27" t="str">
        <f t="shared" si="73"/>
        <v/>
      </c>
    </row>
    <row r="1766" spans="1:1">
      <c r="A1766" s="27" t="str">
        <f t="shared" si="73"/>
        <v/>
      </c>
    </row>
    <row r="1767" spans="1:1">
      <c r="A1767" s="27" t="str">
        <f t="shared" si="73"/>
        <v/>
      </c>
    </row>
    <row r="1768" spans="1:1">
      <c r="A1768" s="27" t="str">
        <f t="shared" si="73"/>
        <v/>
      </c>
    </row>
    <row r="1769" spans="1:1">
      <c r="A1769" s="27" t="str">
        <f t="shared" si="73"/>
        <v/>
      </c>
    </row>
    <row r="1770" spans="1:1">
      <c r="A1770" s="27" t="str">
        <f t="shared" si="73"/>
        <v/>
      </c>
    </row>
    <row r="1771" spans="1:1">
      <c r="A1771" s="27" t="str">
        <f t="shared" si="73"/>
        <v/>
      </c>
    </row>
    <row r="1772" spans="1:1">
      <c r="A1772" s="27" t="str">
        <f t="shared" ref="A1772:A1835" si="74">IF(B1772="","",ROW()-1)</f>
        <v/>
      </c>
    </row>
    <row r="1773" spans="1:1">
      <c r="A1773" s="27" t="str">
        <f t="shared" si="74"/>
        <v/>
      </c>
    </row>
    <row r="1774" spans="1:1">
      <c r="A1774" s="27" t="str">
        <f t="shared" si="74"/>
        <v/>
      </c>
    </row>
    <row r="1775" spans="1:1">
      <c r="A1775" s="27" t="str">
        <f t="shared" si="74"/>
        <v/>
      </c>
    </row>
    <row r="1776" spans="1:1">
      <c r="A1776" s="27" t="str">
        <f t="shared" si="74"/>
        <v/>
      </c>
    </row>
    <row r="1777" spans="1:1">
      <c r="A1777" s="27" t="str">
        <f t="shared" si="74"/>
        <v/>
      </c>
    </row>
    <row r="1778" spans="1:1">
      <c r="A1778" s="27" t="str">
        <f t="shared" si="74"/>
        <v/>
      </c>
    </row>
    <row r="1779" spans="1:1">
      <c r="A1779" s="27" t="str">
        <f t="shared" si="74"/>
        <v/>
      </c>
    </row>
    <row r="1780" spans="1:1">
      <c r="A1780" s="27" t="str">
        <f t="shared" si="74"/>
        <v/>
      </c>
    </row>
    <row r="1781" spans="1:1">
      <c r="A1781" s="27" t="str">
        <f t="shared" si="74"/>
        <v/>
      </c>
    </row>
    <row r="1782" spans="1:1">
      <c r="A1782" s="27" t="str">
        <f t="shared" si="74"/>
        <v/>
      </c>
    </row>
    <row r="1783" spans="1:1">
      <c r="A1783" s="27" t="str">
        <f t="shared" si="74"/>
        <v/>
      </c>
    </row>
    <row r="1784" spans="1:1">
      <c r="A1784" s="27" t="str">
        <f t="shared" si="74"/>
        <v/>
      </c>
    </row>
    <row r="1785" spans="1:1">
      <c r="A1785" s="27" t="str">
        <f t="shared" si="74"/>
        <v/>
      </c>
    </row>
    <row r="1786" spans="1:1">
      <c r="A1786" s="27" t="str">
        <f t="shared" si="74"/>
        <v/>
      </c>
    </row>
    <row r="1787" spans="1:1">
      <c r="A1787" s="27" t="str">
        <f t="shared" si="74"/>
        <v/>
      </c>
    </row>
    <row r="1788" spans="1:1">
      <c r="A1788" s="27" t="str">
        <f t="shared" si="74"/>
        <v/>
      </c>
    </row>
    <row r="1789" spans="1:1">
      <c r="A1789" s="27" t="str">
        <f t="shared" si="74"/>
        <v/>
      </c>
    </row>
    <row r="1790" spans="1:1">
      <c r="A1790" s="27" t="str">
        <f t="shared" si="74"/>
        <v/>
      </c>
    </row>
    <row r="1791" spans="1:1">
      <c r="A1791" s="27" t="str">
        <f t="shared" si="74"/>
        <v/>
      </c>
    </row>
    <row r="1792" spans="1:1">
      <c r="A1792" s="27" t="str">
        <f t="shared" si="74"/>
        <v/>
      </c>
    </row>
    <row r="1793" spans="1:1">
      <c r="A1793" s="27" t="str">
        <f t="shared" si="74"/>
        <v/>
      </c>
    </row>
    <row r="1794" spans="1:1">
      <c r="A1794" s="27" t="str">
        <f t="shared" si="74"/>
        <v/>
      </c>
    </row>
    <row r="1795" spans="1:1">
      <c r="A1795" s="27" t="str">
        <f t="shared" si="74"/>
        <v/>
      </c>
    </row>
    <row r="1796" spans="1:1">
      <c r="A1796" s="27" t="str">
        <f t="shared" si="74"/>
        <v/>
      </c>
    </row>
    <row r="1797" spans="1:1">
      <c r="A1797" s="27" t="str">
        <f t="shared" si="74"/>
        <v/>
      </c>
    </row>
    <row r="1798" spans="1:1">
      <c r="A1798" s="27" t="str">
        <f t="shared" si="74"/>
        <v/>
      </c>
    </row>
    <row r="1799" spans="1:1">
      <c r="A1799" s="27" t="str">
        <f t="shared" si="74"/>
        <v/>
      </c>
    </row>
    <row r="1800" spans="1:1">
      <c r="A1800" s="27" t="str">
        <f t="shared" si="74"/>
        <v/>
      </c>
    </row>
    <row r="1801" spans="1:1">
      <c r="A1801" s="27" t="str">
        <f t="shared" si="74"/>
        <v/>
      </c>
    </row>
    <row r="1802" spans="1:1">
      <c r="A1802" s="27" t="str">
        <f t="shared" si="74"/>
        <v/>
      </c>
    </row>
    <row r="1803" spans="1:1">
      <c r="A1803" s="27" t="str">
        <f t="shared" si="74"/>
        <v/>
      </c>
    </row>
    <row r="1804" spans="1:1">
      <c r="A1804" s="27" t="str">
        <f t="shared" si="74"/>
        <v/>
      </c>
    </row>
    <row r="1805" spans="1:1">
      <c r="A1805" s="27" t="str">
        <f t="shared" si="74"/>
        <v/>
      </c>
    </row>
    <row r="1806" spans="1:1">
      <c r="A1806" s="27" t="str">
        <f t="shared" si="74"/>
        <v/>
      </c>
    </row>
    <row r="1807" spans="1:1">
      <c r="A1807" s="27" t="str">
        <f t="shared" si="74"/>
        <v/>
      </c>
    </row>
    <row r="1808" spans="1:1">
      <c r="A1808" s="27" t="str">
        <f t="shared" si="74"/>
        <v/>
      </c>
    </row>
    <row r="1809" spans="1:1">
      <c r="A1809" s="27" t="str">
        <f t="shared" si="74"/>
        <v/>
      </c>
    </row>
    <row r="1810" spans="1:1">
      <c r="A1810" s="27" t="str">
        <f t="shared" si="74"/>
        <v/>
      </c>
    </row>
    <row r="1811" spans="1:1">
      <c r="A1811" s="27" t="str">
        <f t="shared" si="74"/>
        <v/>
      </c>
    </row>
    <row r="1812" spans="1:1">
      <c r="A1812" s="27" t="str">
        <f t="shared" si="74"/>
        <v/>
      </c>
    </row>
    <row r="1813" spans="1:1">
      <c r="A1813" s="27" t="str">
        <f t="shared" si="74"/>
        <v/>
      </c>
    </row>
    <row r="1814" spans="1:1">
      <c r="A1814" s="27" t="str">
        <f t="shared" si="74"/>
        <v/>
      </c>
    </row>
    <row r="1815" spans="1:1">
      <c r="A1815" s="27" t="str">
        <f t="shared" si="74"/>
        <v/>
      </c>
    </row>
    <row r="1816" spans="1:1">
      <c r="A1816" s="27" t="str">
        <f t="shared" si="74"/>
        <v/>
      </c>
    </row>
    <row r="1817" spans="1:1">
      <c r="A1817" s="27" t="str">
        <f t="shared" si="74"/>
        <v/>
      </c>
    </row>
    <row r="1818" spans="1:1">
      <c r="A1818" s="27" t="str">
        <f t="shared" si="74"/>
        <v/>
      </c>
    </row>
    <row r="1819" spans="1:1">
      <c r="A1819" s="27" t="str">
        <f t="shared" si="74"/>
        <v/>
      </c>
    </row>
    <row r="1820" spans="1:1">
      <c r="A1820" s="27" t="str">
        <f t="shared" si="74"/>
        <v/>
      </c>
    </row>
    <row r="1821" spans="1:1">
      <c r="A1821" s="27" t="str">
        <f t="shared" si="74"/>
        <v/>
      </c>
    </row>
    <row r="1822" spans="1:1">
      <c r="A1822" s="27" t="str">
        <f t="shared" si="74"/>
        <v/>
      </c>
    </row>
    <row r="1823" spans="1:1">
      <c r="A1823" s="27" t="str">
        <f t="shared" si="74"/>
        <v/>
      </c>
    </row>
    <row r="1824" spans="1:1">
      <c r="A1824" s="27" t="str">
        <f t="shared" si="74"/>
        <v/>
      </c>
    </row>
    <row r="1825" spans="1:1">
      <c r="A1825" s="27" t="str">
        <f t="shared" si="74"/>
        <v/>
      </c>
    </row>
    <row r="1826" spans="1:1">
      <c r="A1826" s="27" t="str">
        <f t="shared" si="74"/>
        <v/>
      </c>
    </row>
    <row r="1827" spans="1:1">
      <c r="A1827" s="27" t="str">
        <f t="shared" si="74"/>
        <v/>
      </c>
    </row>
    <row r="1828" spans="1:1">
      <c r="A1828" s="27" t="str">
        <f t="shared" si="74"/>
        <v/>
      </c>
    </row>
    <row r="1829" spans="1:1">
      <c r="A1829" s="27" t="str">
        <f t="shared" si="74"/>
        <v/>
      </c>
    </row>
    <row r="1830" spans="1:1">
      <c r="A1830" s="27" t="str">
        <f t="shared" si="74"/>
        <v/>
      </c>
    </row>
    <row r="1831" spans="1:1">
      <c r="A1831" s="27" t="str">
        <f t="shared" si="74"/>
        <v/>
      </c>
    </row>
    <row r="1832" spans="1:1">
      <c r="A1832" s="27" t="str">
        <f t="shared" si="74"/>
        <v/>
      </c>
    </row>
    <row r="1833" spans="1:1">
      <c r="A1833" s="27" t="str">
        <f t="shared" si="74"/>
        <v/>
      </c>
    </row>
    <row r="1834" spans="1:1">
      <c r="A1834" s="27" t="str">
        <f t="shared" si="74"/>
        <v/>
      </c>
    </row>
    <row r="1835" spans="1:1">
      <c r="A1835" s="27" t="str">
        <f t="shared" si="74"/>
        <v/>
      </c>
    </row>
    <row r="1836" spans="1:1">
      <c r="A1836" s="27" t="str">
        <f t="shared" ref="A1836:A1899" si="75">IF(B1836="","",ROW()-1)</f>
        <v/>
      </c>
    </row>
    <row r="1837" spans="1:1">
      <c r="A1837" s="27" t="str">
        <f t="shared" si="75"/>
        <v/>
      </c>
    </row>
    <row r="1838" spans="1:1">
      <c r="A1838" s="27" t="str">
        <f t="shared" si="75"/>
        <v/>
      </c>
    </row>
    <row r="1839" spans="1:1">
      <c r="A1839" s="27" t="str">
        <f t="shared" si="75"/>
        <v/>
      </c>
    </row>
    <row r="1840" spans="1:1">
      <c r="A1840" s="27" t="str">
        <f t="shared" si="75"/>
        <v/>
      </c>
    </row>
    <row r="1841" spans="1:1">
      <c r="A1841" s="27" t="str">
        <f t="shared" si="75"/>
        <v/>
      </c>
    </row>
    <row r="1842" spans="1:1">
      <c r="A1842" s="27" t="str">
        <f t="shared" si="75"/>
        <v/>
      </c>
    </row>
    <row r="1843" spans="1:1">
      <c r="A1843" s="27" t="str">
        <f t="shared" si="75"/>
        <v/>
      </c>
    </row>
    <row r="1844" spans="1:1">
      <c r="A1844" s="27" t="str">
        <f t="shared" si="75"/>
        <v/>
      </c>
    </row>
    <row r="1845" spans="1:1">
      <c r="A1845" s="27" t="str">
        <f t="shared" si="75"/>
        <v/>
      </c>
    </row>
    <row r="1846" spans="1:1">
      <c r="A1846" s="27" t="str">
        <f t="shared" si="75"/>
        <v/>
      </c>
    </row>
    <row r="1847" spans="1:1">
      <c r="A1847" s="27" t="str">
        <f t="shared" si="75"/>
        <v/>
      </c>
    </row>
    <row r="1848" spans="1:1">
      <c r="A1848" s="27" t="str">
        <f t="shared" si="75"/>
        <v/>
      </c>
    </row>
    <row r="1849" spans="1:1">
      <c r="A1849" s="27" t="str">
        <f t="shared" si="75"/>
        <v/>
      </c>
    </row>
    <row r="1850" spans="1:1">
      <c r="A1850" s="27" t="str">
        <f t="shared" si="75"/>
        <v/>
      </c>
    </row>
    <row r="1851" spans="1:1">
      <c r="A1851" s="27" t="str">
        <f t="shared" si="75"/>
        <v/>
      </c>
    </row>
    <row r="1852" spans="1:1">
      <c r="A1852" s="27" t="str">
        <f t="shared" si="75"/>
        <v/>
      </c>
    </row>
    <row r="1853" spans="1:1">
      <c r="A1853" s="27" t="str">
        <f t="shared" si="75"/>
        <v/>
      </c>
    </row>
    <row r="1854" spans="1:1">
      <c r="A1854" s="27" t="str">
        <f t="shared" si="75"/>
        <v/>
      </c>
    </row>
    <row r="1855" spans="1:1">
      <c r="A1855" s="27" t="str">
        <f t="shared" si="75"/>
        <v/>
      </c>
    </row>
    <row r="1856" spans="1:1">
      <c r="A1856" s="27" t="str">
        <f t="shared" si="75"/>
        <v/>
      </c>
    </row>
    <row r="1857" spans="1:1">
      <c r="A1857" s="27" t="str">
        <f t="shared" si="75"/>
        <v/>
      </c>
    </row>
    <row r="1858" spans="1:1">
      <c r="A1858" s="27" t="str">
        <f t="shared" si="75"/>
        <v/>
      </c>
    </row>
    <row r="1859" spans="1:1">
      <c r="A1859" s="27" t="str">
        <f t="shared" si="75"/>
        <v/>
      </c>
    </row>
    <row r="1860" spans="1:1">
      <c r="A1860" s="27" t="str">
        <f t="shared" si="75"/>
        <v/>
      </c>
    </row>
    <row r="1861" spans="1:1">
      <c r="A1861" s="27" t="str">
        <f t="shared" si="75"/>
        <v/>
      </c>
    </row>
    <row r="1862" spans="1:1">
      <c r="A1862" s="27" t="str">
        <f t="shared" si="75"/>
        <v/>
      </c>
    </row>
    <row r="1863" spans="1:1">
      <c r="A1863" s="27" t="str">
        <f t="shared" si="75"/>
        <v/>
      </c>
    </row>
    <row r="1864" spans="1:1">
      <c r="A1864" s="27" t="str">
        <f t="shared" si="75"/>
        <v/>
      </c>
    </row>
    <row r="1865" spans="1:1">
      <c r="A1865" s="27" t="str">
        <f t="shared" si="75"/>
        <v/>
      </c>
    </row>
    <row r="1866" spans="1:1">
      <c r="A1866" s="27" t="str">
        <f t="shared" si="75"/>
        <v/>
      </c>
    </row>
    <row r="1867" spans="1:1">
      <c r="A1867" s="27" t="str">
        <f t="shared" si="75"/>
        <v/>
      </c>
    </row>
    <row r="1868" spans="1:1">
      <c r="A1868" s="27" t="str">
        <f t="shared" si="75"/>
        <v/>
      </c>
    </row>
    <row r="1869" spans="1:1">
      <c r="A1869" s="27" t="str">
        <f t="shared" si="75"/>
        <v/>
      </c>
    </row>
    <row r="1870" spans="1:1">
      <c r="A1870" s="27" t="str">
        <f t="shared" si="75"/>
        <v/>
      </c>
    </row>
    <row r="1871" spans="1:1">
      <c r="A1871" s="27" t="str">
        <f t="shared" si="75"/>
        <v/>
      </c>
    </row>
    <row r="1872" spans="1:1">
      <c r="A1872" s="27" t="str">
        <f t="shared" si="75"/>
        <v/>
      </c>
    </row>
    <row r="1873" spans="1:1">
      <c r="A1873" s="27" t="str">
        <f t="shared" si="75"/>
        <v/>
      </c>
    </row>
    <row r="1874" spans="1:1">
      <c r="A1874" s="27" t="str">
        <f t="shared" si="75"/>
        <v/>
      </c>
    </row>
    <row r="1875" spans="1:1">
      <c r="A1875" s="27" t="str">
        <f t="shared" si="75"/>
        <v/>
      </c>
    </row>
    <row r="1876" spans="1:1">
      <c r="A1876" s="27" t="str">
        <f t="shared" si="75"/>
        <v/>
      </c>
    </row>
    <row r="1877" spans="1:1">
      <c r="A1877" s="27" t="str">
        <f t="shared" si="75"/>
        <v/>
      </c>
    </row>
    <row r="1878" spans="1:1">
      <c r="A1878" s="27" t="str">
        <f t="shared" si="75"/>
        <v/>
      </c>
    </row>
    <row r="1879" spans="1:1">
      <c r="A1879" s="27" t="str">
        <f t="shared" si="75"/>
        <v/>
      </c>
    </row>
    <row r="1880" spans="1:1">
      <c r="A1880" s="27" t="str">
        <f t="shared" si="75"/>
        <v/>
      </c>
    </row>
    <row r="1881" spans="1:1">
      <c r="A1881" s="27" t="str">
        <f t="shared" si="75"/>
        <v/>
      </c>
    </row>
    <row r="1882" spans="1:1">
      <c r="A1882" s="27" t="str">
        <f t="shared" si="75"/>
        <v/>
      </c>
    </row>
    <row r="1883" spans="1:1">
      <c r="A1883" s="27" t="str">
        <f t="shared" si="75"/>
        <v/>
      </c>
    </row>
    <row r="1884" spans="1:1">
      <c r="A1884" s="27" t="str">
        <f t="shared" si="75"/>
        <v/>
      </c>
    </row>
    <row r="1885" spans="1:1">
      <c r="A1885" s="27" t="str">
        <f t="shared" si="75"/>
        <v/>
      </c>
    </row>
    <row r="1886" spans="1:1">
      <c r="A1886" s="27" t="str">
        <f t="shared" si="75"/>
        <v/>
      </c>
    </row>
    <row r="1887" spans="1:1">
      <c r="A1887" s="27" t="str">
        <f t="shared" si="75"/>
        <v/>
      </c>
    </row>
    <row r="1888" spans="1:1">
      <c r="A1888" s="27" t="str">
        <f t="shared" si="75"/>
        <v/>
      </c>
    </row>
    <row r="1889" spans="1:1">
      <c r="A1889" s="27" t="str">
        <f t="shared" si="75"/>
        <v/>
      </c>
    </row>
    <row r="1890" spans="1:1">
      <c r="A1890" s="27" t="str">
        <f t="shared" si="75"/>
        <v/>
      </c>
    </row>
    <row r="1891" spans="1:1">
      <c r="A1891" s="27" t="str">
        <f t="shared" si="75"/>
        <v/>
      </c>
    </row>
    <row r="1892" spans="1:1">
      <c r="A1892" s="27" t="str">
        <f t="shared" si="75"/>
        <v/>
      </c>
    </row>
    <row r="1893" spans="1:1">
      <c r="A1893" s="27" t="str">
        <f t="shared" si="75"/>
        <v/>
      </c>
    </row>
    <row r="1894" spans="1:1">
      <c r="A1894" s="27" t="str">
        <f t="shared" si="75"/>
        <v/>
      </c>
    </row>
    <row r="1895" spans="1:1">
      <c r="A1895" s="27" t="str">
        <f t="shared" si="75"/>
        <v/>
      </c>
    </row>
    <row r="1896" spans="1:1">
      <c r="A1896" s="27" t="str">
        <f t="shared" si="75"/>
        <v/>
      </c>
    </row>
    <row r="1897" spans="1:1">
      <c r="A1897" s="27" t="str">
        <f t="shared" si="75"/>
        <v/>
      </c>
    </row>
    <row r="1898" spans="1:1">
      <c r="A1898" s="27" t="str">
        <f t="shared" si="75"/>
        <v/>
      </c>
    </row>
    <row r="1899" spans="1:1">
      <c r="A1899" s="27" t="str">
        <f t="shared" si="75"/>
        <v/>
      </c>
    </row>
    <row r="1900" spans="1:1">
      <c r="A1900" s="27" t="str">
        <f t="shared" ref="A1900:A1963" si="76">IF(B1900="","",ROW()-1)</f>
        <v/>
      </c>
    </row>
    <row r="1901" spans="1:1">
      <c r="A1901" s="27" t="str">
        <f t="shared" si="76"/>
        <v/>
      </c>
    </row>
    <row r="1902" spans="1:1">
      <c r="A1902" s="27" t="str">
        <f t="shared" si="76"/>
        <v/>
      </c>
    </row>
    <row r="1903" spans="1:1">
      <c r="A1903" s="27" t="str">
        <f t="shared" si="76"/>
        <v/>
      </c>
    </row>
    <row r="1904" spans="1:1">
      <c r="A1904" s="27" t="str">
        <f t="shared" si="76"/>
        <v/>
      </c>
    </row>
    <row r="1905" spans="1:1">
      <c r="A1905" s="27" t="str">
        <f t="shared" si="76"/>
        <v/>
      </c>
    </row>
    <row r="1906" spans="1:1">
      <c r="A1906" s="27" t="str">
        <f t="shared" si="76"/>
        <v/>
      </c>
    </row>
    <row r="1907" spans="1:1">
      <c r="A1907" s="27" t="str">
        <f t="shared" si="76"/>
        <v/>
      </c>
    </row>
    <row r="1908" spans="1:1">
      <c r="A1908" s="27" t="str">
        <f t="shared" si="76"/>
        <v/>
      </c>
    </row>
    <row r="1909" spans="1:1">
      <c r="A1909" s="27" t="str">
        <f t="shared" si="76"/>
        <v/>
      </c>
    </row>
    <row r="1910" spans="1:1">
      <c r="A1910" s="27" t="str">
        <f t="shared" si="76"/>
        <v/>
      </c>
    </row>
    <row r="1911" spans="1:1">
      <c r="A1911" s="27" t="str">
        <f t="shared" si="76"/>
        <v/>
      </c>
    </row>
    <row r="1912" spans="1:1">
      <c r="A1912" s="27" t="str">
        <f t="shared" si="76"/>
        <v/>
      </c>
    </row>
    <row r="1913" spans="1:1">
      <c r="A1913" s="27" t="str">
        <f t="shared" si="76"/>
        <v/>
      </c>
    </row>
    <row r="1914" spans="1:1">
      <c r="A1914" s="27" t="str">
        <f t="shared" si="76"/>
        <v/>
      </c>
    </row>
    <row r="1915" spans="1:1">
      <c r="A1915" s="27" t="str">
        <f t="shared" si="76"/>
        <v/>
      </c>
    </row>
    <row r="1916" spans="1:1">
      <c r="A1916" s="27" t="str">
        <f t="shared" si="76"/>
        <v/>
      </c>
    </row>
    <row r="1917" spans="1:1">
      <c r="A1917" s="27" t="str">
        <f t="shared" si="76"/>
        <v/>
      </c>
    </row>
    <row r="1918" spans="1:1">
      <c r="A1918" s="27" t="str">
        <f t="shared" si="76"/>
        <v/>
      </c>
    </row>
    <row r="1919" spans="1:1">
      <c r="A1919" s="27" t="str">
        <f t="shared" si="76"/>
        <v/>
      </c>
    </row>
    <row r="1920" spans="1:1">
      <c r="A1920" s="27" t="str">
        <f t="shared" si="76"/>
        <v/>
      </c>
    </row>
    <row r="1921" spans="1:1">
      <c r="A1921" s="27" t="str">
        <f t="shared" si="76"/>
        <v/>
      </c>
    </row>
    <row r="1922" spans="1:1">
      <c r="A1922" s="27" t="str">
        <f t="shared" si="76"/>
        <v/>
      </c>
    </row>
    <row r="1923" spans="1:1">
      <c r="A1923" s="27" t="str">
        <f t="shared" si="76"/>
        <v/>
      </c>
    </row>
    <row r="1924" spans="1:1">
      <c r="A1924" s="27" t="str">
        <f t="shared" si="76"/>
        <v/>
      </c>
    </row>
    <row r="1925" spans="1:1">
      <c r="A1925" s="27" t="str">
        <f t="shared" si="76"/>
        <v/>
      </c>
    </row>
    <row r="1926" spans="1:1">
      <c r="A1926" s="27" t="str">
        <f t="shared" si="76"/>
        <v/>
      </c>
    </row>
    <row r="1927" spans="1:1">
      <c r="A1927" s="27" t="str">
        <f t="shared" si="76"/>
        <v/>
      </c>
    </row>
    <row r="1928" spans="1:1">
      <c r="A1928" s="27" t="str">
        <f t="shared" si="76"/>
        <v/>
      </c>
    </row>
    <row r="1929" spans="1:1">
      <c r="A1929" s="27" t="str">
        <f t="shared" si="76"/>
        <v/>
      </c>
    </row>
    <row r="1930" spans="1:1">
      <c r="A1930" s="27" t="str">
        <f t="shared" si="76"/>
        <v/>
      </c>
    </row>
    <row r="1931" spans="1:1">
      <c r="A1931" s="27" t="str">
        <f t="shared" si="76"/>
        <v/>
      </c>
    </row>
    <row r="1932" spans="1:1">
      <c r="A1932" s="27" t="str">
        <f t="shared" si="76"/>
        <v/>
      </c>
    </row>
    <row r="1933" spans="1:1">
      <c r="A1933" s="27" t="str">
        <f t="shared" si="76"/>
        <v/>
      </c>
    </row>
    <row r="1934" spans="1:1">
      <c r="A1934" s="27" t="str">
        <f t="shared" si="76"/>
        <v/>
      </c>
    </row>
    <row r="1935" spans="1:1">
      <c r="A1935" s="27" t="str">
        <f t="shared" si="76"/>
        <v/>
      </c>
    </row>
    <row r="1936" spans="1:1">
      <c r="A1936" s="27" t="str">
        <f t="shared" si="76"/>
        <v/>
      </c>
    </row>
    <row r="1937" spans="1:1">
      <c r="A1937" s="27" t="str">
        <f t="shared" si="76"/>
        <v/>
      </c>
    </row>
    <row r="1938" spans="1:1">
      <c r="A1938" s="27" t="str">
        <f t="shared" si="76"/>
        <v/>
      </c>
    </row>
    <row r="1939" spans="1:1">
      <c r="A1939" s="27" t="str">
        <f t="shared" si="76"/>
        <v/>
      </c>
    </row>
    <row r="1940" spans="1:1">
      <c r="A1940" s="27" t="str">
        <f t="shared" si="76"/>
        <v/>
      </c>
    </row>
    <row r="1941" spans="1:1">
      <c r="A1941" s="27" t="str">
        <f t="shared" si="76"/>
        <v/>
      </c>
    </row>
    <row r="1942" spans="1:1">
      <c r="A1942" s="27" t="str">
        <f t="shared" si="76"/>
        <v/>
      </c>
    </row>
    <row r="1943" spans="1:1">
      <c r="A1943" s="27" t="str">
        <f t="shared" si="76"/>
        <v/>
      </c>
    </row>
    <row r="1944" spans="1:1">
      <c r="A1944" s="27" t="str">
        <f t="shared" si="76"/>
        <v/>
      </c>
    </row>
    <row r="1945" spans="1:1">
      <c r="A1945" s="27" t="str">
        <f t="shared" si="76"/>
        <v/>
      </c>
    </row>
    <row r="1946" spans="1:1">
      <c r="A1946" s="27" t="str">
        <f t="shared" si="76"/>
        <v/>
      </c>
    </row>
    <row r="1947" spans="1:1">
      <c r="A1947" s="27" t="str">
        <f t="shared" si="76"/>
        <v/>
      </c>
    </row>
    <row r="1948" spans="1:1">
      <c r="A1948" s="27" t="str">
        <f t="shared" si="76"/>
        <v/>
      </c>
    </row>
    <row r="1949" spans="1:1">
      <c r="A1949" s="27" t="str">
        <f t="shared" si="76"/>
        <v/>
      </c>
    </row>
    <row r="1950" spans="1:1">
      <c r="A1950" s="27" t="str">
        <f t="shared" si="76"/>
        <v/>
      </c>
    </row>
    <row r="1951" spans="1:1">
      <c r="A1951" s="27" t="str">
        <f t="shared" si="76"/>
        <v/>
      </c>
    </row>
    <row r="1952" spans="1:1">
      <c r="A1952" s="27" t="str">
        <f t="shared" si="76"/>
        <v/>
      </c>
    </row>
    <row r="1953" spans="1:1">
      <c r="A1953" s="27" t="str">
        <f t="shared" si="76"/>
        <v/>
      </c>
    </row>
    <row r="1954" spans="1:1">
      <c r="A1954" s="27" t="str">
        <f t="shared" si="76"/>
        <v/>
      </c>
    </row>
    <row r="1955" spans="1:1">
      <c r="A1955" s="27" t="str">
        <f t="shared" si="76"/>
        <v/>
      </c>
    </row>
    <row r="1956" spans="1:1">
      <c r="A1956" s="27" t="str">
        <f t="shared" si="76"/>
        <v/>
      </c>
    </row>
    <row r="1957" spans="1:1">
      <c r="A1957" s="27" t="str">
        <f t="shared" si="76"/>
        <v/>
      </c>
    </row>
    <row r="1958" spans="1:1">
      <c r="A1958" s="27" t="str">
        <f t="shared" si="76"/>
        <v/>
      </c>
    </row>
    <row r="1959" spans="1:1">
      <c r="A1959" s="27" t="str">
        <f t="shared" si="76"/>
        <v/>
      </c>
    </row>
    <row r="1960" spans="1:1">
      <c r="A1960" s="27" t="str">
        <f t="shared" si="76"/>
        <v/>
      </c>
    </row>
    <row r="1961" spans="1:1">
      <c r="A1961" s="27" t="str">
        <f t="shared" si="76"/>
        <v/>
      </c>
    </row>
    <row r="1962" spans="1:1">
      <c r="A1962" s="27" t="str">
        <f t="shared" si="76"/>
        <v/>
      </c>
    </row>
    <row r="1963" spans="1:1">
      <c r="A1963" s="27" t="str">
        <f t="shared" si="76"/>
        <v/>
      </c>
    </row>
    <row r="1964" spans="1:1">
      <c r="A1964" s="27" t="str">
        <f t="shared" ref="A1964:A2027" si="77">IF(B1964="","",ROW()-1)</f>
        <v/>
      </c>
    </row>
    <row r="1965" spans="1:1">
      <c r="A1965" s="27" t="str">
        <f t="shared" si="77"/>
        <v/>
      </c>
    </row>
    <row r="1966" spans="1:1">
      <c r="A1966" s="27" t="str">
        <f t="shared" si="77"/>
        <v/>
      </c>
    </row>
    <row r="1967" spans="1:1">
      <c r="A1967" s="27" t="str">
        <f t="shared" si="77"/>
        <v/>
      </c>
    </row>
    <row r="1968" spans="1:1">
      <c r="A1968" s="27" t="str">
        <f t="shared" si="77"/>
        <v/>
      </c>
    </row>
    <row r="1969" spans="1:1">
      <c r="A1969" s="27" t="str">
        <f t="shared" si="77"/>
        <v/>
      </c>
    </row>
    <row r="1970" spans="1:1">
      <c r="A1970" s="27" t="str">
        <f t="shared" si="77"/>
        <v/>
      </c>
    </row>
    <row r="1971" spans="1:1">
      <c r="A1971" s="27" t="str">
        <f t="shared" si="77"/>
        <v/>
      </c>
    </row>
    <row r="1972" spans="1:1">
      <c r="A1972" s="27" t="str">
        <f t="shared" si="77"/>
        <v/>
      </c>
    </row>
    <row r="1973" spans="1:1">
      <c r="A1973" s="27" t="str">
        <f t="shared" si="77"/>
        <v/>
      </c>
    </row>
    <row r="1974" spans="1:1">
      <c r="A1974" s="27" t="str">
        <f t="shared" si="77"/>
        <v/>
      </c>
    </row>
    <row r="1975" spans="1:1">
      <c r="A1975" s="27" t="str">
        <f t="shared" si="77"/>
        <v/>
      </c>
    </row>
    <row r="1976" spans="1:1">
      <c r="A1976" s="27" t="str">
        <f t="shared" si="77"/>
        <v/>
      </c>
    </row>
    <row r="1977" spans="1:1">
      <c r="A1977" s="27" t="str">
        <f t="shared" si="77"/>
        <v/>
      </c>
    </row>
    <row r="1978" spans="1:1">
      <c r="A1978" s="27" t="str">
        <f t="shared" si="77"/>
        <v/>
      </c>
    </row>
    <row r="1979" spans="1:1">
      <c r="A1979" s="27" t="str">
        <f t="shared" si="77"/>
        <v/>
      </c>
    </row>
    <row r="1980" spans="1:1">
      <c r="A1980" s="27" t="str">
        <f t="shared" si="77"/>
        <v/>
      </c>
    </row>
    <row r="1981" spans="1:1">
      <c r="A1981" s="27" t="str">
        <f t="shared" si="77"/>
        <v/>
      </c>
    </row>
    <row r="1982" spans="1:1">
      <c r="A1982" s="27" t="str">
        <f t="shared" si="77"/>
        <v/>
      </c>
    </row>
    <row r="1983" spans="1:1">
      <c r="A1983" s="27" t="str">
        <f t="shared" si="77"/>
        <v/>
      </c>
    </row>
    <row r="1984" spans="1:1">
      <c r="A1984" s="27" t="str">
        <f t="shared" si="77"/>
        <v/>
      </c>
    </row>
    <row r="1985" spans="1:1">
      <c r="A1985" s="27" t="str">
        <f t="shared" si="77"/>
        <v/>
      </c>
    </row>
    <row r="1986" spans="1:1">
      <c r="A1986" s="27" t="str">
        <f t="shared" si="77"/>
        <v/>
      </c>
    </row>
    <row r="1987" spans="1:1">
      <c r="A1987" s="27" t="str">
        <f t="shared" si="77"/>
        <v/>
      </c>
    </row>
    <row r="1988" spans="1:1">
      <c r="A1988" s="27" t="str">
        <f t="shared" si="77"/>
        <v/>
      </c>
    </row>
    <row r="1989" spans="1:1">
      <c r="A1989" s="27" t="str">
        <f t="shared" si="77"/>
        <v/>
      </c>
    </row>
    <row r="1990" spans="1:1">
      <c r="A1990" s="27" t="str">
        <f t="shared" si="77"/>
        <v/>
      </c>
    </row>
    <row r="1991" spans="1:1">
      <c r="A1991" s="27" t="str">
        <f t="shared" si="77"/>
        <v/>
      </c>
    </row>
    <row r="1992" spans="1:1">
      <c r="A1992" s="27" t="str">
        <f t="shared" si="77"/>
        <v/>
      </c>
    </row>
    <row r="1993" spans="1:1">
      <c r="A1993" s="27" t="str">
        <f t="shared" si="77"/>
        <v/>
      </c>
    </row>
    <row r="1994" spans="1:1">
      <c r="A1994" s="27" t="str">
        <f t="shared" si="77"/>
        <v/>
      </c>
    </row>
    <row r="1995" spans="1:1">
      <c r="A1995" s="27" t="str">
        <f t="shared" si="77"/>
        <v/>
      </c>
    </row>
    <row r="1996" spans="1:1">
      <c r="A1996" s="27" t="str">
        <f t="shared" si="77"/>
        <v/>
      </c>
    </row>
    <row r="1997" spans="1:1">
      <c r="A1997" s="27" t="str">
        <f t="shared" si="77"/>
        <v/>
      </c>
    </row>
    <row r="1998" spans="1:1">
      <c r="A1998" s="27" t="str">
        <f t="shared" si="77"/>
        <v/>
      </c>
    </row>
    <row r="1999" spans="1:1">
      <c r="A1999" s="27" t="str">
        <f t="shared" si="77"/>
        <v/>
      </c>
    </row>
    <row r="2000" spans="1:1">
      <c r="A2000" s="27" t="str">
        <f t="shared" si="77"/>
        <v/>
      </c>
    </row>
    <row r="2001" spans="1:1">
      <c r="A2001" s="27" t="str">
        <f t="shared" si="77"/>
        <v/>
      </c>
    </row>
    <row r="2002" spans="1:1">
      <c r="A2002" s="27" t="str">
        <f t="shared" si="77"/>
        <v/>
      </c>
    </row>
    <row r="2003" spans="1:1">
      <c r="A2003" s="27" t="str">
        <f t="shared" si="77"/>
        <v/>
      </c>
    </row>
    <row r="2004" spans="1:1">
      <c r="A2004" s="27" t="str">
        <f t="shared" si="77"/>
        <v/>
      </c>
    </row>
    <row r="2005" spans="1:1">
      <c r="A2005" s="27" t="str">
        <f t="shared" si="77"/>
        <v/>
      </c>
    </row>
    <row r="2006" spans="1:1">
      <c r="A2006" s="27" t="str">
        <f t="shared" si="77"/>
        <v/>
      </c>
    </row>
    <row r="2007" spans="1:1">
      <c r="A2007" s="27" t="str">
        <f t="shared" si="77"/>
        <v/>
      </c>
    </row>
    <row r="2008" spans="1:1">
      <c r="A2008" s="27" t="str">
        <f t="shared" si="77"/>
        <v/>
      </c>
    </row>
    <row r="2009" spans="1:1">
      <c r="A2009" s="27" t="str">
        <f t="shared" si="77"/>
        <v/>
      </c>
    </row>
    <row r="2010" spans="1:1">
      <c r="A2010" s="27" t="str">
        <f t="shared" si="77"/>
        <v/>
      </c>
    </row>
    <row r="2011" spans="1:1">
      <c r="A2011" s="27" t="str">
        <f t="shared" si="77"/>
        <v/>
      </c>
    </row>
    <row r="2012" spans="1:1">
      <c r="A2012" s="27" t="str">
        <f t="shared" si="77"/>
        <v/>
      </c>
    </row>
    <row r="2013" spans="1:1">
      <c r="A2013" s="27" t="str">
        <f t="shared" si="77"/>
        <v/>
      </c>
    </row>
    <row r="2014" spans="1:1">
      <c r="A2014" s="27" t="str">
        <f t="shared" si="77"/>
        <v/>
      </c>
    </row>
    <row r="2015" spans="1:1">
      <c r="A2015" s="27" t="str">
        <f t="shared" si="77"/>
        <v/>
      </c>
    </row>
    <row r="2016" spans="1:1">
      <c r="A2016" s="27" t="str">
        <f t="shared" si="77"/>
        <v/>
      </c>
    </row>
    <row r="2017" spans="1:1">
      <c r="A2017" s="27" t="str">
        <f t="shared" si="77"/>
        <v/>
      </c>
    </row>
    <row r="2018" spans="1:1">
      <c r="A2018" s="27" t="str">
        <f t="shared" si="77"/>
        <v/>
      </c>
    </row>
    <row r="2019" spans="1:1">
      <c r="A2019" s="27" t="str">
        <f t="shared" si="77"/>
        <v/>
      </c>
    </row>
    <row r="2020" spans="1:1">
      <c r="A2020" s="27" t="str">
        <f t="shared" si="77"/>
        <v/>
      </c>
    </row>
    <row r="2021" spans="1:1">
      <c r="A2021" s="27" t="str">
        <f t="shared" si="77"/>
        <v/>
      </c>
    </row>
    <row r="2022" spans="1:1">
      <c r="A2022" s="27" t="str">
        <f t="shared" si="77"/>
        <v/>
      </c>
    </row>
    <row r="2023" spans="1:1">
      <c r="A2023" s="27" t="str">
        <f t="shared" si="77"/>
        <v/>
      </c>
    </row>
    <row r="2024" spans="1:1">
      <c r="A2024" s="27" t="str">
        <f t="shared" si="77"/>
        <v/>
      </c>
    </row>
    <row r="2025" spans="1:1">
      <c r="A2025" s="27" t="str">
        <f t="shared" si="77"/>
        <v/>
      </c>
    </row>
    <row r="2026" spans="1:1">
      <c r="A2026" s="27" t="str">
        <f t="shared" si="77"/>
        <v/>
      </c>
    </row>
    <row r="2027" spans="1:1">
      <c r="A2027" s="27" t="str">
        <f t="shared" si="77"/>
        <v/>
      </c>
    </row>
    <row r="2028" spans="1:1">
      <c r="A2028" s="27" t="str">
        <f t="shared" ref="A2028:A2091" si="78">IF(B2028="","",ROW()-1)</f>
        <v/>
      </c>
    </row>
    <row r="2029" spans="1:1">
      <c r="A2029" s="27" t="str">
        <f t="shared" si="78"/>
        <v/>
      </c>
    </row>
    <row r="2030" spans="1:1">
      <c r="A2030" s="27" t="str">
        <f t="shared" si="78"/>
        <v/>
      </c>
    </row>
    <row r="2031" spans="1:1">
      <c r="A2031" s="27" t="str">
        <f t="shared" si="78"/>
        <v/>
      </c>
    </row>
    <row r="2032" spans="1:1">
      <c r="A2032" s="27" t="str">
        <f t="shared" si="78"/>
        <v/>
      </c>
    </row>
    <row r="2033" spans="1:1">
      <c r="A2033" s="27" t="str">
        <f t="shared" si="78"/>
        <v/>
      </c>
    </row>
    <row r="2034" spans="1:1">
      <c r="A2034" s="27" t="str">
        <f t="shared" si="78"/>
        <v/>
      </c>
    </row>
    <row r="2035" spans="1:1">
      <c r="A2035" s="27" t="str">
        <f t="shared" si="78"/>
        <v/>
      </c>
    </row>
    <row r="2036" spans="1:1">
      <c r="A2036" s="27" t="str">
        <f t="shared" si="78"/>
        <v/>
      </c>
    </row>
    <row r="2037" spans="1:1">
      <c r="A2037" s="27" t="str">
        <f t="shared" si="78"/>
        <v/>
      </c>
    </row>
    <row r="2038" spans="1:1">
      <c r="A2038" s="27" t="str">
        <f t="shared" si="78"/>
        <v/>
      </c>
    </row>
    <row r="2039" spans="1:1">
      <c r="A2039" s="27" t="str">
        <f t="shared" si="78"/>
        <v/>
      </c>
    </row>
    <row r="2040" spans="1:1">
      <c r="A2040" s="27" t="str">
        <f t="shared" si="78"/>
        <v/>
      </c>
    </row>
    <row r="2041" spans="1:1">
      <c r="A2041" s="27" t="str">
        <f t="shared" si="78"/>
        <v/>
      </c>
    </row>
    <row r="2042" spans="1:1">
      <c r="A2042" s="27" t="str">
        <f t="shared" si="78"/>
        <v/>
      </c>
    </row>
    <row r="2043" spans="1:1">
      <c r="A2043" s="27" t="str">
        <f t="shared" si="78"/>
        <v/>
      </c>
    </row>
    <row r="2044" spans="1:1">
      <c r="A2044" s="27" t="str">
        <f t="shared" si="78"/>
        <v/>
      </c>
    </row>
    <row r="2045" spans="1:1">
      <c r="A2045" s="27" t="str">
        <f t="shared" si="78"/>
        <v/>
      </c>
    </row>
    <row r="2046" spans="1:1">
      <c r="A2046" s="27" t="str">
        <f t="shared" si="78"/>
        <v/>
      </c>
    </row>
    <row r="2047" spans="1:1">
      <c r="A2047" s="27" t="str">
        <f t="shared" si="78"/>
        <v/>
      </c>
    </row>
    <row r="2048" spans="1:1">
      <c r="A2048" s="27" t="str">
        <f t="shared" si="78"/>
        <v/>
      </c>
    </row>
    <row r="2049" spans="1:1">
      <c r="A2049" s="27" t="str">
        <f t="shared" si="78"/>
        <v/>
      </c>
    </row>
    <row r="2050" spans="1:1">
      <c r="A2050" s="27" t="str">
        <f t="shared" si="78"/>
        <v/>
      </c>
    </row>
    <row r="2051" spans="1:1">
      <c r="A2051" s="27" t="str">
        <f t="shared" si="78"/>
        <v/>
      </c>
    </row>
    <row r="2052" spans="1:1">
      <c r="A2052" s="27" t="str">
        <f t="shared" si="78"/>
        <v/>
      </c>
    </row>
    <row r="2053" spans="1:1">
      <c r="A2053" s="27" t="str">
        <f t="shared" si="78"/>
        <v/>
      </c>
    </row>
    <row r="2054" spans="1:1">
      <c r="A2054" s="27" t="str">
        <f t="shared" si="78"/>
        <v/>
      </c>
    </row>
    <row r="2055" spans="1:1">
      <c r="A2055" s="27" t="str">
        <f t="shared" si="78"/>
        <v/>
      </c>
    </row>
    <row r="2056" spans="1:1">
      <c r="A2056" s="27" t="str">
        <f t="shared" si="78"/>
        <v/>
      </c>
    </row>
    <row r="2057" spans="1:1">
      <c r="A2057" s="27" t="str">
        <f t="shared" si="78"/>
        <v/>
      </c>
    </row>
    <row r="2058" spans="1:1">
      <c r="A2058" s="27" t="str">
        <f t="shared" si="78"/>
        <v/>
      </c>
    </row>
    <row r="2059" spans="1:1">
      <c r="A2059" s="27" t="str">
        <f t="shared" si="78"/>
        <v/>
      </c>
    </row>
    <row r="2060" spans="1:1">
      <c r="A2060" s="27" t="str">
        <f t="shared" si="78"/>
        <v/>
      </c>
    </row>
    <row r="2061" spans="1:1">
      <c r="A2061" s="27" t="str">
        <f t="shared" si="78"/>
        <v/>
      </c>
    </row>
    <row r="2062" spans="1:1">
      <c r="A2062" s="27" t="str">
        <f t="shared" si="78"/>
        <v/>
      </c>
    </row>
    <row r="2063" spans="1:1">
      <c r="A2063" s="27" t="str">
        <f t="shared" si="78"/>
        <v/>
      </c>
    </row>
    <row r="2064" spans="1:1">
      <c r="A2064" s="27" t="str">
        <f t="shared" si="78"/>
        <v/>
      </c>
    </row>
    <row r="2065" spans="1:1">
      <c r="A2065" s="27" t="str">
        <f t="shared" si="78"/>
        <v/>
      </c>
    </row>
    <row r="2066" spans="1:1">
      <c r="A2066" s="27" t="str">
        <f t="shared" si="78"/>
        <v/>
      </c>
    </row>
    <row r="2067" spans="1:1">
      <c r="A2067" s="27" t="str">
        <f t="shared" si="78"/>
        <v/>
      </c>
    </row>
    <row r="2068" spans="1:1">
      <c r="A2068" s="27" t="str">
        <f t="shared" si="78"/>
        <v/>
      </c>
    </row>
    <row r="2069" spans="1:1">
      <c r="A2069" s="27" t="str">
        <f t="shared" si="78"/>
        <v/>
      </c>
    </row>
    <row r="2070" spans="1:1">
      <c r="A2070" s="27" t="str">
        <f t="shared" si="78"/>
        <v/>
      </c>
    </row>
    <row r="2071" spans="1:1">
      <c r="A2071" s="27" t="str">
        <f t="shared" si="78"/>
        <v/>
      </c>
    </row>
    <row r="2072" spans="1:1">
      <c r="A2072" s="27" t="str">
        <f t="shared" si="78"/>
        <v/>
      </c>
    </row>
    <row r="2073" spans="1:1">
      <c r="A2073" s="27" t="str">
        <f t="shared" si="78"/>
        <v/>
      </c>
    </row>
    <row r="2074" spans="1:1">
      <c r="A2074" s="27" t="str">
        <f t="shared" si="78"/>
        <v/>
      </c>
    </row>
    <row r="2075" spans="1:1">
      <c r="A2075" s="27" t="str">
        <f t="shared" si="78"/>
        <v/>
      </c>
    </row>
    <row r="2076" spans="1:1">
      <c r="A2076" s="27" t="str">
        <f t="shared" si="78"/>
        <v/>
      </c>
    </row>
    <row r="2077" spans="1:1">
      <c r="A2077" s="27" t="str">
        <f t="shared" si="78"/>
        <v/>
      </c>
    </row>
    <row r="2078" spans="1:1">
      <c r="A2078" s="27" t="str">
        <f t="shared" si="78"/>
        <v/>
      </c>
    </row>
    <row r="2079" spans="1:1">
      <c r="A2079" s="27" t="str">
        <f t="shared" si="78"/>
        <v/>
      </c>
    </row>
    <row r="2080" spans="1:1">
      <c r="A2080" s="27" t="str">
        <f t="shared" si="78"/>
        <v/>
      </c>
    </row>
    <row r="2081" spans="1:1">
      <c r="A2081" s="27" t="str">
        <f t="shared" si="78"/>
        <v/>
      </c>
    </row>
    <row r="2082" spans="1:1">
      <c r="A2082" s="27" t="str">
        <f t="shared" si="78"/>
        <v/>
      </c>
    </row>
    <row r="2083" spans="1:1">
      <c r="A2083" s="27" t="str">
        <f t="shared" si="78"/>
        <v/>
      </c>
    </row>
    <row r="2084" spans="1:1">
      <c r="A2084" s="27" t="str">
        <f t="shared" si="78"/>
        <v/>
      </c>
    </row>
    <row r="2085" spans="1:1">
      <c r="A2085" s="27" t="str">
        <f t="shared" si="78"/>
        <v/>
      </c>
    </row>
    <row r="2086" spans="1:1">
      <c r="A2086" s="27" t="str">
        <f t="shared" si="78"/>
        <v/>
      </c>
    </row>
    <row r="2087" spans="1:1">
      <c r="A2087" s="27" t="str">
        <f t="shared" si="78"/>
        <v/>
      </c>
    </row>
    <row r="2088" spans="1:1">
      <c r="A2088" s="27" t="str">
        <f t="shared" si="78"/>
        <v/>
      </c>
    </row>
    <row r="2089" spans="1:1">
      <c r="A2089" s="27" t="str">
        <f t="shared" si="78"/>
        <v/>
      </c>
    </row>
    <row r="2090" spans="1:1">
      <c r="A2090" s="27" t="str">
        <f t="shared" si="78"/>
        <v/>
      </c>
    </row>
    <row r="2091" spans="1:1">
      <c r="A2091" s="27" t="str">
        <f t="shared" si="78"/>
        <v/>
      </c>
    </row>
    <row r="2092" spans="1:1">
      <c r="A2092" s="27" t="str">
        <f t="shared" ref="A2092:A2155" si="79">IF(B2092="","",ROW()-1)</f>
        <v/>
      </c>
    </row>
    <row r="2093" spans="1:1">
      <c r="A2093" s="27" t="str">
        <f t="shared" si="79"/>
        <v/>
      </c>
    </row>
    <row r="2094" spans="1:1">
      <c r="A2094" s="27" t="str">
        <f t="shared" si="79"/>
        <v/>
      </c>
    </row>
    <row r="2095" spans="1:1">
      <c r="A2095" s="27" t="str">
        <f t="shared" si="79"/>
        <v/>
      </c>
    </row>
    <row r="2096" spans="1:1">
      <c r="A2096" s="27" t="str">
        <f t="shared" si="79"/>
        <v/>
      </c>
    </row>
    <row r="2097" spans="1:1">
      <c r="A2097" s="27" t="str">
        <f t="shared" si="79"/>
        <v/>
      </c>
    </row>
    <row r="2098" spans="1:1">
      <c r="A2098" s="27" t="str">
        <f t="shared" si="79"/>
        <v/>
      </c>
    </row>
    <row r="2099" spans="1:1">
      <c r="A2099" s="27" t="str">
        <f t="shared" si="79"/>
        <v/>
      </c>
    </row>
    <row r="2100" spans="1:1">
      <c r="A2100" s="27" t="str">
        <f t="shared" si="79"/>
        <v/>
      </c>
    </row>
    <row r="2101" spans="1:1">
      <c r="A2101" s="27" t="str">
        <f t="shared" si="79"/>
        <v/>
      </c>
    </row>
    <row r="2102" spans="1:1">
      <c r="A2102" s="27" t="str">
        <f t="shared" si="79"/>
        <v/>
      </c>
    </row>
    <row r="2103" spans="1:1">
      <c r="A2103" s="27" t="str">
        <f t="shared" si="79"/>
        <v/>
      </c>
    </row>
    <row r="2104" spans="1:1">
      <c r="A2104" s="27" t="str">
        <f t="shared" si="79"/>
        <v/>
      </c>
    </row>
    <row r="2105" spans="1:1">
      <c r="A2105" s="27" t="str">
        <f t="shared" si="79"/>
        <v/>
      </c>
    </row>
    <row r="2106" spans="1:1">
      <c r="A2106" s="27" t="str">
        <f t="shared" si="79"/>
        <v/>
      </c>
    </row>
    <row r="2107" spans="1:1">
      <c r="A2107" s="27" t="str">
        <f t="shared" si="79"/>
        <v/>
      </c>
    </row>
    <row r="2108" spans="1:1">
      <c r="A2108" s="27" t="str">
        <f t="shared" si="79"/>
        <v/>
      </c>
    </row>
    <row r="2109" spans="1:1">
      <c r="A2109" s="27" t="str">
        <f t="shared" si="79"/>
        <v/>
      </c>
    </row>
    <row r="2110" spans="1:1">
      <c r="A2110" s="27" t="str">
        <f t="shared" si="79"/>
        <v/>
      </c>
    </row>
    <row r="2111" spans="1:1">
      <c r="A2111" s="27" t="str">
        <f t="shared" si="79"/>
        <v/>
      </c>
    </row>
    <row r="2112" spans="1:1">
      <c r="A2112" s="27" t="str">
        <f t="shared" si="79"/>
        <v/>
      </c>
    </row>
    <row r="2113" spans="1:1">
      <c r="A2113" s="27" t="str">
        <f t="shared" si="79"/>
        <v/>
      </c>
    </row>
    <row r="2114" spans="1:1">
      <c r="A2114" s="27" t="str">
        <f t="shared" si="79"/>
        <v/>
      </c>
    </row>
    <row r="2115" spans="1:1">
      <c r="A2115" s="27" t="str">
        <f t="shared" si="79"/>
        <v/>
      </c>
    </row>
    <row r="2116" spans="1:1">
      <c r="A2116" s="27" t="str">
        <f t="shared" si="79"/>
        <v/>
      </c>
    </row>
    <row r="2117" spans="1:1">
      <c r="A2117" s="27" t="str">
        <f t="shared" si="79"/>
        <v/>
      </c>
    </row>
    <row r="2118" spans="1:1">
      <c r="A2118" s="27" t="str">
        <f t="shared" si="79"/>
        <v/>
      </c>
    </row>
    <row r="2119" spans="1:1">
      <c r="A2119" s="27" t="str">
        <f t="shared" si="79"/>
        <v/>
      </c>
    </row>
    <row r="2120" spans="1:1">
      <c r="A2120" s="27" t="str">
        <f t="shared" si="79"/>
        <v/>
      </c>
    </row>
    <row r="2121" spans="1:1">
      <c r="A2121" s="27" t="str">
        <f t="shared" si="79"/>
        <v/>
      </c>
    </row>
    <row r="2122" spans="1:1">
      <c r="A2122" s="27" t="str">
        <f t="shared" si="79"/>
        <v/>
      </c>
    </row>
    <row r="2123" spans="1:1">
      <c r="A2123" s="27" t="str">
        <f t="shared" si="79"/>
        <v/>
      </c>
    </row>
    <row r="2124" spans="1:1">
      <c r="A2124" s="27" t="str">
        <f t="shared" si="79"/>
        <v/>
      </c>
    </row>
    <row r="2125" spans="1:1">
      <c r="A2125" s="27" t="str">
        <f t="shared" si="79"/>
        <v/>
      </c>
    </row>
    <row r="2126" spans="1:1">
      <c r="A2126" s="27" t="str">
        <f t="shared" si="79"/>
        <v/>
      </c>
    </row>
    <row r="2127" spans="1:1">
      <c r="A2127" s="27" t="str">
        <f t="shared" si="79"/>
        <v/>
      </c>
    </row>
    <row r="2128" spans="1:1">
      <c r="A2128" s="27" t="str">
        <f t="shared" si="79"/>
        <v/>
      </c>
    </row>
    <row r="2129" spans="1:1">
      <c r="A2129" s="27" t="str">
        <f t="shared" si="79"/>
        <v/>
      </c>
    </row>
    <row r="2130" spans="1:1">
      <c r="A2130" s="27" t="str">
        <f t="shared" si="79"/>
        <v/>
      </c>
    </row>
    <row r="2131" spans="1:1">
      <c r="A2131" s="27" t="str">
        <f t="shared" si="79"/>
        <v/>
      </c>
    </row>
    <row r="2132" spans="1:1">
      <c r="A2132" s="27" t="str">
        <f t="shared" si="79"/>
        <v/>
      </c>
    </row>
    <row r="2133" spans="1:1">
      <c r="A2133" s="27" t="str">
        <f t="shared" si="79"/>
        <v/>
      </c>
    </row>
    <row r="2134" spans="1:1">
      <c r="A2134" s="27" t="str">
        <f t="shared" si="79"/>
        <v/>
      </c>
    </row>
    <row r="2135" spans="1:1">
      <c r="A2135" s="27" t="str">
        <f t="shared" si="79"/>
        <v/>
      </c>
    </row>
    <row r="2136" spans="1:1">
      <c r="A2136" s="27" t="str">
        <f t="shared" si="79"/>
        <v/>
      </c>
    </row>
    <row r="2137" spans="1:1">
      <c r="A2137" s="27" t="str">
        <f t="shared" si="79"/>
        <v/>
      </c>
    </row>
    <row r="2138" spans="1:1">
      <c r="A2138" s="27" t="str">
        <f t="shared" si="79"/>
        <v/>
      </c>
    </row>
    <row r="2139" spans="1:1">
      <c r="A2139" s="27" t="str">
        <f t="shared" si="79"/>
        <v/>
      </c>
    </row>
    <row r="2140" spans="1:1">
      <c r="A2140" s="27" t="str">
        <f t="shared" si="79"/>
        <v/>
      </c>
    </row>
    <row r="2141" spans="1:1">
      <c r="A2141" s="27" t="str">
        <f t="shared" si="79"/>
        <v/>
      </c>
    </row>
    <row r="2142" spans="1:1">
      <c r="A2142" s="27" t="str">
        <f t="shared" si="79"/>
        <v/>
      </c>
    </row>
    <row r="2143" spans="1:1">
      <c r="A2143" s="27" t="str">
        <f t="shared" si="79"/>
        <v/>
      </c>
    </row>
    <row r="2144" spans="1:1">
      <c r="A2144" s="27" t="str">
        <f t="shared" si="79"/>
        <v/>
      </c>
    </row>
    <row r="2145" spans="1:1">
      <c r="A2145" s="27" t="str">
        <f t="shared" si="79"/>
        <v/>
      </c>
    </row>
    <row r="2146" spans="1:1">
      <c r="A2146" s="27" t="str">
        <f t="shared" si="79"/>
        <v/>
      </c>
    </row>
    <row r="2147" spans="1:1">
      <c r="A2147" s="27" t="str">
        <f t="shared" si="79"/>
        <v/>
      </c>
    </row>
    <row r="2148" spans="1:1">
      <c r="A2148" s="27" t="str">
        <f t="shared" si="79"/>
        <v/>
      </c>
    </row>
    <row r="2149" spans="1:1">
      <c r="A2149" s="27" t="str">
        <f t="shared" si="79"/>
        <v/>
      </c>
    </row>
    <row r="2150" spans="1:1">
      <c r="A2150" s="27" t="str">
        <f t="shared" si="79"/>
        <v/>
      </c>
    </row>
    <row r="2151" spans="1:1">
      <c r="A2151" s="27" t="str">
        <f t="shared" si="79"/>
        <v/>
      </c>
    </row>
    <row r="2152" spans="1:1">
      <c r="A2152" s="27" t="str">
        <f t="shared" si="79"/>
        <v/>
      </c>
    </row>
    <row r="2153" spans="1:1">
      <c r="A2153" s="27" t="str">
        <f t="shared" si="79"/>
        <v/>
      </c>
    </row>
    <row r="2154" spans="1:1">
      <c r="A2154" s="27" t="str">
        <f t="shared" si="79"/>
        <v/>
      </c>
    </row>
    <row r="2155" spans="1:1">
      <c r="A2155" s="27" t="str">
        <f t="shared" si="79"/>
        <v/>
      </c>
    </row>
    <row r="2156" spans="1:1">
      <c r="A2156" s="27" t="str">
        <f t="shared" ref="A2156:A2219" si="80">IF(B2156="","",ROW()-1)</f>
        <v/>
      </c>
    </row>
    <row r="2157" spans="1:1">
      <c r="A2157" s="27" t="str">
        <f t="shared" si="80"/>
        <v/>
      </c>
    </row>
    <row r="2158" spans="1:1">
      <c r="A2158" s="27" t="str">
        <f t="shared" si="80"/>
        <v/>
      </c>
    </row>
    <row r="2159" spans="1:1">
      <c r="A2159" s="27" t="str">
        <f t="shared" si="80"/>
        <v/>
      </c>
    </row>
    <row r="2160" spans="1:1">
      <c r="A2160" s="27" t="str">
        <f t="shared" si="80"/>
        <v/>
      </c>
    </row>
    <row r="2161" spans="1:1">
      <c r="A2161" s="27" t="str">
        <f t="shared" si="80"/>
        <v/>
      </c>
    </row>
    <row r="2162" spans="1:1">
      <c r="A2162" s="27" t="str">
        <f t="shared" si="80"/>
        <v/>
      </c>
    </row>
    <row r="2163" spans="1:1">
      <c r="A2163" s="27" t="str">
        <f t="shared" si="80"/>
        <v/>
      </c>
    </row>
    <row r="2164" spans="1:1">
      <c r="A2164" s="27" t="str">
        <f t="shared" si="80"/>
        <v/>
      </c>
    </row>
    <row r="2165" spans="1:1">
      <c r="A2165" s="27" t="str">
        <f t="shared" si="80"/>
        <v/>
      </c>
    </row>
    <row r="2166" spans="1:1">
      <c r="A2166" s="27" t="str">
        <f t="shared" si="80"/>
        <v/>
      </c>
    </row>
    <row r="2167" spans="1:1">
      <c r="A2167" s="27" t="str">
        <f t="shared" si="80"/>
        <v/>
      </c>
    </row>
    <row r="2168" spans="1:1">
      <c r="A2168" s="27" t="str">
        <f t="shared" si="80"/>
        <v/>
      </c>
    </row>
    <row r="2169" spans="1:1">
      <c r="A2169" s="27" t="str">
        <f t="shared" si="80"/>
        <v/>
      </c>
    </row>
    <row r="2170" spans="1:1">
      <c r="A2170" s="27" t="str">
        <f t="shared" si="80"/>
        <v/>
      </c>
    </row>
    <row r="2171" spans="1:1">
      <c r="A2171" s="27" t="str">
        <f t="shared" si="80"/>
        <v/>
      </c>
    </row>
    <row r="2172" spans="1:1">
      <c r="A2172" s="27" t="str">
        <f t="shared" si="80"/>
        <v/>
      </c>
    </row>
    <row r="2173" spans="1:1">
      <c r="A2173" s="27" t="str">
        <f t="shared" si="80"/>
        <v/>
      </c>
    </row>
    <row r="2174" spans="1:1">
      <c r="A2174" s="27" t="str">
        <f t="shared" si="80"/>
        <v/>
      </c>
    </row>
    <row r="2175" spans="1:1">
      <c r="A2175" s="27" t="str">
        <f t="shared" si="80"/>
        <v/>
      </c>
    </row>
    <row r="2176" spans="1:1">
      <c r="A2176" s="27" t="str">
        <f t="shared" si="80"/>
        <v/>
      </c>
    </row>
    <row r="2177" spans="1:1">
      <c r="A2177" s="27" t="str">
        <f t="shared" si="80"/>
        <v/>
      </c>
    </row>
    <row r="2178" spans="1:1">
      <c r="A2178" s="27" t="str">
        <f t="shared" si="80"/>
        <v/>
      </c>
    </row>
    <row r="2179" spans="1:1">
      <c r="A2179" s="27" t="str">
        <f t="shared" si="80"/>
        <v/>
      </c>
    </row>
    <row r="2180" spans="1:1">
      <c r="A2180" s="27" t="str">
        <f t="shared" si="80"/>
        <v/>
      </c>
    </row>
    <row r="2181" spans="1:1">
      <c r="A2181" s="27" t="str">
        <f t="shared" si="80"/>
        <v/>
      </c>
    </row>
    <row r="2182" spans="1:1">
      <c r="A2182" s="27" t="str">
        <f t="shared" si="80"/>
        <v/>
      </c>
    </row>
    <row r="2183" spans="1:1">
      <c r="A2183" s="27" t="str">
        <f t="shared" si="80"/>
        <v/>
      </c>
    </row>
    <row r="2184" spans="1:1">
      <c r="A2184" s="27" t="str">
        <f t="shared" si="80"/>
        <v/>
      </c>
    </row>
    <row r="2185" spans="1:1">
      <c r="A2185" s="27" t="str">
        <f t="shared" si="80"/>
        <v/>
      </c>
    </row>
    <row r="2186" spans="1:1">
      <c r="A2186" s="27" t="str">
        <f t="shared" si="80"/>
        <v/>
      </c>
    </row>
    <row r="2187" spans="1:1">
      <c r="A2187" s="27" t="str">
        <f t="shared" si="80"/>
        <v/>
      </c>
    </row>
    <row r="2188" spans="1:1">
      <c r="A2188" s="27" t="str">
        <f t="shared" si="80"/>
        <v/>
      </c>
    </row>
    <row r="2189" spans="1:1">
      <c r="A2189" s="27" t="str">
        <f t="shared" si="80"/>
        <v/>
      </c>
    </row>
    <row r="2190" spans="1:1">
      <c r="A2190" s="27" t="str">
        <f t="shared" si="80"/>
        <v/>
      </c>
    </row>
    <row r="2191" spans="1:1">
      <c r="A2191" s="27" t="str">
        <f t="shared" si="80"/>
        <v/>
      </c>
    </row>
    <row r="2192" spans="1:1">
      <c r="A2192" s="27" t="str">
        <f t="shared" si="80"/>
        <v/>
      </c>
    </row>
    <row r="2193" spans="1:1">
      <c r="A2193" s="27" t="str">
        <f t="shared" si="80"/>
        <v/>
      </c>
    </row>
    <row r="2194" spans="1:1">
      <c r="A2194" s="27" t="str">
        <f t="shared" si="80"/>
        <v/>
      </c>
    </row>
    <row r="2195" spans="1:1">
      <c r="A2195" s="27" t="str">
        <f t="shared" si="80"/>
        <v/>
      </c>
    </row>
    <row r="2196" spans="1:1">
      <c r="A2196" s="27" t="str">
        <f t="shared" si="80"/>
        <v/>
      </c>
    </row>
    <row r="2197" spans="1:1">
      <c r="A2197" s="27" t="str">
        <f t="shared" si="80"/>
        <v/>
      </c>
    </row>
    <row r="2198" spans="1:1">
      <c r="A2198" s="27" t="str">
        <f t="shared" si="80"/>
        <v/>
      </c>
    </row>
    <row r="2199" spans="1:1">
      <c r="A2199" s="27" t="str">
        <f t="shared" si="80"/>
        <v/>
      </c>
    </row>
    <row r="2200" spans="1:1">
      <c r="A2200" s="27" t="str">
        <f t="shared" si="80"/>
        <v/>
      </c>
    </row>
    <row r="2201" spans="1:1">
      <c r="A2201" s="27" t="str">
        <f t="shared" si="80"/>
        <v/>
      </c>
    </row>
    <row r="2202" spans="1:1">
      <c r="A2202" s="27" t="str">
        <f t="shared" si="80"/>
        <v/>
      </c>
    </row>
    <row r="2203" spans="1:1">
      <c r="A2203" s="27" t="str">
        <f t="shared" si="80"/>
        <v/>
      </c>
    </row>
    <row r="2204" spans="1:1">
      <c r="A2204" s="27" t="str">
        <f t="shared" si="80"/>
        <v/>
      </c>
    </row>
    <row r="2205" spans="1:1">
      <c r="A2205" s="27" t="str">
        <f t="shared" si="80"/>
        <v/>
      </c>
    </row>
    <row r="2206" spans="1:1">
      <c r="A2206" s="27" t="str">
        <f t="shared" si="80"/>
        <v/>
      </c>
    </row>
    <row r="2207" spans="1:1">
      <c r="A2207" s="27" t="str">
        <f t="shared" si="80"/>
        <v/>
      </c>
    </row>
    <row r="2208" spans="1:1">
      <c r="A2208" s="27" t="str">
        <f t="shared" si="80"/>
        <v/>
      </c>
    </row>
    <row r="2209" spans="1:1">
      <c r="A2209" s="27" t="str">
        <f t="shared" si="80"/>
        <v/>
      </c>
    </row>
    <row r="2210" spans="1:1">
      <c r="A2210" s="27" t="str">
        <f t="shared" si="80"/>
        <v/>
      </c>
    </row>
    <row r="2211" spans="1:1">
      <c r="A2211" s="27" t="str">
        <f t="shared" si="80"/>
        <v/>
      </c>
    </row>
    <row r="2212" spans="1:1">
      <c r="A2212" s="27" t="str">
        <f t="shared" si="80"/>
        <v/>
      </c>
    </row>
    <row r="2213" spans="1:1">
      <c r="A2213" s="27" t="str">
        <f t="shared" si="80"/>
        <v/>
      </c>
    </row>
    <row r="2214" spans="1:1">
      <c r="A2214" s="27" t="str">
        <f t="shared" si="80"/>
        <v/>
      </c>
    </row>
    <row r="2215" spans="1:1">
      <c r="A2215" s="27" t="str">
        <f t="shared" si="80"/>
        <v/>
      </c>
    </row>
    <row r="2216" spans="1:1">
      <c r="A2216" s="27" t="str">
        <f t="shared" si="80"/>
        <v/>
      </c>
    </row>
    <row r="2217" spans="1:1">
      <c r="A2217" s="27" t="str">
        <f t="shared" si="80"/>
        <v/>
      </c>
    </row>
    <row r="2218" spans="1:1">
      <c r="A2218" s="27" t="str">
        <f t="shared" si="80"/>
        <v/>
      </c>
    </row>
    <row r="2219" spans="1:1">
      <c r="A2219" s="27" t="str">
        <f t="shared" si="80"/>
        <v/>
      </c>
    </row>
    <row r="2220" spans="1:1">
      <c r="A2220" s="27" t="str">
        <f t="shared" ref="A2220:A2283" si="81">IF(B2220="","",ROW()-1)</f>
        <v/>
      </c>
    </row>
    <row r="2221" spans="1:1">
      <c r="A2221" s="27" t="str">
        <f t="shared" si="81"/>
        <v/>
      </c>
    </row>
    <row r="2222" spans="1:1">
      <c r="A2222" s="27" t="str">
        <f t="shared" si="81"/>
        <v/>
      </c>
    </row>
    <row r="2223" spans="1:1">
      <c r="A2223" s="27" t="str">
        <f t="shared" si="81"/>
        <v/>
      </c>
    </row>
    <row r="2224" spans="1:1">
      <c r="A2224" s="27" t="str">
        <f t="shared" si="81"/>
        <v/>
      </c>
    </row>
    <row r="2225" spans="1:1">
      <c r="A2225" s="27" t="str">
        <f t="shared" si="81"/>
        <v/>
      </c>
    </row>
    <row r="2226" spans="1:1">
      <c r="A2226" s="27" t="str">
        <f t="shared" si="81"/>
        <v/>
      </c>
    </row>
    <row r="2227" spans="1:1">
      <c r="A2227" s="27" t="str">
        <f t="shared" si="81"/>
        <v/>
      </c>
    </row>
    <row r="2228" spans="1:1">
      <c r="A2228" s="27" t="str">
        <f t="shared" si="81"/>
        <v/>
      </c>
    </row>
    <row r="2229" spans="1:1">
      <c r="A2229" s="27" t="str">
        <f t="shared" si="81"/>
        <v/>
      </c>
    </row>
    <row r="2230" spans="1:1">
      <c r="A2230" s="27" t="str">
        <f t="shared" si="81"/>
        <v/>
      </c>
    </row>
    <row r="2231" spans="1:1">
      <c r="A2231" s="27" t="str">
        <f t="shared" si="81"/>
        <v/>
      </c>
    </row>
    <row r="2232" spans="1:1">
      <c r="A2232" s="27" t="str">
        <f t="shared" si="81"/>
        <v/>
      </c>
    </row>
    <row r="2233" spans="1:1">
      <c r="A2233" s="27" t="str">
        <f t="shared" si="81"/>
        <v/>
      </c>
    </row>
    <row r="2234" spans="1:1">
      <c r="A2234" s="27" t="str">
        <f t="shared" si="81"/>
        <v/>
      </c>
    </row>
    <row r="2235" spans="1:1">
      <c r="A2235" s="27" t="str">
        <f t="shared" si="81"/>
        <v/>
      </c>
    </row>
    <row r="2236" spans="1:1">
      <c r="A2236" s="27" t="str">
        <f t="shared" si="81"/>
        <v/>
      </c>
    </row>
    <row r="2237" spans="1:1">
      <c r="A2237" s="27" t="str">
        <f t="shared" si="81"/>
        <v/>
      </c>
    </row>
    <row r="2238" spans="1:1">
      <c r="A2238" s="27" t="str">
        <f t="shared" si="81"/>
        <v/>
      </c>
    </row>
    <row r="2239" spans="1:1">
      <c r="A2239" s="27" t="str">
        <f t="shared" si="81"/>
        <v/>
      </c>
    </row>
    <row r="2240" spans="1:1">
      <c r="A2240" s="27" t="str">
        <f t="shared" si="81"/>
        <v/>
      </c>
    </row>
    <row r="2241" spans="1:1">
      <c r="A2241" s="27" t="str">
        <f t="shared" si="81"/>
        <v/>
      </c>
    </row>
    <row r="2242" spans="1:1">
      <c r="A2242" s="27" t="str">
        <f t="shared" si="81"/>
        <v/>
      </c>
    </row>
    <row r="2243" spans="1:1">
      <c r="A2243" s="27" t="str">
        <f t="shared" si="81"/>
        <v/>
      </c>
    </row>
    <row r="2244" spans="1:1">
      <c r="A2244" s="27" t="str">
        <f t="shared" si="81"/>
        <v/>
      </c>
    </row>
    <row r="2245" spans="1:1">
      <c r="A2245" s="27" t="str">
        <f t="shared" si="81"/>
        <v/>
      </c>
    </row>
    <row r="2246" spans="1:1">
      <c r="A2246" s="27" t="str">
        <f t="shared" si="81"/>
        <v/>
      </c>
    </row>
    <row r="2247" spans="1:1">
      <c r="A2247" s="27" t="str">
        <f t="shared" si="81"/>
        <v/>
      </c>
    </row>
    <row r="2248" spans="1:1">
      <c r="A2248" s="27" t="str">
        <f t="shared" si="81"/>
        <v/>
      </c>
    </row>
    <row r="2249" spans="1:1">
      <c r="A2249" s="27" t="str">
        <f t="shared" si="81"/>
        <v/>
      </c>
    </row>
    <row r="2250" spans="1:1">
      <c r="A2250" s="27" t="str">
        <f t="shared" si="81"/>
        <v/>
      </c>
    </row>
    <row r="2251" spans="1:1">
      <c r="A2251" s="27" t="str">
        <f t="shared" si="81"/>
        <v/>
      </c>
    </row>
    <row r="2252" spans="1:1">
      <c r="A2252" s="27" t="str">
        <f t="shared" si="81"/>
        <v/>
      </c>
    </row>
    <row r="2253" spans="1:1">
      <c r="A2253" s="27" t="str">
        <f t="shared" si="81"/>
        <v/>
      </c>
    </row>
    <row r="2254" spans="1:1">
      <c r="A2254" s="27" t="str">
        <f t="shared" si="81"/>
        <v/>
      </c>
    </row>
    <row r="2255" spans="1:1">
      <c r="A2255" s="27" t="str">
        <f t="shared" si="81"/>
        <v/>
      </c>
    </row>
    <row r="2256" spans="1:1">
      <c r="A2256" s="27" t="str">
        <f t="shared" si="81"/>
        <v/>
      </c>
    </row>
    <row r="2257" spans="1:1">
      <c r="A2257" s="27" t="str">
        <f t="shared" si="81"/>
        <v/>
      </c>
    </row>
    <row r="2258" spans="1:1">
      <c r="A2258" s="27" t="str">
        <f t="shared" si="81"/>
        <v/>
      </c>
    </row>
    <row r="2259" spans="1:1">
      <c r="A2259" s="27" t="str">
        <f t="shared" si="81"/>
        <v/>
      </c>
    </row>
    <row r="2260" spans="1:1">
      <c r="A2260" s="27" t="str">
        <f t="shared" si="81"/>
        <v/>
      </c>
    </row>
    <row r="2261" spans="1:1">
      <c r="A2261" s="27" t="str">
        <f t="shared" si="81"/>
        <v/>
      </c>
    </row>
    <row r="2262" spans="1:1">
      <c r="A2262" s="27" t="str">
        <f t="shared" si="81"/>
        <v/>
      </c>
    </row>
    <row r="2263" spans="1:1">
      <c r="A2263" s="27" t="str">
        <f t="shared" si="81"/>
        <v/>
      </c>
    </row>
    <row r="2264" spans="1:1">
      <c r="A2264" s="27" t="str">
        <f t="shared" si="81"/>
        <v/>
      </c>
    </row>
    <row r="2265" spans="1:1">
      <c r="A2265" s="27" t="str">
        <f t="shared" si="81"/>
        <v/>
      </c>
    </row>
    <row r="2266" spans="1:1">
      <c r="A2266" s="27" t="str">
        <f t="shared" si="81"/>
        <v/>
      </c>
    </row>
    <row r="2267" spans="1:1">
      <c r="A2267" s="27" t="str">
        <f t="shared" si="81"/>
        <v/>
      </c>
    </row>
    <row r="2268" spans="1:1">
      <c r="A2268" s="27" t="str">
        <f t="shared" si="81"/>
        <v/>
      </c>
    </row>
    <row r="2269" spans="1:1">
      <c r="A2269" s="27" t="str">
        <f t="shared" si="81"/>
        <v/>
      </c>
    </row>
    <row r="2270" spans="1:1">
      <c r="A2270" s="27" t="str">
        <f t="shared" si="81"/>
        <v/>
      </c>
    </row>
    <row r="2271" spans="1:1">
      <c r="A2271" s="27" t="str">
        <f t="shared" si="81"/>
        <v/>
      </c>
    </row>
    <row r="2272" spans="1:1">
      <c r="A2272" s="27" t="str">
        <f t="shared" si="81"/>
        <v/>
      </c>
    </row>
    <row r="2273" spans="1:1">
      <c r="A2273" s="27" t="str">
        <f t="shared" si="81"/>
        <v/>
      </c>
    </row>
    <row r="2274" spans="1:1">
      <c r="A2274" s="27" t="str">
        <f t="shared" si="81"/>
        <v/>
      </c>
    </row>
    <row r="2275" spans="1:1">
      <c r="A2275" s="27" t="str">
        <f t="shared" si="81"/>
        <v/>
      </c>
    </row>
    <row r="2276" spans="1:1">
      <c r="A2276" s="27" t="str">
        <f t="shared" si="81"/>
        <v/>
      </c>
    </row>
    <row r="2277" spans="1:1">
      <c r="A2277" s="27" t="str">
        <f t="shared" si="81"/>
        <v/>
      </c>
    </row>
    <row r="2278" spans="1:1">
      <c r="A2278" s="27" t="str">
        <f t="shared" si="81"/>
        <v/>
      </c>
    </row>
    <row r="2279" spans="1:1">
      <c r="A2279" s="27" t="str">
        <f t="shared" si="81"/>
        <v/>
      </c>
    </row>
    <row r="2280" spans="1:1">
      <c r="A2280" s="27" t="str">
        <f t="shared" si="81"/>
        <v/>
      </c>
    </row>
    <row r="2281" spans="1:1">
      <c r="A2281" s="27" t="str">
        <f t="shared" si="81"/>
        <v/>
      </c>
    </row>
    <row r="2282" spans="1:1">
      <c r="A2282" s="27" t="str">
        <f t="shared" si="81"/>
        <v/>
      </c>
    </row>
    <row r="2283" spans="1:1">
      <c r="A2283" s="27" t="str">
        <f t="shared" si="81"/>
        <v/>
      </c>
    </row>
    <row r="2284" spans="1:1">
      <c r="A2284" s="27" t="str">
        <f t="shared" ref="A2284:A2347" si="82">IF(B2284="","",ROW()-1)</f>
        <v/>
      </c>
    </row>
    <row r="2285" spans="1:1">
      <c r="A2285" s="27" t="str">
        <f t="shared" si="82"/>
        <v/>
      </c>
    </row>
    <row r="2286" spans="1:1">
      <c r="A2286" s="27" t="str">
        <f t="shared" si="82"/>
        <v/>
      </c>
    </row>
    <row r="2287" spans="1:1">
      <c r="A2287" s="27" t="str">
        <f t="shared" si="82"/>
        <v/>
      </c>
    </row>
    <row r="2288" spans="1:1">
      <c r="A2288" s="27" t="str">
        <f t="shared" si="82"/>
        <v/>
      </c>
    </row>
    <row r="2289" spans="1:1">
      <c r="A2289" s="27" t="str">
        <f t="shared" si="82"/>
        <v/>
      </c>
    </row>
    <row r="2290" spans="1:1">
      <c r="A2290" s="27" t="str">
        <f t="shared" si="82"/>
        <v/>
      </c>
    </row>
    <row r="2291" spans="1:1">
      <c r="A2291" s="27" t="str">
        <f t="shared" si="82"/>
        <v/>
      </c>
    </row>
    <row r="2292" spans="1:1">
      <c r="A2292" s="27" t="str">
        <f t="shared" si="82"/>
        <v/>
      </c>
    </row>
    <row r="2293" spans="1:1">
      <c r="A2293" s="27" t="str">
        <f t="shared" si="82"/>
        <v/>
      </c>
    </row>
    <row r="2294" spans="1:1">
      <c r="A2294" s="27" t="str">
        <f t="shared" si="82"/>
        <v/>
      </c>
    </row>
    <row r="2295" spans="1:1">
      <c r="A2295" s="27" t="str">
        <f t="shared" si="82"/>
        <v/>
      </c>
    </row>
    <row r="2296" spans="1:1">
      <c r="A2296" s="27" t="str">
        <f t="shared" si="82"/>
        <v/>
      </c>
    </row>
    <row r="2297" spans="1:1">
      <c r="A2297" s="27" t="str">
        <f t="shared" si="82"/>
        <v/>
      </c>
    </row>
    <row r="2298" spans="1:1">
      <c r="A2298" s="27" t="str">
        <f t="shared" si="82"/>
        <v/>
      </c>
    </row>
    <row r="2299" spans="1:1">
      <c r="A2299" s="27" t="str">
        <f t="shared" si="82"/>
        <v/>
      </c>
    </row>
    <row r="2300" spans="1:1">
      <c r="A2300" s="27" t="str">
        <f t="shared" si="82"/>
        <v/>
      </c>
    </row>
    <row r="2301" spans="1:1">
      <c r="A2301" s="27" t="str">
        <f t="shared" si="82"/>
        <v/>
      </c>
    </row>
    <row r="2302" spans="1:1">
      <c r="A2302" s="27" t="str">
        <f t="shared" si="82"/>
        <v/>
      </c>
    </row>
    <row r="2303" spans="1:1">
      <c r="A2303" s="27" t="str">
        <f t="shared" si="82"/>
        <v/>
      </c>
    </row>
    <row r="2304" spans="1:1">
      <c r="A2304" s="27" t="str">
        <f t="shared" si="82"/>
        <v/>
      </c>
    </row>
    <row r="2305" spans="1:1">
      <c r="A2305" s="27" t="str">
        <f t="shared" si="82"/>
        <v/>
      </c>
    </row>
    <row r="2306" spans="1:1">
      <c r="A2306" s="27" t="str">
        <f t="shared" si="82"/>
        <v/>
      </c>
    </row>
    <row r="2307" spans="1:1">
      <c r="A2307" s="27" t="str">
        <f t="shared" si="82"/>
        <v/>
      </c>
    </row>
    <row r="2308" spans="1:1">
      <c r="A2308" s="27" t="str">
        <f t="shared" si="82"/>
        <v/>
      </c>
    </row>
    <row r="2309" spans="1:1">
      <c r="A2309" s="27" t="str">
        <f t="shared" si="82"/>
        <v/>
      </c>
    </row>
    <row r="2310" spans="1:1">
      <c r="A2310" s="27" t="str">
        <f t="shared" si="82"/>
        <v/>
      </c>
    </row>
    <row r="2311" spans="1:1">
      <c r="A2311" s="27" t="str">
        <f t="shared" si="82"/>
        <v/>
      </c>
    </row>
    <row r="2312" spans="1:1">
      <c r="A2312" s="27" t="str">
        <f t="shared" si="82"/>
        <v/>
      </c>
    </row>
    <row r="2313" spans="1:1">
      <c r="A2313" s="27" t="str">
        <f t="shared" si="82"/>
        <v/>
      </c>
    </row>
    <row r="2314" spans="1:1">
      <c r="A2314" s="27" t="str">
        <f t="shared" si="82"/>
        <v/>
      </c>
    </row>
    <row r="2315" spans="1:1">
      <c r="A2315" s="27" t="str">
        <f t="shared" si="82"/>
        <v/>
      </c>
    </row>
    <row r="2316" spans="1:1">
      <c r="A2316" s="27" t="str">
        <f t="shared" si="82"/>
        <v/>
      </c>
    </row>
    <row r="2317" spans="1:1">
      <c r="A2317" s="27" t="str">
        <f t="shared" si="82"/>
        <v/>
      </c>
    </row>
    <row r="2318" spans="1:1">
      <c r="A2318" s="27" t="str">
        <f t="shared" si="82"/>
        <v/>
      </c>
    </row>
    <row r="2319" spans="1:1">
      <c r="A2319" s="27" t="str">
        <f t="shared" si="82"/>
        <v/>
      </c>
    </row>
    <row r="2320" spans="1:1">
      <c r="A2320" s="27" t="str">
        <f t="shared" si="82"/>
        <v/>
      </c>
    </row>
    <row r="2321" spans="1:1">
      <c r="A2321" s="27" t="str">
        <f t="shared" si="82"/>
        <v/>
      </c>
    </row>
    <row r="2322" spans="1:1">
      <c r="A2322" s="27" t="str">
        <f t="shared" si="82"/>
        <v/>
      </c>
    </row>
    <row r="2323" spans="1:1">
      <c r="A2323" s="27" t="str">
        <f t="shared" si="82"/>
        <v/>
      </c>
    </row>
    <row r="2324" spans="1:1">
      <c r="A2324" s="27" t="str">
        <f t="shared" si="82"/>
        <v/>
      </c>
    </row>
    <row r="2325" spans="1:1">
      <c r="A2325" s="27" t="str">
        <f t="shared" si="82"/>
        <v/>
      </c>
    </row>
    <row r="2326" spans="1:1">
      <c r="A2326" s="27" t="str">
        <f t="shared" si="82"/>
        <v/>
      </c>
    </row>
    <row r="2327" spans="1:1">
      <c r="A2327" s="27" t="str">
        <f t="shared" si="82"/>
        <v/>
      </c>
    </row>
    <row r="2328" spans="1:1">
      <c r="A2328" s="27" t="str">
        <f t="shared" si="82"/>
        <v/>
      </c>
    </row>
    <row r="2329" spans="1:1">
      <c r="A2329" s="27" t="str">
        <f t="shared" si="82"/>
        <v/>
      </c>
    </row>
    <row r="2330" spans="1:1">
      <c r="A2330" s="27" t="str">
        <f t="shared" si="82"/>
        <v/>
      </c>
    </row>
    <row r="2331" spans="1:1">
      <c r="A2331" s="27" t="str">
        <f t="shared" si="82"/>
        <v/>
      </c>
    </row>
    <row r="2332" spans="1:1">
      <c r="A2332" s="27" t="str">
        <f t="shared" si="82"/>
        <v/>
      </c>
    </row>
    <row r="2333" spans="1:1">
      <c r="A2333" s="27" t="str">
        <f t="shared" si="82"/>
        <v/>
      </c>
    </row>
    <row r="2334" spans="1:1">
      <c r="A2334" s="27" t="str">
        <f t="shared" si="82"/>
        <v/>
      </c>
    </row>
    <row r="2335" spans="1:1">
      <c r="A2335" s="27" t="str">
        <f t="shared" si="82"/>
        <v/>
      </c>
    </row>
    <row r="2336" spans="1:1">
      <c r="A2336" s="27" t="str">
        <f t="shared" si="82"/>
        <v/>
      </c>
    </row>
    <row r="2337" spans="1:1">
      <c r="A2337" s="27" t="str">
        <f t="shared" si="82"/>
        <v/>
      </c>
    </row>
    <row r="2338" spans="1:1">
      <c r="A2338" s="27" t="str">
        <f t="shared" si="82"/>
        <v/>
      </c>
    </row>
    <row r="2339" spans="1:1">
      <c r="A2339" s="27" t="str">
        <f t="shared" si="82"/>
        <v/>
      </c>
    </row>
    <row r="2340" spans="1:1">
      <c r="A2340" s="27" t="str">
        <f t="shared" si="82"/>
        <v/>
      </c>
    </row>
    <row r="2341" spans="1:1">
      <c r="A2341" s="27" t="str">
        <f t="shared" si="82"/>
        <v/>
      </c>
    </row>
    <row r="2342" spans="1:1">
      <c r="A2342" s="27" t="str">
        <f t="shared" si="82"/>
        <v/>
      </c>
    </row>
    <row r="2343" spans="1:1">
      <c r="A2343" s="27" t="str">
        <f t="shared" si="82"/>
        <v/>
      </c>
    </row>
    <row r="2344" spans="1:1">
      <c r="A2344" s="27" t="str">
        <f t="shared" si="82"/>
        <v/>
      </c>
    </row>
    <row r="2345" spans="1:1">
      <c r="A2345" s="27" t="str">
        <f t="shared" si="82"/>
        <v/>
      </c>
    </row>
    <row r="2346" spans="1:1">
      <c r="A2346" s="27" t="str">
        <f t="shared" si="82"/>
        <v/>
      </c>
    </row>
    <row r="2347" spans="1:1">
      <c r="A2347" s="27" t="str">
        <f t="shared" si="82"/>
        <v/>
      </c>
    </row>
    <row r="2348" spans="1:1">
      <c r="A2348" s="27" t="str">
        <f t="shared" ref="A2348:A2411" si="83">IF(B2348="","",ROW()-1)</f>
        <v/>
      </c>
    </row>
    <row r="2349" spans="1:1">
      <c r="A2349" s="27" t="str">
        <f t="shared" si="83"/>
        <v/>
      </c>
    </row>
    <row r="2350" spans="1:1">
      <c r="A2350" s="27" t="str">
        <f t="shared" si="83"/>
        <v/>
      </c>
    </row>
    <row r="2351" spans="1:1">
      <c r="A2351" s="27" t="str">
        <f t="shared" si="83"/>
        <v/>
      </c>
    </row>
    <row r="2352" spans="1:1">
      <c r="A2352" s="27" t="str">
        <f t="shared" si="83"/>
        <v/>
      </c>
    </row>
    <row r="2353" spans="1:1">
      <c r="A2353" s="27" t="str">
        <f t="shared" si="83"/>
        <v/>
      </c>
    </row>
    <row r="2354" spans="1:1">
      <c r="A2354" s="27" t="str">
        <f t="shared" si="83"/>
        <v/>
      </c>
    </row>
    <row r="2355" spans="1:1">
      <c r="A2355" s="27" t="str">
        <f t="shared" si="83"/>
        <v/>
      </c>
    </row>
    <row r="2356" spans="1:1">
      <c r="A2356" s="27" t="str">
        <f t="shared" si="83"/>
        <v/>
      </c>
    </row>
    <row r="2357" spans="1:1">
      <c r="A2357" s="27" t="str">
        <f t="shared" si="83"/>
        <v/>
      </c>
    </row>
    <row r="2358" spans="1:1">
      <c r="A2358" s="27" t="str">
        <f t="shared" si="83"/>
        <v/>
      </c>
    </row>
    <row r="2359" spans="1:1">
      <c r="A2359" s="27" t="str">
        <f t="shared" si="83"/>
        <v/>
      </c>
    </row>
    <row r="2360" spans="1:1">
      <c r="A2360" s="27" t="str">
        <f t="shared" si="83"/>
        <v/>
      </c>
    </row>
    <row r="2361" spans="1:1">
      <c r="A2361" s="27" t="str">
        <f t="shared" si="83"/>
        <v/>
      </c>
    </row>
    <row r="2362" spans="1:1">
      <c r="A2362" s="27" t="str">
        <f t="shared" si="83"/>
        <v/>
      </c>
    </row>
    <row r="2363" spans="1:1">
      <c r="A2363" s="27" t="str">
        <f t="shared" si="83"/>
        <v/>
      </c>
    </row>
    <row r="2364" spans="1:1">
      <c r="A2364" s="27" t="str">
        <f t="shared" si="83"/>
        <v/>
      </c>
    </row>
    <row r="2365" spans="1:1">
      <c r="A2365" s="27" t="str">
        <f t="shared" si="83"/>
        <v/>
      </c>
    </row>
    <row r="2366" spans="1:1">
      <c r="A2366" s="27" t="str">
        <f t="shared" si="83"/>
        <v/>
      </c>
    </row>
    <row r="2367" spans="1:1">
      <c r="A2367" s="27" t="str">
        <f t="shared" si="83"/>
        <v/>
      </c>
    </row>
    <row r="2368" spans="1:1">
      <c r="A2368" s="27" t="str">
        <f t="shared" si="83"/>
        <v/>
      </c>
    </row>
    <row r="2369" spans="1:1">
      <c r="A2369" s="27" t="str">
        <f t="shared" si="83"/>
        <v/>
      </c>
    </row>
    <row r="2370" spans="1:1">
      <c r="A2370" s="27" t="str">
        <f t="shared" si="83"/>
        <v/>
      </c>
    </row>
    <row r="2371" spans="1:1">
      <c r="A2371" s="27" t="str">
        <f t="shared" si="83"/>
        <v/>
      </c>
    </row>
    <row r="2372" spans="1:1">
      <c r="A2372" s="27" t="str">
        <f t="shared" si="83"/>
        <v/>
      </c>
    </row>
    <row r="2373" spans="1:1">
      <c r="A2373" s="27" t="str">
        <f t="shared" si="83"/>
        <v/>
      </c>
    </row>
    <row r="2374" spans="1:1">
      <c r="A2374" s="27" t="str">
        <f t="shared" si="83"/>
        <v/>
      </c>
    </row>
    <row r="2375" spans="1:1">
      <c r="A2375" s="27" t="str">
        <f t="shared" si="83"/>
        <v/>
      </c>
    </row>
    <row r="2376" spans="1:1">
      <c r="A2376" s="27" t="str">
        <f t="shared" si="83"/>
        <v/>
      </c>
    </row>
    <row r="2377" spans="1:1">
      <c r="A2377" s="27" t="str">
        <f t="shared" si="83"/>
        <v/>
      </c>
    </row>
    <row r="2378" spans="1:1">
      <c r="A2378" s="27" t="str">
        <f t="shared" si="83"/>
        <v/>
      </c>
    </row>
    <row r="2379" spans="1:1">
      <c r="A2379" s="27" t="str">
        <f t="shared" si="83"/>
        <v/>
      </c>
    </row>
    <row r="2380" spans="1:1">
      <c r="A2380" s="27" t="str">
        <f t="shared" si="83"/>
        <v/>
      </c>
    </row>
    <row r="2381" spans="1:1">
      <c r="A2381" s="27" t="str">
        <f t="shared" si="83"/>
        <v/>
      </c>
    </row>
    <row r="2382" spans="1:1">
      <c r="A2382" s="27" t="str">
        <f t="shared" si="83"/>
        <v/>
      </c>
    </row>
    <row r="2383" spans="1:1">
      <c r="A2383" s="27" t="str">
        <f t="shared" si="83"/>
        <v/>
      </c>
    </row>
    <row r="2384" spans="1:1">
      <c r="A2384" s="27" t="str">
        <f t="shared" si="83"/>
        <v/>
      </c>
    </row>
    <row r="2385" spans="1:1">
      <c r="A2385" s="27" t="str">
        <f t="shared" si="83"/>
        <v/>
      </c>
    </row>
    <row r="2386" spans="1:1">
      <c r="A2386" s="27" t="str">
        <f t="shared" si="83"/>
        <v/>
      </c>
    </row>
    <row r="2387" spans="1:1">
      <c r="A2387" s="27" t="str">
        <f t="shared" si="83"/>
        <v/>
      </c>
    </row>
    <row r="2388" spans="1:1">
      <c r="A2388" s="27" t="str">
        <f t="shared" si="83"/>
        <v/>
      </c>
    </row>
    <row r="2389" spans="1:1">
      <c r="A2389" s="27" t="str">
        <f t="shared" si="83"/>
        <v/>
      </c>
    </row>
    <row r="2390" spans="1:1">
      <c r="A2390" s="27" t="str">
        <f t="shared" si="83"/>
        <v/>
      </c>
    </row>
    <row r="2391" spans="1:1">
      <c r="A2391" s="27" t="str">
        <f t="shared" si="83"/>
        <v/>
      </c>
    </row>
    <row r="2392" spans="1:1">
      <c r="A2392" s="27" t="str">
        <f t="shared" si="83"/>
        <v/>
      </c>
    </row>
    <row r="2393" spans="1:1">
      <c r="A2393" s="27" t="str">
        <f t="shared" si="83"/>
        <v/>
      </c>
    </row>
    <row r="2394" spans="1:1">
      <c r="A2394" s="27" t="str">
        <f t="shared" si="83"/>
        <v/>
      </c>
    </row>
    <row r="2395" spans="1:1">
      <c r="A2395" s="27" t="str">
        <f t="shared" si="83"/>
        <v/>
      </c>
    </row>
    <row r="2396" spans="1:1">
      <c r="A2396" s="27" t="str">
        <f t="shared" si="83"/>
        <v/>
      </c>
    </row>
    <row r="2397" spans="1:1">
      <c r="A2397" s="27" t="str">
        <f t="shared" si="83"/>
        <v/>
      </c>
    </row>
    <row r="2398" spans="1:1">
      <c r="A2398" s="27" t="str">
        <f t="shared" si="83"/>
        <v/>
      </c>
    </row>
    <row r="2399" spans="1:1">
      <c r="A2399" s="27" t="str">
        <f t="shared" si="83"/>
        <v/>
      </c>
    </row>
    <row r="2400" spans="1:1">
      <c r="A2400" s="27" t="str">
        <f t="shared" si="83"/>
        <v/>
      </c>
    </row>
    <row r="2401" spans="1:1">
      <c r="A2401" s="27" t="str">
        <f t="shared" si="83"/>
        <v/>
      </c>
    </row>
    <row r="2402" spans="1:1">
      <c r="A2402" s="27" t="str">
        <f t="shared" si="83"/>
        <v/>
      </c>
    </row>
    <row r="2403" spans="1:1">
      <c r="A2403" s="27" t="str">
        <f t="shared" si="83"/>
        <v/>
      </c>
    </row>
    <row r="2404" spans="1:1">
      <c r="A2404" s="27" t="str">
        <f t="shared" si="83"/>
        <v/>
      </c>
    </row>
    <row r="2405" spans="1:1">
      <c r="A2405" s="27" t="str">
        <f t="shared" si="83"/>
        <v/>
      </c>
    </row>
    <row r="2406" spans="1:1">
      <c r="A2406" s="27" t="str">
        <f t="shared" si="83"/>
        <v/>
      </c>
    </row>
    <row r="2407" spans="1:1">
      <c r="A2407" s="27" t="str">
        <f t="shared" si="83"/>
        <v/>
      </c>
    </row>
    <row r="2408" spans="1:1">
      <c r="A2408" s="27" t="str">
        <f t="shared" si="83"/>
        <v/>
      </c>
    </row>
    <row r="2409" spans="1:1">
      <c r="A2409" s="27" t="str">
        <f t="shared" si="83"/>
        <v/>
      </c>
    </row>
    <row r="2410" spans="1:1">
      <c r="A2410" s="27" t="str">
        <f t="shared" si="83"/>
        <v/>
      </c>
    </row>
    <row r="2411" spans="1:1">
      <c r="A2411" s="27" t="str">
        <f t="shared" si="83"/>
        <v/>
      </c>
    </row>
    <row r="2412" spans="1:1">
      <c r="A2412" s="27" t="str">
        <f t="shared" ref="A2412:A2475" si="84">IF(B2412="","",ROW()-1)</f>
        <v/>
      </c>
    </row>
    <row r="2413" spans="1:1">
      <c r="A2413" s="27" t="str">
        <f t="shared" si="84"/>
        <v/>
      </c>
    </row>
    <row r="2414" spans="1:1">
      <c r="A2414" s="27" t="str">
        <f t="shared" si="84"/>
        <v/>
      </c>
    </row>
    <row r="2415" spans="1:1">
      <c r="A2415" s="27" t="str">
        <f t="shared" si="84"/>
        <v/>
      </c>
    </row>
    <row r="2416" spans="1:1">
      <c r="A2416" s="27" t="str">
        <f t="shared" si="84"/>
        <v/>
      </c>
    </row>
    <row r="2417" spans="1:1">
      <c r="A2417" s="27" t="str">
        <f t="shared" si="84"/>
        <v/>
      </c>
    </row>
    <row r="2418" spans="1:1">
      <c r="A2418" s="27" t="str">
        <f t="shared" si="84"/>
        <v/>
      </c>
    </row>
    <row r="2419" spans="1:1">
      <c r="A2419" s="27" t="str">
        <f t="shared" si="84"/>
        <v/>
      </c>
    </row>
    <row r="2420" spans="1:1">
      <c r="A2420" s="27" t="str">
        <f t="shared" si="84"/>
        <v/>
      </c>
    </row>
    <row r="2421" spans="1:1">
      <c r="A2421" s="27" t="str">
        <f t="shared" si="84"/>
        <v/>
      </c>
    </row>
    <row r="2422" spans="1:1">
      <c r="A2422" s="27" t="str">
        <f t="shared" si="84"/>
        <v/>
      </c>
    </row>
    <row r="2423" spans="1:1">
      <c r="A2423" s="27" t="str">
        <f t="shared" si="84"/>
        <v/>
      </c>
    </row>
    <row r="2424" spans="1:1">
      <c r="A2424" s="27" t="str">
        <f t="shared" si="84"/>
        <v/>
      </c>
    </row>
    <row r="2425" spans="1:1">
      <c r="A2425" s="27" t="str">
        <f t="shared" si="84"/>
        <v/>
      </c>
    </row>
    <row r="2426" spans="1:1">
      <c r="A2426" s="27" t="str">
        <f t="shared" si="84"/>
        <v/>
      </c>
    </row>
    <row r="2427" spans="1:1">
      <c r="A2427" s="27" t="str">
        <f t="shared" si="84"/>
        <v/>
      </c>
    </row>
    <row r="2428" spans="1:1">
      <c r="A2428" s="27" t="str">
        <f t="shared" si="84"/>
        <v/>
      </c>
    </row>
    <row r="2429" spans="1:1">
      <c r="A2429" s="27" t="str">
        <f t="shared" si="84"/>
        <v/>
      </c>
    </row>
    <row r="2430" spans="1:1">
      <c r="A2430" s="27" t="str">
        <f t="shared" si="84"/>
        <v/>
      </c>
    </row>
    <row r="2431" spans="1:1">
      <c r="A2431" s="27" t="str">
        <f t="shared" si="84"/>
        <v/>
      </c>
    </row>
    <row r="2432" spans="1:1">
      <c r="A2432" s="27" t="str">
        <f t="shared" si="84"/>
        <v/>
      </c>
    </row>
    <row r="2433" spans="1:1">
      <c r="A2433" s="27" t="str">
        <f t="shared" si="84"/>
        <v/>
      </c>
    </row>
    <row r="2434" spans="1:1">
      <c r="A2434" s="27" t="str">
        <f t="shared" si="84"/>
        <v/>
      </c>
    </row>
    <row r="2435" spans="1:1">
      <c r="A2435" s="27" t="str">
        <f t="shared" si="84"/>
        <v/>
      </c>
    </row>
    <row r="2436" spans="1:1">
      <c r="A2436" s="27" t="str">
        <f t="shared" si="84"/>
        <v/>
      </c>
    </row>
    <row r="2437" spans="1:1">
      <c r="A2437" s="27" t="str">
        <f t="shared" si="84"/>
        <v/>
      </c>
    </row>
    <row r="2438" spans="1:1">
      <c r="A2438" s="27" t="str">
        <f t="shared" si="84"/>
        <v/>
      </c>
    </row>
    <row r="2439" spans="1:1">
      <c r="A2439" s="27" t="str">
        <f t="shared" si="84"/>
        <v/>
      </c>
    </row>
    <row r="2440" spans="1:1">
      <c r="A2440" s="27" t="str">
        <f t="shared" si="84"/>
        <v/>
      </c>
    </row>
    <row r="2441" spans="1:1">
      <c r="A2441" s="27" t="str">
        <f t="shared" si="84"/>
        <v/>
      </c>
    </row>
    <row r="2442" spans="1:1">
      <c r="A2442" s="27" t="str">
        <f t="shared" si="84"/>
        <v/>
      </c>
    </row>
    <row r="2443" spans="1:1">
      <c r="A2443" s="27" t="str">
        <f t="shared" si="84"/>
        <v/>
      </c>
    </row>
    <row r="2444" spans="1:1">
      <c r="A2444" s="27" t="str">
        <f t="shared" si="84"/>
        <v/>
      </c>
    </row>
    <row r="2445" spans="1:1">
      <c r="A2445" s="27" t="str">
        <f t="shared" si="84"/>
        <v/>
      </c>
    </row>
    <row r="2446" spans="1:1">
      <c r="A2446" s="27" t="str">
        <f t="shared" si="84"/>
        <v/>
      </c>
    </row>
    <row r="2447" spans="1:1">
      <c r="A2447" s="27" t="str">
        <f t="shared" si="84"/>
        <v/>
      </c>
    </row>
    <row r="2448" spans="1:1">
      <c r="A2448" s="27" t="str">
        <f t="shared" si="84"/>
        <v/>
      </c>
    </row>
    <row r="2449" spans="1:1">
      <c r="A2449" s="27" t="str">
        <f t="shared" si="84"/>
        <v/>
      </c>
    </row>
    <row r="2450" spans="1:1">
      <c r="A2450" s="27" t="str">
        <f t="shared" si="84"/>
        <v/>
      </c>
    </row>
    <row r="2451" spans="1:1">
      <c r="A2451" s="27" t="str">
        <f t="shared" si="84"/>
        <v/>
      </c>
    </row>
    <row r="2452" spans="1:1">
      <c r="A2452" s="27" t="str">
        <f t="shared" si="84"/>
        <v/>
      </c>
    </row>
    <row r="2453" spans="1:1">
      <c r="A2453" s="27" t="str">
        <f t="shared" si="84"/>
        <v/>
      </c>
    </row>
    <row r="2454" spans="1:1">
      <c r="A2454" s="27" t="str">
        <f t="shared" si="84"/>
        <v/>
      </c>
    </row>
    <row r="2455" spans="1:1">
      <c r="A2455" s="27" t="str">
        <f t="shared" si="84"/>
        <v/>
      </c>
    </row>
    <row r="2456" spans="1:1">
      <c r="A2456" s="27" t="str">
        <f t="shared" si="84"/>
        <v/>
      </c>
    </row>
    <row r="2457" spans="1:1">
      <c r="A2457" s="27" t="str">
        <f t="shared" si="84"/>
        <v/>
      </c>
    </row>
    <row r="2458" spans="1:1">
      <c r="A2458" s="27" t="str">
        <f t="shared" si="84"/>
        <v/>
      </c>
    </row>
    <row r="2459" spans="1:1">
      <c r="A2459" s="27" t="str">
        <f t="shared" si="84"/>
        <v/>
      </c>
    </row>
    <row r="2460" spans="1:1">
      <c r="A2460" s="27" t="str">
        <f t="shared" si="84"/>
        <v/>
      </c>
    </row>
    <row r="2461" spans="1:1">
      <c r="A2461" s="27" t="str">
        <f t="shared" si="84"/>
        <v/>
      </c>
    </row>
    <row r="2462" spans="1:1">
      <c r="A2462" s="27" t="str">
        <f t="shared" si="84"/>
        <v/>
      </c>
    </row>
    <row r="2463" spans="1:1">
      <c r="A2463" s="27" t="str">
        <f t="shared" si="84"/>
        <v/>
      </c>
    </row>
    <row r="2464" spans="1:1">
      <c r="A2464" s="27" t="str">
        <f t="shared" si="84"/>
        <v/>
      </c>
    </row>
    <row r="2465" spans="1:1">
      <c r="A2465" s="27" t="str">
        <f t="shared" si="84"/>
        <v/>
      </c>
    </row>
    <row r="2466" spans="1:1">
      <c r="A2466" s="27" t="str">
        <f t="shared" si="84"/>
        <v/>
      </c>
    </row>
    <row r="2467" spans="1:1">
      <c r="A2467" s="27" t="str">
        <f t="shared" si="84"/>
        <v/>
      </c>
    </row>
    <row r="2468" spans="1:1">
      <c r="A2468" s="27" t="str">
        <f t="shared" si="84"/>
        <v/>
      </c>
    </row>
    <row r="2469" spans="1:1">
      <c r="A2469" s="27" t="str">
        <f t="shared" si="84"/>
        <v/>
      </c>
    </row>
    <row r="2470" spans="1:1">
      <c r="A2470" s="27" t="str">
        <f t="shared" si="84"/>
        <v/>
      </c>
    </row>
    <row r="2471" spans="1:1">
      <c r="A2471" s="27" t="str">
        <f t="shared" si="84"/>
        <v/>
      </c>
    </row>
    <row r="2472" spans="1:1">
      <c r="A2472" s="27" t="str">
        <f t="shared" si="84"/>
        <v/>
      </c>
    </row>
    <row r="2473" spans="1:1">
      <c r="A2473" s="27" t="str">
        <f t="shared" si="84"/>
        <v/>
      </c>
    </row>
    <row r="2474" spans="1:1">
      <c r="A2474" s="27" t="str">
        <f t="shared" si="84"/>
        <v/>
      </c>
    </row>
    <row r="2475" spans="1:1">
      <c r="A2475" s="27" t="str">
        <f t="shared" si="84"/>
        <v/>
      </c>
    </row>
    <row r="2476" spans="1:1">
      <c r="A2476" s="27" t="str">
        <f t="shared" ref="A2476:A2539" si="85">IF(B2476="","",ROW()-1)</f>
        <v/>
      </c>
    </row>
    <row r="2477" spans="1:1">
      <c r="A2477" s="27" t="str">
        <f t="shared" si="85"/>
        <v/>
      </c>
    </row>
    <row r="2478" spans="1:1">
      <c r="A2478" s="27" t="str">
        <f t="shared" si="85"/>
        <v/>
      </c>
    </row>
    <row r="2479" spans="1:1">
      <c r="A2479" s="27" t="str">
        <f t="shared" si="85"/>
        <v/>
      </c>
    </row>
    <row r="2480" spans="1:1">
      <c r="A2480" s="27" t="str">
        <f t="shared" si="85"/>
        <v/>
      </c>
    </row>
    <row r="2481" spans="1:1">
      <c r="A2481" s="27" t="str">
        <f t="shared" si="85"/>
        <v/>
      </c>
    </row>
    <row r="2482" spans="1:1">
      <c r="A2482" s="27" t="str">
        <f t="shared" si="85"/>
        <v/>
      </c>
    </row>
    <row r="2483" spans="1:1">
      <c r="A2483" s="27" t="str">
        <f t="shared" si="85"/>
        <v/>
      </c>
    </row>
    <row r="2484" spans="1:1">
      <c r="A2484" s="27" t="str">
        <f t="shared" si="85"/>
        <v/>
      </c>
    </row>
    <row r="2485" spans="1:1">
      <c r="A2485" s="27" t="str">
        <f t="shared" si="85"/>
        <v/>
      </c>
    </row>
    <row r="2486" spans="1:1">
      <c r="A2486" s="27" t="str">
        <f t="shared" si="85"/>
        <v/>
      </c>
    </row>
    <row r="2487" spans="1:1">
      <c r="A2487" s="27" t="str">
        <f t="shared" si="85"/>
        <v/>
      </c>
    </row>
    <row r="2488" spans="1:1">
      <c r="A2488" s="27" t="str">
        <f t="shared" si="85"/>
        <v/>
      </c>
    </row>
    <row r="2489" spans="1:1">
      <c r="A2489" s="27" t="str">
        <f t="shared" si="85"/>
        <v/>
      </c>
    </row>
    <row r="2490" spans="1:1">
      <c r="A2490" s="27" t="str">
        <f t="shared" si="85"/>
        <v/>
      </c>
    </row>
    <row r="2491" spans="1:1">
      <c r="A2491" s="27" t="str">
        <f t="shared" si="85"/>
        <v/>
      </c>
    </row>
    <row r="2492" spans="1:1">
      <c r="A2492" s="27" t="str">
        <f t="shared" si="85"/>
        <v/>
      </c>
    </row>
    <row r="2493" spans="1:1">
      <c r="A2493" s="27" t="str">
        <f t="shared" si="85"/>
        <v/>
      </c>
    </row>
    <row r="2494" spans="1:1">
      <c r="A2494" s="27" t="str">
        <f t="shared" si="85"/>
        <v/>
      </c>
    </row>
    <row r="2495" spans="1:1">
      <c r="A2495" s="27" t="str">
        <f t="shared" si="85"/>
        <v/>
      </c>
    </row>
    <row r="2496" spans="1:1">
      <c r="A2496" s="27" t="str">
        <f t="shared" si="85"/>
        <v/>
      </c>
    </row>
    <row r="2497" spans="1:1">
      <c r="A2497" s="27" t="str">
        <f t="shared" si="85"/>
        <v/>
      </c>
    </row>
    <row r="2498" spans="1:1">
      <c r="A2498" s="27" t="str">
        <f t="shared" si="85"/>
        <v/>
      </c>
    </row>
    <row r="2499" spans="1:1">
      <c r="A2499" s="27" t="str">
        <f t="shared" si="85"/>
        <v/>
      </c>
    </row>
    <row r="2500" spans="1:1">
      <c r="A2500" s="27" t="str">
        <f t="shared" si="85"/>
        <v/>
      </c>
    </row>
    <row r="2501" spans="1:1">
      <c r="A2501" s="27" t="str">
        <f t="shared" si="85"/>
        <v/>
      </c>
    </row>
    <row r="2502" spans="1:1">
      <c r="A2502" s="27" t="str">
        <f t="shared" si="85"/>
        <v/>
      </c>
    </row>
    <row r="2503" spans="1:1">
      <c r="A2503" s="27" t="str">
        <f t="shared" si="85"/>
        <v/>
      </c>
    </row>
    <row r="2504" spans="1:1">
      <c r="A2504" s="27" t="str">
        <f t="shared" si="85"/>
        <v/>
      </c>
    </row>
    <row r="2505" spans="1:1">
      <c r="A2505" s="27" t="str">
        <f t="shared" si="85"/>
        <v/>
      </c>
    </row>
    <row r="2506" spans="1:1">
      <c r="A2506" s="27" t="str">
        <f t="shared" si="85"/>
        <v/>
      </c>
    </row>
    <row r="2507" spans="1:1">
      <c r="A2507" s="27" t="str">
        <f t="shared" si="85"/>
        <v/>
      </c>
    </row>
    <row r="2508" spans="1:1">
      <c r="A2508" s="27" t="str">
        <f t="shared" si="85"/>
        <v/>
      </c>
    </row>
    <row r="2509" spans="1:1">
      <c r="A2509" s="27" t="str">
        <f t="shared" si="85"/>
        <v/>
      </c>
    </row>
    <row r="2510" spans="1:1">
      <c r="A2510" s="27" t="str">
        <f t="shared" si="85"/>
        <v/>
      </c>
    </row>
    <row r="2511" spans="1:1">
      <c r="A2511" s="27" t="str">
        <f t="shared" si="85"/>
        <v/>
      </c>
    </row>
    <row r="2512" spans="1:1">
      <c r="A2512" s="27" t="str">
        <f t="shared" si="85"/>
        <v/>
      </c>
    </row>
    <row r="2513" spans="1:1">
      <c r="A2513" s="27" t="str">
        <f t="shared" si="85"/>
        <v/>
      </c>
    </row>
    <row r="2514" spans="1:1">
      <c r="A2514" s="27" t="str">
        <f t="shared" si="85"/>
        <v/>
      </c>
    </row>
    <row r="2515" spans="1:1">
      <c r="A2515" s="27" t="str">
        <f t="shared" si="85"/>
        <v/>
      </c>
    </row>
    <row r="2516" spans="1:1">
      <c r="A2516" s="27" t="str">
        <f t="shared" si="85"/>
        <v/>
      </c>
    </row>
    <row r="2517" spans="1:1">
      <c r="A2517" s="27" t="str">
        <f t="shared" si="85"/>
        <v/>
      </c>
    </row>
    <row r="2518" spans="1:1">
      <c r="A2518" s="27" t="str">
        <f t="shared" si="85"/>
        <v/>
      </c>
    </row>
    <row r="2519" spans="1:1">
      <c r="A2519" s="27" t="str">
        <f t="shared" si="85"/>
        <v/>
      </c>
    </row>
    <row r="2520" spans="1:1">
      <c r="A2520" s="27" t="str">
        <f t="shared" si="85"/>
        <v/>
      </c>
    </row>
    <row r="2521" spans="1:1">
      <c r="A2521" s="27" t="str">
        <f t="shared" si="85"/>
        <v/>
      </c>
    </row>
    <row r="2522" spans="1:1">
      <c r="A2522" s="27" t="str">
        <f t="shared" si="85"/>
        <v/>
      </c>
    </row>
    <row r="2523" spans="1:1">
      <c r="A2523" s="27" t="str">
        <f t="shared" si="85"/>
        <v/>
      </c>
    </row>
    <row r="2524" spans="1:1">
      <c r="A2524" s="27" t="str">
        <f t="shared" si="85"/>
        <v/>
      </c>
    </row>
    <row r="2525" spans="1:1">
      <c r="A2525" s="27" t="str">
        <f t="shared" si="85"/>
        <v/>
      </c>
    </row>
    <row r="2526" spans="1:1">
      <c r="A2526" s="27" t="str">
        <f t="shared" si="85"/>
        <v/>
      </c>
    </row>
    <row r="2527" spans="1:1">
      <c r="A2527" s="27" t="str">
        <f t="shared" si="85"/>
        <v/>
      </c>
    </row>
    <row r="2528" spans="1:1">
      <c r="A2528" s="27" t="str">
        <f t="shared" si="85"/>
        <v/>
      </c>
    </row>
    <row r="2529" spans="1:1">
      <c r="A2529" s="27" t="str">
        <f t="shared" si="85"/>
        <v/>
      </c>
    </row>
    <row r="2530" spans="1:1">
      <c r="A2530" s="27" t="str">
        <f t="shared" si="85"/>
        <v/>
      </c>
    </row>
    <row r="2531" spans="1:1">
      <c r="A2531" s="27" t="str">
        <f t="shared" si="85"/>
        <v/>
      </c>
    </row>
    <row r="2532" spans="1:1">
      <c r="A2532" s="27" t="str">
        <f t="shared" si="85"/>
        <v/>
      </c>
    </row>
    <row r="2533" spans="1:1">
      <c r="A2533" s="27" t="str">
        <f t="shared" si="85"/>
        <v/>
      </c>
    </row>
    <row r="2534" spans="1:1">
      <c r="A2534" s="27" t="str">
        <f t="shared" si="85"/>
        <v/>
      </c>
    </row>
    <row r="2535" spans="1:1">
      <c r="A2535" s="27" t="str">
        <f t="shared" si="85"/>
        <v/>
      </c>
    </row>
    <row r="2536" spans="1:1">
      <c r="A2536" s="27" t="str">
        <f t="shared" si="85"/>
        <v/>
      </c>
    </row>
    <row r="2537" spans="1:1">
      <c r="A2537" s="27" t="str">
        <f t="shared" si="85"/>
        <v/>
      </c>
    </row>
    <row r="2538" spans="1:1">
      <c r="A2538" s="27" t="str">
        <f t="shared" si="85"/>
        <v/>
      </c>
    </row>
    <row r="2539" spans="1:1">
      <c r="A2539" s="27" t="str">
        <f t="shared" si="85"/>
        <v/>
      </c>
    </row>
    <row r="2540" spans="1:1">
      <c r="A2540" s="27" t="str">
        <f t="shared" ref="A2540:A2603" si="86">IF(B2540="","",ROW()-1)</f>
        <v/>
      </c>
    </row>
    <row r="2541" spans="1:1">
      <c r="A2541" s="27" t="str">
        <f t="shared" si="86"/>
        <v/>
      </c>
    </row>
    <row r="2542" spans="1:1">
      <c r="A2542" s="27" t="str">
        <f t="shared" si="86"/>
        <v/>
      </c>
    </row>
    <row r="2543" spans="1:1">
      <c r="A2543" s="27" t="str">
        <f t="shared" si="86"/>
        <v/>
      </c>
    </row>
    <row r="2544" spans="1:1">
      <c r="A2544" s="27" t="str">
        <f t="shared" si="86"/>
        <v/>
      </c>
    </row>
    <row r="2545" spans="1:1">
      <c r="A2545" s="27" t="str">
        <f t="shared" si="86"/>
        <v/>
      </c>
    </row>
    <row r="2546" spans="1:1">
      <c r="A2546" s="27" t="str">
        <f t="shared" si="86"/>
        <v/>
      </c>
    </row>
    <row r="2547" spans="1:1">
      <c r="A2547" s="27" t="str">
        <f t="shared" si="86"/>
        <v/>
      </c>
    </row>
    <row r="2548" spans="1:1">
      <c r="A2548" s="27" t="str">
        <f t="shared" si="86"/>
        <v/>
      </c>
    </row>
    <row r="2549" spans="1:1">
      <c r="A2549" s="27" t="str">
        <f t="shared" si="86"/>
        <v/>
      </c>
    </row>
    <row r="2550" spans="1:1">
      <c r="A2550" s="27" t="str">
        <f t="shared" si="86"/>
        <v/>
      </c>
    </row>
    <row r="2551" spans="1:1">
      <c r="A2551" s="27" t="str">
        <f t="shared" si="86"/>
        <v/>
      </c>
    </row>
    <row r="2552" spans="1:1">
      <c r="A2552" s="27" t="str">
        <f t="shared" si="86"/>
        <v/>
      </c>
    </row>
    <row r="2553" spans="1:1">
      <c r="A2553" s="27" t="str">
        <f t="shared" si="86"/>
        <v/>
      </c>
    </row>
    <row r="2554" spans="1:1">
      <c r="A2554" s="27" t="str">
        <f t="shared" si="86"/>
        <v/>
      </c>
    </row>
    <row r="2555" spans="1:1">
      <c r="A2555" s="27" t="str">
        <f t="shared" si="86"/>
        <v/>
      </c>
    </row>
    <row r="2556" spans="1:1">
      <c r="A2556" s="27" t="str">
        <f t="shared" si="86"/>
        <v/>
      </c>
    </row>
    <row r="2557" spans="1:1">
      <c r="A2557" s="27" t="str">
        <f t="shared" si="86"/>
        <v/>
      </c>
    </row>
    <row r="2558" spans="1:1">
      <c r="A2558" s="27" t="str">
        <f t="shared" si="86"/>
        <v/>
      </c>
    </row>
    <row r="2559" spans="1:1">
      <c r="A2559" s="27" t="str">
        <f t="shared" si="86"/>
        <v/>
      </c>
    </row>
    <row r="2560" spans="1:1">
      <c r="A2560" s="27" t="str">
        <f t="shared" si="86"/>
        <v/>
      </c>
    </row>
    <row r="2561" spans="1:1">
      <c r="A2561" s="27" t="str">
        <f t="shared" si="86"/>
        <v/>
      </c>
    </row>
    <row r="2562" spans="1:1">
      <c r="A2562" s="27" t="str">
        <f t="shared" si="86"/>
        <v/>
      </c>
    </row>
    <row r="2563" spans="1:1">
      <c r="A2563" s="27" t="str">
        <f t="shared" si="86"/>
        <v/>
      </c>
    </row>
    <row r="2564" spans="1:1">
      <c r="A2564" s="27" t="str">
        <f t="shared" si="86"/>
        <v/>
      </c>
    </row>
    <row r="2565" spans="1:1">
      <c r="A2565" s="27" t="str">
        <f t="shared" si="86"/>
        <v/>
      </c>
    </row>
    <row r="2566" spans="1:1">
      <c r="A2566" s="27" t="str">
        <f t="shared" si="86"/>
        <v/>
      </c>
    </row>
    <row r="2567" spans="1:1">
      <c r="A2567" s="27" t="str">
        <f t="shared" si="86"/>
        <v/>
      </c>
    </row>
    <row r="2568" spans="1:1">
      <c r="A2568" s="27" t="str">
        <f t="shared" si="86"/>
        <v/>
      </c>
    </row>
    <row r="2569" spans="1:1">
      <c r="A2569" s="27" t="str">
        <f t="shared" si="86"/>
        <v/>
      </c>
    </row>
    <row r="2570" spans="1:1">
      <c r="A2570" s="27" t="str">
        <f t="shared" si="86"/>
        <v/>
      </c>
    </row>
    <row r="2571" spans="1:1">
      <c r="A2571" s="27" t="str">
        <f t="shared" si="86"/>
        <v/>
      </c>
    </row>
    <row r="2572" spans="1:1">
      <c r="A2572" s="27" t="str">
        <f t="shared" si="86"/>
        <v/>
      </c>
    </row>
    <row r="2573" spans="1:1">
      <c r="A2573" s="27" t="str">
        <f t="shared" si="86"/>
        <v/>
      </c>
    </row>
    <row r="2574" spans="1:1">
      <c r="A2574" s="27" t="str">
        <f t="shared" si="86"/>
        <v/>
      </c>
    </row>
    <row r="2575" spans="1:1">
      <c r="A2575" s="27" t="str">
        <f t="shared" si="86"/>
        <v/>
      </c>
    </row>
    <row r="2576" spans="1:1">
      <c r="A2576" s="27" t="str">
        <f t="shared" si="86"/>
        <v/>
      </c>
    </row>
    <row r="2577" spans="1:1">
      <c r="A2577" s="27" t="str">
        <f t="shared" si="86"/>
        <v/>
      </c>
    </row>
    <row r="2578" spans="1:1">
      <c r="A2578" s="27" t="str">
        <f t="shared" si="86"/>
        <v/>
      </c>
    </row>
    <row r="2579" spans="1:1">
      <c r="A2579" s="27" t="str">
        <f t="shared" si="86"/>
        <v/>
      </c>
    </row>
    <row r="2580" spans="1:1">
      <c r="A2580" s="27" t="str">
        <f t="shared" si="86"/>
        <v/>
      </c>
    </row>
    <row r="2581" spans="1:1">
      <c r="A2581" s="27" t="str">
        <f t="shared" si="86"/>
        <v/>
      </c>
    </row>
    <row r="2582" spans="1:1">
      <c r="A2582" s="27" t="str">
        <f t="shared" si="86"/>
        <v/>
      </c>
    </row>
    <row r="2583" spans="1:1">
      <c r="A2583" s="27" t="str">
        <f t="shared" si="86"/>
        <v/>
      </c>
    </row>
    <row r="2584" spans="1:1">
      <c r="A2584" s="27" t="str">
        <f t="shared" si="86"/>
        <v/>
      </c>
    </row>
    <row r="2585" spans="1:1">
      <c r="A2585" s="27" t="str">
        <f t="shared" si="86"/>
        <v/>
      </c>
    </row>
    <row r="2586" spans="1:1">
      <c r="A2586" s="27" t="str">
        <f t="shared" si="86"/>
        <v/>
      </c>
    </row>
    <row r="2587" spans="1:1">
      <c r="A2587" s="27" t="str">
        <f t="shared" si="86"/>
        <v/>
      </c>
    </row>
    <row r="2588" spans="1:1">
      <c r="A2588" s="27" t="str">
        <f t="shared" si="86"/>
        <v/>
      </c>
    </row>
    <row r="2589" spans="1:1">
      <c r="A2589" s="27" t="str">
        <f t="shared" si="86"/>
        <v/>
      </c>
    </row>
    <row r="2590" spans="1:1">
      <c r="A2590" s="27" t="str">
        <f t="shared" si="86"/>
        <v/>
      </c>
    </row>
    <row r="2591" spans="1:1">
      <c r="A2591" s="27" t="str">
        <f t="shared" si="86"/>
        <v/>
      </c>
    </row>
    <row r="2592" spans="1:1">
      <c r="A2592" s="27" t="str">
        <f t="shared" si="86"/>
        <v/>
      </c>
    </row>
    <row r="2593" spans="1:1">
      <c r="A2593" s="27" t="str">
        <f t="shared" si="86"/>
        <v/>
      </c>
    </row>
    <row r="2594" spans="1:1">
      <c r="A2594" s="27" t="str">
        <f t="shared" si="86"/>
        <v/>
      </c>
    </row>
    <row r="2595" spans="1:1">
      <c r="A2595" s="27" t="str">
        <f t="shared" si="86"/>
        <v/>
      </c>
    </row>
    <row r="2596" spans="1:1">
      <c r="A2596" s="27" t="str">
        <f t="shared" si="86"/>
        <v/>
      </c>
    </row>
    <row r="2597" spans="1:1">
      <c r="A2597" s="27" t="str">
        <f t="shared" si="86"/>
        <v/>
      </c>
    </row>
    <row r="2598" spans="1:1">
      <c r="A2598" s="27" t="str">
        <f t="shared" si="86"/>
        <v/>
      </c>
    </row>
    <row r="2599" spans="1:1">
      <c r="A2599" s="27" t="str">
        <f t="shared" si="86"/>
        <v/>
      </c>
    </row>
    <row r="2600" spans="1:1">
      <c r="A2600" s="27" t="str">
        <f t="shared" si="86"/>
        <v/>
      </c>
    </row>
    <row r="2601" spans="1:1">
      <c r="A2601" s="27" t="str">
        <f t="shared" si="86"/>
        <v/>
      </c>
    </row>
    <row r="2602" spans="1:1">
      <c r="A2602" s="27" t="str">
        <f t="shared" si="86"/>
        <v/>
      </c>
    </row>
    <row r="2603" spans="1:1">
      <c r="A2603" s="27" t="str">
        <f t="shared" si="86"/>
        <v/>
      </c>
    </row>
    <row r="2604" spans="1:1">
      <c r="A2604" s="27" t="str">
        <f t="shared" ref="A2604:A2667" si="87">IF(B2604="","",ROW()-1)</f>
        <v/>
      </c>
    </row>
    <row r="2605" spans="1:1">
      <c r="A2605" s="27" t="str">
        <f t="shared" si="87"/>
        <v/>
      </c>
    </row>
    <row r="2606" spans="1:1">
      <c r="A2606" s="27" t="str">
        <f t="shared" si="87"/>
        <v/>
      </c>
    </row>
    <row r="2607" spans="1:1">
      <c r="A2607" s="27" t="str">
        <f t="shared" si="87"/>
        <v/>
      </c>
    </row>
    <row r="2608" spans="1:1">
      <c r="A2608" s="27" t="str">
        <f t="shared" si="87"/>
        <v/>
      </c>
    </row>
    <row r="2609" spans="1:1">
      <c r="A2609" s="27" t="str">
        <f t="shared" si="87"/>
        <v/>
      </c>
    </row>
    <row r="2610" spans="1:1">
      <c r="A2610" s="27" t="str">
        <f t="shared" si="87"/>
        <v/>
      </c>
    </row>
    <row r="2611" spans="1:1">
      <c r="A2611" s="27" t="str">
        <f t="shared" si="87"/>
        <v/>
      </c>
    </row>
    <row r="2612" spans="1:1">
      <c r="A2612" s="27" t="str">
        <f t="shared" si="87"/>
        <v/>
      </c>
    </row>
    <row r="2613" spans="1:1">
      <c r="A2613" s="27" t="str">
        <f t="shared" si="87"/>
        <v/>
      </c>
    </row>
    <row r="2614" spans="1:1">
      <c r="A2614" s="27" t="str">
        <f t="shared" si="87"/>
        <v/>
      </c>
    </row>
    <row r="2615" spans="1:1">
      <c r="A2615" s="27" t="str">
        <f t="shared" si="87"/>
        <v/>
      </c>
    </row>
    <row r="2616" spans="1:1">
      <c r="A2616" s="27" t="str">
        <f t="shared" si="87"/>
        <v/>
      </c>
    </row>
    <row r="2617" spans="1:1">
      <c r="A2617" s="27" t="str">
        <f t="shared" si="87"/>
        <v/>
      </c>
    </row>
    <row r="2618" spans="1:1">
      <c r="A2618" s="27" t="str">
        <f t="shared" si="87"/>
        <v/>
      </c>
    </row>
    <row r="2619" spans="1:1">
      <c r="A2619" s="27" t="str">
        <f t="shared" si="87"/>
        <v/>
      </c>
    </row>
    <row r="2620" spans="1:1">
      <c r="A2620" s="27" t="str">
        <f t="shared" si="87"/>
        <v/>
      </c>
    </row>
    <row r="2621" spans="1:1">
      <c r="A2621" s="27" t="str">
        <f t="shared" si="87"/>
        <v/>
      </c>
    </row>
    <row r="2622" spans="1:1">
      <c r="A2622" s="27" t="str">
        <f t="shared" si="87"/>
        <v/>
      </c>
    </row>
    <row r="2623" spans="1:1">
      <c r="A2623" s="27" t="str">
        <f t="shared" si="87"/>
        <v/>
      </c>
    </row>
    <row r="2624" spans="1:1">
      <c r="A2624" s="27" t="str">
        <f t="shared" si="87"/>
        <v/>
      </c>
    </row>
    <row r="2625" spans="1:1">
      <c r="A2625" s="27" t="str">
        <f t="shared" si="87"/>
        <v/>
      </c>
    </row>
    <row r="2626" spans="1:1">
      <c r="A2626" s="27" t="str">
        <f t="shared" si="87"/>
        <v/>
      </c>
    </row>
    <row r="2627" spans="1:1">
      <c r="A2627" s="27" t="str">
        <f t="shared" si="87"/>
        <v/>
      </c>
    </row>
    <row r="2628" spans="1:1">
      <c r="A2628" s="27" t="str">
        <f t="shared" si="87"/>
        <v/>
      </c>
    </row>
    <row r="2629" spans="1:1">
      <c r="A2629" s="27" t="str">
        <f t="shared" si="87"/>
        <v/>
      </c>
    </row>
    <row r="2630" spans="1:1">
      <c r="A2630" s="27" t="str">
        <f t="shared" si="87"/>
        <v/>
      </c>
    </row>
    <row r="2631" spans="1:1">
      <c r="A2631" s="27" t="str">
        <f t="shared" si="87"/>
        <v/>
      </c>
    </row>
    <row r="2632" spans="1:1">
      <c r="A2632" s="27" t="str">
        <f t="shared" si="87"/>
        <v/>
      </c>
    </row>
    <row r="2633" spans="1:1">
      <c r="A2633" s="27" t="str">
        <f t="shared" si="87"/>
        <v/>
      </c>
    </row>
    <row r="2634" spans="1:1">
      <c r="A2634" s="27" t="str">
        <f t="shared" si="87"/>
        <v/>
      </c>
    </row>
    <row r="2635" spans="1:1">
      <c r="A2635" s="27" t="str">
        <f t="shared" si="87"/>
        <v/>
      </c>
    </row>
    <row r="2636" spans="1:1">
      <c r="A2636" s="27" t="str">
        <f t="shared" si="87"/>
        <v/>
      </c>
    </row>
    <row r="2637" spans="1:1">
      <c r="A2637" s="27" t="str">
        <f t="shared" si="87"/>
        <v/>
      </c>
    </row>
    <row r="2638" spans="1:1">
      <c r="A2638" s="27" t="str">
        <f t="shared" si="87"/>
        <v/>
      </c>
    </row>
    <row r="2639" spans="1:1">
      <c r="A2639" s="27" t="str">
        <f t="shared" si="87"/>
        <v/>
      </c>
    </row>
    <row r="2640" spans="1:1">
      <c r="A2640" s="27" t="str">
        <f t="shared" si="87"/>
        <v/>
      </c>
    </row>
    <row r="2641" spans="1:1">
      <c r="A2641" s="27" t="str">
        <f t="shared" si="87"/>
        <v/>
      </c>
    </row>
    <row r="2642" spans="1:1">
      <c r="A2642" s="27" t="str">
        <f t="shared" si="87"/>
        <v/>
      </c>
    </row>
    <row r="2643" spans="1:1">
      <c r="A2643" s="27" t="str">
        <f t="shared" si="87"/>
        <v/>
      </c>
    </row>
    <row r="2644" spans="1:1">
      <c r="A2644" s="27" t="str">
        <f t="shared" si="87"/>
        <v/>
      </c>
    </row>
    <row r="2645" spans="1:1">
      <c r="A2645" s="27" t="str">
        <f t="shared" si="87"/>
        <v/>
      </c>
    </row>
    <row r="2646" spans="1:1">
      <c r="A2646" s="27" t="str">
        <f t="shared" si="87"/>
        <v/>
      </c>
    </row>
    <row r="2647" spans="1:1">
      <c r="A2647" s="27" t="str">
        <f t="shared" si="87"/>
        <v/>
      </c>
    </row>
    <row r="2648" spans="1:1">
      <c r="A2648" s="27" t="str">
        <f t="shared" si="87"/>
        <v/>
      </c>
    </row>
    <row r="2649" spans="1:1">
      <c r="A2649" s="27" t="str">
        <f t="shared" si="87"/>
        <v/>
      </c>
    </row>
    <row r="2650" spans="1:1">
      <c r="A2650" s="27" t="str">
        <f t="shared" si="87"/>
        <v/>
      </c>
    </row>
    <row r="2651" spans="1:1">
      <c r="A2651" s="27" t="str">
        <f t="shared" si="87"/>
        <v/>
      </c>
    </row>
    <row r="2652" spans="1:1">
      <c r="A2652" s="27" t="str">
        <f t="shared" si="87"/>
        <v/>
      </c>
    </row>
    <row r="2653" spans="1:1">
      <c r="A2653" s="27" t="str">
        <f t="shared" si="87"/>
        <v/>
      </c>
    </row>
    <row r="2654" spans="1:1">
      <c r="A2654" s="27" t="str">
        <f t="shared" si="87"/>
        <v/>
      </c>
    </row>
    <row r="2655" spans="1:1">
      <c r="A2655" s="27" t="str">
        <f t="shared" si="87"/>
        <v/>
      </c>
    </row>
    <row r="2656" spans="1:1">
      <c r="A2656" s="27" t="str">
        <f t="shared" si="87"/>
        <v/>
      </c>
    </row>
    <row r="2657" spans="1:1">
      <c r="A2657" s="27" t="str">
        <f t="shared" si="87"/>
        <v/>
      </c>
    </row>
    <row r="2658" spans="1:1">
      <c r="A2658" s="27" t="str">
        <f t="shared" si="87"/>
        <v/>
      </c>
    </row>
    <row r="2659" spans="1:1">
      <c r="A2659" s="27" t="str">
        <f t="shared" si="87"/>
        <v/>
      </c>
    </row>
    <row r="2660" spans="1:1">
      <c r="A2660" s="27" t="str">
        <f t="shared" si="87"/>
        <v/>
      </c>
    </row>
    <row r="2661" spans="1:1">
      <c r="A2661" s="27" t="str">
        <f t="shared" si="87"/>
        <v/>
      </c>
    </row>
    <row r="2662" spans="1:1">
      <c r="A2662" s="27" t="str">
        <f t="shared" si="87"/>
        <v/>
      </c>
    </row>
    <row r="2663" spans="1:1">
      <c r="A2663" s="27" t="str">
        <f t="shared" si="87"/>
        <v/>
      </c>
    </row>
    <row r="2664" spans="1:1">
      <c r="A2664" s="27" t="str">
        <f t="shared" si="87"/>
        <v/>
      </c>
    </row>
    <row r="2665" spans="1:1">
      <c r="A2665" s="27" t="str">
        <f t="shared" si="87"/>
        <v/>
      </c>
    </row>
    <row r="2666" spans="1:1">
      <c r="A2666" s="27" t="str">
        <f t="shared" si="87"/>
        <v/>
      </c>
    </row>
    <row r="2667" spans="1:1">
      <c r="A2667" s="27" t="str">
        <f t="shared" si="87"/>
        <v/>
      </c>
    </row>
    <row r="2668" spans="1:1">
      <c r="A2668" s="27" t="str">
        <f t="shared" ref="A2668:A2731" si="88">IF(B2668="","",ROW()-1)</f>
        <v/>
      </c>
    </row>
    <row r="2669" spans="1:1">
      <c r="A2669" s="27" t="str">
        <f t="shared" si="88"/>
        <v/>
      </c>
    </row>
    <row r="2670" spans="1:1">
      <c r="A2670" s="27" t="str">
        <f t="shared" si="88"/>
        <v/>
      </c>
    </row>
    <row r="2671" spans="1:1">
      <c r="A2671" s="27" t="str">
        <f t="shared" si="88"/>
        <v/>
      </c>
    </row>
    <row r="2672" spans="1:1">
      <c r="A2672" s="27" t="str">
        <f t="shared" si="88"/>
        <v/>
      </c>
    </row>
    <row r="2673" spans="1:1">
      <c r="A2673" s="27" t="str">
        <f t="shared" si="88"/>
        <v/>
      </c>
    </row>
    <row r="2674" spans="1:1">
      <c r="A2674" s="27" t="str">
        <f t="shared" si="88"/>
        <v/>
      </c>
    </row>
    <row r="2675" spans="1:1">
      <c r="A2675" s="27" t="str">
        <f t="shared" si="88"/>
        <v/>
      </c>
    </row>
    <row r="2676" spans="1:1">
      <c r="A2676" s="27" t="str">
        <f t="shared" si="88"/>
        <v/>
      </c>
    </row>
    <row r="2677" spans="1:1">
      <c r="A2677" s="27" t="str">
        <f t="shared" si="88"/>
        <v/>
      </c>
    </row>
    <row r="2678" spans="1:1">
      <c r="A2678" s="27" t="str">
        <f t="shared" si="88"/>
        <v/>
      </c>
    </row>
    <row r="2679" spans="1:1">
      <c r="A2679" s="27" t="str">
        <f t="shared" si="88"/>
        <v/>
      </c>
    </row>
    <row r="2680" spans="1:1">
      <c r="A2680" s="27" t="str">
        <f t="shared" si="88"/>
        <v/>
      </c>
    </row>
    <row r="2681" spans="1:1">
      <c r="A2681" s="27" t="str">
        <f t="shared" si="88"/>
        <v/>
      </c>
    </row>
    <row r="2682" spans="1:1">
      <c r="A2682" s="27" t="str">
        <f t="shared" si="88"/>
        <v/>
      </c>
    </row>
    <row r="2683" spans="1:1">
      <c r="A2683" s="27" t="str">
        <f t="shared" si="88"/>
        <v/>
      </c>
    </row>
    <row r="2684" spans="1:1">
      <c r="A2684" s="27" t="str">
        <f t="shared" si="88"/>
        <v/>
      </c>
    </row>
    <row r="2685" spans="1:1">
      <c r="A2685" s="27" t="str">
        <f t="shared" si="88"/>
        <v/>
      </c>
    </row>
    <row r="2686" spans="1:1">
      <c r="A2686" s="27" t="str">
        <f t="shared" si="88"/>
        <v/>
      </c>
    </row>
    <row r="2687" spans="1:1">
      <c r="A2687" s="27" t="str">
        <f t="shared" si="88"/>
        <v/>
      </c>
    </row>
    <row r="2688" spans="1:1">
      <c r="A2688" s="27" t="str">
        <f t="shared" si="88"/>
        <v/>
      </c>
    </row>
    <row r="2689" spans="1:1">
      <c r="A2689" s="27" t="str">
        <f t="shared" si="88"/>
        <v/>
      </c>
    </row>
    <row r="2690" spans="1:1">
      <c r="A2690" s="27" t="str">
        <f t="shared" si="88"/>
        <v/>
      </c>
    </row>
    <row r="2691" spans="1:1">
      <c r="A2691" s="27" t="str">
        <f t="shared" si="88"/>
        <v/>
      </c>
    </row>
    <row r="2692" spans="1:1">
      <c r="A2692" s="27" t="str">
        <f t="shared" si="88"/>
        <v/>
      </c>
    </row>
    <row r="2693" spans="1:1">
      <c r="A2693" s="27" t="str">
        <f t="shared" si="88"/>
        <v/>
      </c>
    </row>
    <row r="2694" spans="1:1">
      <c r="A2694" s="27" t="str">
        <f t="shared" si="88"/>
        <v/>
      </c>
    </row>
    <row r="2695" spans="1:1">
      <c r="A2695" s="27" t="str">
        <f t="shared" si="88"/>
        <v/>
      </c>
    </row>
    <row r="2696" spans="1:1">
      <c r="A2696" s="27" t="str">
        <f t="shared" si="88"/>
        <v/>
      </c>
    </row>
    <row r="2697" spans="1:1">
      <c r="A2697" s="27" t="str">
        <f t="shared" si="88"/>
        <v/>
      </c>
    </row>
    <row r="2698" spans="1:1">
      <c r="A2698" s="27" t="str">
        <f t="shared" si="88"/>
        <v/>
      </c>
    </row>
    <row r="2699" spans="1:1">
      <c r="A2699" s="27" t="str">
        <f t="shared" si="88"/>
        <v/>
      </c>
    </row>
    <row r="2700" spans="1:1">
      <c r="A2700" s="27" t="str">
        <f t="shared" si="88"/>
        <v/>
      </c>
    </row>
    <row r="2701" spans="1:1">
      <c r="A2701" s="27" t="str">
        <f t="shared" si="88"/>
        <v/>
      </c>
    </row>
    <row r="2702" spans="1:1">
      <c r="A2702" s="27" t="str">
        <f t="shared" si="88"/>
        <v/>
      </c>
    </row>
    <row r="2703" spans="1:1">
      <c r="A2703" s="27" t="str">
        <f t="shared" si="88"/>
        <v/>
      </c>
    </row>
    <row r="2704" spans="1:1">
      <c r="A2704" s="27" t="str">
        <f t="shared" si="88"/>
        <v/>
      </c>
    </row>
    <row r="2705" spans="1:1">
      <c r="A2705" s="27" t="str">
        <f t="shared" si="88"/>
        <v/>
      </c>
    </row>
    <row r="2706" spans="1:1">
      <c r="A2706" s="27" t="str">
        <f t="shared" si="88"/>
        <v/>
      </c>
    </row>
    <row r="2707" spans="1:1">
      <c r="A2707" s="27" t="str">
        <f t="shared" si="88"/>
        <v/>
      </c>
    </row>
    <row r="2708" spans="1:1">
      <c r="A2708" s="27" t="str">
        <f t="shared" si="88"/>
        <v/>
      </c>
    </row>
    <row r="2709" spans="1:1">
      <c r="A2709" s="27" t="str">
        <f t="shared" si="88"/>
        <v/>
      </c>
    </row>
    <row r="2710" spans="1:1">
      <c r="A2710" s="27" t="str">
        <f t="shared" si="88"/>
        <v/>
      </c>
    </row>
    <row r="2711" spans="1:1">
      <c r="A2711" s="27" t="str">
        <f t="shared" si="88"/>
        <v/>
      </c>
    </row>
    <row r="2712" spans="1:1">
      <c r="A2712" s="27" t="str">
        <f t="shared" si="88"/>
        <v/>
      </c>
    </row>
    <row r="2713" spans="1:1">
      <c r="A2713" s="27" t="str">
        <f t="shared" si="88"/>
        <v/>
      </c>
    </row>
    <row r="2714" spans="1:1">
      <c r="A2714" s="27" t="str">
        <f t="shared" si="88"/>
        <v/>
      </c>
    </row>
    <row r="2715" spans="1:1">
      <c r="A2715" s="27" t="str">
        <f t="shared" si="88"/>
        <v/>
      </c>
    </row>
    <row r="2716" spans="1:1">
      <c r="A2716" s="27" t="str">
        <f t="shared" si="88"/>
        <v/>
      </c>
    </row>
    <row r="2717" spans="1:1">
      <c r="A2717" s="27" t="str">
        <f t="shared" si="88"/>
        <v/>
      </c>
    </row>
    <row r="2718" spans="1:1">
      <c r="A2718" s="27" t="str">
        <f t="shared" si="88"/>
        <v/>
      </c>
    </row>
    <row r="2719" spans="1:1">
      <c r="A2719" s="27" t="str">
        <f t="shared" si="88"/>
        <v/>
      </c>
    </row>
    <row r="2720" spans="1:1">
      <c r="A2720" s="27" t="str">
        <f t="shared" si="88"/>
        <v/>
      </c>
    </row>
    <row r="2721" spans="1:1">
      <c r="A2721" s="27" t="str">
        <f t="shared" si="88"/>
        <v/>
      </c>
    </row>
    <row r="2722" spans="1:1">
      <c r="A2722" s="27" t="str">
        <f t="shared" si="88"/>
        <v/>
      </c>
    </row>
    <row r="2723" spans="1:1">
      <c r="A2723" s="27" t="str">
        <f t="shared" si="88"/>
        <v/>
      </c>
    </row>
    <row r="2724" spans="1:1">
      <c r="A2724" s="27" t="str">
        <f t="shared" si="88"/>
        <v/>
      </c>
    </row>
    <row r="2725" spans="1:1">
      <c r="A2725" s="27" t="str">
        <f t="shared" si="88"/>
        <v/>
      </c>
    </row>
    <row r="2726" spans="1:1">
      <c r="A2726" s="27" t="str">
        <f t="shared" si="88"/>
        <v/>
      </c>
    </row>
    <row r="2727" spans="1:1">
      <c r="A2727" s="27" t="str">
        <f t="shared" si="88"/>
        <v/>
      </c>
    </row>
    <row r="2728" spans="1:1">
      <c r="A2728" s="27" t="str">
        <f t="shared" si="88"/>
        <v/>
      </c>
    </row>
    <row r="2729" spans="1:1">
      <c r="A2729" s="27" t="str">
        <f t="shared" si="88"/>
        <v/>
      </c>
    </row>
    <row r="2730" spans="1:1">
      <c r="A2730" s="27" t="str">
        <f t="shared" si="88"/>
        <v/>
      </c>
    </row>
    <row r="2731" spans="1:1">
      <c r="A2731" s="27" t="str">
        <f t="shared" si="88"/>
        <v/>
      </c>
    </row>
    <row r="2732" spans="1:1">
      <c r="A2732" s="27" t="str">
        <f t="shared" ref="A2732:A2795" si="89">IF(B2732="","",ROW()-1)</f>
        <v/>
      </c>
    </row>
    <row r="2733" spans="1:1">
      <c r="A2733" s="27" t="str">
        <f t="shared" si="89"/>
        <v/>
      </c>
    </row>
    <row r="2734" spans="1:1">
      <c r="A2734" s="27" t="str">
        <f t="shared" si="89"/>
        <v/>
      </c>
    </row>
    <row r="2735" spans="1:1">
      <c r="A2735" s="27" t="str">
        <f t="shared" si="89"/>
        <v/>
      </c>
    </row>
    <row r="2736" spans="1:1">
      <c r="A2736" s="27" t="str">
        <f t="shared" si="89"/>
        <v/>
      </c>
    </row>
    <row r="2737" spans="1:1">
      <c r="A2737" s="27" t="str">
        <f t="shared" si="89"/>
        <v/>
      </c>
    </row>
    <row r="2738" spans="1:1">
      <c r="A2738" s="27" t="str">
        <f t="shared" si="89"/>
        <v/>
      </c>
    </row>
    <row r="2739" spans="1:1">
      <c r="A2739" s="27" t="str">
        <f t="shared" si="89"/>
        <v/>
      </c>
    </row>
    <row r="2740" spans="1:1">
      <c r="A2740" s="27" t="str">
        <f t="shared" si="89"/>
        <v/>
      </c>
    </row>
    <row r="2741" spans="1:1">
      <c r="A2741" s="27" t="str">
        <f t="shared" si="89"/>
        <v/>
      </c>
    </row>
    <row r="2742" spans="1:1">
      <c r="A2742" s="27" t="str">
        <f t="shared" si="89"/>
        <v/>
      </c>
    </row>
    <row r="2743" spans="1:1">
      <c r="A2743" s="27" t="str">
        <f t="shared" si="89"/>
        <v/>
      </c>
    </row>
    <row r="2744" spans="1:1">
      <c r="A2744" s="27" t="str">
        <f t="shared" si="89"/>
        <v/>
      </c>
    </row>
    <row r="2745" spans="1:1">
      <c r="A2745" s="27" t="str">
        <f t="shared" si="89"/>
        <v/>
      </c>
    </row>
    <row r="2746" spans="1:1">
      <c r="A2746" s="27" t="str">
        <f t="shared" si="89"/>
        <v/>
      </c>
    </row>
    <row r="2747" spans="1:1">
      <c r="A2747" s="27" t="str">
        <f t="shared" si="89"/>
        <v/>
      </c>
    </row>
    <row r="2748" spans="1:1">
      <c r="A2748" s="27" t="str">
        <f t="shared" si="89"/>
        <v/>
      </c>
    </row>
    <row r="2749" spans="1:1">
      <c r="A2749" s="27" t="str">
        <f t="shared" si="89"/>
        <v/>
      </c>
    </row>
    <row r="2750" spans="1:1">
      <c r="A2750" s="27" t="str">
        <f t="shared" si="89"/>
        <v/>
      </c>
    </row>
    <row r="2751" spans="1:1">
      <c r="A2751" s="27" t="str">
        <f t="shared" si="89"/>
        <v/>
      </c>
    </row>
    <row r="2752" spans="1:1">
      <c r="A2752" s="27" t="str">
        <f t="shared" si="89"/>
        <v/>
      </c>
    </row>
    <row r="2753" spans="1:1">
      <c r="A2753" s="27" t="str">
        <f t="shared" si="89"/>
        <v/>
      </c>
    </row>
    <row r="2754" spans="1:1">
      <c r="A2754" s="27" t="str">
        <f t="shared" si="89"/>
        <v/>
      </c>
    </row>
    <row r="2755" spans="1:1">
      <c r="A2755" s="27" t="str">
        <f t="shared" si="89"/>
        <v/>
      </c>
    </row>
    <row r="2756" spans="1:1">
      <c r="A2756" s="27" t="str">
        <f t="shared" si="89"/>
        <v/>
      </c>
    </row>
    <row r="2757" spans="1:1">
      <c r="A2757" s="27" t="str">
        <f t="shared" si="89"/>
        <v/>
      </c>
    </row>
    <row r="2758" spans="1:1">
      <c r="A2758" s="27" t="str">
        <f t="shared" si="89"/>
        <v/>
      </c>
    </row>
    <row r="2759" spans="1:1">
      <c r="A2759" s="27" t="str">
        <f t="shared" si="89"/>
        <v/>
      </c>
    </row>
    <row r="2760" spans="1:1">
      <c r="A2760" s="27" t="str">
        <f t="shared" si="89"/>
        <v/>
      </c>
    </row>
    <row r="2761" spans="1:1">
      <c r="A2761" s="27" t="str">
        <f t="shared" si="89"/>
        <v/>
      </c>
    </row>
    <row r="2762" spans="1:1">
      <c r="A2762" s="27" t="str">
        <f t="shared" si="89"/>
        <v/>
      </c>
    </row>
    <row r="2763" spans="1:1">
      <c r="A2763" s="27" t="str">
        <f t="shared" si="89"/>
        <v/>
      </c>
    </row>
    <row r="2764" spans="1:1">
      <c r="A2764" s="27" t="str">
        <f t="shared" si="89"/>
        <v/>
      </c>
    </row>
    <row r="2765" spans="1:1">
      <c r="A2765" s="27" t="str">
        <f t="shared" si="89"/>
        <v/>
      </c>
    </row>
    <row r="2766" spans="1:1">
      <c r="A2766" s="27" t="str">
        <f t="shared" si="89"/>
        <v/>
      </c>
    </row>
    <row r="2767" spans="1:1">
      <c r="A2767" s="27" t="str">
        <f t="shared" si="89"/>
        <v/>
      </c>
    </row>
    <row r="2768" spans="1:1">
      <c r="A2768" s="27" t="str">
        <f t="shared" si="89"/>
        <v/>
      </c>
    </row>
    <row r="2769" spans="1:1">
      <c r="A2769" s="27" t="str">
        <f t="shared" si="89"/>
        <v/>
      </c>
    </row>
    <row r="2770" spans="1:1">
      <c r="A2770" s="27" t="str">
        <f t="shared" si="89"/>
        <v/>
      </c>
    </row>
    <row r="2771" spans="1:1">
      <c r="A2771" s="27" t="str">
        <f t="shared" si="89"/>
        <v/>
      </c>
    </row>
    <row r="2772" spans="1:1">
      <c r="A2772" s="27" t="str">
        <f t="shared" si="89"/>
        <v/>
      </c>
    </row>
    <row r="2773" spans="1:1">
      <c r="A2773" s="27" t="str">
        <f t="shared" si="89"/>
        <v/>
      </c>
    </row>
    <row r="2774" spans="1:1">
      <c r="A2774" s="27" t="str">
        <f t="shared" si="89"/>
        <v/>
      </c>
    </row>
    <row r="2775" spans="1:1">
      <c r="A2775" s="27" t="str">
        <f t="shared" si="89"/>
        <v/>
      </c>
    </row>
    <row r="2776" spans="1:1">
      <c r="A2776" s="27" t="str">
        <f t="shared" si="89"/>
        <v/>
      </c>
    </row>
    <row r="2777" spans="1:1">
      <c r="A2777" s="27" t="str">
        <f t="shared" si="89"/>
        <v/>
      </c>
    </row>
    <row r="2778" spans="1:1">
      <c r="A2778" s="27" t="str">
        <f t="shared" si="89"/>
        <v/>
      </c>
    </row>
    <row r="2779" spans="1:1">
      <c r="A2779" s="27" t="str">
        <f t="shared" si="89"/>
        <v/>
      </c>
    </row>
    <row r="2780" spans="1:1">
      <c r="A2780" s="27" t="str">
        <f t="shared" si="89"/>
        <v/>
      </c>
    </row>
    <row r="2781" spans="1:1">
      <c r="A2781" s="27" t="str">
        <f t="shared" si="89"/>
        <v/>
      </c>
    </row>
    <row r="2782" spans="1:1">
      <c r="A2782" s="27" t="str">
        <f t="shared" si="89"/>
        <v/>
      </c>
    </row>
    <row r="2783" spans="1:1">
      <c r="A2783" s="27" t="str">
        <f t="shared" si="89"/>
        <v/>
      </c>
    </row>
    <row r="2784" spans="1:1">
      <c r="A2784" s="27" t="str">
        <f t="shared" si="89"/>
        <v/>
      </c>
    </row>
    <row r="2785" spans="1:1">
      <c r="A2785" s="27" t="str">
        <f t="shared" si="89"/>
        <v/>
      </c>
    </row>
    <row r="2786" spans="1:1">
      <c r="A2786" s="27" t="str">
        <f t="shared" si="89"/>
        <v/>
      </c>
    </row>
    <row r="2787" spans="1:1">
      <c r="A2787" s="27" t="str">
        <f t="shared" si="89"/>
        <v/>
      </c>
    </row>
    <row r="2788" spans="1:1">
      <c r="A2788" s="27" t="str">
        <f t="shared" si="89"/>
        <v/>
      </c>
    </row>
    <row r="2789" spans="1:1">
      <c r="A2789" s="27" t="str">
        <f t="shared" si="89"/>
        <v/>
      </c>
    </row>
    <row r="2790" spans="1:1">
      <c r="A2790" s="27" t="str">
        <f t="shared" si="89"/>
        <v/>
      </c>
    </row>
    <row r="2791" spans="1:1">
      <c r="A2791" s="27" t="str">
        <f t="shared" si="89"/>
        <v/>
      </c>
    </row>
    <row r="2792" spans="1:1">
      <c r="A2792" s="27" t="str">
        <f t="shared" si="89"/>
        <v/>
      </c>
    </row>
    <row r="2793" spans="1:1">
      <c r="A2793" s="27" t="str">
        <f t="shared" si="89"/>
        <v/>
      </c>
    </row>
    <row r="2794" spans="1:1">
      <c r="A2794" s="27" t="str">
        <f t="shared" si="89"/>
        <v/>
      </c>
    </row>
    <row r="2795" spans="1:1">
      <c r="A2795" s="27" t="str">
        <f t="shared" si="89"/>
        <v/>
      </c>
    </row>
    <row r="2796" spans="1:1">
      <c r="A2796" s="27" t="str">
        <f t="shared" ref="A2796:A2859" si="90">IF(B2796="","",ROW()-1)</f>
        <v/>
      </c>
    </row>
    <row r="2797" spans="1:1">
      <c r="A2797" s="27" t="str">
        <f t="shared" si="90"/>
        <v/>
      </c>
    </row>
    <row r="2798" spans="1:1">
      <c r="A2798" s="27" t="str">
        <f t="shared" si="90"/>
        <v/>
      </c>
    </row>
    <row r="2799" spans="1:1">
      <c r="A2799" s="27" t="str">
        <f t="shared" si="90"/>
        <v/>
      </c>
    </row>
    <row r="2800" spans="1:1">
      <c r="A2800" s="27" t="str">
        <f t="shared" si="90"/>
        <v/>
      </c>
    </row>
    <row r="2801" spans="1:1">
      <c r="A2801" s="27" t="str">
        <f t="shared" si="90"/>
        <v/>
      </c>
    </row>
    <row r="2802" spans="1:1">
      <c r="A2802" s="27" t="str">
        <f t="shared" si="90"/>
        <v/>
      </c>
    </row>
    <row r="2803" spans="1:1">
      <c r="A2803" s="27" t="str">
        <f t="shared" si="90"/>
        <v/>
      </c>
    </row>
    <row r="2804" spans="1:1">
      <c r="A2804" s="27" t="str">
        <f t="shared" si="90"/>
        <v/>
      </c>
    </row>
    <row r="2805" spans="1:1">
      <c r="A2805" s="27" t="str">
        <f t="shared" si="90"/>
        <v/>
      </c>
    </row>
    <row r="2806" spans="1:1">
      <c r="A2806" s="27" t="str">
        <f t="shared" si="90"/>
        <v/>
      </c>
    </row>
    <row r="2807" spans="1:1">
      <c r="A2807" s="27" t="str">
        <f t="shared" si="90"/>
        <v/>
      </c>
    </row>
    <row r="2808" spans="1:1">
      <c r="A2808" s="27" t="str">
        <f t="shared" si="90"/>
        <v/>
      </c>
    </row>
    <row r="2809" spans="1:1">
      <c r="A2809" s="27" t="str">
        <f t="shared" si="90"/>
        <v/>
      </c>
    </row>
    <row r="2810" spans="1:1">
      <c r="A2810" s="27" t="str">
        <f t="shared" si="90"/>
        <v/>
      </c>
    </row>
    <row r="2811" spans="1:1">
      <c r="A2811" s="27" t="str">
        <f t="shared" si="90"/>
        <v/>
      </c>
    </row>
    <row r="2812" spans="1:1">
      <c r="A2812" s="27" t="str">
        <f t="shared" si="90"/>
        <v/>
      </c>
    </row>
    <row r="2813" spans="1:1">
      <c r="A2813" s="27" t="str">
        <f t="shared" si="90"/>
        <v/>
      </c>
    </row>
    <row r="2814" spans="1:1">
      <c r="A2814" s="27" t="str">
        <f t="shared" si="90"/>
        <v/>
      </c>
    </row>
    <row r="2815" spans="1:1">
      <c r="A2815" s="27" t="str">
        <f t="shared" si="90"/>
        <v/>
      </c>
    </row>
    <row r="2816" spans="1:1">
      <c r="A2816" s="27" t="str">
        <f t="shared" si="90"/>
        <v/>
      </c>
    </row>
    <row r="2817" spans="1:1">
      <c r="A2817" s="27" t="str">
        <f t="shared" si="90"/>
        <v/>
      </c>
    </row>
    <row r="2818" spans="1:1">
      <c r="A2818" s="27" t="str">
        <f t="shared" si="90"/>
        <v/>
      </c>
    </row>
    <row r="2819" spans="1:1">
      <c r="A2819" s="27" t="str">
        <f t="shared" si="90"/>
        <v/>
      </c>
    </row>
    <row r="2820" spans="1:1">
      <c r="A2820" s="27" t="str">
        <f t="shared" si="90"/>
        <v/>
      </c>
    </row>
    <row r="2821" spans="1:1">
      <c r="A2821" s="27" t="str">
        <f t="shared" si="90"/>
        <v/>
      </c>
    </row>
    <row r="2822" spans="1:1">
      <c r="A2822" s="27" t="str">
        <f t="shared" si="90"/>
        <v/>
      </c>
    </row>
    <row r="2823" spans="1:1">
      <c r="A2823" s="27" t="str">
        <f t="shared" si="90"/>
        <v/>
      </c>
    </row>
    <row r="2824" spans="1:1">
      <c r="A2824" s="27" t="str">
        <f t="shared" si="90"/>
        <v/>
      </c>
    </row>
    <row r="2825" spans="1:1">
      <c r="A2825" s="27" t="str">
        <f t="shared" si="90"/>
        <v/>
      </c>
    </row>
    <row r="2826" spans="1:1">
      <c r="A2826" s="27" t="str">
        <f t="shared" si="90"/>
        <v/>
      </c>
    </row>
    <row r="2827" spans="1:1">
      <c r="A2827" s="27" t="str">
        <f t="shared" si="90"/>
        <v/>
      </c>
    </row>
    <row r="2828" spans="1:1">
      <c r="A2828" s="27" t="str">
        <f t="shared" si="90"/>
        <v/>
      </c>
    </row>
    <row r="2829" spans="1:1">
      <c r="A2829" s="27" t="str">
        <f t="shared" si="90"/>
        <v/>
      </c>
    </row>
    <row r="2830" spans="1:1">
      <c r="A2830" s="27" t="str">
        <f t="shared" si="90"/>
        <v/>
      </c>
    </row>
    <row r="2831" spans="1:1">
      <c r="A2831" s="27" t="str">
        <f t="shared" si="90"/>
        <v/>
      </c>
    </row>
    <row r="2832" spans="1:1">
      <c r="A2832" s="27" t="str">
        <f t="shared" si="90"/>
        <v/>
      </c>
    </row>
    <row r="2833" spans="1:1">
      <c r="A2833" s="27" t="str">
        <f t="shared" si="90"/>
        <v/>
      </c>
    </row>
    <row r="2834" spans="1:1">
      <c r="A2834" s="27" t="str">
        <f t="shared" si="90"/>
        <v/>
      </c>
    </row>
    <row r="2835" spans="1:1">
      <c r="A2835" s="27" t="str">
        <f t="shared" si="90"/>
        <v/>
      </c>
    </row>
    <row r="2836" spans="1:1">
      <c r="A2836" s="27" t="str">
        <f t="shared" si="90"/>
        <v/>
      </c>
    </row>
    <row r="2837" spans="1:1">
      <c r="A2837" s="27" t="str">
        <f t="shared" si="90"/>
        <v/>
      </c>
    </row>
    <row r="2838" spans="1:1">
      <c r="A2838" s="27" t="str">
        <f t="shared" si="90"/>
        <v/>
      </c>
    </row>
    <row r="2839" spans="1:1">
      <c r="A2839" s="27" t="str">
        <f t="shared" si="90"/>
        <v/>
      </c>
    </row>
    <row r="2840" spans="1:1">
      <c r="A2840" s="27" t="str">
        <f t="shared" si="90"/>
        <v/>
      </c>
    </row>
    <row r="2841" spans="1:1">
      <c r="A2841" s="27" t="str">
        <f t="shared" si="90"/>
        <v/>
      </c>
    </row>
    <row r="2842" spans="1:1">
      <c r="A2842" s="27" t="str">
        <f t="shared" si="90"/>
        <v/>
      </c>
    </row>
    <row r="2843" spans="1:1">
      <c r="A2843" s="27" t="str">
        <f t="shared" si="90"/>
        <v/>
      </c>
    </row>
    <row r="2844" spans="1:1">
      <c r="A2844" s="27" t="str">
        <f t="shared" si="90"/>
        <v/>
      </c>
    </row>
    <row r="2845" spans="1:1">
      <c r="A2845" s="27" t="str">
        <f t="shared" si="90"/>
        <v/>
      </c>
    </row>
    <row r="2846" spans="1:1">
      <c r="A2846" s="27" t="str">
        <f t="shared" si="90"/>
        <v/>
      </c>
    </row>
    <row r="2847" spans="1:1">
      <c r="A2847" s="27" t="str">
        <f t="shared" si="90"/>
        <v/>
      </c>
    </row>
    <row r="2848" spans="1:1">
      <c r="A2848" s="27" t="str">
        <f t="shared" si="90"/>
        <v/>
      </c>
    </row>
    <row r="2849" spans="1:1">
      <c r="A2849" s="27" t="str">
        <f t="shared" si="90"/>
        <v/>
      </c>
    </row>
    <row r="2850" spans="1:1">
      <c r="A2850" s="27" t="str">
        <f t="shared" si="90"/>
        <v/>
      </c>
    </row>
    <row r="2851" spans="1:1">
      <c r="A2851" s="27" t="str">
        <f t="shared" si="90"/>
        <v/>
      </c>
    </row>
    <row r="2852" spans="1:1">
      <c r="A2852" s="27" t="str">
        <f t="shared" si="90"/>
        <v/>
      </c>
    </row>
    <row r="2853" spans="1:1">
      <c r="A2853" s="27" t="str">
        <f t="shared" si="90"/>
        <v/>
      </c>
    </row>
    <row r="2854" spans="1:1">
      <c r="A2854" s="27" t="str">
        <f t="shared" si="90"/>
        <v/>
      </c>
    </row>
    <row r="2855" spans="1:1">
      <c r="A2855" s="27" t="str">
        <f t="shared" si="90"/>
        <v/>
      </c>
    </row>
    <row r="2856" spans="1:1">
      <c r="A2856" s="27" t="str">
        <f t="shared" si="90"/>
        <v/>
      </c>
    </row>
    <row r="2857" spans="1:1">
      <c r="A2857" s="27" t="str">
        <f t="shared" si="90"/>
        <v/>
      </c>
    </row>
    <row r="2858" spans="1:1">
      <c r="A2858" s="27" t="str">
        <f t="shared" si="90"/>
        <v/>
      </c>
    </row>
    <row r="2859" spans="1:1">
      <c r="A2859" s="27" t="str">
        <f t="shared" si="90"/>
        <v/>
      </c>
    </row>
    <row r="2860" spans="1:1">
      <c r="A2860" s="27" t="str">
        <f t="shared" ref="A2860:A2923" si="91">IF(B2860="","",ROW()-1)</f>
        <v/>
      </c>
    </row>
    <row r="2861" spans="1:1">
      <c r="A2861" s="27" t="str">
        <f t="shared" si="91"/>
        <v/>
      </c>
    </row>
    <row r="2862" spans="1:1">
      <c r="A2862" s="27" t="str">
        <f t="shared" si="91"/>
        <v/>
      </c>
    </row>
    <row r="2863" spans="1:1">
      <c r="A2863" s="27" t="str">
        <f t="shared" si="91"/>
        <v/>
      </c>
    </row>
    <row r="2864" spans="1:1">
      <c r="A2864" s="27" t="str">
        <f t="shared" si="91"/>
        <v/>
      </c>
    </row>
    <row r="2865" spans="1:1">
      <c r="A2865" s="27" t="str">
        <f t="shared" si="91"/>
        <v/>
      </c>
    </row>
    <row r="2866" spans="1:1">
      <c r="A2866" s="27" t="str">
        <f t="shared" si="91"/>
        <v/>
      </c>
    </row>
    <row r="2867" spans="1:1">
      <c r="A2867" s="27" t="str">
        <f t="shared" si="91"/>
        <v/>
      </c>
    </row>
    <row r="2868" spans="1:1">
      <c r="A2868" s="27" t="str">
        <f t="shared" si="91"/>
        <v/>
      </c>
    </row>
    <row r="2869" spans="1:1">
      <c r="A2869" s="27" t="str">
        <f t="shared" si="91"/>
        <v/>
      </c>
    </row>
    <row r="2870" spans="1:1">
      <c r="A2870" s="27" t="str">
        <f t="shared" si="91"/>
        <v/>
      </c>
    </row>
    <row r="2871" spans="1:1">
      <c r="A2871" s="27" t="str">
        <f t="shared" si="91"/>
        <v/>
      </c>
    </row>
    <row r="2872" spans="1:1">
      <c r="A2872" s="27" t="str">
        <f t="shared" si="91"/>
        <v/>
      </c>
    </row>
    <row r="2873" spans="1:1">
      <c r="A2873" s="27" t="str">
        <f t="shared" si="91"/>
        <v/>
      </c>
    </row>
    <row r="2874" spans="1:1">
      <c r="A2874" s="27" t="str">
        <f t="shared" si="91"/>
        <v/>
      </c>
    </row>
    <row r="2875" spans="1:1">
      <c r="A2875" s="27" t="str">
        <f t="shared" si="91"/>
        <v/>
      </c>
    </row>
    <row r="2876" spans="1:1">
      <c r="A2876" s="27" t="str">
        <f t="shared" si="91"/>
        <v/>
      </c>
    </row>
    <row r="2877" spans="1:1">
      <c r="A2877" s="27" t="str">
        <f t="shared" si="91"/>
        <v/>
      </c>
    </row>
    <row r="2878" spans="1:1">
      <c r="A2878" s="27" t="str">
        <f t="shared" si="91"/>
        <v/>
      </c>
    </row>
    <row r="2879" spans="1:1">
      <c r="A2879" s="27" t="str">
        <f t="shared" si="91"/>
        <v/>
      </c>
    </row>
    <row r="2880" spans="1:1">
      <c r="A2880" s="27" t="str">
        <f t="shared" si="91"/>
        <v/>
      </c>
    </row>
    <row r="2881" spans="1:1">
      <c r="A2881" s="27" t="str">
        <f t="shared" si="91"/>
        <v/>
      </c>
    </row>
    <row r="2882" spans="1:1">
      <c r="A2882" s="27" t="str">
        <f t="shared" si="91"/>
        <v/>
      </c>
    </row>
    <row r="2883" spans="1:1">
      <c r="A2883" s="27" t="str">
        <f t="shared" si="91"/>
        <v/>
      </c>
    </row>
    <row r="2884" spans="1:1">
      <c r="A2884" s="27" t="str">
        <f t="shared" si="91"/>
        <v/>
      </c>
    </row>
    <row r="2885" spans="1:1">
      <c r="A2885" s="27" t="str">
        <f t="shared" si="91"/>
        <v/>
      </c>
    </row>
    <row r="2886" spans="1:1">
      <c r="A2886" s="27" t="str">
        <f t="shared" si="91"/>
        <v/>
      </c>
    </row>
    <row r="2887" spans="1:1">
      <c r="A2887" s="27" t="str">
        <f t="shared" si="91"/>
        <v/>
      </c>
    </row>
    <row r="2888" spans="1:1">
      <c r="A2888" s="27" t="str">
        <f t="shared" si="91"/>
        <v/>
      </c>
    </row>
    <row r="2889" spans="1:1">
      <c r="A2889" s="27" t="str">
        <f t="shared" si="91"/>
        <v/>
      </c>
    </row>
    <row r="2890" spans="1:1">
      <c r="A2890" s="27" t="str">
        <f t="shared" si="91"/>
        <v/>
      </c>
    </row>
    <row r="2891" spans="1:1">
      <c r="A2891" s="27" t="str">
        <f t="shared" si="91"/>
        <v/>
      </c>
    </row>
    <row r="2892" spans="1:1">
      <c r="A2892" s="27" t="str">
        <f t="shared" si="91"/>
        <v/>
      </c>
    </row>
    <row r="2893" spans="1:1">
      <c r="A2893" s="27" t="str">
        <f t="shared" si="91"/>
        <v/>
      </c>
    </row>
    <row r="2894" spans="1:1">
      <c r="A2894" s="27" t="str">
        <f t="shared" si="91"/>
        <v/>
      </c>
    </row>
    <row r="2895" spans="1:1">
      <c r="A2895" s="27" t="str">
        <f t="shared" si="91"/>
        <v/>
      </c>
    </row>
    <row r="2896" spans="1:1">
      <c r="A2896" s="27" t="str">
        <f t="shared" si="91"/>
        <v/>
      </c>
    </row>
    <row r="2897" spans="1:1">
      <c r="A2897" s="27" t="str">
        <f t="shared" si="91"/>
        <v/>
      </c>
    </row>
    <row r="2898" spans="1:1">
      <c r="A2898" s="27" t="str">
        <f t="shared" si="91"/>
        <v/>
      </c>
    </row>
    <row r="2899" spans="1:1">
      <c r="A2899" s="27" t="str">
        <f t="shared" si="91"/>
        <v/>
      </c>
    </row>
    <row r="2900" spans="1:1">
      <c r="A2900" s="27" t="str">
        <f t="shared" si="91"/>
        <v/>
      </c>
    </row>
    <row r="2901" spans="1:1">
      <c r="A2901" s="27" t="str">
        <f t="shared" si="91"/>
        <v/>
      </c>
    </row>
    <row r="2902" spans="1:1">
      <c r="A2902" s="27" t="str">
        <f t="shared" si="91"/>
        <v/>
      </c>
    </row>
    <row r="2903" spans="1:1">
      <c r="A2903" s="27" t="str">
        <f t="shared" si="91"/>
        <v/>
      </c>
    </row>
    <row r="2904" spans="1:1">
      <c r="A2904" s="27" t="str">
        <f t="shared" si="91"/>
        <v/>
      </c>
    </row>
    <row r="2905" spans="1:1">
      <c r="A2905" s="27" t="str">
        <f t="shared" si="91"/>
        <v/>
      </c>
    </row>
    <row r="2906" spans="1:1">
      <c r="A2906" s="27" t="str">
        <f t="shared" si="91"/>
        <v/>
      </c>
    </row>
    <row r="2907" spans="1:1">
      <c r="A2907" s="27" t="str">
        <f t="shared" si="91"/>
        <v/>
      </c>
    </row>
    <row r="2908" spans="1:1">
      <c r="A2908" s="27" t="str">
        <f t="shared" si="91"/>
        <v/>
      </c>
    </row>
    <row r="2909" spans="1:1">
      <c r="A2909" s="27" t="str">
        <f t="shared" si="91"/>
        <v/>
      </c>
    </row>
    <row r="2910" spans="1:1">
      <c r="A2910" s="27" t="str">
        <f t="shared" si="91"/>
        <v/>
      </c>
    </row>
    <row r="2911" spans="1:1">
      <c r="A2911" s="27" t="str">
        <f t="shared" si="91"/>
        <v/>
      </c>
    </row>
    <row r="2912" spans="1:1">
      <c r="A2912" s="27" t="str">
        <f t="shared" si="91"/>
        <v/>
      </c>
    </row>
    <row r="2913" spans="1:1">
      <c r="A2913" s="27" t="str">
        <f t="shared" si="91"/>
        <v/>
      </c>
    </row>
    <row r="2914" spans="1:1">
      <c r="A2914" s="27" t="str">
        <f t="shared" si="91"/>
        <v/>
      </c>
    </row>
    <row r="2915" spans="1:1">
      <c r="A2915" s="27" t="str">
        <f t="shared" si="91"/>
        <v/>
      </c>
    </row>
    <row r="2916" spans="1:1">
      <c r="A2916" s="27" t="str">
        <f t="shared" si="91"/>
        <v/>
      </c>
    </row>
    <row r="2917" spans="1:1">
      <c r="A2917" s="27" t="str">
        <f t="shared" si="91"/>
        <v/>
      </c>
    </row>
    <row r="2918" spans="1:1">
      <c r="A2918" s="27" t="str">
        <f t="shared" si="91"/>
        <v/>
      </c>
    </row>
    <row r="2919" spans="1:1">
      <c r="A2919" s="27" t="str">
        <f t="shared" si="91"/>
        <v/>
      </c>
    </row>
    <row r="2920" spans="1:1">
      <c r="A2920" s="27" t="str">
        <f t="shared" si="91"/>
        <v/>
      </c>
    </row>
    <row r="2921" spans="1:1">
      <c r="A2921" s="27" t="str">
        <f t="shared" si="91"/>
        <v/>
      </c>
    </row>
    <row r="2922" spans="1:1">
      <c r="A2922" s="27" t="str">
        <f t="shared" si="91"/>
        <v/>
      </c>
    </row>
    <row r="2923" spans="1:1">
      <c r="A2923" s="27" t="str">
        <f t="shared" si="91"/>
        <v/>
      </c>
    </row>
    <row r="2924" spans="1:1">
      <c r="A2924" s="27" t="str">
        <f t="shared" ref="A2924:A2987" si="92">IF(B2924="","",ROW()-1)</f>
        <v/>
      </c>
    </row>
    <row r="2925" spans="1:1">
      <c r="A2925" s="27" t="str">
        <f t="shared" si="92"/>
        <v/>
      </c>
    </row>
    <row r="2926" spans="1:1">
      <c r="A2926" s="27" t="str">
        <f t="shared" si="92"/>
        <v/>
      </c>
    </row>
    <row r="2927" spans="1:1">
      <c r="A2927" s="27" t="str">
        <f t="shared" si="92"/>
        <v/>
      </c>
    </row>
    <row r="2928" spans="1:1">
      <c r="A2928" s="27" t="str">
        <f t="shared" si="92"/>
        <v/>
      </c>
    </row>
    <row r="2929" spans="1:1">
      <c r="A2929" s="27" t="str">
        <f t="shared" si="92"/>
        <v/>
      </c>
    </row>
    <row r="2930" spans="1:1">
      <c r="A2930" s="27" t="str">
        <f t="shared" si="92"/>
        <v/>
      </c>
    </row>
    <row r="2931" spans="1:1">
      <c r="A2931" s="27" t="str">
        <f t="shared" si="92"/>
        <v/>
      </c>
    </row>
    <row r="2932" spans="1:1">
      <c r="A2932" s="27" t="str">
        <f t="shared" si="92"/>
        <v/>
      </c>
    </row>
    <row r="2933" spans="1:1">
      <c r="A2933" s="27" t="str">
        <f t="shared" si="92"/>
        <v/>
      </c>
    </row>
    <row r="2934" spans="1:1">
      <c r="A2934" s="27" t="str">
        <f t="shared" si="92"/>
        <v/>
      </c>
    </row>
    <row r="2935" spans="1:1">
      <c r="A2935" s="27" t="str">
        <f t="shared" si="92"/>
        <v/>
      </c>
    </row>
    <row r="2936" spans="1:1">
      <c r="A2936" s="27" t="str">
        <f t="shared" si="92"/>
        <v/>
      </c>
    </row>
    <row r="2937" spans="1:1">
      <c r="A2937" s="27" t="str">
        <f t="shared" si="92"/>
        <v/>
      </c>
    </row>
    <row r="2938" spans="1:1">
      <c r="A2938" s="27" t="str">
        <f t="shared" si="92"/>
        <v/>
      </c>
    </row>
    <row r="2939" spans="1:1">
      <c r="A2939" s="27" t="str">
        <f t="shared" si="92"/>
        <v/>
      </c>
    </row>
    <row r="2940" spans="1:1">
      <c r="A2940" s="27" t="str">
        <f t="shared" si="92"/>
        <v/>
      </c>
    </row>
    <row r="2941" spans="1:1">
      <c r="A2941" s="27" t="str">
        <f t="shared" si="92"/>
        <v/>
      </c>
    </row>
    <row r="2942" spans="1:1">
      <c r="A2942" s="27" t="str">
        <f t="shared" si="92"/>
        <v/>
      </c>
    </row>
    <row r="2943" spans="1:1">
      <c r="A2943" s="27" t="str">
        <f t="shared" si="92"/>
        <v/>
      </c>
    </row>
    <row r="2944" spans="1:1">
      <c r="A2944" s="27" t="str">
        <f t="shared" si="92"/>
        <v/>
      </c>
    </row>
    <row r="2945" spans="1:1">
      <c r="A2945" s="27" t="str">
        <f t="shared" si="92"/>
        <v/>
      </c>
    </row>
    <row r="2946" spans="1:1">
      <c r="A2946" s="27" t="str">
        <f t="shared" si="92"/>
        <v/>
      </c>
    </row>
    <row r="2947" spans="1:1">
      <c r="A2947" s="27" t="str">
        <f t="shared" si="92"/>
        <v/>
      </c>
    </row>
    <row r="2948" spans="1:1">
      <c r="A2948" s="27" t="str">
        <f t="shared" si="92"/>
        <v/>
      </c>
    </row>
    <row r="2949" spans="1:1">
      <c r="A2949" s="27" t="str">
        <f t="shared" si="92"/>
        <v/>
      </c>
    </row>
    <row r="2950" spans="1:1">
      <c r="A2950" s="27" t="str">
        <f t="shared" si="92"/>
        <v/>
      </c>
    </row>
    <row r="2951" spans="1:1">
      <c r="A2951" s="27" t="str">
        <f t="shared" si="92"/>
        <v/>
      </c>
    </row>
    <row r="2952" spans="1:1">
      <c r="A2952" s="27" t="str">
        <f t="shared" si="92"/>
        <v/>
      </c>
    </row>
    <row r="2953" spans="1:1">
      <c r="A2953" s="27" t="str">
        <f t="shared" si="92"/>
        <v/>
      </c>
    </row>
    <row r="2954" spans="1:1">
      <c r="A2954" s="27" t="str">
        <f t="shared" si="92"/>
        <v/>
      </c>
    </row>
    <row r="2955" spans="1:1">
      <c r="A2955" s="27" t="str">
        <f t="shared" si="92"/>
        <v/>
      </c>
    </row>
    <row r="2956" spans="1:1">
      <c r="A2956" s="27" t="str">
        <f t="shared" si="92"/>
        <v/>
      </c>
    </row>
    <row r="2957" spans="1:1">
      <c r="A2957" s="27" t="str">
        <f t="shared" si="92"/>
        <v/>
      </c>
    </row>
    <row r="2958" spans="1:1">
      <c r="A2958" s="27" t="str">
        <f t="shared" si="92"/>
        <v/>
      </c>
    </row>
    <row r="2959" spans="1:1">
      <c r="A2959" s="27" t="str">
        <f t="shared" si="92"/>
        <v/>
      </c>
    </row>
    <row r="2960" spans="1:1">
      <c r="A2960" s="27" t="str">
        <f t="shared" si="92"/>
        <v/>
      </c>
    </row>
    <row r="2961" spans="1:1">
      <c r="A2961" s="27" t="str">
        <f t="shared" si="92"/>
        <v/>
      </c>
    </row>
    <row r="2962" spans="1:1">
      <c r="A2962" s="27" t="str">
        <f t="shared" si="92"/>
        <v/>
      </c>
    </row>
    <row r="2963" spans="1:1">
      <c r="A2963" s="27" t="str">
        <f t="shared" si="92"/>
        <v/>
      </c>
    </row>
    <row r="2964" spans="1:1">
      <c r="A2964" s="27" t="str">
        <f t="shared" si="92"/>
        <v/>
      </c>
    </row>
    <row r="2965" spans="1:1">
      <c r="A2965" s="27" t="str">
        <f t="shared" si="92"/>
        <v/>
      </c>
    </row>
    <row r="2966" spans="1:1">
      <c r="A2966" s="27" t="str">
        <f t="shared" si="92"/>
        <v/>
      </c>
    </row>
    <row r="2967" spans="1:1">
      <c r="A2967" s="27" t="str">
        <f t="shared" si="92"/>
        <v/>
      </c>
    </row>
    <row r="2968" spans="1:1">
      <c r="A2968" s="27" t="str">
        <f t="shared" si="92"/>
        <v/>
      </c>
    </row>
    <row r="2969" spans="1:1">
      <c r="A2969" s="27" t="str">
        <f t="shared" si="92"/>
        <v/>
      </c>
    </row>
    <row r="2970" spans="1:1">
      <c r="A2970" s="27" t="str">
        <f t="shared" si="92"/>
        <v/>
      </c>
    </row>
    <row r="2971" spans="1:1">
      <c r="A2971" s="27" t="str">
        <f t="shared" si="92"/>
        <v/>
      </c>
    </row>
    <row r="2972" spans="1:1">
      <c r="A2972" s="27" t="str">
        <f t="shared" si="92"/>
        <v/>
      </c>
    </row>
    <row r="2973" spans="1:1">
      <c r="A2973" s="27" t="str">
        <f t="shared" si="92"/>
        <v/>
      </c>
    </row>
    <row r="2974" spans="1:1">
      <c r="A2974" s="27" t="str">
        <f t="shared" si="92"/>
        <v/>
      </c>
    </row>
    <row r="2975" spans="1:1">
      <c r="A2975" s="27" t="str">
        <f t="shared" si="92"/>
        <v/>
      </c>
    </row>
    <row r="2976" spans="1:1">
      <c r="A2976" s="27" t="str">
        <f t="shared" si="92"/>
        <v/>
      </c>
    </row>
    <row r="2977" spans="1:1">
      <c r="A2977" s="27" t="str">
        <f t="shared" si="92"/>
        <v/>
      </c>
    </row>
    <row r="2978" spans="1:1">
      <c r="A2978" s="27" t="str">
        <f t="shared" si="92"/>
        <v/>
      </c>
    </row>
    <row r="2979" spans="1:1">
      <c r="A2979" s="27" t="str">
        <f t="shared" si="92"/>
        <v/>
      </c>
    </row>
    <row r="2980" spans="1:1">
      <c r="A2980" s="27" t="str">
        <f t="shared" si="92"/>
        <v/>
      </c>
    </row>
    <row r="2981" spans="1:1">
      <c r="A2981" s="27" t="str">
        <f t="shared" si="92"/>
        <v/>
      </c>
    </row>
    <row r="2982" spans="1:1">
      <c r="A2982" s="27" t="str">
        <f t="shared" si="92"/>
        <v/>
      </c>
    </row>
    <row r="2983" spans="1:1">
      <c r="A2983" s="27" t="str">
        <f t="shared" si="92"/>
        <v/>
      </c>
    </row>
    <row r="2984" spans="1:1">
      <c r="A2984" s="27" t="str">
        <f t="shared" si="92"/>
        <v/>
      </c>
    </row>
    <row r="2985" spans="1:1">
      <c r="A2985" s="27" t="str">
        <f t="shared" si="92"/>
        <v/>
      </c>
    </row>
    <row r="2986" spans="1:1">
      <c r="A2986" s="27" t="str">
        <f t="shared" si="92"/>
        <v/>
      </c>
    </row>
    <row r="2987" spans="1:1">
      <c r="A2987" s="27" t="str">
        <f t="shared" si="92"/>
        <v/>
      </c>
    </row>
    <row r="2988" spans="1:1">
      <c r="A2988" s="27" t="str">
        <f t="shared" ref="A2988:A3051" si="93">IF(B2988="","",ROW()-1)</f>
        <v/>
      </c>
    </row>
    <row r="2989" spans="1:1">
      <c r="A2989" s="27" t="str">
        <f t="shared" si="93"/>
        <v/>
      </c>
    </row>
    <row r="2990" spans="1:1">
      <c r="A2990" s="27" t="str">
        <f t="shared" si="93"/>
        <v/>
      </c>
    </row>
    <row r="2991" spans="1:1">
      <c r="A2991" s="27" t="str">
        <f t="shared" si="93"/>
        <v/>
      </c>
    </row>
    <row r="2992" spans="1:1">
      <c r="A2992" s="27" t="str">
        <f t="shared" si="93"/>
        <v/>
      </c>
    </row>
    <row r="2993" spans="1:1">
      <c r="A2993" s="27" t="str">
        <f t="shared" si="93"/>
        <v/>
      </c>
    </row>
    <row r="2994" spans="1:1">
      <c r="A2994" s="27" t="str">
        <f t="shared" si="93"/>
        <v/>
      </c>
    </row>
    <row r="2995" spans="1:1">
      <c r="A2995" s="27" t="str">
        <f t="shared" si="93"/>
        <v/>
      </c>
    </row>
    <row r="2996" spans="1:1">
      <c r="A2996" s="27" t="str">
        <f t="shared" si="93"/>
        <v/>
      </c>
    </row>
    <row r="2997" spans="1:1">
      <c r="A2997" s="27" t="str">
        <f t="shared" si="93"/>
        <v/>
      </c>
    </row>
    <row r="2998" spans="1:1">
      <c r="A2998" s="27" t="str">
        <f t="shared" si="93"/>
        <v/>
      </c>
    </row>
    <row r="2999" spans="1:1">
      <c r="A2999" s="27" t="str">
        <f t="shared" si="93"/>
        <v/>
      </c>
    </row>
    <row r="3000" spans="1:1">
      <c r="A3000" s="27" t="str">
        <f t="shared" si="93"/>
        <v/>
      </c>
    </row>
    <row r="3001" spans="1:1">
      <c r="A3001" s="27" t="str">
        <f t="shared" si="93"/>
        <v/>
      </c>
    </row>
    <row r="3002" spans="1:1">
      <c r="A3002" s="27" t="str">
        <f t="shared" si="93"/>
        <v/>
      </c>
    </row>
    <row r="3003" spans="1:1">
      <c r="A3003" s="27" t="str">
        <f t="shared" si="93"/>
        <v/>
      </c>
    </row>
    <row r="3004" spans="1:1">
      <c r="A3004" s="27" t="str">
        <f t="shared" si="93"/>
        <v/>
      </c>
    </row>
    <row r="3005" spans="1:1">
      <c r="A3005" s="27" t="str">
        <f t="shared" si="93"/>
        <v/>
      </c>
    </row>
    <row r="3006" spans="1:1">
      <c r="A3006" s="27" t="str">
        <f t="shared" si="93"/>
        <v/>
      </c>
    </row>
    <row r="3007" spans="1:1">
      <c r="A3007" s="27" t="str">
        <f t="shared" si="93"/>
        <v/>
      </c>
    </row>
    <row r="3008" spans="1:1">
      <c r="A3008" s="27" t="str">
        <f t="shared" si="93"/>
        <v/>
      </c>
    </row>
    <row r="3009" spans="1:1">
      <c r="A3009" s="27" t="str">
        <f t="shared" si="93"/>
        <v/>
      </c>
    </row>
    <row r="3010" spans="1:1">
      <c r="A3010" s="27" t="str">
        <f t="shared" si="93"/>
        <v/>
      </c>
    </row>
    <row r="3011" spans="1:1">
      <c r="A3011" s="27" t="str">
        <f t="shared" si="93"/>
        <v/>
      </c>
    </row>
    <row r="3012" spans="1:1">
      <c r="A3012" s="27" t="str">
        <f t="shared" si="93"/>
        <v/>
      </c>
    </row>
    <row r="3013" spans="1:1">
      <c r="A3013" s="27" t="str">
        <f t="shared" si="93"/>
        <v/>
      </c>
    </row>
    <row r="3014" spans="1:1">
      <c r="A3014" s="27" t="str">
        <f t="shared" si="93"/>
        <v/>
      </c>
    </row>
    <row r="3015" spans="1:1">
      <c r="A3015" s="27" t="str">
        <f t="shared" si="93"/>
        <v/>
      </c>
    </row>
    <row r="3016" spans="1:1">
      <c r="A3016" s="27" t="str">
        <f t="shared" si="93"/>
        <v/>
      </c>
    </row>
    <row r="3017" spans="1:1">
      <c r="A3017" s="27" t="str">
        <f t="shared" si="93"/>
        <v/>
      </c>
    </row>
    <row r="3018" spans="1:1">
      <c r="A3018" s="27" t="str">
        <f t="shared" si="93"/>
        <v/>
      </c>
    </row>
    <row r="3019" spans="1:1">
      <c r="A3019" s="27" t="str">
        <f t="shared" si="93"/>
        <v/>
      </c>
    </row>
    <row r="3020" spans="1:1">
      <c r="A3020" s="27" t="str">
        <f t="shared" si="93"/>
        <v/>
      </c>
    </row>
    <row r="3021" spans="1:1">
      <c r="A3021" s="27" t="str">
        <f t="shared" si="93"/>
        <v/>
      </c>
    </row>
    <row r="3022" spans="1:1">
      <c r="A3022" s="27" t="str">
        <f t="shared" si="93"/>
        <v/>
      </c>
    </row>
    <row r="3023" spans="1:1">
      <c r="A3023" s="27" t="str">
        <f t="shared" si="93"/>
        <v/>
      </c>
    </row>
    <row r="3024" spans="1:1">
      <c r="A3024" s="27" t="str">
        <f t="shared" si="93"/>
        <v/>
      </c>
    </row>
    <row r="3025" spans="1:1">
      <c r="A3025" s="27" t="str">
        <f t="shared" si="93"/>
        <v/>
      </c>
    </row>
    <row r="3026" spans="1:1">
      <c r="A3026" s="27" t="str">
        <f t="shared" si="93"/>
        <v/>
      </c>
    </row>
    <row r="3027" spans="1:1">
      <c r="A3027" s="27" t="str">
        <f t="shared" si="93"/>
        <v/>
      </c>
    </row>
    <row r="3028" spans="1:1">
      <c r="A3028" s="27" t="str">
        <f t="shared" si="93"/>
        <v/>
      </c>
    </row>
    <row r="3029" spans="1:1">
      <c r="A3029" s="27" t="str">
        <f t="shared" si="93"/>
        <v/>
      </c>
    </row>
    <row r="3030" spans="1:1">
      <c r="A3030" s="27" t="str">
        <f t="shared" si="93"/>
        <v/>
      </c>
    </row>
    <row r="3031" spans="1:1">
      <c r="A3031" s="27" t="str">
        <f t="shared" si="93"/>
        <v/>
      </c>
    </row>
    <row r="3032" spans="1:1">
      <c r="A3032" s="27" t="str">
        <f t="shared" si="93"/>
        <v/>
      </c>
    </row>
    <row r="3033" spans="1:1">
      <c r="A3033" s="27" t="str">
        <f t="shared" si="93"/>
        <v/>
      </c>
    </row>
    <row r="3034" spans="1:1">
      <c r="A3034" s="27" t="str">
        <f t="shared" si="93"/>
        <v/>
      </c>
    </row>
    <row r="3035" spans="1:1">
      <c r="A3035" s="27" t="str">
        <f t="shared" si="93"/>
        <v/>
      </c>
    </row>
    <row r="3036" spans="1:1">
      <c r="A3036" s="27" t="str">
        <f t="shared" si="93"/>
        <v/>
      </c>
    </row>
    <row r="3037" spans="1:1">
      <c r="A3037" s="27" t="str">
        <f t="shared" si="93"/>
        <v/>
      </c>
    </row>
    <row r="3038" spans="1:1">
      <c r="A3038" s="27" t="str">
        <f t="shared" si="93"/>
        <v/>
      </c>
    </row>
    <row r="3039" spans="1:1">
      <c r="A3039" s="27" t="str">
        <f t="shared" si="93"/>
        <v/>
      </c>
    </row>
    <row r="3040" spans="1:1">
      <c r="A3040" s="27" t="str">
        <f t="shared" si="93"/>
        <v/>
      </c>
    </row>
    <row r="3041" spans="1:1">
      <c r="A3041" s="27" t="str">
        <f t="shared" si="93"/>
        <v/>
      </c>
    </row>
    <row r="3042" spans="1:1">
      <c r="A3042" s="27" t="str">
        <f t="shared" si="93"/>
        <v/>
      </c>
    </row>
    <row r="3043" spans="1:1">
      <c r="A3043" s="27" t="str">
        <f t="shared" si="93"/>
        <v/>
      </c>
    </row>
    <row r="3044" spans="1:1">
      <c r="A3044" s="27" t="str">
        <f t="shared" si="93"/>
        <v/>
      </c>
    </row>
    <row r="3045" spans="1:1">
      <c r="A3045" s="27" t="str">
        <f t="shared" si="93"/>
        <v/>
      </c>
    </row>
    <row r="3046" spans="1:1">
      <c r="A3046" s="27" t="str">
        <f t="shared" si="93"/>
        <v/>
      </c>
    </row>
    <row r="3047" spans="1:1">
      <c r="A3047" s="27" t="str">
        <f t="shared" si="93"/>
        <v/>
      </c>
    </row>
    <row r="3048" spans="1:1">
      <c r="A3048" s="27" t="str">
        <f t="shared" si="93"/>
        <v/>
      </c>
    </row>
    <row r="3049" spans="1:1">
      <c r="A3049" s="27" t="str">
        <f t="shared" si="93"/>
        <v/>
      </c>
    </row>
    <row r="3050" spans="1:1">
      <c r="A3050" s="27" t="str">
        <f t="shared" si="93"/>
        <v/>
      </c>
    </row>
    <row r="3051" spans="1:1">
      <c r="A3051" s="27" t="str">
        <f t="shared" si="93"/>
        <v/>
      </c>
    </row>
    <row r="3052" spans="1:1">
      <c r="A3052" s="27" t="str">
        <f t="shared" ref="A3052:A3115" si="94">IF(B3052="","",ROW()-1)</f>
        <v/>
      </c>
    </row>
    <row r="3053" spans="1:1">
      <c r="A3053" s="27" t="str">
        <f t="shared" si="94"/>
        <v/>
      </c>
    </row>
    <row r="3054" spans="1:1">
      <c r="A3054" s="27" t="str">
        <f t="shared" si="94"/>
        <v/>
      </c>
    </row>
    <row r="3055" spans="1:1">
      <c r="A3055" s="27" t="str">
        <f t="shared" si="94"/>
        <v/>
      </c>
    </row>
    <row r="3056" spans="1:1">
      <c r="A3056" s="27" t="str">
        <f t="shared" si="94"/>
        <v/>
      </c>
    </row>
    <row r="3057" spans="1:1">
      <c r="A3057" s="27" t="str">
        <f t="shared" si="94"/>
        <v/>
      </c>
    </row>
    <row r="3058" spans="1:1">
      <c r="A3058" s="27" t="str">
        <f t="shared" si="94"/>
        <v/>
      </c>
    </row>
    <row r="3059" spans="1:1">
      <c r="A3059" s="27" t="str">
        <f t="shared" si="94"/>
        <v/>
      </c>
    </row>
    <row r="3060" spans="1:1">
      <c r="A3060" s="27" t="str">
        <f t="shared" si="94"/>
        <v/>
      </c>
    </row>
    <row r="3061" spans="1:1">
      <c r="A3061" s="27" t="str">
        <f t="shared" si="94"/>
        <v/>
      </c>
    </row>
    <row r="3062" spans="1:1">
      <c r="A3062" s="27" t="str">
        <f t="shared" si="94"/>
        <v/>
      </c>
    </row>
    <row r="3063" spans="1:1">
      <c r="A3063" s="27" t="str">
        <f t="shared" si="94"/>
        <v/>
      </c>
    </row>
    <row r="3064" spans="1:1">
      <c r="A3064" s="27" t="str">
        <f t="shared" si="94"/>
        <v/>
      </c>
    </row>
    <row r="3065" spans="1:1">
      <c r="A3065" s="27" t="str">
        <f t="shared" si="94"/>
        <v/>
      </c>
    </row>
    <row r="3066" spans="1:1">
      <c r="A3066" s="27" t="str">
        <f t="shared" si="94"/>
        <v/>
      </c>
    </row>
    <row r="3067" spans="1:1">
      <c r="A3067" s="27" t="str">
        <f t="shared" si="94"/>
        <v/>
      </c>
    </row>
    <row r="3068" spans="1:1">
      <c r="A3068" s="27" t="str">
        <f t="shared" si="94"/>
        <v/>
      </c>
    </row>
    <row r="3069" spans="1:1">
      <c r="A3069" s="27" t="str">
        <f t="shared" si="94"/>
        <v/>
      </c>
    </row>
    <row r="3070" spans="1:1">
      <c r="A3070" s="27" t="str">
        <f t="shared" si="94"/>
        <v/>
      </c>
    </row>
    <row r="3071" spans="1:1">
      <c r="A3071" s="27" t="str">
        <f t="shared" si="94"/>
        <v/>
      </c>
    </row>
    <row r="3072" spans="1:1">
      <c r="A3072" s="27" t="str">
        <f t="shared" si="94"/>
        <v/>
      </c>
    </row>
    <row r="3073" spans="1:1">
      <c r="A3073" s="27" t="str">
        <f t="shared" si="94"/>
        <v/>
      </c>
    </row>
    <row r="3074" spans="1:1">
      <c r="A3074" s="27" t="str">
        <f t="shared" si="94"/>
        <v/>
      </c>
    </row>
    <row r="3075" spans="1:1">
      <c r="A3075" s="27" t="str">
        <f t="shared" si="94"/>
        <v/>
      </c>
    </row>
    <row r="3076" spans="1:1">
      <c r="A3076" s="27" t="str">
        <f t="shared" si="94"/>
        <v/>
      </c>
    </row>
    <row r="3077" spans="1:1">
      <c r="A3077" s="27" t="str">
        <f t="shared" si="94"/>
        <v/>
      </c>
    </row>
    <row r="3078" spans="1:1">
      <c r="A3078" s="27" t="str">
        <f t="shared" si="94"/>
        <v/>
      </c>
    </row>
    <row r="3079" spans="1:1">
      <c r="A3079" s="27" t="str">
        <f t="shared" si="94"/>
        <v/>
      </c>
    </row>
    <row r="3080" spans="1:1">
      <c r="A3080" s="27" t="str">
        <f t="shared" si="94"/>
        <v/>
      </c>
    </row>
    <row r="3081" spans="1:1">
      <c r="A3081" s="27" t="str">
        <f t="shared" si="94"/>
        <v/>
      </c>
    </row>
    <row r="3082" spans="1:1">
      <c r="A3082" s="27" t="str">
        <f t="shared" si="94"/>
        <v/>
      </c>
    </row>
    <row r="3083" spans="1:1">
      <c r="A3083" s="27" t="str">
        <f t="shared" si="94"/>
        <v/>
      </c>
    </row>
    <row r="3084" spans="1:1">
      <c r="A3084" s="27" t="str">
        <f t="shared" si="94"/>
        <v/>
      </c>
    </row>
    <row r="3085" spans="1:1">
      <c r="A3085" s="27" t="str">
        <f t="shared" si="94"/>
        <v/>
      </c>
    </row>
    <row r="3086" spans="1:1">
      <c r="A3086" s="27" t="str">
        <f t="shared" si="94"/>
        <v/>
      </c>
    </row>
    <row r="3087" spans="1:1">
      <c r="A3087" s="27" t="str">
        <f t="shared" si="94"/>
        <v/>
      </c>
    </row>
    <row r="3088" spans="1:1">
      <c r="A3088" s="27" t="str">
        <f t="shared" si="94"/>
        <v/>
      </c>
    </row>
    <row r="3089" spans="1:1">
      <c r="A3089" s="27" t="str">
        <f t="shared" si="94"/>
        <v/>
      </c>
    </row>
    <row r="3090" spans="1:1">
      <c r="A3090" s="27" t="str">
        <f t="shared" si="94"/>
        <v/>
      </c>
    </row>
    <row r="3091" spans="1:1">
      <c r="A3091" s="27" t="str">
        <f t="shared" si="94"/>
        <v/>
      </c>
    </row>
    <row r="3092" spans="1:1">
      <c r="A3092" s="27" t="str">
        <f t="shared" si="94"/>
        <v/>
      </c>
    </row>
    <row r="3093" spans="1:1">
      <c r="A3093" s="27" t="str">
        <f t="shared" si="94"/>
        <v/>
      </c>
    </row>
    <row r="3094" spans="1:1">
      <c r="A3094" s="27" t="str">
        <f t="shared" si="94"/>
        <v/>
      </c>
    </row>
    <row r="3095" spans="1:1">
      <c r="A3095" s="27" t="str">
        <f t="shared" si="94"/>
        <v/>
      </c>
    </row>
    <row r="3096" spans="1:1">
      <c r="A3096" s="27" t="str">
        <f t="shared" si="94"/>
        <v/>
      </c>
    </row>
    <row r="3097" spans="1:1">
      <c r="A3097" s="27" t="str">
        <f t="shared" si="94"/>
        <v/>
      </c>
    </row>
    <row r="3098" spans="1:1">
      <c r="A3098" s="27" t="str">
        <f t="shared" si="94"/>
        <v/>
      </c>
    </row>
    <row r="3099" spans="1:1">
      <c r="A3099" s="27" t="str">
        <f t="shared" si="94"/>
        <v/>
      </c>
    </row>
    <row r="3100" spans="1:1">
      <c r="A3100" s="27" t="str">
        <f t="shared" si="94"/>
        <v/>
      </c>
    </row>
    <row r="3101" spans="1:1">
      <c r="A3101" s="27" t="str">
        <f t="shared" si="94"/>
        <v/>
      </c>
    </row>
    <row r="3102" spans="1:1">
      <c r="A3102" s="27" t="str">
        <f t="shared" si="94"/>
        <v/>
      </c>
    </row>
    <row r="3103" spans="1:1">
      <c r="A3103" s="27" t="str">
        <f t="shared" si="94"/>
        <v/>
      </c>
    </row>
    <row r="3104" spans="1:1">
      <c r="A3104" s="27" t="str">
        <f t="shared" si="94"/>
        <v/>
      </c>
    </row>
    <row r="3105" spans="1:1">
      <c r="A3105" s="27" t="str">
        <f t="shared" si="94"/>
        <v/>
      </c>
    </row>
    <row r="3106" spans="1:1">
      <c r="A3106" s="27" t="str">
        <f t="shared" si="94"/>
        <v/>
      </c>
    </row>
    <row r="3107" spans="1:1">
      <c r="A3107" s="27" t="str">
        <f t="shared" si="94"/>
        <v/>
      </c>
    </row>
    <row r="3108" spans="1:1">
      <c r="A3108" s="27" t="str">
        <f t="shared" si="94"/>
        <v/>
      </c>
    </row>
    <row r="3109" spans="1:1">
      <c r="A3109" s="27" t="str">
        <f t="shared" si="94"/>
        <v/>
      </c>
    </row>
    <row r="3110" spans="1:1">
      <c r="A3110" s="27" t="str">
        <f t="shared" si="94"/>
        <v/>
      </c>
    </row>
    <row r="3111" spans="1:1">
      <c r="A3111" s="27" t="str">
        <f t="shared" si="94"/>
        <v/>
      </c>
    </row>
    <row r="3112" spans="1:1">
      <c r="A3112" s="27" t="str">
        <f t="shared" si="94"/>
        <v/>
      </c>
    </row>
    <row r="3113" spans="1:1">
      <c r="A3113" s="27" t="str">
        <f t="shared" si="94"/>
        <v/>
      </c>
    </row>
    <row r="3114" spans="1:1">
      <c r="A3114" s="27" t="str">
        <f t="shared" si="94"/>
        <v/>
      </c>
    </row>
    <row r="3115" spans="1:1">
      <c r="A3115" s="27" t="str">
        <f t="shared" si="94"/>
        <v/>
      </c>
    </row>
    <row r="3116" spans="1:1">
      <c r="A3116" s="27" t="str">
        <f t="shared" ref="A3116:A3179" si="95">IF(B3116="","",ROW()-1)</f>
        <v/>
      </c>
    </row>
    <row r="3117" spans="1:1">
      <c r="A3117" s="27" t="str">
        <f t="shared" si="95"/>
        <v/>
      </c>
    </row>
    <row r="3118" spans="1:1">
      <c r="A3118" s="27" t="str">
        <f t="shared" si="95"/>
        <v/>
      </c>
    </row>
    <row r="3119" spans="1:1">
      <c r="A3119" s="27" t="str">
        <f t="shared" si="95"/>
        <v/>
      </c>
    </row>
    <row r="3120" spans="1:1">
      <c r="A3120" s="27" t="str">
        <f t="shared" si="95"/>
        <v/>
      </c>
    </row>
    <row r="3121" spans="1:1">
      <c r="A3121" s="27" t="str">
        <f t="shared" si="95"/>
        <v/>
      </c>
    </row>
    <row r="3122" spans="1:1">
      <c r="A3122" s="27" t="str">
        <f t="shared" si="95"/>
        <v/>
      </c>
    </row>
    <row r="3123" spans="1:1">
      <c r="A3123" s="27" t="str">
        <f t="shared" si="95"/>
        <v/>
      </c>
    </row>
    <row r="3124" spans="1:1">
      <c r="A3124" s="27" t="str">
        <f t="shared" si="95"/>
        <v/>
      </c>
    </row>
    <row r="3125" spans="1:1">
      <c r="A3125" s="27" t="str">
        <f t="shared" si="95"/>
        <v/>
      </c>
    </row>
    <row r="3126" spans="1:1">
      <c r="A3126" s="27" t="str">
        <f t="shared" si="95"/>
        <v/>
      </c>
    </row>
    <row r="3127" spans="1:1">
      <c r="A3127" s="27" t="str">
        <f t="shared" si="95"/>
        <v/>
      </c>
    </row>
    <row r="3128" spans="1:1">
      <c r="A3128" s="27" t="str">
        <f t="shared" si="95"/>
        <v/>
      </c>
    </row>
    <row r="3129" spans="1:1">
      <c r="A3129" s="27" t="str">
        <f t="shared" si="95"/>
        <v/>
      </c>
    </row>
    <row r="3130" spans="1:1">
      <c r="A3130" s="27" t="str">
        <f t="shared" si="95"/>
        <v/>
      </c>
    </row>
    <row r="3131" spans="1:1">
      <c r="A3131" s="27" t="str">
        <f t="shared" si="95"/>
        <v/>
      </c>
    </row>
    <row r="3132" spans="1:1">
      <c r="A3132" s="27" t="str">
        <f t="shared" si="95"/>
        <v/>
      </c>
    </row>
    <row r="3133" spans="1:1">
      <c r="A3133" s="27" t="str">
        <f t="shared" si="95"/>
        <v/>
      </c>
    </row>
    <row r="3134" spans="1:1">
      <c r="A3134" s="27" t="str">
        <f t="shared" si="95"/>
        <v/>
      </c>
    </row>
    <row r="3135" spans="1:1">
      <c r="A3135" s="27" t="str">
        <f t="shared" si="95"/>
        <v/>
      </c>
    </row>
    <row r="3136" spans="1:1">
      <c r="A3136" s="27" t="str">
        <f t="shared" si="95"/>
        <v/>
      </c>
    </row>
    <row r="3137" spans="1:1">
      <c r="A3137" s="27" t="str">
        <f t="shared" si="95"/>
        <v/>
      </c>
    </row>
    <row r="3138" spans="1:1">
      <c r="A3138" s="27" t="str">
        <f t="shared" si="95"/>
        <v/>
      </c>
    </row>
    <row r="3139" spans="1:1">
      <c r="A3139" s="27" t="str">
        <f t="shared" si="95"/>
        <v/>
      </c>
    </row>
    <row r="3140" spans="1:1">
      <c r="A3140" s="27" t="str">
        <f t="shared" si="95"/>
        <v/>
      </c>
    </row>
    <row r="3141" spans="1:1">
      <c r="A3141" s="27" t="str">
        <f t="shared" si="95"/>
        <v/>
      </c>
    </row>
    <row r="3142" spans="1:1">
      <c r="A3142" s="27" t="str">
        <f t="shared" si="95"/>
        <v/>
      </c>
    </row>
    <row r="3143" spans="1:1">
      <c r="A3143" s="27" t="str">
        <f t="shared" si="95"/>
        <v/>
      </c>
    </row>
    <row r="3144" spans="1:1">
      <c r="A3144" s="27" t="str">
        <f t="shared" si="95"/>
        <v/>
      </c>
    </row>
    <row r="3145" spans="1:1">
      <c r="A3145" s="27" t="str">
        <f t="shared" si="95"/>
        <v/>
      </c>
    </row>
    <row r="3146" spans="1:1">
      <c r="A3146" s="27" t="str">
        <f t="shared" si="95"/>
        <v/>
      </c>
    </row>
    <row r="3147" spans="1:1">
      <c r="A3147" s="27" t="str">
        <f t="shared" si="95"/>
        <v/>
      </c>
    </row>
    <row r="3148" spans="1:1">
      <c r="A3148" s="27" t="str">
        <f t="shared" si="95"/>
        <v/>
      </c>
    </row>
    <row r="3149" spans="1:1">
      <c r="A3149" s="27" t="str">
        <f t="shared" si="95"/>
        <v/>
      </c>
    </row>
    <row r="3150" spans="1:1">
      <c r="A3150" s="27" t="str">
        <f t="shared" si="95"/>
        <v/>
      </c>
    </row>
    <row r="3151" spans="1:1">
      <c r="A3151" s="27" t="str">
        <f t="shared" si="95"/>
        <v/>
      </c>
    </row>
    <row r="3152" spans="1:1">
      <c r="A3152" s="27" t="str">
        <f t="shared" si="95"/>
        <v/>
      </c>
    </row>
    <row r="3153" spans="1:1">
      <c r="A3153" s="27" t="str">
        <f t="shared" si="95"/>
        <v/>
      </c>
    </row>
    <row r="3154" spans="1:1">
      <c r="A3154" s="27" t="str">
        <f t="shared" si="95"/>
        <v/>
      </c>
    </row>
    <row r="3155" spans="1:1">
      <c r="A3155" s="27" t="str">
        <f t="shared" si="95"/>
        <v/>
      </c>
    </row>
    <row r="3156" spans="1:1">
      <c r="A3156" s="27" t="str">
        <f t="shared" si="95"/>
        <v/>
      </c>
    </row>
    <row r="3157" spans="1:1">
      <c r="A3157" s="27" t="str">
        <f t="shared" si="95"/>
        <v/>
      </c>
    </row>
    <row r="3158" spans="1:1">
      <c r="A3158" s="27" t="str">
        <f t="shared" si="95"/>
        <v/>
      </c>
    </row>
    <row r="3159" spans="1:1">
      <c r="A3159" s="27" t="str">
        <f t="shared" si="95"/>
        <v/>
      </c>
    </row>
    <row r="3160" spans="1:1">
      <c r="A3160" s="27" t="str">
        <f t="shared" si="95"/>
        <v/>
      </c>
    </row>
    <row r="3161" spans="1:1">
      <c r="A3161" s="27" t="str">
        <f t="shared" si="95"/>
        <v/>
      </c>
    </row>
    <row r="3162" spans="1:1">
      <c r="A3162" s="27" t="str">
        <f t="shared" si="95"/>
        <v/>
      </c>
    </row>
    <row r="3163" spans="1:1">
      <c r="A3163" s="27" t="str">
        <f t="shared" si="95"/>
        <v/>
      </c>
    </row>
    <row r="3164" spans="1:1">
      <c r="A3164" s="27" t="str">
        <f t="shared" si="95"/>
        <v/>
      </c>
    </row>
    <row r="3165" spans="1:1">
      <c r="A3165" s="27" t="str">
        <f t="shared" si="95"/>
        <v/>
      </c>
    </row>
    <row r="3166" spans="1:1">
      <c r="A3166" s="27" t="str">
        <f t="shared" si="95"/>
        <v/>
      </c>
    </row>
    <row r="3167" spans="1:1">
      <c r="A3167" s="27" t="str">
        <f t="shared" si="95"/>
        <v/>
      </c>
    </row>
    <row r="3168" spans="1:1">
      <c r="A3168" s="27" t="str">
        <f t="shared" si="95"/>
        <v/>
      </c>
    </row>
    <row r="3169" spans="1:1">
      <c r="A3169" s="27" t="str">
        <f t="shared" si="95"/>
        <v/>
      </c>
    </row>
    <row r="3170" spans="1:1">
      <c r="A3170" s="27" t="str">
        <f t="shared" si="95"/>
        <v/>
      </c>
    </row>
    <row r="3171" spans="1:1">
      <c r="A3171" s="27" t="str">
        <f t="shared" si="95"/>
        <v/>
      </c>
    </row>
    <row r="3172" spans="1:1">
      <c r="A3172" s="27" t="str">
        <f t="shared" si="95"/>
        <v/>
      </c>
    </row>
    <row r="3173" spans="1:1">
      <c r="A3173" s="27" t="str">
        <f t="shared" si="95"/>
        <v/>
      </c>
    </row>
    <row r="3174" spans="1:1">
      <c r="A3174" s="27" t="str">
        <f t="shared" si="95"/>
        <v/>
      </c>
    </row>
    <row r="3175" spans="1:1">
      <c r="A3175" s="27" t="str">
        <f t="shared" si="95"/>
        <v/>
      </c>
    </row>
    <row r="3176" spans="1:1">
      <c r="A3176" s="27" t="str">
        <f t="shared" si="95"/>
        <v/>
      </c>
    </row>
    <row r="3177" spans="1:1">
      <c r="A3177" s="27" t="str">
        <f t="shared" si="95"/>
        <v/>
      </c>
    </row>
    <row r="3178" spans="1:1">
      <c r="A3178" s="27" t="str">
        <f t="shared" si="95"/>
        <v/>
      </c>
    </row>
    <row r="3179" spans="1:1">
      <c r="A3179" s="27" t="str">
        <f t="shared" si="95"/>
        <v/>
      </c>
    </row>
    <row r="3180" spans="1:1">
      <c r="A3180" s="27" t="str">
        <f t="shared" ref="A3180:A3243" si="96">IF(B3180="","",ROW()-1)</f>
        <v/>
      </c>
    </row>
    <row r="3181" spans="1:1">
      <c r="A3181" s="27" t="str">
        <f t="shared" si="96"/>
        <v/>
      </c>
    </row>
    <row r="3182" spans="1:1">
      <c r="A3182" s="27" t="str">
        <f t="shared" si="96"/>
        <v/>
      </c>
    </row>
    <row r="3183" spans="1:1">
      <c r="A3183" s="27" t="str">
        <f t="shared" si="96"/>
        <v/>
      </c>
    </row>
    <row r="3184" spans="1:1">
      <c r="A3184" s="27" t="str">
        <f t="shared" si="96"/>
        <v/>
      </c>
    </row>
    <row r="3185" spans="1:1">
      <c r="A3185" s="27" t="str">
        <f t="shared" si="96"/>
        <v/>
      </c>
    </row>
    <row r="3186" spans="1:1">
      <c r="A3186" s="27" t="str">
        <f t="shared" si="96"/>
        <v/>
      </c>
    </row>
    <row r="3187" spans="1:1">
      <c r="A3187" s="27" t="str">
        <f t="shared" si="96"/>
        <v/>
      </c>
    </row>
    <row r="3188" spans="1:1">
      <c r="A3188" s="27" t="str">
        <f t="shared" si="96"/>
        <v/>
      </c>
    </row>
    <row r="3189" spans="1:1">
      <c r="A3189" s="27" t="str">
        <f t="shared" si="96"/>
        <v/>
      </c>
    </row>
    <row r="3190" spans="1:1">
      <c r="A3190" s="27" t="str">
        <f t="shared" si="96"/>
        <v/>
      </c>
    </row>
    <row r="3191" spans="1:1">
      <c r="A3191" s="27" t="str">
        <f t="shared" si="96"/>
        <v/>
      </c>
    </row>
    <row r="3192" spans="1:1">
      <c r="A3192" s="27" t="str">
        <f t="shared" si="96"/>
        <v/>
      </c>
    </row>
    <row r="3193" spans="1:1">
      <c r="A3193" s="27" t="str">
        <f t="shared" si="96"/>
        <v/>
      </c>
    </row>
    <row r="3194" spans="1:1">
      <c r="A3194" s="27" t="str">
        <f t="shared" si="96"/>
        <v/>
      </c>
    </row>
    <row r="3195" spans="1:1">
      <c r="A3195" s="27" t="str">
        <f t="shared" si="96"/>
        <v/>
      </c>
    </row>
    <row r="3196" spans="1:1">
      <c r="A3196" s="27" t="str">
        <f t="shared" si="96"/>
        <v/>
      </c>
    </row>
    <row r="3197" spans="1:1">
      <c r="A3197" s="27" t="str">
        <f t="shared" si="96"/>
        <v/>
      </c>
    </row>
    <row r="3198" spans="1:1">
      <c r="A3198" s="27" t="str">
        <f t="shared" si="96"/>
        <v/>
      </c>
    </row>
    <row r="3199" spans="1:1">
      <c r="A3199" s="27" t="str">
        <f t="shared" si="96"/>
        <v/>
      </c>
    </row>
    <row r="3200" spans="1:1">
      <c r="A3200" s="27" t="str">
        <f t="shared" si="96"/>
        <v/>
      </c>
    </row>
    <row r="3201" spans="1:1">
      <c r="A3201" s="27" t="str">
        <f t="shared" si="96"/>
        <v/>
      </c>
    </row>
    <row r="3202" spans="1:1">
      <c r="A3202" s="27" t="str">
        <f t="shared" si="96"/>
        <v/>
      </c>
    </row>
    <row r="3203" spans="1:1">
      <c r="A3203" s="27" t="str">
        <f t="shared" si="96"/>
        <v/>
      </c>
    </row>
    <row r="3204" spans="1:1">
      <c r="A3204" s="27" t="str">
        <f t="shared" si="96"/>
        <v/>
      </c>
    </row>
    <row r="3205" spans="1:1">
      <c r="A3205" s="27" t="str">
        <f t="shared" si="96"/>
        <v/>
      </c>
    </row>
    <row r="3206" spans="1:1">
      <c r="A3206" s="27" t="str">
        <f t="shared" si="96"/>
        <v/>
      </c>
    </row>
    <row r="3207" spans="1:1">
      <c r="A3207" s="27" t="str">
        <f t="shared" si="96"/>
        <v/>
      </c>
    </row>
    <row r="3208" spans="1:1">
      <c r="A3208" s="27" t="str">
        <f t="shared" si="96"/>
        <v/>
      </c>
    </row>
    <row r="3209" spans="1:1">
      <c r="A3209" s="27" t="str">
        <f t="shared" si="96"/>
        <v/>
      </c>
    </row>
    <row r="3210" spans="1:1">
      <c r="A3210" s="27" t="str">
        <f t="shared" si="96"/>
        <v/>
      </c>
    </row>
    <row r="3211" spans="1:1">
      <c r="A3211" s="27" t="str">
        <f t="shared" si="96"/>
        <v/>
      </c>
    </row>
    <row r="3212" spans="1:1">
      <c r="A3212" s="27" t="str">
        <f t="shared" si="96"/>
        <v/>
      </c>
    </row>
    <row r="3213" spans="1:1">
      <c r="A3213" s="27" t="str">
        <f t="shared" si="96"/>
        <v/>
      </c>
    </row>
    <row r="3214" spans="1:1">
      <c r="A3214" s="27" t="str">
        <f t="shared" si="96"/>
        <v/>
      </c>
    </row>
    <row r="3215" spans="1:1">
      <c r="A3215" s="27" t="str">
        <f t="shared" si="96"/>
        <v/>
      </c>
    </row>
    <row r="3216" spans="1:1">
      <c r="A3216" s="27" t="str">
        <f t="shared" si="96"/>
        <v/>
      </c>
    </row>
    <row r="3217" spans="1:1">
      <c r="A3217" s="27" t="str">
        <f t="shared" si="96"/>
        <v/>
      </c>
    </row>
    <row r="3218" spans="1:1">
      <c r="A3218" s="27" t="str">
        <f t="shared" si="96"/>
        <v/>
      </c>
    </row>
    <row r="3219" spans="1:1">
      <c r="A3219" s="27" t="str">
        <f t="shared" si="96"/>
        <v/>
      </c>
    </row>
    <row r="3220" spans="1:1">
      <c r="A3220" s="27" t="str">
        <f t="shared" si="96"/>
        <v/>
      </c>
    </row>
    <row r="3221" spans="1:1">
      <c r="A3221" s="27" t="str">
        <f t="shared" si="96"/>
        <v/>
      </c>
    </row>
    <row r="3222" spans="1:1">
      <c r="A3222" s="27" t="str">
        <f t="shared" si="96"/>
        <v/>
      </c>
    </row>
    <row r="3223" spans="1:1">
      <c r="A3223" s="27" t="str">
        <f t="shared" si="96"/>
        <v/>
      </c>
    </row>
    <row r="3224" spans="1:1">
      <c r="A3224" s="27" t="str">
        <f t="shared" si="96"/>
        <v/>
      </c>
    </row>
    <row r="3225" spans="1:1">
      <c r="A3225" s="27" t="str">
        <f t="shared" si="96"/>
        <v/>
      </c>
    </row>
    <row r="3226" spans="1:1">
      <c r="A3226" s="27" t="str">
        <f t="shared" si="96"/>
        <v/>
      </c>
    </row>
    <row r="3227" spans="1:1">
      <c r="A3227" s="27" t="str">
        <f t="shared" si="96"/>
        <v/>
      </c>
    </row>
    <row r="3228" spans="1:1">
      <c r="A3228" s="27" t="str">
        <f t="shared" si="96"/>
        <v/>
      </c>
    </row>
    <row r="3229" spans="1:1">
      <c r="A3229" s="27" t="str">
        <f t="shared" si="96"/>
        <v/>
      </c>
    </row>
    <row r="3230" spans="1:1">
      <c r="A3230" s="27" t="str">
        <f t="shared" si="96"/>
        <v/>
      </c>
    </row>
    <row r="3231" spans="1:1">
      <c r="A3231" s="27" t="str">
        <f t="shared" si="96"/>
        <v/>
      </c>
    </row>
    <row r="3232" spans="1:1">
      <c r="A3232" s="27" t="str">
        <f t="shared" si="96"/>
        <v/>
      </c>
    </row>
    <row r="3233" spans="1:1">
      <c r="A3233" s="27" t="str">
        <f t="shared" si="96"/>
        <v/>
      </c>
    </row>
    <row r="3234" spans="1:1">
      <c r="A3234" s="27" t="str">
        <f t="shared" si="96"/>
        <v/>
      </c>
    </row>
    <row r="3235" spans="1:1">
      <c r="A3235" s="27" t="str">
        <f t="shared" si="96"/>
        <v/>
      </c>
    </row>
    <row r="3236" spans="1:1">
      <c r="A3236" s="27" t="str">
        <f t="shared" si="96"/>
        <v/>
      </c>
    </row>
    <row r="3237" spans="1:1">
      <c r="A3237" s="27" t="str">
        <f t="shared" si="96"/>
        <v/>
      </c>
    </row>
    <row r="3238" spans="1:1">
      <c r="A3238" s="27" t="str">
        <f t="shared" si="96"/>
        <v/>
      </c>
    </row>
    <row r="3239" spans="1:1">
      <c r="A3239" s="27" t="str">
        <f t="shared" si="96"/>
        <v/>
      </c>
    </row>
    <row r="3240" spans="1:1">
      <c r="A3240" s="27" t="str">
        <f t="shared" si="96"/>
        <v/>
      </c>
    </row>
    <row r="3241" spans="1:1">
      <c r="A3241" s="27" t="str">
        <f t="shared" si="96"/>
        <v/>
      </c>
    </row>
    <row r="3242" spans="1:1">
      <c r="A3242" s="27" t="str">
        <f t="shared" si="96"/>
        <v/>
      </c>
    </row>
    <row r="3243" spans="1:1">
      <c r="A3243" s="27" t="str">
        <f t="shared" si="96"/>
        <v/>
      </c>
    </row>
    <row r="3244" spans="1:1">
      <c r="A3244" s="27" t="str">
        <f t="shared" ref="A3244:A3307" si="97">IF(B3244="","",ROW()-1)</f>
        <v/>
      </c>
    </row>
    <row r="3245" spans="1:1">
      <c r="A3245" s="27" t="str">
        <f t="shared" si="97"/>
        <v/>
      </c>
    </row>
    <row r="3246" spans="1:1">
      <c r="A3246" s="27" t="str">
        <f t="shared" si="97"/>
        <v/>
      </c>
    </row>
    <row r="3247" spans="1:1">
      <c r="A3247" s="27" t="str">
        <f t="shared" si="97"/>
        <v/>
      </c>
    </row>
    <row r="3248" spans="1:1">
      <c r="A3248" s="27" t="str">
        <f t="shared" si="97"/>
        <v/>
      </c>
    </row>
    <row r="3249" spans="1:1">
      <c r="A3249" s="27" t="str">
        <f t="shared" si="97"/>
        <v/>
      </c>
    </row>
    <row r="3250" spans="1:1">
      <c r="A3250" s="27" t="str">
        <f t="shared" si="97"/>
        <v/>
      </c>
    </row>
    <row r="3251" spans="1:1">
      <c r="A3251" s="27" t="str">
        <f t="shared" si="97"/>
        <v/>
      </c>
    </row>
    <row r="3252" spans="1:1">
      <c r="A3252" s="27" t="str">
        <f t="shared" si="97"/>
        <v/>
      </c>
    </row>
    <row r="3253" spans="1:1">
      <c r="A3253" s="27" t="str">
        <f t="shared" si="97"/>
        <v/>
      </c>
    </row>
    <row r="3254" spans="1:1">
      <c r="A3254" s="27" t="str">
        <f t="shared" si="97"/>
        <v/>
      </c>
    </row>
    <row r="3255" spans="1:1">
      <c r="A3255" s="27" t="str">
        <f t="shared" si="97"/>
        <v/>
      </c>
    </row>
    <row r="3256" spans="1:1">
      <c r="A3256" s="27" t="str">
        <f t="shared" si="97"/>
        <v/>
      </c>
    </row>
    <row r="3257" spans="1:1">
      <c r="A3257" s="27" t="str">
        <f t="shared" si="97"/>
        <v/>
      </c>
    </row>
    <row r="3258" spans="1:1">
      <c r="A3258" s="27" t="str">
        <f t="shared" si="97"/>
        <v/>
      </c>
    </row>
    <row r="3259" spans="1:1">
      <c r="A3259" s="27" t="str">
        <f t="shared" si="97"/>
        <v/>
      </c>
    </row>
    <row r="3260" spans="1:1">
      <c r="A3260" s="27" t="str">
        <f t="shared" si="97"/>
        <v/>
      </c>
    </row>
    <row r="3261" spans="1:1">
      <c r="A3261" s="27" t="str">
        <f t="shared" si="97"/>
        <v/>
      </c>
    </row>
    <row r="3262" spans="1:1">
      <c r="A3262" s="27" t="str">
        <f t="shared" si="97"/>
        <v/>
      </c>
    </row>
    <row r="3263" spans="1:1">
      <c r="A3263" s="27" t="str">
        <f t="shared" si="97"/>
        <v/>
      </c>
    </row>
    <row r="3264" spans="1:1">
      <c r="A3264" s="27" t="str">
        <f t="shared" si="97"/>
        <v/>
      </c>
    </row>
    <row r="3265" spans="1:1">
      <c r="A3265" s="27" t="str">
        <f t="shared" si="97"/>
        <v/>
      </c>
    </row>
    <row r="3266" spans="1:1">
      <c r="A3266" s="27" t="str">
        <f t="shared" si="97"/>
        <v/>
      </c>
    </row>
    <row r="3267" spans="1:1">
      <c r="A3267" s="27" t="str">
        <f t="shared" si="97"/>
        <v/>
      </c>
    </row>
    <row r="3268" spans="1:1">
      <c r="A3268" s="27" t="str">
        <f t="shared" si="97"/>
        <v/>
      </c>
    </row>
    <row r="3269" spans="1:1">
      <c r="A3269" s="27" t="str">
        <f t="shared" si="97"/>
        <v/>
      </c>
    </row>
    <row r="3270" spans="1:1">
      <c r="A3270" s="27" t="str">
        <f t="shared" si="97"/>
        <v/>
      </c>
    </row>
    <row r="3271" spans="1:1">
      <c r="A3271" s="27" t="str">
        <f t="shared" si="97"/>
        <v/>
      </c>
    </row>
    <row r="3272" spans="1:1">
      <c r="A3272" s="27" t="str">
        <f t="shared" si="97"/>
        <v/>
      </c>
    </row>
    <row r="3273" spans="1:1">
      <c r="A3273" s="27" t="str">
        <f t="shared" si="97"/>
        <v/>
      </c>
    </row>
    <row r="3274" spans="1:1">
      <c r="A3274" s="27" t="str">
        <f t="shared" si="97"/>
        <v/>
      </c>
    </row>
    <row r="3275" spans="1:1">
      <c r="A3275" s="27" t="str">
        <f t="shared" si="97"/>
        <v/>
      </c>
    </row>
    <row r="3276" spans="1:1">
      <c r="A3276" s="27" t="str">
        <f t="shared" si="97"/>
        <v/>
      </c>
    </row>
    <row r="3277" spans="1:1">
      <c r="A3277" s="27" t="str">
        <f t="shared" si="97"/>
        <v/>
      </c>
    </row>
    <row r="3278" spans="1:1">
      <c r="A3278" s="27" t="str">
        <f t="shared" si="97"/>
        <v/>
      </c>
    </row>
    <row r="3279" spans="1:1">
      <c r="A3279" s="27" t="str">
        <f t="shared" si="97"/>
        <v/>
      </c>
    </row>
    <row r="3280" spans="1:1">
      <c r="A3280" s="27" t="str">
        <f t="shared" si="97"/>
        <v/>
      </c>
    </row>
    <row r="3281" spans="1:1">
      <c r="A3281" s="27" t="str">
        <f t="shared" si="97"/>
        <v/>
      </c>
    </row>
    <row r="3282" spans="1:1">
      <c r="A3282" s="27" t="str">
        <f t="shared" si="97"/>
        <v/>
      </c>
    </row>
    <row r="3283" spans="1:1">
      <c r="A3283" s="27" t="str">
        <f t="shared" si="97"/>
        <v/>
      </c>
    </row>
    <row r="3284" spans="1:1">
      <c r="A3284" s="27" t="str">
        <f t="shared" si="97"/>
        <v/>
      </c>
    </row>
    <row r="3285" spans="1:1">
      <c r="A3285" s="27" t="str">
        <f t="shared" si="97"/>
        <v/>
      </c>
    </row>
    <row r="3286" spans="1:1">
      <c r="A3286" s="27" t="str">
        <f t="shared" si="97"/>
        <v/>
      </c>
    </row>
    <row r="3287" spans="1:1">
      <c r="A3287" s="27" t="str">
        <f t="shared" si="97"/>
        <v/>
      </c>
    </row>
    <row r="3288" spans="1:1">
      <c r="A3288" s="27" t="str">
        <f t="shared" si="97"/>
        <v/>
      </c>
    </row>
    <row r="3289" spans="1:1">
      <c r="A3289" s="27" t="str">
        <f t="shared" si="97"/>
        <v/>
      </c>
    </row>
    <row r="3290" spans="1:1">
      <c r="A3290" s="27" t="str">
        <f t="shared" si="97"/>
        <v/>
      </c>
    </row>
    <row r="3291" spans="1:1">
      <c r="A3291" s="27" t="str">
        <f t="shared" si="97"/>
        <v/>
      </c>
    </row>
    <row r="3292" spans="1:1">
      <c r="A3292" s="27" t="str">
        <f t="shared" si="97"/>
        <v/>
      </c>
    </row>
    <row r="3293" spans="1:1">
      <c r="A3293" s="27" t="str">
        <f t="shared" si="97"/>
        <v/>
      </c>
    </row>
    <row r="3294" spans="1:1">
      <c r="A3294" s="27" t="str">
        <f t="shared" si="97"/>
        <v/>
      </c>
    </row>
    <row r="3295" spans="1:1">
      <c r="A3295" s="27" t="str">
        <f t="shared" si="97"/>
        <v/>
      </c>
    </row>
    <row r="3296" spans="1:1">
      <c r="A3296" s="27" t="str">
        <f t="shared" si="97"/>
        <v/>
      </c>
    </row>
    <row r="3297" spans="1:1">
      <c r="A3297" s="27" t="str">
        <f t="shared" si="97"/>
        <v/>
      </c>
    </row>
    <row r="3298" spans="1:1">
      <c r="A3298" s="27" t="str">
        <f t="shared" si="97"/>
        <v/>
      </c>
    </row>
    <row r="3299" spans="1:1">
      <c r="A3299" s="27" t="str">
        <f t="shared" si="97"/>
        <v/>
      </c>
    </row>
    <row r="3300" spans="1:1">
      <c r="A3300" s="27" t="str">
        <f t="shared" si="97"/>
        <v/>
      </c>
    </row>
    <row r="3301" spans="1:1">
      <c r="A3301" s="27" t="str">
        <f t="shared" si="97"/>
        <v/>
      </c>
    </row>
    <row r="3302" spans="1:1">
      <c r="A3302" s="27" t="str">
        <f t="shared" si="97"/>
        <v/>
      </c>
    </row>
    <row r="3303" spans="1:1">
      <c r="A3303" s="27" t="str">
        <f t="shared" si="97"/>
        <v/>
      </c>
    </row>
    <row r="3304" spans="1:1">
      <c r="A3304" s="27" t="str">
        <f t="shared" si="97"/>
        <v/>
      </c>
    </row>
    <row r="3305" spans="1:1">
      <c r="A3305" s="27" t="str">
        <f t="shared" si="97"/>
        <v/>
      </c>
    </row>
    <row r="3306" spans="1:1">
      <c r="A3306" s="27" t="str">
        <f t="shared" si="97"/>
        <v/>
      </c>
    </row>
    <row r="3307" spans="1:1">
      <c r="A3307" s="27" t="str">
        <f t="shared" si="97"/>
        <v/>
      </c>
    </row>
    <row r="3308" spans="1:1">
      <c r="A3308" s="27" t="str">
        <f t="shared" ref="A3308:A3371" si="98">IF(B3308="","",ROW()-1)</f>
        <v/>
      </c>
    </row>
    <row r="3309" spans="1:1">
      <c r="A3309" s="27" t="str">
        <f t="shared" si="98"/>
        <v/>
      </c>
    </row>
    <row r="3310" spans="1:1">
      <c r="A3310" s="27" t="str">
        <f t="shared" si="98"/>
        <v/>
      </c>
    </row>
    <row r="3311" spans="1:1">
      <c r="A3311" s="27" t="str">
        <f t="shared" si="98"/>
        <v/>
      </c>
    </row>
    <row r="3312" spans="1:1">
      <c r="A3312" s="27" t="str">
        <f t="shared" si="98"/>
        <v/>
      </c>
    </row>
    <row r="3313" spans="1:1">
      <c r="A3313" s="27" t="str">
        <f t="shared" si="98"/>
        <v/>
      </c>
    </row>
    <row r="3314" spans="1:1">
      <c r="A3314" s="27" t="str">
        <f t="shared" si="98"/>
        <v/>
      </c>
    </row>
    <row r="3315" spans="1:1">
      <c r="A3315" s="27" t="str">
        <f t="shared" si="98"/>
        <v/>
      </c>
    </row>
    <row r="3316" spans="1:1">
      <c r="A3316" s="27" t="str">
        <f t="shared" si="98"/>
        <v/>
      </c>
    </row>
    <row r="3317" spans="1:1">
      <c r="A3317" s="27" t="str">
        <f t="shared" si="98"/>
        <v/>
      </c>
    </row>
    <row r="3318" spans="1:1">
      <c r="A3318" s="27" t="str">
        <f t="shared" si="98"/>
        <v/>
      </c>
    </row>
    <row r="3319" spans="1:1">
      <c r="A3319" s="27" t="str">
        <f t="shared" si="98"/>
        <v/>
      </c>
    </row>
    <row r="3320" spans="1:1">
      <c r="A3320" s="27" t="str">
        <f t="shared" si="98"/>
        <v/>
      </c>
    </row>
    <row r="3321" spans="1:1">
      <c r="A3321" s="27" t="str">
        <f t="shared" si="98"/>
        <v/>
      </c>
    </row>
    <row r="3322" spans="1:1">
      <c r="A3322" s="27" t="str">
        <f t="shared" si="98"/>
        <v/>
      </c>
    </row>
    <row r="3323" spans="1:1">
      <c r="A3323" s="27" t="str">
        <f t="shared" si="98"/>
        <v/>
      </c>
    </row>
    <row r="3324" spans="1:1">
      <c r="A3324" s="27" t="str">
        <f t="shared" si="98"/>
        <v/>
      </c>
    </row>
    <row r="3325" spans="1:1">
      <c r="A3325" s="27" t="str">
        <f t="shared" si="98"/>
        <v/>
      </c>
    </row>
    <row r="3326" spans="1:1">
      <c r="A3326" s="27" t="str">
        <f t="shared" si="98"/>
        <v/>
      </c>
    </row>
    <row r="3327" spans="1:1">
      <c r="A3327" s="27" t="str">
        <f t="shared" si="98"/>
        <v/>
      </c>
    </row>
    <row r="3328" spans="1:1">
      <c r="A3328" s="27" t="str">
        <f t="shared" si="98"/>
        <v/>
      </c>
    </row>
    <row r="3329" spans="1:1">
      <c r="A3329" s="27" t="str">
        <f t="shared" si="98"/>
        <v/>
      </c>
    </row>
    <row r="3330" spans="1:1">
      <c r="A3330" s="27" t="str">
        <f t="shared" si="98"/>
        <v/>
      </c>
    </row>
    <row r="3331" spans="1:1">
      <c r="A3331" s="27" t="str">
        <f t="shared" si="98"/>
        <v/>
      </c>
    </row>
    <row r="3332" spans="1:1">
      <c r="A3332" s="27" t="str">
        <f t="shared" si="98"/>
        <v/>
      </c>
    </row>
    <row r="3333" spans="1:1">
      <c r="A3333" s="27" t="str">
        <f t="shared" si="98"/>
        <v/>
      </c>
    </row>
    <row r="3334" spans="1:1">
      <c r="A3334" s="27" t="str">
        <f t="shared" si="98"/>
        <v/>
      </c>
    </row>
    <row r="3335" spans="1:1">
      <c r="A3335" s="27" t="str">
        <f t="shared" si="98"/>
        <v/>
      </c>
    </row>
    <row r="3336" spans="1:1">
      <c r="A3336" s="27" t="str">
        <f t="shared" si="98"/>
        <v/>
      </c>
    </row>
    <row r="3337" spans="1:1">
      <c r="A3337" s="27" t="str">
        <f t="shared" si="98"/>
        <v/>
      </c>
    </row>
    <row r="3338" spans="1:1">
      <c r="A3338" s="27" t="str">
        <f t="shared" si="98"/>
        <v/>
      </c>
    </row>
    <row r="3339" spans="1:1">
      <c r="A3339" s="27" t="str">
        <f t="shared" si="98"/>
        <v/>
      </c>
    </row>
    <row r="3340" spans="1:1">
      <c r="A3340" s="27" t="str">
        <f t="shared" si="98"/>
        <v/>
      </c>
    </row>
    <row r="3341" spans="1:1">
      <c r="A3341" s="27" t="str">
        <f t="shared" si="98"/>
        <v/>
      </c>
    </row>
    <row r="3342" spans="1:1">
      <c r="A3342" s="27" t="str">
        <f t="shared" si="98"/>
        <v/>
      </c>
    </row>
    <row r="3343" spans="1:1">
      <c r="A3343" s="27" t="str">
        <f t="shared" si="98"/>
        <v/>
      </c>
    </row>
    <row r="3344" spans="1:1">
      <c r="A3344" s="27" t="str">
        <f t="shared" si="98"/>
        <v/>
      </c>
    </row>
    <row r="3345" spans="1:1">
      <c r="A3345" s="27" t="str">
        <f t="shared" si="98"/>
        <v/>
      </c>
    </row>
    <row r="3346" spans="1:1">
      <c r="A3346" s="27" t="str">
        <f t="shared" si="98"/>
        <v/>
      </c>
    </row>
    <row r="3347" spans="1:1">
      <c r="A3347" s="27" t="str">
        <f t="shared" si="98"/>
        <v/>
      </c>
    </row>
    <row r="3348" spans="1:1">
      <c r="A3348" s="27" t="str">
        <f t="shared" si="98"/>
        <v/>
      </c>
    </row>
    <row r="3349" spans="1:1">
      <c r="A3349" s="27" t="str">
        <f t="shared" si="98"/>
        <v/>
      </c>
    </row>
    <row r="3350" spans="1:1">
      <c r="A3350" s="27" t="str">
        <f t="shared" si="98"/>
        <v/>
      </c>
    </row>
    <row r="3351" spans="1:1">
      <c r="A3351" s="27" t="str">
        <f t="shared" si="98"/>
        <v/>
      </c>
    </row>
    <row r="3352" spans="1:1">
      <c r="A3352" s="27" t="str">
        <f t="shared" si="98"/>
        <v/>
      </c>
    </row>
    <row r="3353" spans="1:1">
      <c r="A3353" s="27" t="str">
        <f t="shared" si="98"/>
        <v/>
      </c>
    </row>
    <row r="3354" spans="1:1">
      <c r="A3354" s="27" t="str">
        <f t="shared" si="98"/>
        <v/>
      </c>
    </row>
    <row r="3355" spans="1:1">
      <c r="A3355" s="27" t="str">
        <f t="shared" si="98"/>
        <v/>
      </c>
    </row>
    <row r="3356" spans="1:1">
      <c r="A3356" s="27" t="str">
        <f t="shared" si="98"/>
        <v/>
      </c>
    </row>
    <row r="3357" spans="1:1">
      <c r="A3357" s="27" t="str">
        <f t="shared" si="98"/>
        <v/>
      </c>
    </row>
    <row r="3358" spans="1:1">
      <c r="A3358" s="27" t="str">
        <f t="shared" si="98"/>
        <v/>
      </c>
    </row>
    <row r="3359" spans="1:1">
      <c r="A3359" s="27" t="str">
        <f t="shared" si="98"/>
        <v/>
      </c>
    </row>
    <row r="3360" spans="1:1">
      <c r="A3360" s="27" t="str">
        <f t="shared" si="98"/>
        <v/>
      </c>
    </row>
    <row r="3361" spans="1:1">
      <c r="A3361" s="27" t="str">
        <f t="shared" si="98"/>
        <v/>
      </c>
    </row>
    <row r="3362" spans="1:1">
      <c r="A3362" s="27" t="str">
        <f t="shared" si="98"/>
        <v/>
      </c>
    </row>
    <row r="3363" spans="1:1">
      <c r="A3363" s="27" t="str">
        <f t="shared" si="98"/>
        <v/>
      </c>
    </row>
    <row r="3364" spans="1:1">
      <c r="A3364" s="27" t="str">
        <f t="shared" si="98"/>
        <v/>
      </c>
    </row>
    <row r="3365" spans="1:1">
      <c r="A3365" s="27" t="str">
        <f t="shared" si="98"/>
        <v/>
      </c>
    </row>
    <row r="3366" spans="1:1">
      <c r="A3366" s="27" t="str">
        <f t="shared" si="98"/>
        <v/>
      </c>
    </row>
    <row r="3367" spans="1:1">
      <c r="A3367" s="27" t="str">
        <f t="shared" si="98"/>
        <v/>
      </c>
    </row>
    <row r="3368" spans="1:1">
      <c r="A3368" s="27" t="str">
        <f t="shared" si="98"/>
        <v/>
      </c>
    </row>
    <row r="3369" spans="1:1">
      <c r="A3369" s="27" t="str">
        <f t="shared" si="98"/>
        <v/>
      </c>
    </row>
    <row r="3370" spans="1:1">
      <c r="A3370" s="27" t="str">
        <f t="shared" si="98"/>
        <v/>
      </c>
    </row>
    <row r="3371" spans="1:1">
      <c r="A3371" s="27" t="str">
        <f t="shared" si="98"/>
        <v/>
      </c>
    </row>
    <row r="3372" spans="1:1">
      <c r="A3372" s="27" t="str">
        <f t="shared" ref="A3372:A3435" si="99">IF(B3372="","",ROW()-1)</f>
        <v/>
      </c>
    </row>
    <row r="3373" spans="1:1">
      <c r="A3373" s="27" t="str">
        <f t="shared" si="99"/>
        <v/>
      </c>
    </row>
    <row r="3374" spans="1:1">
      <c r="A3374" s="27" t="str">
        <f t="shared" si="99"/>
        <v/>
      </c>
    </row>
    <row r="3375" spans="1:1">
      <c r="A3375" s="27" t="str">
        <f t="shared" si="99"/>
        <v/>
      </c>
    </row>
    <row r="3376" spans="1:1">
      <c r="A3376" s="27" t="str">
        <f t="shared" si="99"/>
        <v/>
      </c>
    </row>
    <row r="3377" spans="1:1">
      <c r="A3377" s="27" t="str">
        <f t="shared" si="99"/>
        <v/>
      </c>
    </row>
    <row r="3378" spans="1:1">
      <c r="A3378" s="27" t="str">
        <f t="shared" si="99"/>
        <v/>
      </c>
    </row>
    <row r="3379" spans="1:1">
      <c r="A3379" s="27" t="str">
        <f t="shared" si="99"/>
        <v/>
      </c>
    </row>
    <row r="3380" spans="1:1">
      <c r="A3380" s="27" t="str">
        <f t="shared" si="99"/>
        <v/>
      </c>
    </row>
    <row r="3381" spans="1:1">
      <c r="A3381" s="27" t="str">
        <f t="shared" si="99"/>
        <v/>
      </c>
    </row>
    <row r="3382" spans="1:1">
      <c r="A3382" s="27" t="str">
        <f t="shared" si="99"/>
        <v/>
      </c>
    </row>
    <row r="3383" spans="1:1">
      <c r="A3383" s="27" t="str">
        <f t="shared" si="99"/>
        <v/>
      </c>
    </row>
    <row r="3384" spans="1:1">
      <c r="A3384" s="27" t="str">
        <f t="shared" si="99"/>
        <v/>
      </c>
    </row>
    <row r="3385" spans="1:1">
      <c r="A3385" s="27" t="str">
        <f t="shared" si="99"/>
        <v/>
      </c>
    </row>
    <row r="3386" spans="1:1">
      <c r="A3386" s="27" t="str">
        <f t="shared" si="99"/>
        <v/>
      </c>
    </row>
    <row r="3387" spans="1:1">
      <c r="A3387" s="27" t="str">
        <f t="shared" si="99"/>
        <v/>
      </c>
    </row>
    <row r="3388" spans="1:1">
      <c r="A3388" s="27" t="str">
        <f t="shared" si="99"/>
        <v/>
      </c>
    </row>
    <row r="3389" spans="1:1">
      <c r="A3389" s="27" t="str">
        <f t="shared" si="99"/>
        <v/>
      </c>
    </row>
    <row r="3390" spans="1:1">
      <c r="A3390" s="27" t="str">
        <f t="shared" si="99"/>
        <v/>
      </c>
    </row>
    <row r="3391" spans="1:1">
      <c r="A3391" s="27" t="str">
        <f t="shared" si="99"/>
        <v/>
      </c>
    </row>
    <row r="3392" spans="1:1">
      <c r="A3392" s="27" t="str">
        <f t="shared" si="99"/>
        <v/>
      </c>
    </row>
    <row r="3393" spans="1:1">
      <c r="A3393" s="27" t="str">
        <f t="shared" si="99"/>
        <v/>
      </c>
    </row>
    <row r="3394" spans="1:1">
      <c r="A3394" s="27" t="str">
        <f t="shared" si="99"/>
        <v/>
      </c>
    </row>
    <row r="3395" spans="1:1">
      <c r="A3395" s="27" t="str">
        <f t="shared" si="99"/>
        <v/>
      </c>
    </row>
    <row r="3396" spans="1:1">
      <c r="A3396" s="27" t="str">
        <f t="shared" si="99"/>
        <v/>
      </c>
    </row>
    <row r="3397" spans="1:1">
      <c r="A3397" s="27" t="str">
        <f t="shared" si="99"/>
        <v/>
      </c>
    </row>
    <row r="3398" spans="1:1">
      <c r="A3398" s="27" t="str">
        <f t="shared" si="99"/>
        <v/>
      </c>
    </row>
    <row r="3399" spans="1:1">
      <c r="A3399" s="27" t="str">
        <f t="shared" si="99"/>
        <v/>
      </c>
    </row>
    <row r="3400" spans="1:1">
      <c r="A3400" s="27" t="str">
        <f t="shared" si="99"/>
        <v/>
      </c>
    </row>
    <row r="3401" spans="1:1">
      <c r="A3401" s="27" t="str">
        <f t="shared" si="99"/>
        <v/>
      </c>
    </row>
    <row r="3402" spans="1:1">
      <c r="A3402" s="27" t="str">
        <f t="shared" si="99"/>
        <v/>
      </c>
    </row>
    <row r="3403" spans="1:1">
      <c r="A3403" s="27" t="str">
        <f t="shared" si="99"/>
        <v/>
      </c>
    </row>
    <row r="3404" spans="1:1">
      <c r="A3404" s="27" t="str">
        <f t="shared" si="99"/>
        <v/>
      </c>
    </row>
    <row r="3405" spans="1:1">
      <c r="A3405" s="27" t="str">
        <f t="shared" si="99"/>
        <v/>
      </c>
    </row>
    <row r="3406" spans="1:1">
      <c r="A3406" s="27" t="str">
        <f t="shared" si="99"/>
        <v/>
      </c>
    </row>
    <row r="3407" spans="1:1">
      <c r="A3407" s="27" t="str">
        <f t="shared" si="99"/>
        <v/>
      </c>
    </row>
    <row r="3408" spans="1:1">
      <c r="A3408" s="27" t="str">
        <f t="shared" si="99"/>
        <v/>
      </c>
    </row>
    <row r="3409" spans="1:1">
      <c r="A3409" s="27" t="str">
        <f t="shared" si="99"/>
        <v/>
      </c>
    </row>
    <row r="3410" spans="1:1">
      <c r="A3410" s="27" t="str">
        <f t="shared" si="99"/>
        <v/>
      </c>
    </row>
    <row r="3411" spans="1:1">
      <c r="A3411" s="27" t="str">
        <f t="shared" si="99"/>
        <v/>
      </c>
    </row>
    <row r="3412" spans="1:1">
      <c r="A3412" s="27" t="str">
        <f t="shared" si="99"/>
        <v/>
      </c>
    </row>
    <row r="3413" spans="1:1">
      <c r="A3413" s="27" t="str">
        <f t="shared" si="99"/>
        <v/>
      </c>
    </row>
    <row r="3414" spans="1:1">
      <c r="A3414" s="27" t="str">
        <f t="shared" si="99"/>
        <v/>
      </c>
    </row>
    <row r="3415" spans="1:1">
      <c r="A3415" s="27" t="str">
        <f t="shared" si="99"/>
        <v/>
      </c>
    </row>
    <row r="3416" spans="1:1">
      <c r="A3416" s="27" t="str">
        <f t="shared" si="99"/>
        <v/>
      </c>
    </row>
    <row r="3417" spans="1:1">
      <c r="A3417" s="27" t="str">
        <f t="shared" si="99"/>
        <v/>
      </c>
    </row>
    <row r="3418" spans="1:1">
      <c r="A3418" s="27" t="str">
        <f t="shared" si="99"/>
        <v/>
      </c>
    </row>
    <row r="3419" spans="1:1">
      <c r="A3419" s="27" t="str">
        <f t="shared" si="99"/>
        <v/>
      </c>
    </row>
    <row r="3420" spans="1:1">
      <c r="A3420" s="27" t="str">
        <f t="shared" si="99"/>
        <v/>
      </c>
    </row>
    <row r="3421" spans="1:1">
      <c r="A3421" s="27" t="str">
        <f t="shared" si="99"/>
        <v/>
      </c>
    </row>
    <row r="3422" spans="1:1">
      <c r="A3422" s="27" t="str">
        <f t="shared" si="99"/>
        <v/>
      </c>
    </row>
    <row r="3423" spans="1:1">
      <c r="A3423" s="27" t="str">
        <f t="shared" si="99"/>
        <v/>
      </c>
    </row>
    <row r="3424" spans="1:1">
      <c r="A3424" s="27" t="str">
        <f t="shared" si="99"/>
        <v/>
      </c>
    </row>
    <row r="3425" spans="1:1">
      <c r="A3425" s="27" t="str">
        <f t="shared" si="99"/>
        <v/>
      </c>
    </row>
    <row r="3426" spans="1:1">
      <c r="A3426" s="27" t="str">
        <f t="shared" si="99"/>
        <v/>
      </c>
    </row>
    <row r="3427" spans="1:1">
      <c r="A3427" s="27" t="str">
        <f t="shared" si="99"/>
        <v/>
      </c>
    </row>
    <row r="3428" spans="1:1">
      <c r="A3428" s="27" t="str">
        <f t="shared" si="99"/>
        <v/>
      </c>
    </row>
    <row r="3429" spans="1:1">
      <c r="A3429" s="27" t="str">
        <f t="shared" si="99"/>
        <v/>
      </c>
    </row>
    <row r="3430" spans="1:1">
      <c r="A3430" s="27" t="str">
        <f t="shared" si="99"/>
        <v/>
      </c>
    </row>
    <row r="3431" spans="1:1">
      <c r="A3431" s="27" t="str">
        <f t="shared" si="99"/>
        <v/>
      </c>
    </row>
    <row r="3432" spans="1:1">
      <c r="A3432" s="27" t="str">
        <f t="shared" si="99"/>
        <v/>
      </c>
    </row>
    <row r="3433" spans="1:1">
      <c r="A3433" s="27" t="str">
        <f t="shared" si="99"/>
        <v/>
      </c>
    </row>
    <row r="3434" spans="1:1">
      <c r="A3434" s="27" t="str">
        <f t="shared" si="99"/>
        <v/>
      </c>
    </row>
    <row r="3435" spans="1:1">
      <c r="A3435" s="27" t="str">
        <f t="shared" si="99"/>
        <v/>
      </c>
    </row>
    <row r="3436" spans="1:1">
      <c r="A3436" s="27" t="str">
        <f t="shared" ref="A3436:A3499" si="100">IF(B3436="","",ROW()-1)</f>
        <v/>
      </c>
    </row>
    <row r="3437" spans="1:1">
      <c r="A3437" s="27" t="str">
        <f t="shared" si="100"/>
        <v/>
      </c>
    </row>
    <row r="3438" spans="1:1">
      <c r="A3438" s="27" t="str">
        <f t="shared" si="100"/>
        <v/>
      </c>
    </row>
    <row r="3439" spans="1:1">
      <c r="A3439" s="27" t="str">
        <f t="shared" si="100"/>
        <v/>
      </c>
    </row>
    <row r="3440" spans="1:1">
      <c r="A3440" s="27" t="str">
        <f t="shared" si="100"/>
        <v/>
      </c>
    </row>
    <row r="3441" spans="1:1">
      <c r="A3441" s="27" t="str">
        <f t="shared" si="100"/>
        <v/>
      </c>
    </row>
    <row r="3442" spans="1:1">
      <c r="A3442" s="27" t="str">
        <f t="shared" si="100"/>
        <v/>
      </c>
    </row>
    <row r="3443" spans="1:1">
      <c r="A3443" s="27" t="str">
        <f t="shared" si="100"/>
        <v/>
      </c>
    </row>
    <row r="3444" spans="1:1">
      <c r="A3444" s="27" t="str">
        <f t="shared" si="100"/>
        <v/>
      </c>
    </row>
    <row r="3445" spans="1:1">
      <c r="A3445" s="27" t="str">
        <f t="shared" si="100"/>
        <v/>
      </c>
    </row>
    <row r="3446" spans="1:1">
      <c r="A3446" s="27" t="str">
        <f t="shared" si="100"/>
        <v/>
      </c>
    </row>
    <row r="3447" spans="1:1">
      <c r="A3447" s="27" t="str">
        <f t="shared" si="100"/>
        <v/>
      </c>
    </row>
    <row r="3448" spans="1:1">
      <c r="A3448" s="27" t="str">
        <f t="shared" si="100"/>
        <v/>
      </c>
    </row>
    <row r="3449" spans="1:1">
      <c r="A3449" s="27" t="str">
        <f t="shared" si="100"/>
        <v/>
      </c>
    </row>
    <row r="3450" spans="1:1">
      <c r="A3450" s="27" t="str">
        <f t="shared" si="100"/>
        <v/>
      </c>
    </row>
    <row r="3451" spans="1:1">
      <c r="A3451" s="27" t="str">
        <f t="shared" si="100"/>
        <v/>
      </c>
    </row>
    <row r="3452" spans="1:1">
      <c r="A3452" s="27" t="str">
        <f t="shared" si="100"/>
        <v/>
      </c>
    </row>
    <row r="3453" spans="1:1">
      <c r="A3453" s="27" t="str">
        <f t="shared" si="100"/>
        <v/>
      </c>
    </row>
    <row r="3454" spans="1:1">
      <c r="A3454" s="27" t="str">
        <f t="shared" si="100"/>
        <v/>
      </c>
    </row>
    <row r="3455" spans="1:1">
      <c r="A3455" s="27" t="str">
        <f t="shared" si="100"/>
        <v/>
      </c>
    </row>
    <row r="3456" spans="1:1">
      <c r="A3456" s="27" t="str">
        <f t="shared" si="100"/>
        <v/>
      </c>
    </row>
    <row r="3457" spans="1:1">
      <c r="A3457" s="27" t="str">
        <f t="shared" si="100"/>
        <v/>
      </c>
    </row>
    <row r="3458" spans="1:1">
      <c r="A3458" s="27" t="str">
        <f t="shared" si="100"/>
        <v/>
      </c>
    </row>
    <row r="3459" spans="1:1">
      <c r="A3459" s="27" t="str">
        <f t="shared" si="100"/>
        <v/>
      </c>
    </row>
    <row r="3460" spans="1:1">
      <c r="A3460" s="27" t="str">
        <f t="shared" si="100"/>
        <v/>
      </c>
    </row>
    <row r="3461" spans="1:1">
      <c r="A3461" s="27" t="str">
        <f t="shared" si="100"/>
        <v/>
      </c>
    </row>
    <row r="3462" spans="1:1">
      <c r="A3462" s="27" t="str">
        <f t="shared" si="100"/>
        <v/>
      </c>
    </row>
    <row r="3463" spans="1:1">
      <c r="A3463" s="27" t="str">
        <f t="shared" si="100"/>
        <v/>
      </c>
    </row>
    <row r="3464" spans="1:1">
      <c r="A3464" s="27" t="str">
        <f t="shared" si="100"/>
        <v/>
      </c>
    </row>
    <row r="3465" spans="1:1">
      <c r="A3465" s="27" t="str">
        <f t="shared" si="100"/>
        <v/>
      </c>
    </row>
    <row r="3466" spans="1:1">
      <c r="A3466" s="27" t="str">
        <f t="shared" si="100"/>
        <v/>
      </c>
    </row>
    <row r="3467" spans="1:1">
      <c r="A3467" s="27" t="str">
        <f t="shared" si="100"/>
        <v/>
      </c>
    </row>
    <row r="3468" spans="1:1">
      <c r="A3468" s="27" t="str">
        <f t="shared" si="100"/>
        <v/>
      </c>
    </row>
    <row r="3469" spans="1:1">
      <c r="A3469" s="27" t="str">
        <f t="shared" si="100"/>
        <v/>
      </c>
    </row>
    <row r="3470" spans="1:1">
      <c r="A3470" s="27" t="str">
        <f t="shared" si="100"/>
        <v/>
      </c>
    </row>
    <row r="3471" spans="1:1">
      <c r="A3471" s="27" t="str">
        <f t="shared" si="100"/>
        <v/>
      </c>
    </row>
    <row r="3472" spans="1:1">
      <c r="A3472" s="27" t="str">
        <f t="shared" si="100"/>
        <v/>
      </c>
    </row>
    <row r="3473" spans="1:1">
      <c r="A3473" s="27" t="str">
        <f t="shared" si="100"/>
        <v/>
      </c>
    </row>
    <row r="3474" spans="1:1">
      <c r="A3474" s="27" t="str">
        <f t="shared" si="100"/>
        <v/>
      </c>
    </row>
    <row r="3475" spans="1:1">
      <c r="A3475" s="27" t="str">
        <f t="shared" si="100"/>
        <v/>
      </c>
    </row>
    <row r="3476" spans="1:1">
      <c r="A3476" s="27" t="str">
        <f t="shared" si="100"/>
        <v/>
      </c>
    </row>
    <row r="3477" spans="1:1">
      <c r="A3477" s="27" t="str">
        <f t="shared" si="100"/>
        <v/>
      </c>
    </row>
    <row r="3478" spans="1:1">
      <c r="A3478" s="27" t="str">
        <f t="shared" si="100"/>
        <v/>
      </c>
    </row>
    <row r="3479" spans="1:1">
      <c r="A3479" s="27" t="str">
        <f t="shared" si="100"/>
        <v/>
      </c>
    </row>
    <row r="3480" spans="1:1">
      <c r="A3480" s="27" t="str">
        <f t="shared" si="100"/>
        <v/>
      </c>
    </row>
    <row r="3481" spans="1:1">
      <c r="A3481" s="27" t="str">
        <f t="shared" si="100"/>
        <v/>
      </c>
    </row>
    <row r="3482" spans="1:1">
      <c r="A3482" s="27" t="str">
        <f t="shared" si="100"/>
        <v/>
      </c>
    </row>
    <row r="3483" spans="1:1">
      <c r="A3483" s="27" t="str">
        <f t="shared" si="100"/>
        <v/>
      </c>
    </row>
    <row r="3484" spans="1:1">
      <c r="A3484" s="27" t="str">
        <f t="shared" si="100"/>
        <v/>
      </c>
    </row>
    <row r="3485" spans="1:1">
      <c r="A3485" s="27" t="str">
        <f t="shared" si="100"/>
        <v/>
      </c>
    </row>
    <row r="3486" spans="1:1">
      <c r="A3486" s="27" t="str">
        <f t="shared" si="100"/>
        <v/>
      </c>
    </row>
    <row r="3487" spans="1:1">
      <c r="A3487" s="27" t="str">
        <f t="shared" si="100"/>
        <v/>
      </c>
    </row>
    <row r="3488" spans="1:1">
      <c r="A3488" s="27" t="str">
        <f t="shared" si="100"/>
        <v/>
      </c>
    </row>
    <row r="3489" spans="1:1">
      <c r="A3489" s="27" t="str">
        <f t="shared" si="100"/>
        <v/>
      </c>
    </row>
    <row r="3490" spans="1:1">
      <c r="A3490" s="27" t="str">
        <f t="shared" si="100"/>
        <v/>
      </c>
    </row>
    <row r="3491" spans="1:1">
      <c r="A3491" s="27" t="str">
        <f t="shared" si="100"/>
        <v/>
      </c>
    </row>
    <row r="3492" spans="1:1">
      <c r="A3492" s="27" t="str">
        <f t="shared" si="100"/>
        <v/>
      </c>
    </row>
    <row r="3493" spans="1:1">
      <c r="A3493" s="27" t="str">
        <f t="shared" si="100"/>
        <v/>
      </c>
    </row>
    <row r="3494" spans="1:1">
      <c r="A3494" s="27" t="str">
        <f t="shared" si="100"/>
        <v/>
      </c>
    </row>
    <row r="3495" spans="1:1">
      <c r="A3495" s="27" t="str">
        <f t="shared" si="100"/>
        <v/>
      </c>
    </row>
    <row r="3496" spans="1:1">
      <c r="A3496" s="27" t="str">
        <f t="shared" si="100"/>
        <v/>
      </c>
    </row>
    <row r="3497" spans="1:1">
      <c r="A3497" s="27" t="str">
        <f t="shared" si="100"/>
        <v/>
      </c>
    </row>
    <row r="3498" spans="1:1">
      <c r="A3498" s="27" t="str">
        <f t="shared" si="100"/>
        <v/>
      </c>
    </row>
    <row r="3499" spans="1:1">
      <c r="A3499" s="27" t="str">
        <f t="shared" si="100"/>
        <v/>
      </c>
    </row>
    <row r="3500" spans="1:1">
      <c r="A3500" s="27" t="str">
        <f t="shared" ref="A3500:A3563" si="101">IF(B3500="","",ROW()-1)</f>
        <v/>
      </c>
    </row>
    <row r="3501" spans="1:1">
      <c r="A3501" s="27" t="str">
        <f t="shared" si="101"/>
        <v/>
      </c>
    </row>
    <row r="3502" spans="1:1">
      <c r="A3502" s="27" t="str">
        <f t="shared" si="101"/>
        <v/>
      </c>
    </row>
    <row r="3503" spans="1:1">
      <c r="A3503" s="27" t="str">
        <f t="shared" si="101"/>
        <v/>
      </c>
    </row>
    <row r="3504" spans="1:1">
      <c r="A3504" s="27" t="str">
        <f t="shared" si="101"/>
        <v/>
      </c>
    </row>
    <row r="3505" spans="1:1">
      <c r="A3505" s="27" t="str">
        <f t="shared" si="101"/>
        <v/>
      </c>
    </row>
    <row r="3506" spans="1:1">
      <c r="A3506" s="27" t="str">
        <f t="shared" si="101"/>
        <v/>
      </c>
    </row>
    <row r="3507" spans="1:1">
      <c r="A3507" s="27" t="str">
        <f t="shared" si="101"/>
        <v/>
      </c>
    </row>
    <row r="3508" spans="1:1">
      <c r="A3508" s="27" t="str">
        <f t="shared" si="101"/>
        <v/>
      </c>
    </row>
    <row r="3509" spans="1:1">
      <c r="A3509" s="27" t="str">
        <f t="shared" si="101"/>
        <v/>
      </c>
    </row>
    <row r="3510" spans="1:1">
      <c r="A3510" s="27" t="str">
        <f t="shared" si="101"/>
        <v/>
      </c>
    </row>
    <row r="3511" spans="1:1">
      <c r="A3511" s="27" t="str">
        <f t="shared" si="101"/>
        <v/>
      </c>
    </row>
    <row r="3512" spans="1:1">
      <c r="A3512" s="27" t="str">
        <f t="shared" si="101"/>
        <v/>
      </c>
    </row>
    <row r="3513" spans="1:1">
      <c r="A3513" s="27" t="str">
        <f t="shared" si="101"/>
        <v/>
      </c>
    </row>
    <row r="3514" spans="1:1">
      <c r="A3514" s="27" t="str">
        <f t="shared" si="101"/>
        <v/>
      </c>
    </row>
    <row r="3515" spans="1:1">
      <c r="A3515" s="27" t="str">
        <f t="shared" si="101"/>
        <v/>
      </c>
    </row>
    <row r="3516" spans="1:1">
      <c r="A3516" s="27" t="str">
        <f t="shared" si="101"/>
        <v/>
      </c>
    </row>
    <row r="3517" spans="1:1">
      <c r="A3517" s="27" t="str">
        <f t="shared" si="101"/>
        <v/>
      </c>
    </row>
    <row r="3518" spans="1:1">
      <c r="A3518" s="27" t="str">
        <f t="shared" si="101"/>
        <v/>
      </c>
    </row>
    <row r="3519" spans="1:1">
      <c r="A3519" s="27" t="str">
        <f t="shared" si="101"/>
        <v/>
      </c>
    </row>
    <row r="3520" spans="1:1">
      <c r="A3520" s="27" t="str">
        <f t="shared" si="101"/>
        <v/>
      </c>
    </row>
    <row r="3521" spans="1:1">
      <c r="A3521" s="27" t="str">
        <f t="shared" si="101"/>
        <v/>
      </c>
    </row>
    <row r="3522" spans="1:1">
      <c r="A3522" s="27" t="str">
        <f t="shared" si="101"/>
        <v/>
      </c>
    </row>
    <row r="3523" spans="1:1">
      <c r="A3523" s="27" t="str">
        <f t="shared" si="101"/>
        <v/>
      </c>
    </row>
    <row r="3524" spans="1:1">
      <c r="A3524" s="27" t="str">
        <f t="shared" si="101"/>
        <v/>
      </c>
    </row>
    <row r="3525" spans="1:1">
      <c r="A3525" s="27" t="str">
        <f t="shared" si="101"/>
        <v/>
      </c>
    </row>
    <row r="3526" spans="1:1">
      <c r="A3526" s="27" t="str">
        <f t="shared" si="101"/>
        <v/>
      </c>
    </row>
    <row r="3527" spans="1:1">
      <c r="A3527" s="27" t="str">
        <f t="shared" si="101"/>
        <v/>
      </c>
    </row>
    <row r="3528" spans="1:1">
      <c r="A3528" s="27" t="str">
        <f t="shared" si="101"/>
        <v/>
      </c>
    </row>
    <row r="3529" spans="1:1">
      <c r="A3529" s="27" t="str">
        <f t="shared" si="101"/>
        <v/>
      </c>
    </row>
    <row r="3530" spans="1:1">
      <c r="A3530" s="27" t="str">
        <f t="shared" si="101"/>
        <v/>
      </c>
    </row>
    <row r="3531" spans="1:1">
      <c r="A3531" s="27" t="str">
        <f t="shared" si="101"/>
        <v/>
      </c>
    </row>
    <row r="3532" spans="1:1">
      <c r="A3532" s="27" t="str">
        <f t="shared" si="101"/>
        <v/>
      </c>
    </row>
    <row r="3533" spans="1:1">
      <c r="A3533" s="27" t="str">
        <f t="shared" si="101"/>
        <v/>
      </c>
    </row>
    <row r="3534" spans="1:1">
      <c r="A3534" s="27" t="str">
        <f t="shared" si="101"/>
        <v/>
      </c>
    </row>
    <row r="3535" spans="1:1">
      <c r="A3535" s="27" t="str">
        <f t="shared" si="101"/>
        <v/>
      </c>
    </row>
    <row r="3536" spans="1:1">
      <c r="A3536" s="27" t="str">
        <f t="shared" si="101"/>
        <v/>
      </c>
    </row>
    <row r="3537" spans="1:1">
      <c r="A3537" s="27" t="str">
        <f t="shared" si="101"/>
        <v/>
      </c>
    </row>
    <row r="3538" spans="1:1">
      <c r="A3538" s="27" t="str">
        <f t="shared" si="101"/>
        <v/>
      </c>
    </row>
    <row r="3539" spans="1:1">
      <c r="A3539" s="27" t="str">
        <f t="shared" si="101"/>
        <v/>
      </c>
    </row>
    <row r="3540" spans="1:1">
      <c r="A3540" s="27" t="str">
        <f t="shared" si="101"/>
        <v/>
      </c>
    </row>
    <row r="3541" spans="1:1">
      <c r="A3541" s="27" t="str">
        <f t="shared" si="101"/>
        <v/>
      </c>
    </row>
    <row r="3542" spans="1:1">
      <c r="A3542" s="27" t="str">
        <f t="shared" si="101"/>
        <v/>
      </c>
    </row>
    <row r="3543" spans="1:1">
      <c r="A3543" s="27" t="str">
        <f t="shared" si="101"/>
        <v/>
      </c>
    </row>
    <row r="3544" spans="1:1">
      <c r="A3544" s="27" t="str">
        <f t="shared" si="101"/>
        <v/>
      </c>
    </row>
    <row r="3545" spans="1:1">
      <c r="A3545" s="27" t="str">
        <f t="shared" si="101"/>
        <v/>
      </c>
    </row>
    <row r="3546" spans="1:1">
      <c r="A3546" s="27" t="str">
        <f t="shared" si="101"/>
        <v/>
      </c>
    </row>
    <row r="3547" spans="1:1">
      <c r="A3547" s="27" t="str">
        <f t="shared" si="101"/>
        <v/>
      </c>
    </row>
    <row r="3548" spans="1:1">
      <c r="A3548" s="27" t="str">
        <f t="shared" si="101"/>
        <v/>
      </c>
    </row>
    <row r="3549" spans="1:1">
      <c r="A3549" s="27" t="str">
        <f t="shared" si="101"/>
        <v/>
      </c>
    </row>
    <row r="3550" spans="1:1">
      <c r="A3550" s="27" t="str">
        <f t="shared" si="101"/>
        <v/>
      </c>
    </row>
    <row r="3551" spans="1:1">
      <c r="A3551" s="27" t="str">
        <f t="shared" si="101"/>
        <v/>
      </c>
    </row>
    <row r="3552" spans="1:1">
      <c r="A3552" s="27" t="str">
        <f t="shared" si="101"/>
        <v/>
      </c>
    </row>
    <row r="3553" spans="1:1">
      <c r="A3553" s="27" t="str">
        <f t="shared" si="101"/>
        <v/>
      </c>
    </row>
    <row r="3554" spans="1:1">
      <c r="A3554" s="27" t="str">
        <f t="shared" si="101"/>
        <v/>
      </c>
    </row>
    <row r="3555" spans="1:1">
      <c r="A3555" s="27" t="str">
        <f t="shared" si="101"/>
        <v/>
      </c>
    </row>
    <row r="3556" spans="1:1">
      <c r="A3556" s="27" t="str">
        <f t="shared" si="101"/>
        <v/>
      </c>
    </row>
    <row r="3557" spans="1:1">
      <c r="A3557" s="27" t="str">
        <f t="shared" si="101"/>
        <v/>
      </c>
    </row>
    <row r="3558" spans="1:1">
      <c r="A3558" s="27" t="str">
        <f t="shared" si="101"/>
        <v/>
      </c>
    </row>
    <row r="3559" spans="1:1">
      <c r="A3559" s="27" t="str">
        <f t="shared" si="101"/>
        <v/>
      </c>
    </row>
    <row r="3560" spans="1:1">
      <c r="A3560" s="27" t="str">
        <f t="shared" si="101"/>
        <v/>
      </c>
    </row>
    <row r="3561" spans="1:1">
      <c r="A3561" s="27" t="str">
        <f t="shared" si="101"/>
        <v/>
      </c>
    </row>
    <row r="3562" spans="1:1">
      <c r="A3562" s="27" t="str">
        <f t="shared" si="101"/>
        <v/>
      </c>
    </row>
    <row r="3563" spans="1:1">
      <c r="A3563" s="27" t="str">
        <f t="shared" si="101"/>
        <v/>
      </c>
    </row>
    <row r="3564" spans="1:1">
      <c r="A3564" s="27" t="str">
        <f t="shared" ref="A3564:A3627" si="102">IF(B3564="","",ROW()-1)</f>
        <v/>
      </c>
    </row>
    <row r="3565" spans="1:1">
      <c r="A3565" s="27" t="str">
        <f t="shared" si="102"/>
        <v/>
      </c>
    </row>
    <row r="3566" spans="1:1">
      <c r="A3566" s="27" t="str">
        <f t="shared" si="102"/>
        <v/>
      </c>
    </row>
    <row r="3567" spans="1:1">
      <c r="A3567" s="27" t="str">
        <f t="shared" si="102"/>
        <v/>
      </c>
    </row>
    <row r="3568" spans="1:1">
      <c r="A3568" s="27" t="str">
        <f t="shared" si="102"/>
        <v/>
      </c>
    </row>
    <row r="3569" spans="1:1">
      <c r="A3569" s="27" t="str">
        <f t="shared" si="102"/>
        <v/>
      </c>
    </row>
    <row r="3570" spans="1:1">
      <c r="A3570" s="27" t="str">
        <f t="shared" si="102"/>
        <v/>
      </c>
    </row>
    <row r="3571" spans="1:1">
      <c r="A3571" s="27" t="str">
        <f t="shared" si="102"/>
        <v/>
      </c>
    </row>
    <row r="3572" spans="1:1">
      <c r="A3572" s="27" t="str">
        <f t="shared" si="102"/>
        <v/>
      </c>
    </row>
    <row r="3573" spans="1:1">
      <c r="A3573" s="27" t="str">
        <f t="shared" si="102"/>
        <v/>
      </c>
    </row>
    <row r="3574" spans="1:1">
      <c r="A3574" s="27" t="str">
        <f t="shared" si="102"/>
        <v/>
      </c>
    </row>
    <row r="3575" spans="1:1">
      <c r="A3575" s="27" t="str">
        <f t="shared" si="102"/>
        <v/>
      </c>
    </row>
    <row r="3576" spans="1:1">
      <c r="A3576" s="27" t="str">
        <f t="shared" si="102"/>
        <v/>
      </c>
    </row>
    <row r="3577" spans="1:1">
      <c r="A3577" s="27" t="str">
        <f t="shared" si="102"/>
        <v/>
      </c>
    </row>
    <row r="3578" spans="1:1">
      <c r="A3578" s="27" t="str">
        <f t="shared" si="102"/>
        <v/>
      </c>
    </row>
    <row r="3579" spans="1:1">
      <c r="A3579" s="27" t="str">
        <f t="shared" si="102"/>
        <v/>
      </c>
    </row>
    <row r="3580" spans="1:1">
      <c r="A3580" s="27" t="str">
        <f t="shared" si="102"/>
        <v/>
      </c>
    </row>
    <row r="3581" spans="1:1">
      <c r="A3581" s="27" t="str">
        <f t="shared" si="102"/>
        <v/>
      </c>
    </row>
    <row r="3582" spans="1:1">
      <c r="A3582" s="27" t="str">
        <f t="shared" si="102"/>
        <v/>
      </c>
    </row>
    <row r="3583" spans="1:1">
      <c r="A3583" s="27" t="str">
        <f t="shared" si="102"/>
        <v/>
      </c>
    </row>
    <row r="3584" spans="1:1">
      <c r="A3584" s="27" t="str">
        <f t="shared" si="102"/>
        <v/>
      </c>
    </row>
    <row r="3585" spans="1:1">
      <c r="A3585" s="27" t="str">
        <f t="shared" si="102"/>
        <v/>
      </c>
    </row>
    <row r="3586" spans="1:1">
      <c r="A3586" s="27" t="str">
        <f t="shared" si="102"/>
        <v/>
      </c>
    </row>
    <row r="3587" spans="1:1">
      <c r="A3587" s="27" t="str">
        <f t="shared" si="102"/>
        <v/>
      </c>
    </row>
    <row r="3588" spans="1:1">
      <c r="A3588" s="27" t="str">
        <f t="shared" si="102"/>
        <v/>
      </c>
    </row>
    <row r="3589" spans="1:1">
      <c r="A3589" s="27" t="str">
        <f t="shared" si="102"/>
        <v/>
      </c>
    </row>
    <row r="3590" spans="1:1">
      <c r="A3590" s="27" t="str">
        <f t="shared" si="102"/>
        <v/>
      </c>
    </row>
    <row r="3591" spans="1:1">
      <c r="A3591" s="27" t="str">
        <f t="shared" si="102"/>
        <v/>
      </c>
    </row>
    <row r="3592" spans="1:1">
      <c r="A3592" s="27" t="str">
        <f t="shared" si="102"/>
        <v/>
      </c>
    </row>
    <row r="3593" spans="1:1">
      <c r="A3593" s="27" t="str">
        <f t="shared" si="102"/>
        <v/>
      </c>
    </row>
    <row r="3594" spans="1:1">
      <c r="A3594" s="27" t="str">
        <f t="shared" si="102"/>
        <v/>
      </c>
    </row>
    <row r="3595" spans="1:1">
      <c r="A3595" s="27" t="str">
        <f t="shared" si="102"/>
        <v/>
      </c>
    </row>
    <row r="3596" spans="1:1">
      <c r="A3596" s="27" t="str">
        <f t="shared" si="102"/>
        <v/>
      </c>
    </row>
    <row r="3597" spans="1:1">
      <c r="A3597" s="27" t="str">
        <f t="shared" si="102"/>
        <v/>
      </c>
    </row>
    <row r="3598" spans="1:1">
      <c r="A3598" s="27" t="str">
        <f t="shared" si="102"/>
        <v/>
      </c>
    </row>
    <row r="3599" spans="1:1">
      <c r="A3599" s="27" t="str">
        <f t="shared" si="102"/>
        <v/>
      </c>
    </row>
    <row r="3600" spans="1:1">
      <c r="A3600" s="27" t="str">
        <f t="shared" si="102"/>
        <v/>
      </c>
    </row>
    <row r="3601" spans="1:1">
      <c r="A3601" s="27" t="str">
        <f t="shared" si="102"/>
        <v/>
      </c>
    </row>
    <row r="3602" spans="1:1">
      <c r="A3602" s="27" t="str">
        <f t="shared" si="102"/>
        <v/>
      </c>
    </row>
    <row r="3603" spans="1:1">
      <c r="A3603" s="27" t="str">
        <f t="shared" si="102"/>
        <v/>
      </c>
    </row>
    <row r="3604" spans="1:1">
      <c r="A3604" s="27" t="str">
        <f t="shared" si="102"/>
        <v/>
      </c>
    </row>
    <row r="3605" spans="1:1">
      <c r="A3605" s="27" t="str">
        <f t="shared" si="102"/>
        <v/>
      </c>
    </row>
    <row r="3606" spans="1:1">
      <c r="A3606" s="27" t="str">
        <f t="shared" si="102"/>
        <v/>
      </c>
    </row>
    <row r="3607" spans="1:1">
      <c r="A3607" s="27" t="str">
        <f t="shared" si="102"/>
        <v/>
      </c>
    </row>
    <row r="3608" spans="1:1">
      <c r="A3608" s="27" t="str">
        <f t="shared" si="102"/>
        <v/>
      </c>
    </row>
    <row r="3609" spans="1:1">
      <c r="A3609" s="27" t="str">
        <f t="shared" si="102"/>
        <v/>
      </c>
    </row>
    <row r="3610" spans="1:1">
      <c r="A3610" s="27" t="str">
        <f t="shared" si="102"/>
        <v/>
      </c>
    </row>
    <row r="3611" spans="1:1">
      <c r="A3611" s="27" t="str">
        <f t="shared" si="102"/>
        <v/>
      </c>
    </row>
    <row r="3612" spans="1:1">
      <c r="A3612" s="27" t="str">
        <f t="shared" si="102"/>
        <v/>
      </c>
    </row>
    <row r="3613" spans="1:1">
      <c r="A3613" s="27" t="str">
        <f t="shared" si="102"/>
        <v/>
      </c>
    </row>
    <row r="3614" spans="1:1">
      <c r="A3614" s="27" t="str">
        <f t="shared" si="102"/>
        <v/>
      </c>
    </row>
    <row r="3615" spans="1:1">
      <c r="A3615" s="27" t="str">
        <f t="shared" si="102"/>
        <v/>
      </c>
    </row>
    <row r="3616" spans="1:1">
      <c r="A3616" s="27" t="str">
        <f t="shared" si="102"/>
        <v/>
      </c>
    </row>
    <row r="3617" spans="1:1">
      <c r="A3617" s="27" t="str">
        <f t="shared" si="102"/>
        <v/>
      </c>
    </row>
    <row r="3618" spans="1:1">
      <c r="A3618" s="27" t="str">
        <f t="shared" si="102"/>
        <v/>
      </c>
    </row>
    <row r="3619" spans="1:1">
      <c r="A3619" s="27" t="str">
        <f t="shared" si="102"/>
        <v/>
      </c>
    </row>
    <row r="3620" spans="1:1">
      <c r="A3620" s="27" t="str">
        <f t="shared" si="102"/>
        <v/>
      </c>
    </row>
    <row r="3621" spans="1:1">
      <c r="A3621" s="27" t="str">
        <f t="shared" si="102"/>
        <v/>
      </c>
    </row>
    <row r="3622" spans="1:1">
      <c r="A3622" s="27" t="str">
        <f t="shared" si="102"/>
        <v/>
      </c>
    </row>
    <row r="3623" spans="1:1">
      <c r="A3623" s="27" t="str">
        <f t="shared" si="102"/>
        <v/>
      </c>
    </row>
    <row r="3624" spans="1:1">
      <c r="A3624" s="27" t="str">
        <f t="shared" si="102"/>
        <v/>
      </c>
    </row>
    <row r="3625" spans="1:1">
      <c r="A3625" s="27" t="str">
        <f t="shared" si="102"/>
        <v/>
      </c>
    </row>
    <row r="3626" spans="1:1">
      <c r="A3626" s="27" t="str">
        <f t="shared" si="102"/>
        <v/>
      </c>
    </row>
    <row r="3627" spans="1:1">
      <c r="A3627" s="27" t="str">
        <f t="shared" si="102"/>
        <v/>
      </c>
    </row>
    <row r="3628" spans="1:1">
      <c r="A3628" s="27" t="str">
        <f t="shared" ref="A3628:A3691" si="103">IF(B3628="","",ROW()-1)</f>
        <v/>
      </c>
    </row>
    <row r="3629" spans="1:1">
      <c r="A3629" s="27" t="str">
        <f t="shared" si="103"/>
        <v/>
      </c>
    </row>
    <row r="3630" spans="1:1">
      <c r="A3630" s="27" t="str">
        <f t="shared" si="103"/>
        <v/>
      </c>
    </row>
    <row r="3631" spans="1:1">
      <c r="A3631" s="27" t="str">
        <f t="shared" si="103"/>
        <v/>
      </c>
    </row>
    <row r="3632" spans="1:1">
      <c r="A3632" s="27" t="str">
        <f t="shared" si="103"/>
        <v/>
      </c>
    </row>
    <row r="3633" spans="1:1">
      <c r="A3633" s="27" t="str">
        <f t="shared" si="103"/>
        <v/>
      </c>
    </row>
    <row r="3634" spans="1:1">
      <c r="A3634" s="27" t="str">
        <f t="shared" si="103"/>
        <v/>
      </c>
    </row>
    <row r="3635" spans="1:1">
      <c r="A3635" s="27" t="str">
        <f t="shared" si="103"/>
        <v/>
      </c>
    </row>
    <row r="3636" spans="1:1">
      <c r="A3636" s="27" t="str">
        <f t="shared" si="103"/>
        <v/>
      </c>
    </row>
    <row r="3637" spans="1:1">
      <c r="A3637" s="27" t="str">
        <f t="shared" si="103"/>
        <v/>
      </c>
    </row>
    <row r="3638" spans="1:1">
      <c r="A3638" s="27" t="str">
        <f t="shared" si="103"/>
        <v/>
      </c>
    </row>
    <row r="3639" spans="1:1">
      <c r="A3639" s="27" t="str">
        <f t="shared" si="103"/>
        <v/>
      </c>
    </row>
    <row r="3640" spans="1:1">
      <c r="A3640" s="27" t="str">
        <f t="shared" si="103"/>
        <v/>
      </c>
    </row>
    <row r="3641" spans="1:1">
      <c r="A3641" s="27" t="str">
        <f t="shared" si="103"/>
        <v/>
      </c>
    </row>
    <row r="3642" spans="1:1">
      <c r="A3642" s="27" t="str">
        <f t="shared" si="103"/>
        <v/>
      </c>
    </row>
    <row r="3643" spans="1:1">
      <c r="A3643" s="27" t="str">
        <f t="shared" si="103"/>
        <v/>
      </c>
    </row>
    <row r="3644" spans="1:1">
      <c r="A3644" s="27" t="str">
        <f t="shared" si="103"/>
        <v/>
      </c>
    </row>
    <row r="3645" spans="1:1">
      <c r="A3645" s="27" t="str">
        <f t="shared" si="103"/>
        <v/>
      </c>
    </row>
    <row r="3646" spans="1:1">
      <c r="A3646" s="27" t="str">
        <f t="shared" si="103"/>
        <v/>
      </c>
    </row>
    <row r="3647" spans="1:1">
      <c r="A3647" s="27" t="str">
        <f t="shared" si="103"/>
        <v/>
      </c>
    </row>
    <row r="3648" spans="1:1">
      <c r="A3648" s="27" t="str">
        <f t="shared" si="103"/>
        <v/>
      </c>
    </row>
    <row r="3649" spans="1:1">
      <c r="A3649" s="27" t="str">
        <f t="shared" si="103"/>
        <v/>
      </c>
    </row>
    <row r="3650" spans="1:1">
      <c r="A3650" s="27" t="str">
        <f t="shared" si="103"/>
        <v/>
      </c>
    </row>
    <row r="3651" spans="1:1">
      <c r="A3651" s="27" t="str">
        <f t="shared" si="103"/>
        <v/>
      </c>
    </row>
    <row r="3652" spans="1:1">
      <c r="A3652" s="27" t="str">
        <f t="shared" si="103"/>
        <v/>
      </c>
    </row>
    <row r="3653" spans="1:1">
      <c r="A3653" s="27" t="str">
        <f t="shared" si="103"/>
        <v/>
      </c>
    </row>
    <row r="3654" spans="1:1">
      <c r="A3654" s="27" t="str">
        <f t="shared" si="103"/>
        <v/>
      </c>
    </row>
    <row r="3655" spans="1:1">
      <c r="A3655" s="27" t="str">
        <f t="shared" si="103"/>
        <v/>
      </c>
    </row>
    <row r="3656" spans="1:1">
      <c r="A3656" s="27" t="str">
        <f t="shared" si="103"/>
        <v/>
      </c>
    </row>
    <row r="3657" spans="1:1">
      <c r="A3657" s="27" t="str">
        <f t="shared" si="103"/>
        <v/>
      </c>
    </row>
    <row r="3658" spans="1:1">
      <c r="A3658" s="27" t="str">
        <f t="shared" si="103"/>
        <v/>
      </c>
    </row>
    <row r="3659" spans="1:1">
      <c r="A3659" s="27" t="str">
        <f t="shared" si="103"/>
        <v/>
      </c>
    </row>
    <row r="3660" spans="1:1">
      <c r="A3660" s="27" t="str">
        <f t="shared" si="103"/>
        <v/>
      </c>
    </row>
    <row r="3661" spans="1:1">
      <c r="A3661" s="27" t="str">
        <f t="shared" si="103"/>
        <v/>
      </c>
    </row>
    <row r="3662" spans="1:1">
      <c r="A3662" s="27" t="str">
        <f t="shared" si="103"/>
        <v/>
      </c>
    </row>
    <row r="3663" spans="1:1">
      <c r="A3663" s="27" t="str">
        <f t="shared" si="103"/>
        <v/>
      </c>
    </row>
    <row r="3664" spans="1:1">
      <c r="A3664" s="27" t="str">
        <f t="shared" si="103"/>
        <v/>
      </c>
    </row>
    <row r="3665" spans="1:1">
      <c r="A3665" s="27" t="str">
        <f t="shared" si="103"/>
        <v/>
      </c>
    </row>
    <row r="3666" spans="1:1">
      <c r="A3666" s="27" t="str">
        <f t="shared" si="103"/>
        <v/>
      </c>
    </row>
    <row r="3667" spans="1:1">
      <c r="A3667" s="27" t="str">
        <f t="shared" si="103"/>
        <v/>
      </c>
    </row>
    <row r="3668" spans="1:1">
      <c r="A3668" s="27" t="str">
        <f t="shared" si="103"/>
        <v/>
      </c>
    </row>
    <row r="3669" spans="1:1">
      <c r="A3669" s="27" t="str">
        <f t="shared" si="103"/>
        <v/>
      </c>
    </row>
    <row r="3670" spans="1:1">
      <c r="A3670" s="27" t="str">
        <f t="shared" si="103"/>
        <v/>
      </c>
    </row>
    <row r="3671" spans="1:1">
      <c r="A3671" s="27" t="str">
        <f t="shared" si="103"/>
        <v/>
      </c>
    </row>
    <row r="3672" spans="1:1">
      <c r="A3672" s="27" t="str">
        <f t="shared" si="103"/>
        <v/>
      </c>
    </row>
    <row r="3673" spans="1:1">
      <c r="A3673" s="27" t="str">
        <f t="shared" si="103"/>
        <v/>
      </c>
    </row>
    <row r="3674" spans="1:1">
      <c r="A3674" s="27" t="str">
        <f t="shared" si="103"/>
        <v/>
      </c>
    </row>
    <row r="3675" spans="1:1">
      <c r="A3675" s="27" t="str">
        <f t="shared" si="103"/>
        <v/>
      </c>
    </row>
    <row r="3676" spans="1:1">
      <c r="A3676" s="27" t="str">
        <f t="shared" si="103"/>
        <v/>
      </c>
    </row>
    <row r="3677" spans="1:1">
      <c r="A3677" s="27" t="str">
        <f t="shared" si="103"/>
        <v/>
      </c>
    </row>
    <row r="3678" spans="1:1">
      <c r="A3678" s="27" t="str">
        <f t="shared" si="103"/>
        <v/>
      </c>
    </row>
    <row r="3679" spans="1:1">
      <c r="A3679" s="27" t="str">
        <f t="shared" si="103"/>
        <v/>
      </c>
    </row>
    <row r="3680" spans="1:1">
      <c r="A3680" s="27" t="str">
        <f t="shared" si="103"/>
        <v/>
      </c>
    </row>
    <row r="3681" spans="1:1">
      <c r="A3681" s="27" t="str">
        <f t="shared" si="103"/>
        <v/>
      </c>
    </row>
    <row r="3682" spans="1:1">
      <c r="A3682" s="27" t="str">
        <f t="shared" si="103"/>
        <v/>
      </c>
    </row>
    <row r="3683" spans="1:1">
      <c r="A3683" s="27" t="str">
        <f t="shared" si="103"/>
        <v/>
      </c>
    </row>
    <row r="3684" spans="1:1">
      <c r="A3684" s="27" t="str">
        <f t="shared" si="103"/>
        <v/>
      </c>
    </row>
    <row r="3685" spans="1:1">
      <c r="A3685" s="27" t="str">
        <f t="shared" si="103"/>
        <v/>
      </c>
    </row>
    <row r="3686" spans="1:1">
      <c r="A3686" s="27" t="str">
        <f t="shared" si="103"/>
        <v/>
      </c>
    </row>
    <row r="3687" spans="1:1">
      <c r="A3687" s="27" t="str">
        <f t="shared" si="103"/>
        <v/>
      </c>
    </row>
    <row r="3688" spans="1:1">
      <c r="A3688" s="27" t="str">
        <f t="shared" si="103"/>
        <v/>
      </c>
    </row>
    <row r="3689" spans="1:1">
      <c r="A3689" s="27" t="str">
        <f t="shared" si="103"/>
        <v/>
      </c>
    </row>
    <row r="3690" spans="1:1">
      <c r="A3690" s="27" t="str">
        <f t="shared" si="103"/>
        <v/>
      </c>
    </row>
    <row r="3691" spans="1:1">
      <c r="A3691" s="27" t="str">
        <f t="shared" si="103"/>
        <v/>
      </c>
    </row>
    <row r="3692" spans="1:1">
      <c r="A3692" s="27" t="str">
        <f t="shared" ref="A3692:A3755" si="104">IF(B3692="","",ROW()-1)</f>
        <v/>
      </c>
    </row>
    <row r="3693" spans="1:1">
      <c r="A3693" s="27" t="str">
        <f t="shared" si="104"/>
        <v/>
      </c>
    </row>
    <row r="3694" spans="1:1">
      <c r="A3694" s="27" t="str">
        <f t="shared" si="104"/>
        <v/>
      </c>
    </row>
    <row r="3695" spans="1:1">
      <c r="A3695" s="27" t="str">
        <f t="shared" si="104"/>
        <v/>
      </c>
    </row>
    <row r="3696" spans="1:1">
      <c r="A3696" s="27" t="str">
        <f t="shared" si="104"/>
        <v/>
      </c>
    </row>
    <row r="3697" spans="1:1">
      <c r="A3697" s="27" t="str">
        <f t="shared" si="104"/>
        <v/>
      </c>
    </row>
    <row r="3698" spans="1:1">
      <c r="A3698" s="27" t="str">
        <f t="shared" si="104"/>
        <v/>
      </c>
    </row>
    <row r="3699" spans="1:1">
      <c r="A3699" s="27" t="str">
        <f t="shared" si="104"/>
        <v/>
      </c>
    </row>
    <row r="3700" spans="1:1">
      <c r="A3700" s="27" t="str">
        <f t="shared" si="104"/>
        <v/>
      </c>
    </row>
    <row r="3701" spans="1:1">
      <c r="A3701" s="27" t="str">
        <f t="shared" si="104"/>
        <v/>
      </c>
    </row>
    <row r="3702" spans="1:1">
      <c r="A3702" s="27" t="str">
        <f t="shared" si="104"/>
        <v/>
      </c>
    </row>
    <row r="3703" spans="1:1">
      <c r="A3703" s="27" t="str">
        <f t="shared" si="104"/>
        <v/>
      </c>
    </row>
    <row r="3704" spans="1:1">
      <c r="A3704" s="27" t="str">
        <f t="shared" si="104"/>
        <v/>
      </c>
    </row>
    <row r="3705" spans="1:1">
      <c r="A3705" s="27" t="str">
        <f t="shared" si="104"/>
        <v/>
      </c>
    </row>
    <row r="3706" spans="1:1">
      <c r="A3706" s="27" t="str">
        <f t="shared" si="104"/>
        <v/>
      </c>
    </row>
    <row r="3707" spans="1:1">
      <c r="A3707" s="27" t="str">
        <f t="shared" si="104"/>
        <v/>
      </c>
    </row>
    <row r="3708" spans="1:1">
      <c r="A3708" s="27" t="str">
        <f t="shared" si="104"/>
        <v/>
      </c>
    </row>
    <row r="3709" spans="1:1">
      <c r="A3709" s="27" t="str">
        <f t="shared" si="104"/>
        <v/>
      </c>
    </row>
    <row r="3710" spans="1:1">
      <c r="A3710" s="27" t="str">
        <f t="shared" si="104"/>
        <v/>
      </c>
    </row>
    <row r="3711" spans="1:1">
      <c r="A3711" s="27" t="str">
        <f t="shared" si="104"/>
        <v/>
      </c>
    </row>
    <row r="3712" spans="1:1">
      <c r="A3712" s="27" t="str">
        <f t="shared" si="104"/>
        <v/>
      </c>
    </row>
    <row r="3713" spans="1:1">
      <c r="A3713" s="27" t="str">
        <f t="shared" si="104"/>
        <v/>
      </c>
    </row>
    <row r="3714" spans="1:1">
      <c r="A3714" s="27" t="str">
        <f t="shared" si="104"/>
        <v/>
      </c>
    </row>
    <row r="3715" spans="1:1">
      <c r="A3715" s="27" t="str">
        <f t="shared" si="104"/>
        <v/>
      </c>
    </row>
    <row r="3716" spans="1:1">
      <c r="A3716" s="27" t="str">
        <f t="shared" si="104"/>
        <v/>
      </c>
    </row>
    <row r="3717" spans="1:1">
      <c r="A3717" s="27" t="str">
        <f t="shared" si="104"/>
        <v/>
      </c>
    </row>
    <row r="3718" spans="1:1">
      <c r="A3718" s="27" t="str">
        <f t="shared" si="104"/>
        <v/>
      </c>
    </row>
    <row r="3719" spans="1:1">
      <c r="A3719" s="27" t="str">
        <f t="shared" si="104"/>
        <v/>
      </c>
    </row>
    <row r="3720" spans="1:1">
      <c r="A3720" s="27" t="str">
        <f t="shared" si="104"/>
        <v/>
      </c>
    </row>
    <row r="3721" spans="1:1">
      <c r="A3721" s="27" t="str">
        <f t="shared" si="104"/>
        <v/>
      </c>
    </row>
    <row r="3722" spans="1:1">
      <c r="A3722" s="27" t="str">
        <f t="shared" si="104"/>
        <v/>
      </c>
    </row>
    <row r="3723" spans="1:1">
      <c r="A3723" s="27" t="str">
        <f t="shared" si="104"/>
        <v/>
      </c>
    </row>
    <row r="3724" spans="1:1">
      <c r="A3724" s="27" t="str">
        <f t="shared" si="104"/>
        <v/>
      </c>
    </row>
    <row r="3725" spans="1:1">
      <c r="A3725" s="27" t="str">
        <f t="shared" si="104"/>
        <v/>
      </c>
    </row>
    <row r="3726" spans="1:1">
      <c r="A3726" s="27" t="str">
        <f t="shared" si="104"/>
        <v/>
      </c>
    </row>
    <row r="3727" spans="1:1">
      <c r="A3727" s="27" t="str">
        <f t="shared" si="104"/>
        <v/>
      </c>
    </row>
    <row r="3728" spans="1:1">
      <c r="A3728" s="27" t="str">
        <f t="shared" si="104"/>
        <v/>
      </c>
    </row>
    <row r="3729" spans="1:1">
      <c r="A3729" s="27" t="str">
        <f t="shared" si="104"/>
        <v/>
      </c>
    </row>
    <row r="3730" spans="1:1">
      <c r="A3730" s="27" t="str">
        <f t="shared" si="104"/>
        <v/>
      </c>
    </row>
    <row r="3731" spans="1:1">
      <c r="A3731" s="27" t="str">
        <f t="shared" si="104"/>
        <v/>
      </c>
    </row>
    <row r="3732" spans="1:1">
      <c r="A3732" s="27" t="str">
        <f t="shared" si="104"/>
        <v/>
      </c>
    </row>
    <row r="3733" spans="1:1">
      <c r="A3733" s="27" t="str">
        <f t="shared" si="104"/>
        <v/>
      </c>
    </row>
    <row r="3734" spans="1:1">
      <c r="A3734" s="27" t="str">
        <f t="shared" si="104"/>
        <v/>
      </c>
    </row>
    <row r="3735" spans="1:1">
      <c r="A3735" s="27" t="str">
        <f t="shared" si="104"/>
        <v/>
      </c>
    </row>
    <row r="3736" spans="1:1">
      <c r="A3736" s="27" t="str">
        <f t="shared" si="104"/>
        <v/>
      </c>
    </row>
    <row r="3737" spans="1:1">
      <c r="A3737" s="27" t="str">
        <f t="shared" si="104"/>
        <v/>
      </c>
    </row>
    <row r="3738" spans="1:1">
      <c r="A3738" s="27" t="str">
        <f t="shared" si="104"/>
        <v/>
      </c>
    </row>
    <row r="3739" spans="1:1">
      <c r="A3739" s="27" t="str">
        <f t="shared" si="104"/>
        <v/>
      </c>
    </row>
    <row r="3740" spans="1:1">
      <c r="A3740" s="27" t="str">
        <f t="shared" si="104"/>
        <v/>
      </c>
    </row>
    <row r="3741" spans="1:1">
      <c r="A3741" s="27" t="str">
        <f t="shared" si="104"/>
        <v/>
      </c>
    </row>
    <row r="3742" spans="1:1">
      <c r="A3742" s="27" t="str">
        <f t="shared" si="104"/>
        <v/>
      </c>
    </row>
    <row r="3743" spans="1:1">
      <c r="A3743" s="27" t="str">
        <f t="shared" si="104"/>
        <v/>
      </c>
    </row>
    <row r="3744" spans="1:1">
      <c r="A3744" s="27" t="str">
        <f t="shared" si="104"/>
        <v/>
      </c>
    </row>
    <row r="3745" spans="1:1">
      <c r="A3745" s="27" t="str">
        <f t="shared" si="104"/>
        <v/>
      </c>
    </row>
    <row r="3746" spans="1:1">
      <c r="A3746" s="27" t="str">
        <f t="shared" si="104"/>
        <v/>
      </c>
    </row>
    <row r="3747" spans="1:1">
      <c r="A3747" s="27" t="str">
        <f t="shared" si="104"/>
        <v/>
      </c>
    </row>
    <row r="3748" spans="1:1">
      <c r="A3748" s="27" t="str">
        <f t="shared" si="104"/>
        <v/>
      </c>
    </row>
    <row r="3749" spans="1:1">
      <c r="A3749" s="27" t="str">
        <f t="shared" si="104"/>
        <v/>
      </c>
    </row>
    <row r="3750" spans="1:1">
      <c r="A3750" s="27" t="str">
        <f t="shared" si="104"/>
        <v/>
      </c>
    </row>
    <row r="3751" spans="1:1">
      <c r="A3751" s="27" t="str">
        <f t="shared" si="104"/>
        <v/>
      </c>
    </row>
    <row r="3752" spans="1:1">
      <c r="A3752" s="27" t="str">
        <f t="shared" si="104"/>
        <v/>
      </c>
    </row>
    <row r="3753" spans="1:1">
      <c r="A3753" s="27" t="str">
        <f t="shared" si="104"/>
        <v/>
      </c>
    </row>
    <row r="3754" spans="1:1">
      <c r="A3754" s="27" t="str">
        <f t="shared" si="104"/>
        <v/>
      </c>
    </row>
    <row r="3755" spans="1:1">
      <c r="A3755" s="27" t="str">
        <f t="shared" si="104"/>
        <v/>
      </c>
    </row>
    <row r="3756" spans="1:1">
      <c r="A3756" s="27" t="str">
        <f t="shared" ref="A3756:A3819" si="105">IF(B3756="","",ROW()-1)</f>
        <v/>
      </c>
    </row>
    <row r="3757" spans="1:1">
      <c r="A3757" s="27" t="str">
        <f t="shared" si="105"/>
        <v/>
      </c>
    </row>
    <row r="3758" spans="1:1">
      <c r="A3758" s="27" t="str">
        <f t="shared" si="105"/>
        <v/>
      </c>
    </row>
    <row r="3759" spans="1:1">
      <c r="A3759" s="27" t="str">
        <f t="shared" si="105"/>
        <v/>
      </c>
    </row>
    <row r="3760" spans="1:1">
      <c r="A3760" s="27" t="str">
        <f t="shared" si="105"/>
        <v/>
      </c>
    </row>
    <row r="3761" spans="1:1">
      <c r="A3761" s="27" t="str">
        <f t="shared" si="105"/>
        <v/>
      </c>
    </row>
    <row r="3762" spans="1:1">
      <c r="A3762" s="27" t="str">
        <f t="shared" si="105"/>
        <v/>
      </c>
    </row>
    <row r="3763" spans="1:1">
      <c r="A3763" s="27" t="str">
        <f t="shared" si="105"/>
        <v/>
      </c>
    </row>
    <row r="3764" spans="1:1">
      <c r="A3764" s="27" t="str">
        <f t="shared" si="105"/>
        <v/>
      </c>
    </row>
    <row r="3765" spans="1:1">
      <c r="A3765" s="27" t="str">
        <f t="shared" si="105"/>
        <v/>
      </c>
    </row>
    <row r="3766" spans="1:1">
      <c r="A3766" s="27" t="str">
        <f t="shared" si="105"/>
        <v/>
      </c>
    </row>
    <row r="3767" spans="1:1">
      <c r="A3767" s="27" t="str">
        <f t="shared" si="105"/>
        <v/>
      </c>
    </row>
    <row r="3768" spans="1:1">
      <c r="A3768" s="27" t="str">
        <f t="shared" si="105"/>
        <v/>
      </c>
    </row>
    <row r="3769" spans="1:1">
      <c r="A3769" s="27" t="str">
        <f t="shared" si="105"/>
        <v/>
      </c>
    </row>
    <row r="3770" spans="1:1">
      <c r="A3770" s="27" t="str">
        <f t="shared" si="105"/>
        <v/>
      </c>
    </row>
    <row r="3771" spans="1:1">
      <c r="A3771" s="27" t="str">
        <f t="shared" si="105"/>
        <v/>
      </c>
    </row>
    <row r="3772" spans="1:1">
      <c r="A3772" s="27" t="str">
        <f t="shared" si="105"/>
        <v/>
      </c>
    </row>
    <row r="3773" spans="1:1">
      <c r="A3773" s="27" t="str">
        <f t="shared" si="105"/>
        <v/>
      </c>
    </row>
    <row r="3774" spans="1:1">
      <c r="A3774" s="27" t="str">
        <f t="shared" si="105"/>
        <v/>
      </c>
    </row>
    <row r="3775" spans="1:1">
      <c r="A3775" s="27" t="str">
        <f t="shared" si="105"/>
        <v/>
      </c>
    </row>
    <row r="3776" spans="1:1">
      <c r="A3776" s="27" t="str">
        <f t="shared" si="105"/>
        <v/>
      </c>
    </row>
    <row r="3777" spans="1:1">
      <c r="A3777" s="27" t="str">
        <f t="shared" si="105"/>
        <v/>
      </c>
    </row>
    <row r="3778" spans="1:1">
      <c r="A3778" s="27" t="str">
        <f t="shared" si="105"/>
        <v/>
      </c>
    </row>
    <row r="3779" spans="1:1">
      <c r="A3779" s="27" t="str">
        <f t="shared" si="105"/>
        <v/>
      </c>
    </row>
    <row r="3780" spans="1:1">
      <c r="A3780" s="27" t="str">
        <f t="shared" si="105"/>
        <v/>
      </c>
    </row>
    <row r="3781" spans="1:1">
      <c r="A3781" s="27" t="str">
        <f t="shared" si="105"/>
        <v/>
      </c>
    </row>
    <row r="3782" spans="1:1">
      <c r="A3782" s="27" t="str">
        <f t="shared" si="105"/>
        <v/>
      </c>
    </row>
    <row r="3783" spans="1:1">
      <c r="A3783" s="27" t="str">
        <f t="shared" si="105"/>
        <v/>
      </c>
    </row>
    <row r="3784" spans="1:1">
      <c r="A3784" s="27" t="str">
        <f t="shared" si="105"/>
        <v/>
      </c>
    </row>
    <row r="3785" spans="1:1">
      <c r="A3785" s="27" t="str">
        <f t="shared" si="105"/>
        <v/>
      </c>
    </row>
    <row r="3786" spans="1:1">
      <c r="A3786" s="27" t="str">
        <f t="shared" si="105"/>
        <v/>
      </c>
    </row>
    <row r="3787" spans="1:1">
      <c r="A3787" s="27" t="str">
        <f t="shared" si="105"/>
        <v/>
      </c>
    </row>
    <row r="3788" spans="1:1">
      <c r="A3788" s="27" t="str">
        <f t="shared" si="105"/>
        <v/>
      </c>
    </row>
    <row r="3789" spans="1:1">
      <c r="A3789" s="27" t="str">
        <f t="shared" si="105"/>
        <v/>
      </c>
    </row>
    <row r="3790" spans="1:1">
      <c r="A3790" s="27" t="str">
        <f t="shared" si="105"/>
        <v/>
      </c>
    </row>
    <row r="3791" spans="1:1">
      <c r="A3791" s="27" t="str">
        <f t="shared" si="105"/>
        <v/>
      </c>
    </row>
    <row r="3792" spans="1:1">
      <c r="A3792" s="27" t="str">
        <f t="shared" si="105"/>
        <v/>
      </c>
    </row>
    <row r="3793" spans="1:1">
      <c r="A3793" s="27" t="str">
        <f t="shared" si="105"/>
        <v/>
      </c>
    </row>
    <row r="3794" spans="1:1">
      <c r="A3794" s="27" t="str">
        <f t="shared" si="105"/>
        <v/>
      </c>
    </row>
    <row r="3795" spans="1:1">
      <c r="A3795" s="27" t="str">
        <f t="shared" si="105"/>
        <v/>
      </c>
    </row>
    <row r="3796" spans="1:1">
      <c r="A3796" s="27" t="str">
        <f t="shared" si="105"/>
        <v/>
      </c>
    </row>
    <row r="3797" spans="1:1">
      <c r="A3797" s="27" t="str">
        <f t="shared" si="105"/>
        <v/>
      </c>
    </row>
    <row r="3798" spans="1:1">
      <c r="A3798" s="27" t="str">
        <f t="shared" si="105"/>
        <v/>
      </c>
    </row>
    <row r="3799" spans="1:1">
      <c r="A3799" s="27" t="str">
        <f t="shared" si="105"/>
        <v/>
      </c>
    </row>
    <row r="3800" spans="1:1">
      <c r="A3800" s="27" t="str">
        <f t="shared" si="105"/>
        <v/>
      </c>
    </row>
    <row r="3801" spans="1:1">
      <c r="A3801" s="27" t="str">
        <f t="shared" si="105"/>
        <v/>
      </c>
    </row>
    <row r="3802" spans="1:1">
      <c r="A3802" s="27" t="str">
        <f t="shared" si="105"/>
        <v/>
      </c>
    </row>
    <row r="3803" spans="1:1">
      <c r="A3803" s="27" t="str">
        <f t="shared" si="105"/>
        <v/>
      </c>
    </row>
    <row r="3804" spans="1:1">
      <c r="A3804" s="27" t="str">
        <f t="shared" si="105"/>
        <v/>
      </c>
    </row>
    <row r="3805" spans="1:1">
      <c r="A3805" s="27" t="str">
        <f t="shared" si="105"/>
        <v/>
      </c>
    </row>
    <row r="3806" spans="1:1">
      <c r="A3806" s="27" t="str">
        <f t="shared" si="105"/>
        <v/>
      </c>
    </row>
    <row r="3807" spans="1:1">
      <c r="A3807" s="27" t="str">
        <f t="shared" si="105"/>
        <v/>
      </c>
    </row>
    <row r="3808" spans="1:1">
      <c r="A3808" s="27" t="str">
        <f t="shared" si="105"/>
        <v/>
      </c>
    </row>
    <row r="3809" spans="1:1">
      <c r="A3809" s="27" t="str">
        <f t="shared" si="105"/>
        <v/>
      </c>
    </row>
    <row r="3810" spans="1:1">
      <c r="A3810" s="27" t="str">
        <f t="shared" si="105"/>
        <v/>
      </c>
    </row>
    <row r="3811" spans="1:1">
      <c r="A3811" s="27" t="str">
        <f t="shared" si="105"/>
        <v/>
      </c>
    </row>
    <row r="3812" spans="1:1">
      <c r="A3812" s="27" t="str">
        <f t="shared" si="105"/>
        <v/>
      </c>
    </row>
    <row r="3813" spans="1:1">
      <c r="A3813" s="27" t="str">
        <f t="shared" si="105"/>
        <v/>
      </c>
    </row>
    <row r="3814" spans="1:1">
      <c r="A3814" s="27" t="str">
        <f t="shared" si="105"/>
        <v/>
      </c>
    </row>
    <row r="3815" spans="1:1">
      <c r="A3815" s="27" t="str">
        <f t="shared" si="105"/>
        <v/>
      </c>
    </row>
    <row r="3816" spans="1:1">
      <c r="A3816" s="27" t="str">
        <f t="shared" si="105"/>
        <v/>
      </c>
    </row>
    <row r="3817" spans="1:1">
      <c r="A3817" s="27" t="str">
        <f t="shared" si="105"/>
        <v/>
      </c>
    </row>
    <row r="3818" spans="1:1">
      <c r="A3818" s="27" t="str">
        <f t="shared" si="105"/>
        <v/>
      </c>
    </row>
    <row r="3819" spans="1:1">
      <c r="A3819" s="27" t="str">
        <f t="shared" si="105"/>
        <v/>
      </c>
    </row>
    <row r="3820" spans="1:1">
      <c r="A3820" s="27" t="str">
        <f t="shared" ref="A3820:A3883" si="106">IF(B3820="","",ROW()-1)</f>
        <v/>
      </c>
    </row>
    <row r="3821" spans="1:1">
      <c r="A3821" s="27" t="str">
        <f t="shared" si="106"/>
        <v/>
      </c>
    </row>
    <row r="3822" spans="1:1">
      <c r="A3822" s="27" t="str">
        <f t="shared" si="106"/>
        <v/>
      </c>
    </row>
    <row r="3823" spans="1:1">
      <c r="A3823" s="27" t="str">
        <f t="shared" si="106"/>
        <v/>
      </c>
    </row>
    <row r="3824" spans="1:1">
      <c r="A3824" s="27" t="str">
        <f t="shared" si="106"/>
        <v/>
      </c>
    </row>
    <row r="3825" spans="1:1">
      <c r="A3825" s="27" t="str">
        <f t="shared" si="106"/>
        <v/>
      </c>
    </row>
    <row r="3826" spans="1:1">
      <c r="A3826" s="27" t="str">
        <f t="shared" si="106"/>
        <v/>
      </c>
    </row>
    <row r="3827" spans="1:1">
      <c r="A3827" s="27" t="str">
        <f t="shared" si="106"/>
        <v/>
      </c>
    </row>
    <row r="3828" spans="1:1">
      <c r="A3828" s="27" t="str">
        <f t="shared" si="106"/>
        <v/>
      </c>
    </row>
    <row r="3829" spans="1:1">
      <c r="A3829" s="27" t="str">
        <f t="shared" si="106"/>
        <v/>
      </c>
    </row>
    <row r="3830" spans="1:1">
      <c r="A3830" s="27" t="str">
        <f t="shared" si="106"/>
        <v/>
      </c>
    </row>
    <row r="3831" spans="1:1">
      <c r="A3831" s="27" t="str">
        <f t="shared" si="106"/>
        <v/>
      </c>
    </row>
    <row r="3832" spans="1:1">
      <c r="A3832" s="27" t="str">
        <f t="shared" si="106"/>
        <v/>
      </c>
    </row>
    <row r="3833" spans="1:1">
      <c r="A3833" s="27" t="str">
        <f t="shared" si="106"/>
        <v/>
      </c>
    </row>
    <row r="3834" spans="1:1">
      <c r="A3834" s="27" t="str">
        <f t="shared" si="106"/>
        <v/>
      </c>
    </row>
    <row r="3835" spans="1:1">
      <c r="A3835" s="27" t="str">
        <f t="shared" si="106"/>
        <v/>
      </c>
    </row>
    <row r="3836" spans="1:1">
      <c r="A3836" s="27" t="str">
        <f t="shared" si="106"/>
        <v/>
      </c>
    </row>
    <row r="3837" spans="1:1">
      <c r="A3837" s="27" t="str">
        <f t="shared" si="106"/>
        <v/>
      </c>
    </row>
    <row r="3838" spans="1:1">
      <c r="A3838" s="27" t="str">
        <f t="shared" si="106"/>
        <v/>
      </c>
    </row>
    <row r="3839" spans="1:1">
      <c r="A3839" s="27" t="str">
        <f t="shared" si="106"/>
        <v/>
      </c>
    </row>
    <row r="3840" spans="1:1">
      <c r="A3840" s="27" t="str">
        <f t="shared" si="106"/>
        <v/>
      </c>
    </row>
    <row r="3841" spans="1:1">
      <c r="A3841" s="27" t="str">
        <f t="shared" si="106"/>
        <v/>
      </c>
    </row>
    <row r="3842" spans="1:1">
      <c r="A3842" s="27" t="str">
        <f t="shared" si="106"/>
        <v/>
      </c>
    </row>
    <row r="3843" spans="1:1">
      <c r="A3843" s="27" t="str">
        <f t="shared" si="106"/>
        <v/>
      </c>
    </row>
    <row r="3844" spans="1:1">
      <c r="A3844" s="27" t="str">
        <f t="shared" si="106"/>
        <v/>
      </c>
    </row>
    <row r="3845" spans="1:1">
      <c r="A3845" s="27" t="str">
        <f t="shared" si="106"/>
        <v/>
      </c>
    </row>
    <row r="3846" spans="1:1">
      <c r="A3846" s="27" t="str">
        <f t="shared" si="106"/>
        <v/>
      </c>
    </row>
    <row r="3847" spans="1:1">
      <c r="A3847" s="27" t="str">
        <f t="shared" si="106"/>
        <v/>
      </c>
    </row>
    <row r="3848" spans="1:1">
      <c r="A3848" s="27" t="str">
        <f t="shared" si="106"/>
        <v/>
      </c>
    </row>
    <row r="3849" spans="1:1">
      <c r="A3849" s="27" t="str">
        <f t="shared" si="106"/>
        <v/>
      </c>
    </row>
    <row r="3850" spans="1:1">
      <c r="A3850" s="27" t="str">
        <f t="shared" si="106"/>
        <v/>
      </c>
    </row>
    <row r="3851" spans="1:1">
      <c r="A3851" s="27" t="str">
        <f t="shared" si="106"/>
        <v/>
      </c>
    </row>
    <row r="3852" spans="1:1">
      <c r="A3852" s="27" t="str">
        <f t="shared" si="106"/>
        <v/>
      </c>
    </row>
    <row r="3853" spans="1:1">
      <c r="A3853" s="27" t="str">
        <f t="shared" si="106"/>
        <v/>
      </c>
    </row>
    <row r="3854" spans="1:1">
      <c r="A3854" s="27" t="str">
        <f t="shared" si="106"/>
        <v/>
      </c>
    </row>
    <row r="3855" spans="1:1">
      <c r="A3855" s="27" t="str">
        <f t="shared" si="106"/>
        <v/>
      </c>
    </row>
    <row r="3856" spans="1:1">
      <c r="A3856" s="27" t="str">
        <f t="shared" si="106"/>
        <v/>
      </c>
    </row>
    <row r="3857" spans="1:1">
      <c r="A3857" s="27" t="str">
        <f t="shared" si="106"/>
        <v/>
      </c>
    </row>
    <row r="3858" spans="1:1">
      <c r="A3858" s="27" t="str">
        <f t="shared" si="106"/>
        <v/>
      </c>
    </row>
    <row r="3859" spans="1:1">
      <c r="A3859" s="27" t="str">
        <f t="shared" si="106"/>
        <v/>
      </c>
    </row>
    <row r="3860" spans="1:1">
      <c r="A3860" s="27" t="str">
        <f t="shared" si="106"/>
        <v/>
      </c>
    </row>
    <row r="3861" spans="1:1">
      <c r="A3861" s="27" t="str">
        <f t="shared" si="106"/>
        <v/>
      </c>
    </row>
    <row r="3862" spans="1:1">
      <c r="A3862" s="27" t="str">
        <f t="shared" si="106"/>
        <v/>
      </c>
    </row>
    <row r="3863" spans="1:1">
      <c r="A3863" s="27" t="str">
        <f t="shared" si="106"/>
        <v/>
      </c>
    </row>
    <row r="3864" spans="1:1">
      <c r="A3864" s="27" t="str">
        <f t="shared" si="106"/>
        <v/>
      </c>
    </row>
    <row r="3865" spans="1:1">
      <c r="A3865" s="27" t="str">
        <f t="shared" si="106"/>
        <v/>
      </c>
    </row>
    <row r="3866" spans="1:1">
      <c r="A3866" s="27" t="str">
        <f t="shared" si="106"/>
        <v/>
      </c>
    </row>
    <row r="3867" spans="1:1">
      <c r="A3867" s="27" t="str">
        <f t="shared" si="106"/>
        <v/>
      </c>
    </row>
    <row r="3868" spans="1:1">
      <c r="A3868" s="27" t="str">
        <f t="shared" si="106"/>
        <v/>
      </c>
    </row>
    <row r="3869" spans="1:1">
      <c r="A3869" s="27" t="str">
        <f t="shared" si="106"/>
        <v/>
      </c>
    </row>
    <row r="3870" spans="1:1">
      <c r="A3870" s="27" t="str">
        <f t="shared" si="106"/>
        <v/>
      </c>
    </row>
    <row r="3871" spans="1:1">
      <c r="A3871" s="27" t="str">
        <f t="shared" si="106"/>
        <v/>
      </c>
    </row>
    <row r="3872" spans="1:1">
      <c r="A3872" s="27" t="str">
        <f t="shared" si="106"/>
        <v/>
      </c>
    </row>
    <row r="3873" spans="1:1">
      <c r="A3873" s="27" t="str">
        <f t="shared" si="106"/>
        <v/>
      </c>
    </row>
    <row r="3874" spans="1:1">
      <c r="A3874" s="27" t="str">
        <f t="shared" si="106"/>
        <v/>
      </c>
    </row>
    <row r="3875" spans="1:1">
      <c r="A3875" s="27" t="str">
        <f t="shared" si="106"/>
        <v/>
      </c>
    </row>
    <row r="3876" spans="1:1">
      <c r="A3876" s="27" t="str">
        <f t="shared" si="106"/>
        <v/>
      </c>
    </row>
    <row r="3877" spans="1:1">
      <c r="A3877" s="27" t="str">
        <f t="shared" si="106"/>
        <v/>
      </c>
    </row>
    <row r="3878" spans="1:1">
      <c r="A3878" s="27" t="str">
        <f t="shared" si="106"/>
        <v/>
      </c>
    </row>
    <row r="3879" spans="1:1">
      <c r="A3879" s="27" t="str">
        <f t="shared" si="106"/>
        <v/>
      </c>
    </row>
    <row r="3880" spans="1:1">
      <c r="A3880" s="27" t="str">
        <f t="shared" si="106"/>
        <v/>
      </c>
    </row>
    <row r="3881" spans="1:1">
      <c r="A3881" s="27" t="str">
        <f t="shared" si="106"/>
        <v/>
      </c>
    </row>
    <row r="3882" spans="1:1">
      <c r="A3882" s="27" t="str">
        <f t="shared" si="106"/>
        <v/>
      </c>
    </row>
    <row r="3883" spans="1:1">
      <c r="A3883" s="27" t="str">
        <f t="shared" si="106"/>
        <v/>
      </c>
    </row>
    <row r="3884" spans="1:1">
      <c r="A3884" s="27" t="str">
        <f t="shared" ref="A3884:A3947" si="107">IF(B3884="","",ROW()-1)</f>
        <v/>
      </c>
    </row>
    <row r="3885" spans="1:1">
      <c r="A3885" s="27" t="str">
        <f t="shared" si="107"/>
        <v/>
      </c>
    </row>
    <row r="3886" spans="1:1">
      <c r="A3886" s="27" t="str">
        <f t="shared" si="107"/>
        <v/>
      </c>
    </row>
    <row r="3887" spans="1:1">
      <c r="A3887" s="27" t="str">
        <f t="shared" si="107"/>
        <v/>
      </c>
    </row>
    <row r="3888" spans="1:1">
      <c r="A3888" s="27" t="str">
        <f t="shared" si="107"/>
        <v/>
      </c>
    </row>
    <row r="3889" spans="1:1">
      <c r="A3889" s="27" t="str">
        <f t="shared" si="107"/>
        <v/>
      </c>
    </row>
    <row r="3890" spans="1:1">
      <c r="A3890" s="27" t="str">
        <f t="shared" si="107"/>
        <v/>
      </c>
    </row>
    <row r="3891" spans="1:1">
      <c r="A3891" s="27" t="str">
        <f t="shared" si="107"/>
        <v/>
      </c>
    </row>
    <row r="3892" spans="1:1">
      <c r="A3892" s="27" t="str">
        <f t="shared" si="107"/>
        <v/>
      </c>
    </row>
    <row r="3893" spans="1:1">
      <c r="A3893" s="27" t="str">
        <f t="shared" si="107"/>
        <v/>
      </c>
    </row>
    <row r="3894" spans="1:1">
      <c r="A3894" s="27" t="str">
        <f t="shared" si="107"/>
        <v/>
      </c>
    </row>
    <row r="3895" spans="1:1">
      <c r="A3895" s="27" t="str">
        <f t="shared" si="107"/>
        <v/>
      </c>
    </row>
    <row r="3896" spans="1:1">
      <c r="A3896" s="27" t="str">
        <f t="shared" si="107"/>
        <v/>
      </c>
    </row>
    <row r="3897" spans="1:1">
      <c r="A3897" s="27" t="str">
        <f t="shared" si="107"/>
        <v/>
      </c>
    </row>
    <row r="3898" spans="1:1">
      <c r="A3898" s="27" t="str">
        <f t="shared" si="107"/>
        <v/>
      </c>
    </row>
    <row r="3899" spans="1:1">
      <c r="A3899" s="27" t="str">
        <f t="shared" si="107"/>
        <v/>
      </c>
    </row>
    <row r="3900" spans="1:1">
      <c r="A3900" s="27" t="str">
        <f t="shared" si="107"/>
        <v/>
      </c>
    </row>
    <row r="3901" spans="1:1">
      <c r="A3901" s="27" t="str">
        <f t="shared" si="107"/>
        <v/>
      </c>
    </row>
    <row r="3902" spans="1:1">
      <c r="A3902" s="27" t="str">
        <f t="shared" si="107"/>
        <v/>
      </c>
    </row>
    <row r="3903" spans="1:1">
      <c r="A3903" s="27" t="str">
        <f t="shared" si="107"/>
        <v/>
      </c>
    </row>
    <row r="3904" spans="1:1">
      <c r="A3904" s="27" t="str">
        <f t="shared" si="107"/>
        <v/>
      </c>
    </row>
    <row r="3905" spans="1:1">
      <c r="A3905" s="27" t="str">
        <f t="shared" si="107"/>
        <v/>
      </c>
    </row>
    <row r="3906" spans="1:1">
      <c r="A3906" s="27" t="str">
        <f t="shared" si="107"/>
        <v/>
      </c>
    </row>
    <row r="3907" spans="1:1">
      <c r="A3907" s="27" t="str">
        <f t="shared" si="107"/>
        <v/>
      </c>
    </row>
    <row r="3908" spans="1:1">
      <c r="A3908" s="27" t="str">
        <f t="shared" si="107"/>
        <v/>
      </c>
    </row>
    <row r="3909" spans="1:1">
      <c r="A3909" s="27" t="str">
        <f t="shared" si="107"/>
        <v/>
      </c>
    </row>
    <row r="3910" spans="1:1">
      <c r="A3910" s="27" t="str">
        <f t="shared" si="107"/>
        <v/>
      </c>
    </row>
    <row r="3911" spans="1:1">
      <c r="A3911" s="27" t="str">
        <f t="shared" si="107"/>
        <v/>
      </c>
    </row>
    <row r="3912" spans="1:1">
      <c r="A3912" s="27" t="str">
        <f t="shared" si="107"/>
        <v/>
      </c>
    </row>
    <row r="3913" spans="1:1">
      <c r="A3913" s="27" t="str">
        <f t="shared" si="107"/>
        <v/>
      </c>
    </row>
    <row r="3914" spans="1:1">
      <c r="A3914" s="27" t="str">
        <f t="shared" si="107"/>
        <v/>
      </c>
    </row>
    <row r="3915" spans="1:1">
      <c r="A3915" s="27" t="str">
        <f t="shared" si="107"/>
        <v/>
      </c>
    </row>
    <row r="3916" spans="1:1">
      <c r="A3916" s="27" t="str">
        <f t="shared" si="107"/>
        <v/>
      </c>
    </row>
    <row r="3917" spans="1:1">
      <c r="A3917" s="27" t="str">
        <f t="shared" si="107"/>
        <v/>
      </c>
    </row>
    <row r="3918" spans="1:1">
      <c r="A3918" s="27" t="str">
        <f t="shared" si="107"/>
        <v/>
      </c>
    </row>
    <row r="3919" spans="1:1">
      <c r="A3919" s="27" t="str">
        <f t="shared" si="107"/>
        <v/>
      </c>
    </row>
    <row r="3920" spans="1:1">
      <c r="A3920" s="27" t="str">
        <f t="shared" si="107"/>
        <v/>
      </c>
    </row>
    <row r="3921" spans="1:1">
      <c r="A3921" s="27" t="str">
        <f t="shared" si="107"/>
        <v/>
      </c>
    </row>
    <row r="3922" spans="1:1">
      <c r="A3922" s="27" t="str">
        <f t="shared" si="107"/>
        <v/>
      </c>
    </row>
    <row r="3923" spans="1:1">
      <c r="A3923" s="27" t="str">
        <f t="shared" si="107"/>
        <v/>
      </c>
    </row>
    <row r="3924" spans="1:1">
      <c r="A3924" s="27" t="str">
        <f t="shared" si="107"/>
        <v/>
      </c>
    </row>
    <row r="3925" spans="1:1">
      <c r="A3925" s="27" t="str">
        <f t="shared" si="107"/>
        <v/>
      </c>
    </row>
    <row r="3926" spans="1:1">
      <c r="A3926" s="27" t="str">
        <f t="shared" si="107"/>
        <v/>
      </c>
    </row>
    <row r="3927" spans="1:1">
      <c r="A3927" s="27" t="str">
        <f t="shared" si="107"/>
        <v/>
      </c>
    </row>
    <row r="3928" spans="1:1">
      <c r="A3928" s="27" t="str">
        <f t="shared" si="107"/>
        <v/>
      </c>
    </row>
    <row r="3929" spans="1:1">
      <c r="A3929" s="27" t="str">
        <f t="shared" si="107"/>
        <v/>
      </c>
    </row>
    <row r="3930" spans="1:1">
      <c r="A3930" s="27" t="str">
        <f t="shared" si="107"/>
        <v/>
      </c>
    </row>
    <row r="3931" spans="1:1">
      <c r="A3931" s="27" t="str">
        <f t="shared" si="107"/>
        <v/>
      </c>
    </row>
    <row r="3932" spans="1:1">
      <c r="A3932" s="27" t="str">
        <f t="shared" si="107"/>
        <v/>
      </c>
    </row>
    <row r="3933" spans="1:1">
      <c r="A3933" s="27" t="str">
        <f t="shared" si="107"/>
        <v/>
      </c>
    </row>
    <row r="3934" spans="1:1">
      <c r="A3934" s="27" t="str">
        <f t="shared" si="107"/>
        <v/>
      </c>
    </row>
    <row r="3935" spans="1:1">
      <c r="A3935" s="27" t="str">
        <f t="shared" si="107"/>
        <v/>
      </c>
    </row>
    <row r="3936" spans="1:1">
      <c r="A3936" s="27" t="str">
        <f t="shared" si="107"/>
        <v/>
      </c>
    </row>
    <row r="3937" spans="1:1">
      <c r="A3937" s="27" t="str">
        <f t="shared" si="107"/>
        <v/>
      </c>
    </row>
    <row r="3938" spans="1:1">
      <c r="A3938" s="27" t="str">
        <f t="shared" si="107"/>
        <v/>
      </c>
    </row>
    <row r="3939" spans="1:1">
      <c r="A3939" s="27" t="str">
        <f t="shared" si="107"/>
        <v/>
      </c>
    </row>
    <row r="3940" spans="1:1">
      <c r="A3940" s="27" t="str">
        <f t="shared" si="107"/>
        <v/>
      </c>
    </row>
    <row r="3941" spans="1:1">
      <c r="A3941" s="27" t="str">
        <f t="shared" si="107"/>
        <v/>
      </c>
    </row>
    <row r="3942" spans="1:1">
      <c r="A3942" s="27" t="str">
        <f t="shared" si="107"/>
        <v/>
      </c>
    </row>
    <row r="3943" spans="1:1">
      <c r="A3943" s="27" t="str">
        <f t="shared" si="107"/>
        <v/>
      </c>
    </row>
    <row r="3944" spans="1:1">
      <c r="A3944" s="27" t="str">
        <f t="shared" si="107"/>
        <v/>
      </c>
    </row>
    <row r="3945" spans="1:1">
      <c r="A3945" s="27" t="str">
        <f t="shared" si="107"/>
        <v/>
      </c>
    </row>
    <row r="3946" spans="1:1">
      <c r="A3946" s="27" t="str">
        <f t="shared" si="107"/>
        <v/>
      </c>
    </row>
    <row r="3947" spans="1:1">
      <c r="A3947" s="27" t="str">
        <f t="shared" si="107"/>
        <v/>
      </c>
    </row>
    <row r="3948" spans="1:1">
      <c r="A3948" s="27" t="str">
        <f t="shared" ref="A3948:A4011" si="108">IF(B3948="","",ROW()-1)</f>
        <v/>
      </c>
    </row>
    <row r="3949" spans="1:1">
      <c r="A3949" s="27" t="str">
        <f t="shared" si="108"/>
        <v/>
      </c>
    </row>
    <row r="3950" spans="1:1">
      <c r="A3950" s="27" t="str">
        <f t="shared" si="108"/>
        <v/>
      </c>
    </row>
    <row r="3951" spans="1:1">
      <c r="A3951" s="27" t="str">
        <f t="shared" si="108"/>
        <v/>
      </c>
    </row>
    <row r="3952" spans="1:1">
      <c r="A3952" s="27" t="str">
        <f t="shared" si="108"/>
        <v/>
      </c>
    </row>
    <row r="3953" spans="1:1">
      <c r="A3953" s="27" t="str">
        <f t="shared" si="108"/>
        <v/>
      </c>
    </row>
    <row r="3954" spans="1:1">
      <c r="A3954" s="27" t="str">
        <f t="shared" si="108"/>
        <v/>
      </c>
    </row>
    <row r="3955" spans="1:1">
      <c r="A3955" s="27" t="str">
        <f t="shared" si="108"/>
        <v/>
      </c>
    </row>
    <row r="3956" spans="1:1">
      <c r="A3956" s="27" t="str">
        <f t="shared" si="108"/>
        <v/>
      </c>
    </row>
    <row r="3957" spans="1:1">
      <c r="A3957" s="27" t="str">
        <f t="shared" si="108"/>
        <v/>
      </c>
    </row>
    <row r="3958" spans="1:1">
      <c r="A3958" s="27" t="str">
        <f t="shared" si="108"/>
        <v/>
      </c>
    </row>
    <row r="3959" spans="1:1">
      <c r="A3959" s="27" t="str">
        <f t="shared" si="108"/>
        <v/>
      </c>
    </row>
    <row r="3960" spans="1:1">
      <c r="A3960" s="27" t="str">
        <f t="shared" si="108"/>
        <v/>
      </c>
    </row>
    <row r="3961" spans="1:1">
      <c r="A3961" s="27" t="str">
        <f t="shared" si="108"/>
        <v/>
      </c>
    </row>
    <row r="3962" spans="1:1">
      <c r="A3962" s="27" t="str">
        <f t="shared" si="108"/>
        <v/>
      </c>
    </row>
    <row r="3963" spans="1:1">
      <c r="A3963" s="27" t="str">
        <f t="shared" si="108"/>
        <v/>
      </c>
    </row>
    <row r="3964" spans="1:1">
      <c r="A3964" s="27" t="str">
        <f t="shared" si="108"/>
        <v/>
      </c>
    </row>
    <row r="3965" spans="1:1">
      <c r="A3965" s="27" t="str">
        <f t="shared" si="108"/>
        <v/>
      </c>
    </row>
    <row r="3966" spans="1:1">
      <c r="A3966" s="27" t="str">
        <f t="shared" si="108"/>
        <v/>
      </c>
    </row>
    <row r="3967" spans="1:1">
      <c r="A3967" s="27" t="str">
        <f t="shared" si="108"/>
        <v/>
      </c>
    </row>
    <row r="3968" spans="1:1">
      <c r="A3968" s="27" t="str">
        <f t="shared" si="108"/>
        <v/>
      </c>
    </row>
    <row r="3969" spans="1:1">
      <c r="A3969" s="27" t="str">
        <f t="shared" si="108"/>
        <v/>
      </c>
    </row>
    <row r="3970" spans="1:1">
      <c r="A3970" s="27" t="str">
        <f t="shared" si="108"/>
        <v/>
      </c>
    </row>
    <row r="3971" spans="1:1">
      <c r="A3971" s="27" t="str">
        <f t="shared" si="108"/>
        <v/>
      </c>
    </row>
    <row r="3972" spans="1:1">
      <c r="A3972" s="27" t="str">
        <f t="shared" si="108"/>
        <v/>
      </c>
    </row>
    <row r="3973" spans="1:1">
      <c r="A3973" s="27" t="str">
        <f t="shared" si="108"/>
        <v/>
      </c>
    </row>
    <row r="3974" spans="1:1">
      <c r="A3974" s="27" t="str">
        <f t="shared" si="108"/>
        <v/>
      </c>
    </row>
    <row r="3975" spans="1:1">
      <c r="A3975" s="27" t="str">
        <f t="shared" si="108"/>
        <v/>
      </c>
    </row>
    <row r="3976" spans="1:1">
      <c r="A3976" s="27" t="str">
        <f t="shared" si="108"/>
        <v/>
      </c>
    </row>
    <row r="3977" spans="1:1">
      <c r="A3977" s="27" t="str">
        <f t="shared" si="108"/>
        <v/>
      </c>
    </row>
    <row r="3978" spans="1:1">
      <c r="A3978" s="27" t="str">
        <f t="shared" si="108"/>
        <v/>
      </c>
    </row>
    <row r="3979" spans="1:1">
      <c r="A3979" s="27" t="str">
        <f t="shared" si="108"/>
        <v/>
      </c>
    </row>
    <row r="3980" spans="1:1">
      <c r="A3980" s="27" t="str">
        <f t="shared" si="108"/>
        <v/>
      </c>
    </row>
    <row r="3981" spans="1:1">
      <c r="A3981" s="27" t="str">
        <f t="shared" si="108"/>
        <v/>
      </c>
    </row>
    <row r="3982" spans="1:1">
      <c r="A3982" s="27" t="str">
        <f t="shared" si="108"/>
        <v/>
      </c>
    </row>
    <row r="3983" spans="1:1">
      <c r="A3983" s="27" t="str">
        <f t="shared" si="108"/>
        <v/>
      </c>
    </row>
    <row r="3984" spans="1:1">
      <c r="A3984" s="27" t="str">
        <f t="shared" si="108"/>
        <v/>
      </c>
    </row>
    <row r="3985" spans="1:1">
      <c r="A3985" s="27" t="str">
        <f t="shared" si="108"/>
        <v/>
      </c>
    </row>
    <row r="3986" spans="1:1">
      <c r="A3986" s="27" t="str">
        <f t="shared" si="108"/>
        <v/>
      </c>
    </row>
    <row r="3987" spans="1:1">
      <c r="A3987" s="27" t="str">
        <f t="shared" si="108"/>
        <v/>
      </c>
    </row>
    <row r="3988" spans="1:1">
      <c r="A3988" s="27" t="str">
        <f t="shared" si="108"/>
        <v/>
      </c>
    </row>
    <row r="3989" spans="1:1">
      <c r="A3989" s="27" t="str">
        <f t="shared" si="108"/>
        <v/>
      </c>
    </row>
    <row r="3990" spans="1:1">
      <c r="A3990" s="27" t="str">
        <f t="shared" si="108"/>
        <v/>
      </c>
    </row>
    <row r="3991" spans="1:1">
      <c r="A3991" s="27" t="str">
        <f t="shared" si="108"/>
        <v/>
      </c>
    </row>
    <row r="3992" spans="1:1">
      <c r="A3992" s="27" t="str">
        <f t="shared" si="108"/>
        <v/>
      </c>
    </row>
    <row r="3993" spans="1:1">
      <c r="A3993" s="27" t="str">
        <f t="shared" si="108"/>
        <v/>
      </c>
    </row>
    <row r="3994" spans="1:1">
      <c r="A3994" s="27" t="str">
        <f t="shared" si="108"/>
        <v/>
      </c>
    </row>
    <row r="3995" spans="1:1">
      <c r="A3995" s="27" t="str">
        <f t="shared" si="108"/>
        <v/>
      </c>
    </row>
    <row r="3996" spans="1:1">
      <c r="A3996" s="27" t="str">
        <f t="shared" si="108"/>
        <v/>
      </c>
    </row>
    <row r="3997" spans="1:1">
      <c r="A3997" s="27" t="str">
        <f t="shared" si="108"/>
        <v/>
      </c>
    </row>
    <row r="3998" spans="1:1">
      <c r="A3998" s="27" t="str">
        <f t="shared" si="108"/>
        <v/>
      </c>
    </row>
    <row r="3999" spans="1:1">
      <c r="A3999" s="27" t="str">
        <f t="shared" si="108"/>
        <v/>
      </c>
    </row>
    <row r="4000" spans="1:1">
      <c r="A4000" s="27" t="str">
        <f t="shared" si="108"/>
        <v/>
      </c>
    </row>
    <row r="4001" spans="1:1">
      <c r="A4001" s="27" t="str">
        <f t="shared" si="108"/>
        <v/>
      </c>
    </row>
    <row r="4002" spans="1:1">
      <c r="A4002" s="27" t="str">
        <f t="shared" si="108"/>
        <v/>
      </c>
    </row>
    <row r="4003" spans="1:1">
      <c r="A4003" s="27" t="str">
        <f t="shared" si="108"/>
        <v/>
      </c>
    </row>
    <row r="4004" spans="1:1">
      <c r="A4004" s="27" t="str">
        <f t="shared" si="108"/>
        <v/>
      </c>
    </row>
    <row r="4005" spans="1:1">
      <c r="A4005" s="27" t="str">
        <f t="shared" si="108"/>
        <v/>
      </c>
    </row>
    <row r="4006" spans="1:1">
      <c r="A4006" s="27" t="str">
        <f t="shared" si="108"/>
        <v/>
      </c>
    </row>
    <row r="4007" spans="1:1">
      <c r="A4007" s="27" t="str">
        <f t="shared" si="108"/>
        <v/>
      </c>
    </row>
    <row r="4008" spans="1:1">
      <c r="A4008" s="27" t="str">
        <f t="shared" si="108"/>
        <v/>
      </c>
    </row>
    <row r="4009" spans="1:1">
      <c r="A4009" s="27" t="str">
        <f t="shared" si="108"/>
        <v/>
      </c>
    </row>
    <row r="4010" spans="1:1">
      <c r="A4010" s="27" t="str">
        <f t="shared" si="108"/>
        <v/>
      </c>
    </row>
    <row r="4011" spans="1:1">
      <c r="A4011" s="27" t="str">
        <f t="shared" si="108"/>
        <v/>
      </c>
    </row>
    <row r="4012" spans="1:1">
      <c r="A4012" s="27" t="str">
        <f t="shared" ref="A4012:A4075" si="109">IF(B4012="","",ROW()-1)</f>
        <v/>
      </c>
    </row>
    <row r="4013" spans="1:1">
      <c r="A4013" s="27" t="str">
        <f t="shared" si="109"/>
        <v/>
      </c>
    </row>
    <row r="4014" spans="1:1">
      <c r="A4014" s="27" t="str">
        <f t="shared" si="109"/>
        <v/>
      </c>
    </row>
    <row r="4015" spans="1:1">
      <c r="A4015" s="27" t="str">
        <f t="shared" si="109"/>
        <v/>
      </c>
    </row>
    <row r="4016" spans="1:1">
      <c r="A4016" s="27" t="str">
        <f t="shared" si="109"/>
        <v/>
      </c>
    </row>
    <row r="4017" spans="1:1">
      <c r="A4017" s="27" t="str">
        <f t="shared" si="109"/>
        <v/>
      </c>
    </row>
    <row r="4018" spans="1:1">
      <c r="A4018" s="27" t="str">
        <f t="shared" si="109"/>
        <v/>
      </c>
    </row>
    <row r="4019" spans="1:1">
      <c r="A4019" s="27" t="str">
        <f t="shared" si="109"/>
        <v/>
      </c>
    </row>
    <row r="4020" spans="1:1">
      <c r="A4020" s="27" t="str">
        <f t="shared" si="109"/>
        <v/>
      </c>
    </row>
    <row r="4021" spans="1:1">
      <c r="A4021" s="27" t="str">
        <f t="shared" si="109"/>
        <v/>
      </c>
    </row>
    <row r="4022" spans="1:1">
      <c r="A4022" s="27" t="str">
        <f t="shared" si="109"/>
        <v/>
      </c>
    </row>
    <row r="4023" spans="1:1">
      <c r="A4023" s="27" t="str">
        <f t="shared" si="109"/>
        <v/>
      </c>
    </row>
    <row r="4024" spans="1:1">
      <c r="A4024" s="27" t="str">
        <f t="shared" si="109"/>
        <v/>
      </c>
    </row>
    <row r="4025" spans="1:1">
      <c r="A4025" s="27" t="str">
        <f t="shared" si="109"/>
        <v/>
      </c>
    </row>
    <row r="4026" spans="1:1">
      <c r="A4026" s="27" t="str">
        <f t="shared" si="109"/>
        <v/>
      </c>
    </row>
    <row r="4027" spans="1:1">
      <c r="A4027" s="27" t="str">
        <f t="shared" si="109"/>
        <v/>
      </c>
    </row>
    <row r="4028" spans="1:1">
      <c r="A4028" s="27" t="str">
        <f t="shared" si="109"/>
        <v/>
      </c>
    </row>
    <row r="4029" spans="1:1">
      <c r="A4029" s="27" t="str">
        <f t="shared" si="109"/>
        <v/>
      </c>
    </row>
    <row r="4030" spans="1:1">
      <c r="A4030" s="27" t="str">
        <f t="shared" si="109"/>
        <v/>
      </c>
    </row>
    <row r="4031" spans="1:1">
      <c r="A4031" s="27" t="str">
        <f t="shared" si="109"/>
        <v/>
      </c>
    </row>
    <row r="4032" spans="1:1">
      <c r="A4032" s="27" t="str">
        <f t="shared" si="109"/>
        <v/>
      </c>
    </row>
    <row r="4033" spans="1:1">
      <c r="A4033" s="27" t="str">
        <f t="shared" si="109"/>
        <v/>
      </c>
    </row>
    <row r="4034" spans="1:1">
      <c r="A4034" s="27" t="str">
        <f t="shared" si="109"/>
        <v/>
      </c>
    </row>
    <row r="4035" spans="1:1">
      <c r="A4035" s="27" t="str">
        <f t="shared" si="109"/>
        <v/>
      </c>
    </row>
    <row r="4036" spans="1:1">
      <c r="A4036" s="27" t="str">
        <f t="shared" si="109"/>
        <v/>
      </c>
    </row>
    <row r="4037" spans="1:1">
      <c r="A4037" s="27" t="str">
        <f t="shared" si="109"/>
        <v/>
      </c>
    </row>
    <row r="4038" spans="1:1">
      <c r="A4038" s="27" t="str">
        <f t="shared" si="109"/>
        <v/>
      </c>
    </row>
    <row r="4039" spans="1:1">
      <c r="A4039" s="27" t="str">
        <f t="shared" si="109"/>
        <v/>
      </c>
    </row>
    <row r="4040" spans="1:1">
      <c r="A4040" s="27" t="str">
        <f t="shared" si="109"/>
        <v/>
      </c>
    </row>
    <row r="4041" spans="1:1">
      <c r="A4041" s="27" t="str">
        <f t="shared" si="109"/>
        <v/>
      </c>
    </row>
    <row r="4042" spans="1:1">
      <c r="A4042" s="27" t="str">
        <f t="shared" si="109"/>
        <v/>
      </c>
    </row>
    <row r="4043" spans="1:1">
      <c r="A4043" s="27" t="str">
        <f t="shared" si="109"/>
        <v/>
      </c>
    </row>
    <row r="4044" spans="1:1">
      <c r="A4044" s="27" t="str">
        <f t="shared" si="109"/>
        <v/>
      </c>
    </row>
    <row r="4045" spans="1:1">
      <c r="A4045" s="27" t="str">
        <f t="shared" si="109"/>
        <v/>
      </c>
    </row>
    <row r="4046" spans="1:1">
      <c r="A4046" s="27" t="str">
        <f t="shared" si="109"/>
        <v/>
      </c>
    </row>
    <row r="4047" spans="1:1">
      <c r="A4047" s="27" t="str">
        <f t="shared" si="109"/>
        <v/>
      </c>
    </row>
    <row r="4048" spans="1:1">
      <c r="A4048" s="27" t="str">
        <f t="shared" si="109"/>
        <v/>
      </c>
    </row>
    <row r="4049" spans="1:1">
      <c r="A4049" s="27" t="str">
        <f t="shared" si="109"/>
        <v/>
      </c>
    </row>
    <row r="4050" spans="1:1">
      <c r="A4050" s="27" t="str">
        <f t="shared" si="109"/>
        <v/>
      </c>
    </row>
    <row r="4051" spans="1:1">
      <c r="A4051" s="27" t="str">
        <f t="shared" si="109"/>
        <v/>
      </c>
    </row>
    <row r="4052" spans="1:1">
      <c r="A4052" s="27" t="str">
        <f t="shared" si="109"/>
        <v/>
      </c>
    </row>
    <row r="4053" spans="1:1">
      <c r="A4053" s="27" t="str">
        <f t="shared" si="109"/>
        <v/>
      </c>
    </row>
    <row r="4054" spans="1:1">
      <c r="A4054" s="27" t="str">
        <f t="shared" si="109"/>
        <v/>
      </c>
    </row>
    <row r="4055" spans="1:1">
      <c r="A4055" s="27" t="str">
        <f t="shared" si="109"/>
        <v/>
      </c>
    </row>
    <row r="4056" spans="1:1">
      <c r="A4056" s="27" t="str">
        <f t="shared" si="109"/>
        <v/>
      </c>
    </row>
    <row r="4057" spans="1:1">
      <c r="A4057" s="27" t="str">
        <f t="shared" si="109"/>
        <v/>
      </c>
    </row>
    <row r="4058" spans="1:1">
      <c r="A4058" s="27" t="str">
        <f t="shared" si="109"/>
        <v/>
      </c>
    </row>
    <row r="4059" spans="1:1">
      <c r="A4059" s="27" t="str">
        <f t="shared" si="109"/>
        <v/>
      </c>
    </row>
    <row r="4060" spans="1:1">
      <c r="A4060" s="27" t="str">
        <f t="shared" si="109"/>
        <v/>
      </c>
    </row>
    <row r="4061" spans="1:1">
      <c r="A4061" s="27" t="str">
        <f t="shared" si="109"/>
        <v/>
      </c>
    </row>
    <row r="4062" spans="1:1">
      <c r="A4062" s="27" t="str">
        <f t="shared" si="109"/>
        <v/>
      </c>
    </row>
    <row r="4063" spans="1:1">
      <c r="A4063" s="27" t="str">
        <f t="shared" si="109"/>
        <v/>
      </c>
    </row>
    <row r="4064" spans="1:1">
      <c r="A4064" s="27" t="str">
        <f t="shared" si="109"/>
        <v/>
      </c>
    </row>
    <row r="4065" spans="1:1">
      <c r="A4065" s="27" t="str">
        <f t="shared" si="109"/>
        <v/>
      </c>
    </row>
    <row r="4066" spans="1:1">
      <c r="A4066" s="27" t="str">
        <f t="shared" si="109"/>
        <v/>
      </c>
    </row>
    <row r="4067" spans="1:1">
      <c r="A4067" s="27" t="str">
        <f t="shared" si="109"/>
        <v/>
      </c>
    </row>
    <row r="4068" spans="1:1">
      <c r="A4068" s="27" t="str">
        <f t="shared" si="109"/>
        <v/>
      </c>
    </row>
    <row r="4069" spans="1:1">
      <c r="A4069" s="27" t="str">
        <f t="shared" si="109"/>
        <v/>
      </c>
    </row>
    <row r="4070" spans="1:1">
      <c r="A4070" s="27" t="str">
        <f t="shared" si="109"/>
        <v/>
      </c>
    </row>
    <row r="4071" spans="1:1">
      <c r="A4071" s="27" t="str">
        <f t="shared" si="109"/>
        <v/>
      </c>
    </row>
    <row r="4072" spans="1:1">
      <c r="A4072" s="27" t="str">
        <f t="shared" si="109"/>
        <v/>
      </c>
    </row>
    <row r="4073" spans="1:1">
      <c r="A4073" s="27" t="str">
        <f t="shared" si="109"/>
        <v/>
      </c>
    </row>
    <row r="4074" spans="1:1">
      <c r="A4074" s="27" t="str">
        <f t="shared" si="109"/>
        <v/>
      </c>
    </row>
    <row r="4075" spans="1:1">
      <c r="A4075" s="27" t="str">
        <f t="shared" si="109"/>
        <v/>
      </c>
    </row>
    <row r="4076" spans="1:1">
      <c r="A4076" s="27" t="str">
        <f t="shared" ref="A4076:A4139" si="110">IF(B4076="","",ROW()-1)</f>
        <v/>
      </c>
    </row>
    <row r="4077" spans="1:1">
      <c r="A4077" s="27" t="str">
        <f t="shared" si="110"/>
        <v/>
      </c>
    </row>
    <row r="4078" spans="1:1">
      <c r="A4078" s="27" t="str">
        <f t="shared" si="110"/>
        <v/>
      </c>
    </row>
    <row r="4079" spans="1:1">
      <c r="A4079" s="27" t="str">
        <f t="shared" si="110"/>
        <v/>
      </c>
    </row>
    <row r="4080" spans="1:1">
      <c r="A4080" s="27" t="str">
        <f t="shared" si="110"/>
        <v/>
      </c>
    </row>
    <row r="4081" spans="1:1">
      <c r="A4081" s="27" t="str">
        <f t="shared" si="110"/>
        <v/>
      </c>
    </row>
    <row r="4082" spans="1:1">
      <c r="A4082" s="27" t="str">
        <f t="shared" si="110"/>
        <v/>
      </c>
    </row>
    <row r="4083" spans="1:1">
      <c r="A4083" s="27" t="str">
        <f t="shared" si="110"/>
        <v/>
      </c>
    </row>
    <row r="4084" spans="1:1">
      <c r="A4084" s="27" t="str">
        <f t="shared" si="110"/>
        <v/>
      </c>
    </row>
    <row r="4085" spans="1:1">
      <c r="A4085" s="27" t="str">
        <f t="shared" si="110"/>
        <v/>
      </c>
    </row>
    <row r="4086" spans="1:1">
      <c r="A4086" s="27" t="str">
        <f t="shared" si="110"/>
        <v/>
      </c>
    </row>
    <row r="4087" spans="1:1">
      <c r="A4087" s="27" t="str">
        <f t="shared" si="110"/>
        <v/>
      </c>
    </row>
    <row r="4088" spans="1:1">
      <c r="A4088" s="27" t="str">
        <f t="shared" si="110"/>
        <v/>
      </c>
    </row>
    <row r="4089" spans="1:1">
      <c r="A4089" s="27" t="str">
        <f t="shared" si="110"/>
        <v/>
      </c>
    </row>
    <row r="4090" spans="1:1">
      <c r="A4090" s="27" t="str">
        <f t="shared" si="110"/>
        <v/>
      </c>
    </row>
    <row r="4091" spans="1:1">
      <c r="A4091" s="27" t="str">
        <f t="shared" si="110"/>
        <v/>
      </c>
    </row>
    <row r="4092" spans="1:1">
      <c r="A4092" s="27" t="str">
        <f t="shared" si="110"/>
        <v/>
      </c>
    </row>
    <row r="4093" spans="1:1">
      <c r="A4093" s="27" t="str">
        <f t="shared" si="110"/>
        <v/>
      </c>
    </row>
    <row r="4094" spans="1:1">
      <c r="A4094" s="27" t="str">
        <f t="shared" si="110"/>
        <v/>
      </c>
    </row>
    <row r="4095" spans="1:1">
      <c r="A4095" s="27" t="str">
        <f t="shared" si="110"/>
        <v/>
      </c>
    </row>
    <row r="4096" spans="1:1">
      <c r="A4096" s="27" t="str">
        <f t="shared" si="110"/>
        <v/>
      </c>
    </row>
    <row r="4097" spans="1:1">
      <c r="A4097" s="27" t="str">
        <f t="shared" si="110"/>
        <v/>
      </c>
    </row>
    <row r="4098" spans="1:1">
      <c r="A4098" s="27" t="str">
        <f t="shared" si="110"/>
        <v/>
      </c>
    </row>
    <row r="4099" spans="1:1">
      <c r="A4099" s="27" t="str">
        <f t="shared" si="110"/>
        <v/>
      </c>
    </row>
    <row r="4100" spans="1:1">
      <c r="A4100" s="27" t="str">
        <f t="shared" si="110"/>
        <v/>
      </c>
    </row>
    <row r="4101" spans="1:1">
      <c r="A4101" s="27" t="str">
        <f t="shared" si="110"/>
        <v/>
      </c>
    </row>
    <row r="4102" spans="1:1">
      <c r="A4102" s="27" t="str">
        <f t="shared" si="110"/>
        <v/>
      </c>
    </row>
    <row r="4103" spans="1:1">
      <c r="A4103" s="27" t="str">
        <f t="shared" si="110"/>
        <v/>
      </c>
    </row>
    <row r="4104" spans="1:1">
      <c r="A4104" s="27" t="str">
        <f t="shared" si="110"/>
        <v/>
      </c>
    </row>
    <row r="4105" spans="1:1">
      <c r="A4105" s="27" t="str">
        <f t="shared" si="110"/>
        <v/>
      </c>
    </row>
    <row r="4106" spans="1:1">
      <c r="A4106" s="27" t="str">
        <f t="shared" si="110"/>
        <v/>
      </c>
    </row>
    <row r="4107" spans="1:1">
      <c r="A4107" s="27" t="str">
        <f t="shared" si="110"/>
        <v/>
      </c>
    </row>
    <row r="4108" spans="1:1">
      <c r="A4108" s="27" t="str">
        <f t="shared" si="110"/>
        <v/>
      </c>
    </row>
    <row r="4109" spans="1:1">
      <c r="A4109" s="27" t="str">
        <f t="shared" si="110"/>
        <v/>
      </c>
    </row>
    <row r="4110" spans="1:1">
      <c r="A4110" s="27" t="str">
        <f t="shared" si="110"/>
        <v/>
      </c>
    </row>
    <row r="4111" spans="1:1">
      <c r="A4111" s="27" t="str">
        <f t="shared" si="110"/>
        <v/>
      </c>
    </row>
    <row r="4112" spans="1:1">
      <c r="A4112" s="27" t="str">
        <f t="shared" si="110"/>
        <v/>
      </c>
    </row>
    <row r="4113" spans="1:1">
      <c r="A4113" s="27" t="str">
        <f t="shared" si="110"/>
        <v/>
      </c>
    </row>
    <row r="4114" spans="1:1">
      <c r="A4114" s="27" t="str">
        <f t="shared" si="110"/>
        <v/>
      </c>
    </row>
    <row r="4115" spans="1:1">
      <c r="A4115" s="27" t="str">
        <f t="shared" si="110"/>
        <v/>
      </c>
    </row>
    <row r="4116" spans="1:1">
      <c r="A4116" s="27" t="str">
        <f t="shared" si="110"/>
        <v/>
      </c>
    </row>
    <row r="4117" spans="1:1">
      <c r="A4117" s="27" t="str">
        <f t="shared" si="110"/>
        <v/>
      </c>
    </row>
    <row r="4118" spans="1:1">
      <c r="A4118" s="27" t="str">
        <f t="shared" si="110"/>
        <v/>
      </c>
    </row>
    <row r="4119" spans="1:1">
      <c r="A4119" s="27" t="str">
        <f t="shared" si="110"/>
        <v/>
      </c>
    </row>
    <row r="4120" spans="1:1">
      <c r="A4120" s="27" t="str">
        <f t="shared" si="110"/>
        <v/>
      </c>
    </row>
    <row r="4121" spans="1:1">
      <c r="A4121" s="27" t="str">
        <f t="shared" si="110"/>
        <v/>
      </c>
    </row>
    <row r="4122" spans="1:1">
      <c r="A4122" s="27" t="str">
        <f t="shared" si="110"/>
        <v/>
      </c>
    </row>
    <row r="4123" spans="1:1">
      <c r="A4123" s="27" t="str">
        <f t="shared" si="110"/>
        <v/>
      </c>
    </row>
    <row r="4124" spans="1:1">
      <c r="A4124" s="27" t="str">
        <f t="shared" si="110"/>
        <v/>
      </c>
    </row>
    <row r="4125" spans="1:1">
      <c r="A4125" s="27" t="str">
        <f t="shared" si="110"/>
        <v/>
      </c>
    </row>
    <row r="4126" spans="1:1">
      <c r="A4126" s="27" t="str">
        <f t="shared" si="110"/>
        <v/>
      </c>
    </row>
    <row r="4127" spans="1:1">
      <c r="A4127" s="27" t="str">
        <f t="shared" si="110"/>
        <v/>
      </c>
    </row>
    <row r="4128" spans="1:1">
      <c r="A4128" s="27" t="str">
        <f t="shared" si="110"/>
        <v/>
      </c>
    </row>
    <row r="4129" spans="1:1">
      <c r="A4129" s="27" t="str">
        <f t="shared" si="110"/>
        <v/>
      </c>
    </row>
    <row r="4130" spans="1:1">
      <c r="A4130" s="27" t="str">
        <f t="shared" si="110"/>
        <v/>
      </c>
    </row>
    <row r="4131" spans="1:1">
      <c r="A4131" s="27" t="str">
        <f t="shared" si="110"/>
        <v/>
      </c>
    </row>
    <row r="4132" spans="1:1">
      <c r="A4132" s="27" t="str">
        <f t="shared" si="110"/>
        <v/>
      </c>
    </row>
    <row r="4133" spans="1:1">
      <c r="A4133" s="27" t="str">
        <f t="shared" si="110"/>
        <v/>
      </c>
    </row>
    <row r="4134" spans="1:1">
      <c r="A4134" s="27" t="str">
        <f t="shared" si="110"/>
        <v/>
      </c>
    </row>
    <row r="4135" spans="1:1">
      <c r="A4135" s="27" t="str">
        <f t="shared" si="110"/>
        <v/>
      </c>
    </row>
    <row r="4136" spans="1:1">
      <c r="A4136" s="27" t="str">
        <f t="shared" si="110"/>
        <v/>
      </c>
    </row>
    <row r="4137" spans="1:1">
      <c r="A4137" s="27" t="str">
        <f t="shared" si="110"/>
        <v/>
      </c>
    </row>
    <row r="4138" spans="1:1">
      <c r="A4138" s="27" t="str">
        <f t="shared" si="110"/>
        <v/>
      </c>
    </row>
    <row r="4139" spans="1:1">
      <c r="A4139" s="27" t="str">
        <f t="shared" si="110"/>
        <v/>
      </c>
    </row>
    <row r="4140" spans="1:1">
      <c r="A4140" s="27" t="str">
        <f t="shared" ref="A4140:A4203" si="111">IF(B4140="","",ROW()-1)</f>
        <v/>
      </c>
    </row>
    <row r="4141" spans="1:1">
      <c r="A4141" s="27" t="str">
        <f t="shared" si="111"/>
        <v/>
      </c>
    </row>
    <row r="4142" spans="1:1">
      <c r="A4142" s="27" t="str">
        <f t="shared" si="111"/>
        <v/>
      </c>
    </row>
    <row r="4143" spans="1:1">
      <c r="A4143" s="27" t="str">
        <f t="shared" si="111"/>
        <v/>
      </c>
    </row>
    <row r="4144" spans="1:1">
      <c r="A4144" s="27" t="str">
        <f t="shared" si="111"/>
        <v/>
      </c>
    </row>
    <row r="4145" spans="1:1">
      <c r="A4145" s="27" t="str">
        <f t="shared" si="111"/>
        <v/>
      </c>
    </row>
    <row r="4146" spans="1:1">
      <c r="A4146" s="27" t="str">
        <f t="shared" si="111"/>
        <v/>
      </c>
    </row>
    <row r="4147" spans="1:1">
      <c r="A4147" s="27" t="str">
        <f t="shared" si="111"/>
        <v/>
      </c>
    </row>
    <row r="4148" spans="1:1">
      <c r="A4148" s="27" t="str">
        <f t="shared" si="111"/>
        <v/>
      </c>
    </row>
    <row r="4149" spans="1:1">
      <c r="A4149" s="27" t="str">
        <f t="shared" si="111"/>
        <v/>
      </c>
    </row>
    <row r="4150" spans="1:1">
      <c r="A4150" s="27" t="str">
        <f t="shared" si="111"/>
        <v/>
      </c>
    </row>
    <row r="4151" spans="1:1">
      <c r="A4151" s="27" t="str">
        <f t="shared" si="111"/>
        <v/>
      </c>
    </row>
    <row r="4152" spans="1:1">
      <c r="A4152" s="27" t="str">
        <f t="shared" si="111"/>
        <v/>
      </c>
    </row>
    <row r="4153" spans="1:1">
      <c r="A4153" s="27" t="str">
        <f t="shared" si="111"/>
        <v/>
      </c>
    </row>
    <row r="4154" spans="1:1">
      <c r="A4154" s="27" t="str">
        <f t="shared" si="111"/>
        <v/>
      </c>
    </row>
    <row r="4155" spans="1:1">
      <c r="A4155" s="27" t="str">
        <f t="shared" si="111"/>
        <v/>
      </c>
    </row>
    <row r="4156" spans="1:1">
      <c r="A4156" s="27" t="str">
        <f t="shared" si="111"/>
        <v/>
      </c>
    </row>
    <row r="4157" spans="1:1">
      <c r="A4157" s="27" t="str">
        <f t="shared" si="111"/>
        <v/>
      </c>
    </row>
    <row r="4158" spans="1:1">
      <c r="A4158" s="27" t="str">
        <f t="shared" si="111"/>
        <v/>
      </c>
    </row>
    <row r="4159" spans="1:1">
      <c r="A4159" s="27" t="str">
        <f t="shared" si="111"/>
        <v/>
      </c>
    </row>
    <row r="4160" spans="1:1">
      <c r="A4160" s="27" t="str">
        <f t="shared" si="111"/>
        <v/>
      </c>
    </row>
    <row r="4161" spans="1:1">
      <c r="A4161" s="27" t="str">
        <f t="shared" si="111"/>
        <v/>
      </c>
    </row>
    <row r="4162" spans="1:1">
      <c r="A4162" s="27" t="str">
        <f t="shared" si="111"/>
        <v/>
      </c>
    </row>
    <row r="4163" spans="1:1">
      <c r="A4163" s="27" t="str">
        <f t="shared" si="111"/>
        <v/>
      </c>
    </row>
    <row r="4164" spans="1:1">
      <c r="A4164" s="27" t="str">
        <f t="shared" si="111"/>
        <v/>
      </c>
    </row>
    <row r="4165" spans="1:1">
      <c r="A4165" s="27" t="str">
        <f t="shared" si="111"/>
        <v/>
      </c>
    </row>
    <row r="4166" spans="1:1">
      <c r="A4166" s="27" t="str">
        <f t="shared" si="111"/>
        <v/>
      </c>
    </row>
    <row r="4167" spans="1:1">
      <c r="A4167" s="27" t="str">
        <f t="shared" si="111"/>
        <v/>
      </c>
    </row>
    <row r="4168" spans="1:1">
      <c r="A4168" s="27" t="str">
        <f t="shared" si="111"/>
        <v/>
      </c>
    </row>
    <row r="4169" spans="1:1">
      <c r="A4169" s="27" t="str">
        <f t="shared" si="111"/>
        <v/>
      </c>
    </row>
    <row r="4170" spans="1:1">
      <c r="A4170" s="27" t="str">
        <f t="shared" si="111"/>
        <v/>
      </c>
    </row>
    <row r="4171" spans="1:1">
      <c r="A4171" s="27" t="str">
        <f t="shared" si="111"/>
        <v/>
      </c>
    </row>
    <row r="4172" spans="1:1">
      <c r="A4172" s="27" t="str">
        <f t="shared" si="111"/>
        <v/>
      </c>
    </row>
    <row r="4173" spans="1:1">
      <c r="A4173" s="27" t="str">
        <f t="shared" si="111"/>
        <v/>
      </c>
    </row>
    <row r="4174" spans="1:1">
      <c r="A4174" s="27" t="str">
        <f t="shared" si="111"/>
        <v/>
      </c>
    </row>
    <row r="4175" spans="1:1">
      <c r="A4175" s="27" t="str">
        <f t="shared" si="111"/>
        <v/>
      </c>
    </row>
    <row r="4176" spans="1:1">
      <c r="A4176" s="27" t="str">
        <f t="shared" si="111"/>
        <v/>
      </c>
    </row>
    <row r="4177" spans="1:1">
      <c r="A4177" s="27" t="str">
        <f t="shared" si="111"/>
        <v/>
      </c>
    </row>
    <row r="4178" spans="1:1">
      <c r="A4178" s="27" t="str">
        <f t="shared" si="111"/>
        <v/>
      </c>
    </row>
    <row r="4179" spans="1:1">
      <c r="A4179" s="27" t="str">
        <f t="shared" si="111"/>
        <v/>
      </c>
    </row>
    <row r="4180" spans="1:1">
      <c r="A4180" s="27" t="str">
        <f t="shared" si="111"/>
        <v/>
      </c>
    </row>
    <row r="4181" spans="1:1">
      <c r="A4181" s="27" t="str">
        <f t="shared" si="111"/>
        <v/>
      </c>
    </row>
    <row r="4182" spans="1:1">
      <c r="A4182" s="27" t="str">
        <f t="shared" si="111"/>
        <v/>
      </c>
    </row>
    <row r="4183" spans="1:1">
      <c r="A4183" s="27" t="str">
        <f t="shared" si="111"/>
        <v/>
      </c>
    </row>
    <row r="4184" spans="1:1">
      <c r="A4184" s="27" t="str">
        <f t="shared" si="111"/>
        <v/>
      </c>
    </row>
    <row r="4185" spans="1:1">
      <c r="A4185" s="27" t="str">
        <f t="shared" si="111"/>
        <v/>
      </c>
    </row>
    <row r="4186" spans="1:1">
      <c r="A4186" s="27" t="str">
        <f t="shared" si="111"/>
        <v/>
      </c>
    </row>
    <row r="4187" spans="1:1">
      <c r="A4187" s="27" t="str">
        <f t="shared" si="111"/>
        <v/>
      </c>
    </row>
    <row r="4188" spans="1:1">
      <c r="A4188" s="27" t="str">
        <f t="shared" si="111"/>
        <v/>
      </c>
    </row>
    <row r="4189" spans="1:1">
      <c r="A4189" s="27" t="str">
        <f t="shared" si="111"/>
        <v/>
      </c>
    </row>
    <row r="4190" spans="1:1">
      <c r="A4190" s="27" t="str">
        <f t="shared" si="111"/>
        <v/>
      </c>
    </row>
    <row r="4191" spans="1:1">
      <c r="A4191" s="27" t="str">
        <f t="shared" si="111"/>
        <v/>
      </c>
    </row>
    <row r="4192" spans="1:1">
      <c r="A4192" s="27" t="str">
        <f t="shared" si="111"/>
        <v/>
      </c>
    </row>
    <row r="4193" spans="1:1">
      <c r="A4193" s="27" t="str">
        <f t="shared" si="111"/>
        <v/>
      </c>
    </row>
    <row r="4194" spans="1:1">
      <c r="A4194" s="27" t="str">
        <f t="shared" si="111"/>
        <v/>
      </c>
    </row>
    <row r="4195" spans="1:1">
      <c r="A4195" s="27" t="str">
        <f t="shared" si="111"/>
        <v/>
      </c>
    </row>
    <row r="4196" spans="1:1">
      <c r="A4196" s="27" t="str">
        <f t="shared" si="111"/>
        <v/>
      </c>
    </row>
    <row r="4197" spans="1:1">
      <c r="A4197" s="27" t="str">
        <f t="shared" si="111"/>
        <v/>
      </c>
    </row>
    <row r="4198" spans="1:1">
      <c r="A4198" s="27" t="str">
        <f t="shared" si="111"/>
        <v/>
      </c>
    </row>
    <row r="4199" spans="1:1">
      <c r="A4199" s="27" t="str">
        <f t="shared" si="111"/>
        <v/>
      </c>
    </row>
    <row r="4200" spans="1:1">
      <c r="A4200" s="27" t="str">
        <f t="shared" si="111"/>
        <v/>
      </c>
    </row>
    <row r="4201" spans="1:1">
      <c r="A4201" s="27" t="str">
        <f t="shared" si="111"/>
        <v/>
      </c>
    </row>
    <row r="4202" spans="1:1">
      <c r="A4202" s="27" t="str">
        <f t="shared" si="111"/>
        <v/>
      </c>
    </row>
    <row r="4203" spans="1:1">
      <c r="A4203" s="27" t="str">
        <f t="shared" si="111"/>
        <v/>
      </c>
    </row>
    <row r="4204" spans="1:1">
      <c r="A4204" s="27" t="str">
        <f t="shared" ref="A4204:A4267" si="112">IF(B4204="","",ROW()-1)</f>
        <v/>
      </c>
    </row>
    <row r="4205" spans="1:1">
      <c r="A4205" s="27" t="str">
        <f t="shared" si="112"/>
        <v/>
      </c>
    </row>
    <row r="4206" spans="1:1">
      <c r="A4206" s="27" t="str">
        <f t="shared" si="112"/>
        <v/>
      </c>
    </row>
    <row r="4207" spans="1:1">
      <c r="A4207" s="27" t="str">
        <f t="shared" si="112"/>
        <v/>
      </c>
    </row>
    <row r="4208" spans="1:1">
      <c r="A4208" s="27" t="str">
        <f t="shared" si="112"/>
        <v/>
      </c>
    </row>
    <row r="4209" spans="1:1">
      <c r="A4209" s="27" t="str">
        <f t="shared" si="112"/>
        <v/>
      </c>
    </row>
    <row r="4210" spans="1:1">
      <c r="A4210" s="27" t="str">
        <f t="shared" si="112"/>
        <v/>
      </c>
    </row>
    <row r="4211" spans="1:1">
      <c r="A4211" s="27" t="str">
        <f t="shared" si="112"/>
        <v/>
      </c>
    </row>
    <row r="4212" spans="1:1">
      <c r="A4212" s="27" t="str">
        <f t="shared" si="112"/>
        <v/>
      </c>
    </row>
    <row r="4213" spans="1:1">
      <c r="A4213" s="27" t="str">
        <f t="shared" si="112"/>
        <v/>
      </c>
    </row>
    <row r="4214" spans="1:1">
      <c r="A4214" s="27" t="str">
        <f t="shared" si="112"/>
        <v/>
      </c>
    </row>
    <row r="4215" spans="1:1">
      <c r="A4215" s="27" t="str">
        <f t="shared" si="112"/>
        <v/>
      </c>
    </row>
    <row r="4216" spans="1:1">
      <c r="A4216" s="27" t="str">
        <f t="shared" si="112"/>
        <v/>
      </c>
    </row>
    <row r="4217" spans="1:1">
      <c r="A4217" s="27" t="str">
        <f t="shared" si="112"/>
        <v/>
      </c>
    </row>
    <row r="4218" spans="1:1">
      <c r="A4218" s="27" t="str">
        <f t="shared" si="112"/>
        <v/>
      </c>
    </row>
    <row r="4219" spans="1:1">
      <c r="A4219" s="27" t="str">
        <f t="shared" si="112"/>
        <v/>
      </c>
    </row>
    <row r="4220" spans="1:1">
      <c r="A4220" s="27" t="str">
        <f t="shared" si="112"/>
        <v/>
      </c>
    </row>
    <row r="4221" spans="1:1">
      <c r="A4221" s="27" t="str">
        <f t="shared" si="112"/>
        <v/>
      </c>
    </row>
    <row r="4222" spans="1:1">
      <c r="A4222" s="27" t="str">
        <f t="shared" si="112"/>
        <v/>
      </c>
    </row>
    <row r="4223" spans="1:1">
      <c r="A4223" s="27" t="str">
        <f t="shared" si="112"/>
        <v/>
      </c>
    </row>
    <row r="4224" spans="1:1">
      <c r="A4224" s="27" t="str">
        <f t="shared" si="112"/>
        <v/>
      </c>
    </row>
    <row r="4225" spans="1:1">
      <c r="A4225" s="27" t="str">
        <f t="shared" si="112"/>
        <v/>
      </c>
    </row>
    <row r="4226" spans="1:1">
      <c r="A4226" s="27" t="str">
        <f t="shared" si="112"/>
        <v/>
      </c>
    </row>
    <row r="4227" spans="1:1">
      <c r="A4227" s="27" t="str">
        <f t="shared" si="112"/>
        <v/>
      </c>
    </row>
    <row r="4228" spans="1:1">
      <c r="A4228" s="27" t="str">
        <f t="shared" si="112"/>
        <v/>
      </c>
    </row>
    <row r="4229" spans="1:1">
      <c r="A4229" s="27" t="str">
        <f t="shared" si="112"/>
        <v/>
      </c>
    </row>
    <row r="4230" spans="1:1">
      <c r="A4230" s="27" t="str">
        <f t="shared" si="112"/>
        <v/>
      </c>
    </row>
    <row r="4231" spans="1:1">
      <c r="A4231" s="27" t="str">
        <f t="shared" si="112"/>
        <v/>
      </c>
    </row>
    <row r="4232" spans="1:1">
      <c r="A4232" s="27" t="str">
        <f t="shared" si="112"/>
        <v/>
      </c>
    </row>
    <row r="4233" spans="1:1">
      <c r="A4233" s="27" t="str">
        <f t="shared" si="112"/>
        <v/>
      </c>
    </row>
    <row r="4234" spans="1:1">
      <c r="A4234" s="27" t="str">
        <f t="shared" si="112"/>
        <v/>
      </c>
    </row>
    <row r="4235" spans="1:1">
      <c r="A4235" s="27" t="str">
        <f t="shared" si="112"/>
        <v/>
      </c>
    </row>
    <row r="4236" spans="1:1">
      <c r="A4236" s="27" t="str">
        <f t="shared" si="112"/>
        <v/>
      </c>
    </row>
    <row r="4237" spans="1:1">
      <c r="A4237" s="27" t="str">
        <f t="shared" si="112"/>
        <v/>
      </c>
    </row>
    <row r="4238" spans="1:1">
      <c r="A4238" s="27" t="str">
        <f t="shared" si="112"/>
        <v/>
      </c>
    </row>
    <row r="4239" spans="1:1">
      <c r="A4239" s="27" t="str">
        <f t="shared" si="112"/>
        <v/>
      </c>
    </row>
    <row r="4240" spans="1:1">
      <c r="A4240" s="27" t="str">
        <f t="shared" si="112"/>
        <v/>
      </c>
    </row>
    <row r="4241" spans="1:1">
      <c r="A4241" s="27" t="str">
        <f t="shared" si="112"/>
        <v/>
      </c>
    </row>
    <row r="4242" spans="1:1">
      <c r="A4242" s="27" t="str">
        <f t="shared" si="112"/>
        <v/>
      </c>
    </row>
    <row r="4243" spans="1:1">
      <c r="A4243" s="27" t="str">
        <f t="shared" si="112"/>
        <v/>
      </c>
    </row>
    <row r="4244" spans="1:1">
      <c r="A4244" s="27" t="str">
        <f t="shared" si="112"/>
        <v/>
      </c>
    </row>
    <row r="4245" spans="1:1">
      <c r="A4245" s="27" t="str">
        <f t="shared" si="112"/>
        <v/>
      </c>
    </row>
    <row r="4246" spans="1:1">
      <c r="A4246" s="27" t="str">
        <f t="shared" si="112"/>
        <v/>
      </c>
    </row>
    <row r="4247" spans="1:1">
      <c r="A4247" s="27" t="str">
        <f t="shared" si="112"/>
        <v/>
      </c>
    </row>
    <row r="4248" spans="1:1">
      <c r="A4248" s="27" t="str">
        <f t="shared" si="112"/>
        <v/>
      </c>
    </row>
    <row r="4249" spans="1:1">
      <c r="A4249" s="27" t="str">
        <f t="shared" si="112"/>
        <v/>
      </c>
    </row>
    <row r="4250" spans="1:1">
      <c r="A4250" s="27" t="str">
        <f t="shared" si="112"/>
        <v/>
      </c>
    </row>
    <row r="4251" spans="1:1">
      <c r="A4251" s="27" t="str">
        <f t="shared" si="112"/>
        <v/>
      </c>
    </row>
    <row r="4252" spans="1:1">
      <c r="A4252" s="27" t="str">
        <f t="shared" si="112"/>
        <v/>
      </c>
    </row>
    <row r="4253" spans="1:1">
      <c r="A4253" s="27" t="str">
        <f t="shared" si="112"/>
        <v/>
      </c>
    </row>
    <row r="4254" spans="1:1">
      <c r="A4254" s="27" t="str">
        <f t="shared" si="112"/>
        <v/>
      </c>
    </row>
    <row r="4255" spans="1:1">
      <c r="A4255" s="27" t="str">
        <f t="shared" si="112"/>
        <v/>
      </c>
    </row>
    <row r="4256" spans="1:1">
      <c r="A4256" s="27" t="str">
        <f t="shared" si="112"/>
        <v/>
      </c>
    </row>
    <row r="4257" spans="1:1">
      <c r="A4257" s="27" t="str">
        <f t="shared" si="112"/>
        <v/>
      </c>
    </row>
    <row r="4258" spans="1:1">
      <c r="A4258" s="27" t="str">
        <f t="shared" si="112"/>
        <v/>
      </c>
    </row>
    <row r="4259" spans="1:1">
      <c r="A4259" s="27" t="str">
        <f t="shared" si="112"/>
        <v/>
      </c>
    </row>
    <row r="4260" spans="1:1">
      <c r="A4260" s="27" t="str">
        <f t="shared" si="112"/>
        <v/>
      </c>
    </row>
    <row r="4261" spans="1:1">
      <c r="A4261" s="27" t="str">
        <f t="shared" si="112"/>
        <v/>
      </c>
    </row>
    <row r="4262" spans="1:1">
      <c r="A4262" s="27" t="str">
        <f t="shared" si="112"/>
        <v/>
      </c>
    </row>
    <row r="4263" spans="1:1">
      <c r="A4263" s="27" t="str">
        <f t="shared" si="112"/>
        <v/>
      </c>
    </row>
    <row r="4264" spans="1:1">
      <c r="A4264" s="27" t="str">
        <f t="shared" si="112"/>
        <v/>
      </c>
    </row>
    <row r="4265" spans="1:1">
      <c r="A4265" s="27" t="str">
        <f t="shared" si="112"/>
        <v/>
      </c>
    </row>
    <row r="4266" spans="1:1">
      <c r="A4266" s="27" t="str">
        <f t="shared" si="112"/>
        <v/>
      </c>
    </row>
    <row r="4267" spans="1:1">
      <c r="A4267" s="27" t="str">
        <f t="shared" si="112"/>
        <v/>
      </c>
    </row>
    <row r="4268" spans="1:1">
      <c r="A4268" s="27" t="str">
        <f t="shared" ref="A4268:A4331" si="113">IF(B4268="","",ROW()-1)</f>
        <v/>
      </c>
    </row>
    <row r="4269" spans="1:1">
      <c r="A4269" s="27" t="str">
        <f t="shared" si="113"/>
        <v/>
      </c>
    </row>
    <row r="4270" spans="1:1">
      <c r="A4270" s="27" t="str">
        <f t="shared" si="113"/>
        <v/>
      </c>
    </row>
    <row r="4271" spans="1:1">
      <c r="A4271" s="27" t="str">
        <f t="shared" si="113"/>
        <v/>
      </c>
    </row>
    <row r="4272" spans="1:1">
      <c r="A4272" s="27" t="str">
        <f t="shared" si="113"/>
        <v/>
      </c>
    </row>
    <row r="4273" spans="1:1">
      <c r="A4273" s="27" t="str">
        <f t="shared" si="113"/>
        <v/>
      </c>
    </row>
    <row r="4274" spans="1:1">
      <c r="A4274" s="27" t="str">
        <f t="shared" si="113"/>
        <v/>
      </c>
    </row>
    <row r="4275" spans="1:1">
      <c r="A4275" s="27" t="str">
        <f t="shared" si="113"/>
        <v/>
      </c>
    </row>
    <row r="4276" spans="1:1">
      <c r="A4276" s="27" t="str">
        <f t="shared" si="113"/>
        <v/>
      </c>
    </row>
    <row r="4277" spans="1:1">
      <c r="A4277" s="27" t="str">
        <f t="shared" si="113"/>
        <v/>
      </c>
    </row>
    <row r="4278" spans="1:1">
      <c r="A4278" s="27" t="str">
        <f t="shared" si="113"/>
        <v/>
      </c>
    </row>
    <row r="4279" spans="1:1">
      <c r="A4279" s="27" t="str">
        <f t="shared" si="113"/>
        <v/>
      </c>
    </row>
    <row r="4280" spans="1:1">
      <c r="A4280" s="27" t="str">
        <f t="shared" si="113"/>
        <v/>
      </c>
    </row>
    <row r="4281" spans="1:1">
      <c r="A4281" s="27" t="str">
        <f t="shared" si="113"/>
        <v/>
      </c>
    </row>
    <row r="4282" spans="1:1">
      <c r="A4282" s="27" t="str">
        <f t="shared" si="113"/>
        <v/>
      </c>
    </row>
    <row r="4283" spans="1:1">
      <c r="A4283" s="27" t="str">
        <f t="shared" si="113"/>
        <v/>
      </c>
    </row>
    <row r="4284" spans="1:1">
      <c r="A4284" s="27" t="str">
        <f t="shared" si="113"/>
        <v/>
      </c>
    </row>
    <row r="4285" spans="1:1">
      <c r="A4285" s="27" t="str">
        <f t="shared" si="113"/>
        <v/>
      </c>
    </row>
    <row r="4286" spans="1:1">
      <c r="A4286" s="27" t="str">
        <f t="shared" si="113"/>
        <v/>
      </c>
    </row>
    <row r="4287" spans="1:1">
      <c r="A4287" s="27" t="str">
        <f t="shared" si="113"/>
        <v/>
      </c>
    </row>
    <row r="4288" spans="1:1">
      <c r="A4288" s="27" t="str">
        <f t="shared" si="113"/>
        <v/>
      </c>
    </row>
    <row r="4289" spans="1:1">
      <c r="A4289" s="27" t="str">
        <f t="shared" si="113"/>
        <v/>
      </c>
    </row>
    <row r="4290" spans="1:1">
      <c r="A4290" s="27" t="str">
        <f t="shared" si="113"/>
        <v/>
      </c>
    </row>
    <row r="4291" spans="1:1">
      <c r="A4291" s="27" t="str">
        <f t="shared" si="113"/>
        <v/>
      </c>
    </row>
    <row r="4292" spans="1:1">
      <c r="A4292" s="27" t="str">
        <f t="shared" si="113"/>
        <v/>
      </c>
    </row>
    <row r="4293" spans="1:1">
      <c r="A4293" s="27" t="str">
        <f t="shared" si="113"/>
        <v/>
      </c>
    </row>
    <row r="4294" spans="1:1">
      <c r="A4294" s="27" t="str">
        <f t="shared" si="113"/>
        <v/>
      </c>
    </row>
    <row r="4295" spans="1:1">
      <c r="A4295" s="27" t="str">
        <f t="shared" si="113"/>
        <v/>
      </c>
    </row>
    <row r="4296" spans="1:1">
      <c r="A4296" s="27" t="str">
        <f t="shared" si="113"/>
        <v/>
      </c>
    </row>
    <row r="4297" spans="1:1">
      <c r="A4297" s="27" t="str">
        <f t="shared" si="113"/>
        <v/>
      </c>
    </row>
    <row r="4298" spans="1:1">
      <c r="A4298" s="27" t="str">
        <f t="shared" si="113"/>
        <v/>
      </c>
    </row>
    <row r="4299" spans="1:1">
      <c r="A4299" s="27" t="str">
        <f t="shared" si="113"/>
        <v/>
      </c>
    </row>
    <row r="4300" spans="1:1">
      <c r="A4300" s="27" t="str">
        <f t="shared" si="113"/>
        <v/>
      </c>
    </row>
    <row r="4301" spans="1:1">
      <c r="A4301" s="27" t="str">
        <f t="shared" si="113"/>
        <v/>
      </c>
    </row>
    <row r="4302" spans="1:1">
      <c r="A4302" s="27" t="str">
        <f t="shared" si="113"/>
        <v/>
      </c>
    </row>
    <row r="4303" spans="1:1">
      <c r="A4303" s="27" t="str">
        <f t="shared" si="113"/>
        <v/>
      </c>
    </row>
    <row r="4304" spans="1:1">
      <c r="A4304" s="27" t="str">
        <f t="shared" si="113"/>
        <v/>
      </c>
    </row>
    <row r="4305" spans="1:1">
      <c r="A4305" s="27" t="str">
        <f t="shared" si="113"/>
        <v/>
      </c>
    </row>
    <row r="4306" spans="1:1">
      <c r="A4306" s="27" t="str">
        <f t="shared" si="113"/>
        <v/>
      </c>
    </row>
    <row r="4307" spans="1:1">
      <c r="A4307" s="27" t="str">
        <f t="shared" si="113"/>
        <v/>
      </c>
    </row>
    <row r="4308" spans="1:1">
      <c r="A4308" s="27" t="str">
        <f t="shared" si="113"/>
        <v/>
      </c>
    </row>
    <row r="4309" spans="1:1">
      <c r="A4309" s="27" t="str">
        <f t="shared" si="113"/>
        <v/>
      </c>
    </row>
    <row r="4310" spans="1:1">
      <c r="A4310" s="27" t="str">
        <f t="shared" si="113"/>
        <v/>
      </c>
    </row>
    <row r="4311" spans="1:1">
      <c r="A4311" s="27" t="str">
        <f t="shared" si="113"/>
        <v/>
      </c>
    </row>
    <row r="4312" spans="1:1">
      <c r="A4312" s="27" t="str">
        <f t="shared" si="113"/>
        <v/>
      </c>
    </row>
    <row r="4313" spans="1:1">
      <c r="A4313" s="27" t="str">
        <f t="shared" si="113"/>
        <v/>
      </c>
    </row>
    <row r="4314" spans="1:1">
      <c r="A4314" s="27" t="str">
        <f t="shared" si="113"/>
        <v/>
      </c>
    </row>
    <row r="4315" spans="1:1">
      <c r="A4315" s="27" t="str">
        <f t="shared" si="113"/>
        <v/>
      </c>
    </row>
    <row r="4316" spans="1:1">
      <c r="A4316" s="27" t="str">
        <f t="shared" si="113"/>
        <v/>
      </c>
    </row>
    <row r="4317" spans="1:1">
      <c r="A4317" s="27" t="str">
        <f t="shared" si="113"/>
        <v/>
      </c>
    </row>
    <row r="4318" spans="1:1">
      <c r="A4318" s="27" t="str">
        <f t="shared" si="113"/>
        <v/>
      </c>
    </row>
    <row r="4319" spans="1:1">
      <c r="A4319" s="27" t="str">
        <f t="shared" si="113"/>
        <v/>
      </c>
    </row>
    <row r="4320" spans="1:1">
      <c r="A4320" s="27" t="str">
        <f t="shared" si="113"/>
        <v/>
      </c>
    </row>
    <row r="4321" spans="1:1">
      <c r="A4321" s="27" t="str">
        <f t="shared" si="113"/>
        <v/>
      </c>
    </row>
    <row r="4322" spans="1:1">
      <c r="A4322" s="27" t="str">
        <f t="shared" si="113"/>
        <v/>
      </c>
    </row>
    <row r="4323" spans="1:1">
      <c r="A4323" s="27" t="str">
        <f t="shared" si="113"/>
        <v/>
      </c>
    </row>
    <row r="4324" spans="1:1">
      <c r="A4324" s="27" t="str">
        <f t="shared" si="113"/>
        <v/>
      </c>
    </row>
    <row r="4325" spans="1:1">
      <c r="A4325" s="27" t="str">
        <f t="shared" si="113"/>
        <v/>
      </c>
    </row>
    <row r="4326" spans="1:1">
      <c r="A4326" s="27" t="str">
        <f t="shared" si="113"/>
        <v/>
      </c>
    </row>
    <row r="4327" spans="1:1">
      <c r="A4327" s="27" t="str">
        <f t="shared" si="113"/>
        <v/>
      </c>
    </row>
    <row r="4328" spans="1:1">
      <c r="A4328" s="27" t="str">
        <f t="shared" si="113"/>
        <v/>
      </c>
    </row>
    <row r="4329" spans="1:1">
      <c r="A4329" s="27" t="str">
        <f t="shared" si="113"/>
        <v/>
      </c>
    </row>
    <row r="4330" spans="1:1">
      <c r="A4330" s="27" t="str">
        <f t="shared" si="113"/>
        <v/>
      </c>
    </row>
    <row r="4331" spans="1:1">
      <c r="A4331" s="27" t="str">
        <f t="shared" si="113"/>
        <v/>
      </c>
    </row>
    <row r="4332" spans="1:1">
      <c r="A4332" s="27" t="str">
        <f t="shared" ref="A4332:A4395" si="114">IF(B4332="","",ROW()-1)</f>
        <v/>
      </c>
    </row>
    <row r="4333" spans="1:1">
      <c r="A4333" s="27" t="str">
        <f t="shared" si="114"/>
        <v/>
      </c>
    </row>
    <row r="4334" spans="1:1">
      <c r="A4334" s="27" t="str">
        <f t="shared" si="114"/>
        <v/>
      </c>
    </row>
    <row r="4335" spans="1:1">
      <c r="A4335" s="27" t="str">
        <f t="shared" si="114"/>
        <v/>
      </c>
    </row>
    <row r="4336" spans="1:1">
      <c r="A4336" s="27" t="str">
        <f t="shared" si="114"/>
        <v/>
      </c>
    </row>
    <row r="4337" spans="1:1">
      <c r="A4337" s="27" t="str">
        <f t="shared" si="114"/>
        <v/>
      </c>
    </row>
    <row r="4338" spans="1:1">
      <c r="A4338" s="27" t="str">
        <f t="shared" si="114"/>
        <v/>
      </c>
    </row>
    <row r="4339" spans="1:1">
      <c r="A4339" s="27" t="str">
        <f t="shared" si="114"/>
        <v/>
      </c>
    </row>
    <row r="4340" spans="1:1">
      <c r="A4340" s="27" t="str">
        <f t="shared" si="114"/>
        <v/>
      </c>
    </row>
    <row r="4341" spans="1:1">
      <c r="A4341" s="27" t="str">
        <f t="shared" si="114"/>
        <v/>
      </c>
    </row>
    <row r="4342" spans="1:1">
      <c r="A4342" s="27" t="str">
        <f t="shared" si="114"/>
        <v/>
      </c>
    </row>
    <row r="4343" spans="1:1">
      <c r="A4343" s="27" t="str">
        <f t="shared" si="114"/>
        <v/>
      </c>
    </row>
    <row r="4344" spans="1:1">
      <c r="A4344" s="27" t="str">
        <f t="shared" si="114"/>
        <v/>
      </c>
    </row>
    <row r="4345" spans="1:1">
      <c r="A4345" s="27" t="str">
        <f t="shared" si="114"/>
        <v/>
      </c>
    </row>
    <row r="4346" spans="1:1">
      <c r="A4346" s="27" t="str">
        <f t="shared" si="114"/>
        <v/>
      </c>
    </row>
    <row r="4347" spans="1:1">
      <c r="A4347" s="27" t="str">
        <f t="shared" si="114"/>
        <v/>
      </c>
    </row>
    <row r="4348" spans="1:1">
      <c r="A4348" s="27" t="str">
        <f t="shared" si="114"/>
        <v/>
      </c>
    </row>
    <row r="4349" spans="1:1">
      <c r="A4349" s="27" t="str">
        <f t="shared" si="114"/>
        <v/>
      </c>
    </row>
    <row r="4350" spans="1:1">
      <c r="A4350" s="27" t="str">
        <f t="shared" si="114"/>
        <v/>
      </c>
    </row>
    <row r="4351" spans="1:1">
      <c r="A4351" s="27" t="str">
        <f t="shared" si="114"/>
        <v/>
      </c>
    </row>
    <row r="4352" spans="1:1">
      <c r="A4352" s="27" t="str">
        <f t="shared" si="114"/>
        <v/>
      </c>
    </row>
    <row r="4353" spans="1:1">
      <c r="A4353" s="27" t="str">
        <f t="shared" si="114"/>
        <v/>
      </c>
    </row>
    <row r="4354" spans="1:1">
      <c r="A4354" s="27" t="str">
        <f t="shared" si="114"/>
        <v/>
      </c>
    </row>
    <row r="4355" spans="1:1">
      <c r="A4355" s="27" t="str">
        <f t="shared" si="114"/>
        <v/>
      </c>
    </row>
    <row r="4356" spans="1:1">
      <c r="A4356" s="27" t="str">
        <f t="shared" si="114"/>
        <v/>
      </c>
    </row>
    <row r="4357" spans="1:1">
      <c r="A4357" s="27" t="str">
        <f t="shared" si="114"/>
        <v/>
      </c>
    </row>
    <row r="4358" spans="1:1">
      <c r="A4358" s="27" t="str">
        <f t="shared" si="114"/>
        <v/>
      </c>
    </row>
    <row r="4359" spans="1:1">
      <c r="A4359" s="27" t="str">
        <f t="shared" si="114"/>
        <v/>
      </c>
    </row>
    <row r="4360" spans="1:1">
      <c r="A4360" s="27" t="str">
        <f t="shared" si="114"/>
        <v/>
      </c>
    </row>
    <row r="4361" spans="1:1">
      <c r="A4361" s="27" t="str">
        <f t="shared" si="114"/>
        <v/>
      </c>
    </row>
    <row r="4362" spans="1:1">
      <c r="A4362" s="27" t="str">
        <f t="shared" si="114"/>
        <v/>
      </c>
    </row>
    <row r="4363" spans="1:1">
      <c r="A4363" s="27" t="str">
        <f t="shared" si="114"/>
        <v/>
      </c>
    </row>
    <row r="4364" spans="1:1">
      <c r="A4364" s="27" t="str">
        <f t="shared" si="114"/>
        <v/>
      </c>
    </row>
    <row r="4365" spans="1:1">
      <c r="A4365" s="27" t="str">
        <f t="shared" si="114"/>
        <v/>
      </c>
    </row>
    <row r="4366" spans="1:1">
      <c r="A4366" s="27" t="str">
        <f t="shared" si="114"/>
        <v/>
      </c>
    </row>
    <row r="4367" spans="1:1">
      <c r="A4367" s="27" t="str">
        <f t="shared" si="114"/>
        <v/>
      </c>
    </row>
    <row r="4368" spans="1:1">
      <c r="A4368" s="27" t="str">
        <f t="shared" si="114"/>
        <v/>
      </c>
    </row>
    <row r="4369" spans="1:1">
      <c r="A4369" s="27" t="str">
        <f t="shared" si="114"/>
        <v/>
      </c>
    </row>
    <row r="4370" spans="1:1">
      <c r="A4370" s="27" t="str">
        <f t="shared" si="114"/>
        <v/>
      </c>
    </row>
    <row r="4371" spans="1:1">
      <c r="A4371" s="27" t="str">
        <f t="shared" si="114"/>
        <v/>
      </c>
    </row>
    <row r="4372" spans="1:1">
      <c r="A4372" s="27" t="str">
        <f t="shared" si="114"/>
        <v/>
      </c>
    </row>
    <row r="4373" spans="1:1">
      <c r="A4373" s="27" t="str">
        <f t="shared" si="114"/>
        <v/>
      </c>
    </row>
    <row r="4374" spans="1:1">
      <c r="A4374" s="27" t="str">
        <f t="shared" si="114"/>
        <v/>
      </c>
    </row>
    <row r="4375" spans="1:1">
      <c r="A4375" s="27" t="str">
        <f t="shared" si="114"/>
        <v/>
      </c>
    </row>
    <row r="4376" spans="1:1">
      <c r="A4376" s="27" t="str">
        <f t="shared" si="114"/>
        <v/>
      </c>
    </row>
    <row r="4377" spans="1:1">
      <c r="A4377" s="27" t="str">
        <f t="shared" si="114"/>
        <v/>
      </c>
    </row>
    <row r="4378" spans="1:1">
      <c r="A4378" s="27" t="str">
        <f t="shared" si="114"/>
        <v/>
      </c>
    </row>
    <row r="4379" spans="1:1">
      <c r="A4379" s="27" t="str">
        <f t="shared" si="114"/>
        <v/>
      </c>
    </row>
    <row r="4380" spans="1:1">
      <c r="A4380" s="27" t="str">
        <f t="shared" si="114"/>
        <v/>
      </c>
    </row>
    <row r="4381" spans="1:1">
      <c r="A4381" s="27" t="str">
        <f t="shared" si="114"/>
        <v/>
      </c>
    </row>
    <row r="4382" spans="1:1">
      <c r="A4382" s="27" t="str">
        <f t="shared" si="114"/>
        <v/>
      </c>
    </row>
    <row r="4383" spans="1:1">
      <c r="A4383" s="27" t="str">
        <f t="shared" si="114"/>
        <v/>
      </c>
    </row>
    <row r="4384" spans="1:1">
      <c r="A4384" s="27" t="str">
        <f t="shared" si="114"/>
        <v/>
      </c>
    </row>
    <row r="4385" spans="1:1">
      <c r="A4385" s="27" t="str">
        <f t="shared" si="114"/>
        <v/>
      </c>
    </row>
    <row r="4386" spans="1:1">
      <c r="A4386" s="27" t="str">
        <f t="shared" si="114"/>
        <v/>
      </c>
    </row>
    <row r="4387" spans="1:1">
      <c r="A4387" s="27" t="str">
        <f t="shared" si="114"/>
        <v/>
      </c>
    </row>
    <row r="4388" spans="1:1">
      <c r="A4388" s="27" t="str">
        <f t="shared" si="114"/>
        <v/>
      </c>
    </row>
    <row r="4389" spans="1:1">
      <c r="A4389" s="27" t="str">
        <f t="shared" si="114"/>
        <v/>
      </c>
    </row>
    <row r="4390" spans="1:1">
      <c r="A4390" s="27" t="str">
        <f t="shared" si="114"/>
        <v/>
      </c>
    </row>
    <row r="4391" spans="1:1">
      <c r="A4391" s="27" t="str">
        <f t="shared" si="114"/>
        <v/>
      </c>
    </row>
    <row r="4392" spans="1:1">
      <c r="A4392" s="27" t="str">
        <f t="shared" si="114"/>
        <v/>
      </c>
    </row>
    <row r="4393" spans="1:1">
      <c r="A4393" s="27" t="str">
        <f t="shared" si="114"/>
        <v/>
      </c>
    </row>
    <row r="4394" spans="1:1">
      <c r="A4394" s="27" t="str">
        <f t="shared" si="114"/>
        <v/>
      </c>
    </row>
    <row r="4395" spans="1:1">
      <c r="A4395" s="27" t="str">
        <f t="shared" si="114"/>
        <v/>
      </c>
    </row>
    <row r="4396" spans="1:1">
      <c r="A4396" s="27" t="str">
        <f t="shared" ref="A4396:A4459" si="115">IF(B4396="","",ROW()-1)</f>
        <v/>
      </c>
    </row>
    <row r="4397" spans="1:1">
      <c r="A4397" s="27" t="str">
        <f t="shared" si="115"/>
        <v/>
      </c>
    </row>
    <row r="4398" spans="1:1">
      <c r="A4398" s="27" t="str">
        <f t="shared" si="115"/>
        <v/>
      </c>
    </row>
    <row r="4399" spans="1:1">
      <c r="A4399" s="27" t="str">
        <f t="shared" si="115"/>
        <v/>
      </c>
    </row>
    <row r="4400" spans="1:1">
      <c r="A4400" s="27" t="str">
        <f t="shared" si="115"/>
        <v/>
      </c>
    </row>
    <row r="4401" spans="1:1">
      <c r="A4401" s="27" t="str">
        <f t="shared" si="115"/>
        <v/>
      </c>
    </row>
    <row r="4402" spans="1:1">
      <c r="A4402" s="27" t="str">
        <f t="shared" si="115"/>
        <v/>
      </c>
    </row>
    <row r="4403" spans="1:1">
      <c r="A4403" s="27" t="str">
        <f t="shared" si="115"/>
        <v/>
      </c>
    </row>
    <row r="4404" spans="1:1">
      <c r="A4404" s="27" t="str">
        <f t="shared" si="115"/>
        <v/>
      </c>
    </row>
    <row r="4405" spans="1:1">
      <c r="A4405" s="27" t="str">
        <f t="shared" si="115"/>
        <v/>
      </c>
    </row>
    <row r="4406" spans="1:1">
      <c r="A4406" s="27" t="str">
        <f t="shared" si="115"/>
        <v/>
      </c>
    </row>
    <row r="4407" spans="1:1">
      <c r="A4407" s="27" t="str">
        <f t="shared" si="115"/>
        <v/>
      </c>
    </row>
    <row r="4408" spans="1:1">
      <c r="A4408" s="27" t="str">
        <f t="shared" si="115"/>
        <v/>
      </c>
    </row>
    <row r="4409" spans="1:1">
      <c r="A4409" s="27" t="str">
        <f t="shared" si="115"/>
        <v/>
      </c>
    </row>
    <row r="4410" spans="1:1">
      <c r="A4410" s="27" t="str">
        <f t="shared" si="115"/>
        <v/>
      </c>
    </row>
    <row r="4411" spans="1:1">
      <c r="A4411" s="27" t="str">
        <f t="shared" si="115"/>
        <v/>
      </c>
    </row>
    <row r="4412" spans="1:1">
      <c r="A4412" s="27" t="str">
        <f t="shared" si="115"/>
        <v/>
      </c>
    </row>
    <row r="4413" spans="1:1">
      <c r="A4413" s="27" t="str">
        <f t="shared" si="115"/>
        <v/>
      </c>
    </row>
    <row r="4414" spans="1:1">
      <c r="A4414" s="27" t="str">
        <f t="shared" si="115"/>
        <v/>
      </c>
    </row>
    <row r="4415" spans="1:1">
      <c r="A4415" s="27" t="str">
        <f t="shared" si="115"/>
        <v/>
      </c>
    </row>
    <row r="4416" spans="1:1">
      <c r="A4416" s="27" t="str">
        <f t="shared" si="115"/>
        <v/>
      </c>
    </row>
    <row r="4417" spans="1:1">
      <c r="A4417" s="27" t="str">
        <f t="shared" si="115"/>
        <v/>
      </c>
    </row>
    <row r="4418" spans="1:1">
      <c r="A4418" s="27" t="str">
        <f t="shared" si="115"/>
        <v/>
      </c>
    </row>
    <row r="4419" spans="1:1">
      <c r="A4419" s="27" t="str">
        <f t="shared" si="115"/>
        <v/>
      </c>
    </row>
    <row r="4420" spans="1:1">
      <c r="A4420" s="27" t="str">
        <f t="shared" si="115"/>
        <v/>
      </c>
    </row>
    <row r="4421" spans="1:1">
      <c r="A4421" s="27" t="str">
        <f t="shared" si="115"/>
        <v/>
      </c>
    </row>
    <row r="4422" spans="1:1">
      <c r="A4422" s="27" t="str">
        <f t="shared" si="115"/>
        <v/>
      </c>
    </row>
    <row r="4423" spans="1:1">
      <c r="A4423" s="27" t="str">
        <f t="shared" si="115"/>
        <v/>
      </c>
    </row>
    <row r="4424" spans="1:1">
      <c r="A4424" s="27" t="str">
        <f t="shared" si="115"/>
        <v/>
      </c>
    </row>
    <row r="4425" spans="1:1">
      <c r="A4425" s="27" t="str">
        <f t="shared" si="115"/>
        <v/>
      </c>
    </row>
    <row r="4426" spans="1:1">
      <c r="A4426" s="27" t="str">
        <f t="shared" si="115"/>
        <v/>
      </c>
    </row>
    <row r="4427" spans="1:1">
      <c r="A4427" s="27" t="str">
        <f t="shared" si="115"/>
        <v/>
      </c>
    </row>
    <row r="4428" spans="1:1">
      <c r="A4428" s="27" t="str">
        <f t="shared" si="115"/>
        <v/>
      </c>
    </row>
    <row r="4429" spans="1:1">
      <c r="A4429" s="27" t="str">
        <f t="shared" si="115"/>
        <v/>
      </c>
    </row>
    <row r="4430" spans="1:1">
      <c r="A4430" s="27" t="str">
        <f t="shared" si="115"/>
        <v/>
      </c>
    </row>
    <row r="4431" spans="1:1">
      <c r="A4431" s="27" t="str">
        <f t="shared" si="115"/>
        <v/>
      </c>
    </row>
    <row r="4432" spans="1:1">
      <c r="A4432" s="27" t="str">
        <f t="shared" si="115"/>
        <v/>
      </c>
    </row>
    <row r="4433" spans="1:1">
      <c r="A4433" s="27" t="str">
        <f t="shared" si="115"/>
        <v/>
      </c>
    </row>
    <row r="4434" spans="1:1">
      <c r="A4434" s="27" t="str">
        <f t="shared" si="115"/>
        <v/>
      </c>
    </row>
    <row r="4435" spans="1:1">
      <c r="A4435" s="27" t="str">
        <f t="shared" si="115"/>
        <v/>
      </c>
    </row>
    <row r="4436" spans="1:1">
      <c r="A4436" s="27" t="str">
        <f t="shared" si="115"/>
        <v/>
      </c>
    </row>
    <row r="4437" spans="1:1">
      <c r="A4437" s="27" t="str">
        <f t="shared" si="115"/>
        <v/>
      </c>
    </row>
    <row r="4438" spans="1:1">
      <c r="A4438" s="27" t="str">
        <f t="shared" si="115"/>
        <v/>
      </c>
    </row>
    <row r="4439" spans="1:1">
      <c r="A4439" s="27" t="str">
        <f t="shared" si="115"/>
        <v/>
      </c>
    </row>
    <row r="4440" spans="1:1">
      <c r="A4440" s="27" t="str">
        <f t="shared" si="115"/>
        <v/>
      </c>
    </row>
    <row r="4441" spans="1:1">
      <c r="A4441" s="27" t="str">
        <f t="shared" si="115"/>
        <v/>
      </c>
    </row>
    <row r="4442" spans="1:1">
      <c r="A4442" s="27" t="str">
        <f t="shared" si="115"/>
        <v/>
      </c>
    </row>
    <row r="4443" spans="1:1">
      <c r="A4443" s="27" t="str">
        <f t="shared" si="115"/>
        <v/>
      </c>
    </row>
    <row r="4444" spans="1:1">
      <c r="A4444" s="27" t="str">
        <f t="shared" si="115"/>
        <v/>
      </c>
    </row>
    <row r="4445" spans="1:1">
      <c r="A4445" s="27" t="str">
        <f t="shared" si="115"/>
        <v/>
      </c>
    </row>
    <row r="4446" spans="1:1">
      <c r="A4446" s="27" t="str">
        <f t="shared" si="115"/>
        <v/>
      </c>
    </row>
    <row r="4447" spans="1:1">
      <c r="A4447" s="27" t="str">
        <f t="shared" si="115"/>
        <v/>
      </c>
    </row>
    <row r="4448" spans="1:1">
      <c r="A4448" s="27" t="str">
        <f t="shared" si="115"/>
        <v/>
      </c>
    </row>
    <row r="4449" spans="1:1">
      <c r="A4449" s="27" t="str">
        <f t="shared" si="115"/>
        <v/>
      </c>
    </row>
    <row r="4450" spans="1:1">
      <c r="A4450" s="27" t="str">
        <f t="shared" si="115"/>
        <v/>
      </c>
    </row>
    <row r="4451" spans="1:1">
      <c r="A4451" s="27" t="str">
        <f t="shared" si="115"/>
        <v/>
      </c>
    </row>
    <row r="4452" spans="1:1">
      <c r="A4452" s="27" t="str">
        <f t="shared" si="115"/>
        <v/>
      </c>
    </row>
    <row r="4453" spans="1:1">
      <c r="A4453" s="27" t="str">
        <f t="shared" si="115"/>
        <v/>
      </c>
    </row>
    <row r="4454" spans="1:1">
      <c r="A4454" s="27" t="str">
        <f t="shared" si="115"/>
        <v/>
      </c>
    </row>
    <row r="4455" spans="1:1">
      <c r="A4455" s="27" t="str">
        <f t="shared" si="115"/>
        <v/>
      </c>
    </row>
    <row r="4456" spans="1:1">
      <c r="A4456" s="27" t="str">
        <f t="shared" si="115"/>
        <v/>
      </c>
    </row>
    <row r="4457" spans="1:1">
      <c r="A4457" s="27" t="str">
        <f t="shared" si="115"/>
        <v/>
      </c>
    </row>
    <row r="4458" spans="1:1">
      <c r="A4458" s="27" t="str">
        <f t="shared" si="115"/>
        <v/>
      </c>
    </row>
    <row r="4459" spans="1:1">
      <c r="A4459" s="27" t="str">
        <f t="shared" si="115"/>
        <v/>
      </c>
    </row>
    <row r="4460" spans="1:1">
      <c r="A4460" s="27" t="str">
        <f t="shared" ref="A4460:A4523" si="116">IF(B4460="","",ROW()-1)</f>
        <v/>
      </c>
    </row>
    <row r="4461" spans="1:1">
      <c r="A4461" s="27" t="str">
        <f t="shared" si="116"/>
        <v/>
      </c>
    </row>
    <row r="4462" spans="1:1">
      <c r="A4462" s="27" t="str">
        <f t="shared" si="116"/>
        <v/>
      </c>
    </row>
    <row r="4463" spans="1:1">
      <c r="A4463" s="27" t="str">
        <f t="shared" si="116"/>
        <v/>
      </c>
    </row>
    <row r="4464" spans="1:1">
      <c r="A4464" s="27" t="str">
        <f t="shared" si="116"/>
        <v/>
      </c>
    </row>
    <row r="4465" spans="1:1">
      <c r="A4465" s="27" t="str">
        <f t="shared" si="116"/>
        <v/>
      </c>
    </row>
    <row r="4466" spans="1:1">
      <c r="A4466" s="27" t="str">
        <f t="shared" si="116"/>
        <v/>
      </c>
    </row>
    <row r="4467" spans="1:1">
      <c r="A4467" s="27" t="str">
        <f t="shared" si="116"/>
        <v/>
      </c>
    </row>
    <row r="4468" spans="1:1">
      <c r="A4468" s="27" t="str">
        <f t="shared" si="116"/>
        <v/>
      </c>
    </row>
    <row r="4469" spans="1:1">
      <c r="A4469" s="27" t="str">
        <f t="shared" si="116"/>
        <v/>
      </c>
    </row>
    <row r="4470" spans="1:1">
      <c r="A4470" s="27" t="str">
        <f t="shared" si="116"/>
        <v/>
      </c>
    </row>
    <row r="4471" spans="1:1">
      <c r="A4471" s="27" t="str">
        <f t="shared" si="116"/>
        <v/>
      </c>
    </row>
    <row r="4472" spans="1:1">
      <c r="A4472" s="27" t="str">
        <f t="shared" si="116"/>
        <v/>
      </c>
    </row>
    <row r="4473" spans="1:1">
      <c r="A4473" s="27" t="str">
        <f t="shared" si="116"/>
        <v/>
      </c>
    </row>
    <row r="4474" spans="1:1">
      <c r="A4474" s="27" t="str">
        <f t="shared" si="116"/>
        <v/>
      </c>
    </row>
    <row r="4475" spans="1:1">
      <c r="A4475" s="27" t="str">
        <f t="shared" si="116"/>
        <v/>
      </c>
    </row>
    <row r="4476" spans="1:1">
      <c r="A4476" s="27" t="str">
        <f t="shared" si="116"/>
        <v/>
      </c>
    </row>
    <row r="4477" spans="1:1">
      <c r="A4477" s="27" t="str">
        <f t="shared" si="116"/>
        <v/>
      </c>
    </row>
    <row r="4478" spans="1:1">
      <c r="A4478" s="27" t="str">
        <f t="shared" si="116"/>
        <v/>
      </c>
    </row>
    <row r="4479" spans="1:1">
      <c r="A4479" s="27" t="str">
        <f t="shared" si="116"/>
        <v/>
      </c>
    </row>
    <row r="4480" spans="1:1">
      <c r="A4480" s="27" t="str">
        <f t="shared" si="116"/>
        <v/>
      </c>
    </row>
    <row r="4481" spans="1:1">
      <c r="A4481" s="27" t="str">
        <f t="shared" si="116"/>
        <v/>
      </c>
    </row>
    <row r="4482" spans="1:1">
      <c r="A4482" s="27" t="str">
        <f t="shared" si="116"/>
        <v/>
      </c>
    </row>
    <row r="4483" spans="1:1">
      <c r="A4483" s="27" t="str">
        <f t="shared" si="116"/>
        <v/>
      </c>
    </row>
    <row r="4484" spans="1:1">
      <c r="A4484" s="27" t="str">
        <f t="shared" si="116"/>
        <v/>
      </c>
    </row>
    <row r="4485" spans="1:1">
      <c r="A4485" s="27" t="str">
        <f t="shared" si="116"/>
        <v/>
      </c>
    </row>
    <row r="4486" spans="1:1">
      <c r="A4486" s="27" t="str">
        <f t="shared" si="116"/>
        <v/>
      </c>
    </row>
    <row r="4487" spans="1:1">
      <c r="A4487" s="27" t="str">
        <f t="shared" si="116"/>
        <v/>
      </c>
    </row>
    <row r="4488" spans="1:1">
      <c r="A4488" s="27" t="str">
        <f t="shared" si="116"/>
        <v/>
      </c>
    </row>
    <row r="4489" spans="1:1">
      <c r="A4489" s="27" t="str">
        <f t="shared" si="116"/>
        <v/>
      </c>
    </row>
    <row r="4490" spans="1:1">
      <c r="A4490" s="27" t="str">
        <f t="shared" si="116"/>
        <v/>
      </c>
    </row>
    <row r="4491" spans="1:1">
      <c r="A4491" s="27" t="str">
        <f t="shared" si="116"/>
        <v/>
      </c>
    </row>
    <row r="4492" spans="1:1">
      <c r="A4492" s="27" t="str">
        <f t="shared" si="116"/>
        <v/>
      </c>
    </row>
    <row r="4493" spans="1:1">
      <c r="A4493" s="27" t="str">
        <f t="shared" si="116"/>
        <v/>
      </c>
    </row>
    <row r="4494" spans="1:1">
      <c r="A4494" s="27" t="str">
        <f t="shared" si="116"/>
        <v/>
      </c>
    </row>
    <row r="4495" spans="1:1">
      <c r="A4495" s="27" t="str">
        <f t="shared" si="116"/>
        <v/>
      </c>
    </row>
    <row r="4496" spans="1:1">
      <c r="A4496" s="27" t="str">
        <f t="shared" si="116"/>
        <v/>
      </c>
    </row>
    <row r="4497" spans="1:1">
      <c r="A4497" s="27" t="str">
        <f t="shared" si="116"/>
        <v/>
      </c>
    </row>
    <row r="4498" spans="1:1">
      <c r="A4498" s="27" t="str">
        <f t="shared" si="116"/>
        <v/>
      </c>
    </row>
    <row r="4499" spans="1:1">
      <c r="A4499" s="27" t="str">
        <f t="shared" si="116"/>
        <v/>
      </c>
    </row>
    <row r="4500" spans="1:1">
      <c r="A4500" s="27" t="str">
        <f t="shared" si="116"/>
        <v/>
      </c>
    </row>
    <row r="4501" spans="1:1">
      <c r="A4501" s="27" t="str">
        <f t="shared" si="116"/>
        <v/>
      </c>
    </row>
    <row r="4502" spans="1:1">
      <c r="A4502" s="27" t="str">
        <f t="shared" si="116"/>
        <v/>
      </c>
    </row>
    <row r="4503" spans="1:1">
      <c r="A4503" s="27" t="str">
        <f t="shared" si="116"/>
        <v/>
      </c>
    </row>
    <row r="4504" spans="1:1">
      <c r="A4504" s="27" t="str">
        <f t="shared" si="116"/>
        <v/>
      </c>
    </row>
    <row r="4505" spans="1:1">
      <c r="A4505" s="27" t="str">
        <f t="shared" si="116"/>
        <v/>
      </c>
    </row>
    <row r="4506" spans="1:1">
      <c r="A4506" s="27" t="str">
        <f t="shared" si="116"/>
        <v/>
      </c>
    </row>
    <row r="4507" spans="1:1">
      <c r="A4507" s="27" t="str">
        <f t="shared" si="116"/>
        <v/>
      </c>
    </row>
    <row r="4508" spans="1:1">
      <c r="A4508" s="27" t="str">
        <f t="shared" si="116"/>
        <v/>
      </c>
    </row>
    <row r="4509" spans="1:1">
      <c r="A4509" s="27" t="str">
        <f t="shared" si="116"/>
        <v/>
      </c>
    </row>
    <row r="4510" spans="1:1">
      <c r="A4510" s="27" t="str">
        <f t="shared" si="116"/>
        <v/>
      </c>
    </row>
    <row r="4511" spans="1:1">
      <c r="A4511" s="27" t="str">
        <f t="shared" si="116"/>
        <v/>
      </c>
    </row>
    <row r="4512" spans="1:1">
      <c r="A4512" s="27" t="str">
        <f t="shared" si="116"/>
        <v/>
      </c>
    </row>
    <row r="4513" spans="1:1">
      <c r="A4513" s="27" t="str">
        <f t="shared" si="116"/>
        <v/>
      </c>
    </row>
    <row r="4514" spans="1:1">
      <c r="A4514" s="27" t="str">
        <f t="shared" si="116"/>
        <v/>
      </c>
    </row>
    <row r="4515" spans="1:1">
      <c r="A4515" s="27" t="str">
        <f t="shared" si="116"/>
        <v/>
      </c>
    </row>
    <row r="4516" spans="1:1">
      <c r="A4516" s="27" t="str">
        <f t="shared" si="116"/>
        <v/>
      </c>
    </row>
    <row r="4517" spans="1:1">
      <c r="A4517" s="27" t="str">
        <f t="shared" si="116"/>
        <v/>
      </c>
    </row>
    <row r="4518" spans="1:1">
      <c r="A4518" s="27" t="str">
        <f t="shared" si="116"/>
        <v/>
      </c>
    </row>
    <row r="4519" spans="1:1">
      <c r="A4519" s="27" t="str">
        <f t="shared" si="116"/>
        <v/>
      </c>
    </row>
    <row r="4520" spans="1:1">
      <c r="A4520" s="27" t="str">
        <f t="shared" si="116"/>
        <v/>
      </c>
    </row>
    <row r="4521" spans="1:1">
      <c r="A4521" s="27" t="str">
        <f t="shared" si="116"/>
        <v/>
      </c>
    </row>
    <row r="4522" spans="1:1">
      <c r="A4522" s="27" t="str">
        <f t="shared" si="116"/>
        <v/>
      </c>
    </row>
    <row r="4523" spans="1:1">
      <c r="A4523" s="27" t="str">
        <f t="shared" si="116"/>
        <v/>
      </c>
    </row>
    <row r="4524" spans="1:1">
      <c r="A4524" s="27" t="str">
        <f t="shared" ref="A4524:A4587" si="117">IF(B4524="","",ROW()-1)</f>
        <v/>
      </c>
    </row>
    <row r="4525" spans="1:1">
      <c r="A4525" s="27" t="str">
        <f t="shared" si="117"/>
        <v/>
      </c>
    </row>
    <row r="4526" spans="1:1">
      <c r="A4526" s="27" t="str">
        <f t="shared" si="117"/>
        <v/>
      </c>
    </row>
    <row r="4527" spans="1:1">
      <c r="A4527" s="27" t="str">
        <f t="shared" si="117"/>
        <v/>
      </c>
    </row>
    <row r="4528" spans="1:1">
      <c r="A4528" s="27" t="str">
        <f t="shared" si="117"/>
        <v/>
      </c>
    </row>
    <row r="4529" spans="1:1">
      <c r="A4529" s="27" t="str">
        <f t="shared" si="117"/>
        <v/>
      </c>
    </row>
    <row r="4530" spans="1:1">
      <c r="A4530" s="27" t="str">
        <f t="shared" si="117"/>
        <v/>
      </c>
    </row>
    <row r="4531" spans="1:1">
      <c r="A4531" s="27" t="str">
        <f t="shared" si="117"/>
        <v/>
      </c>
    </row>
    <row r="4532" spans="1:1">
      <c r="A4532" s="27" t="str">
        <f t="shared" si="117"/>
        <v/>
      </c>
    </row>
    <row r="4533" spans="1:1">
      <c r="A4533" s="27" t="str">
        <f t="shared" si="117"/>
        <v/>
      </c>
    </row>
    <row r="4534" spans="1:1">
      <c r="A4534" s="27" t="str">
        <f t="shared" si="117"/>
        <v/>
      </c>
    </row>
    <row r="4535" spans="1:1">
      <c r="A4535" s="27" t="str">
        <f t="shared" si="117"/>
        <v/>
      </c>
    </row>
    <row r="4536" spans="1:1">
      <c r="A4536" s="27" t="str">
        <f t="shared" si="117"/>
        <v/>
      </c>
    </row>
    <row r="4537" spans="1:1">
      <c r="A4537" s="27" t="str">
        <f t="shared" si="117"/>
        <v/>
      </c>
    </row>
    <row r="4538" spans="1:1">
      <c r="A4538" s="27" t="str">
        <f t="shared" si="117"/>
        <v/>
      </c>
    </row>
    <row r="4539" spans="1:1">
      <c r="A4539" s="27" t="str">
        <f t="shared" si="117"/>
        <v/>
      </c>
    </row>
    <row r="4540" spans="1:1">
      <c r="A4540" s="27" t="str">
        <f t="shared" si="117"/>
        <v/>
      </c>
    </row>
    <row r="4541" spans="1:1">
      <c r="A4541" s="27" t="str">
        <f t="shared" si="117"/>
        <v/>
      </c>
    </row>
    <row r="4542" spans="1:1">
      <c r="A4542" s="27" t="str">
        <f t="shared" si="117"/>
        <v/>
      </c>
    </row>
    <row r="4543" spans="1:1">
      <c r="A4543" s="27" t="str">
        <f t="shared" si="117"/>
        <v/>
      </c>
    </row>
    <row r="4544" spans="1:1">
      <c r="A4544" s="27" t="str">
        <f t="shared" si="117"/>
        <v/>
      </c>
    </row>
    <row r="4545" spans="1:1">
      <c r="A4545" s="27" t="str">
        <f t="shared" si="117"/>
        <v/>
      </c>
    </row>
    <row r="4546" spans="1:1">
      <c r="A4546" s="27" t="str">
        <f t="shared" si="117"/>
        <v/>
      </c>
    </row>
    <row r="4547" spans="1:1">
      <c r="A4547" s="27" t="str">
        <f t="shared" si="117"/>
        <v/>
      </c>
    </row>
    <row r="4548" spans="1:1">
      <c r="A4548" s="27" t="str">
        <f t="shared" si="117"/>
        <v/>
      </c>
    </row>
    <row r="4549" spans="1:1">
      <c r="A4549" s="27" t="str">
        <f t="shared" si="117"/>
        <v/>
      </c>
    </row>
    <row r="4550" spans="1:1">
      <c r="A4550" s="27" t="str">
        <f t="shared" si="117"/>
        <v/>
      </c>
    </row>
    <row r="4551" spans="1:1">
      <c r="A4551" s="27" t="str">
        <f t="shared" si="117"/>
        <v/>
      </c>
    </row>
    <row r="4552" spans="1:1">
      <c r="A4552" s="27" t="str">
        <f t="shared" si="117"/>
        <v/>
      </c>
    </row>
    <row r="4553" spans="1:1">
      <c r="A4553" s="27" t="str">
        <f t="shared" si="117"/>
        <v/>
      </c>
    </row>
    <row r="4554" spans="1:1">
      <c r="A4554" s="27" t="str">
        <f t="shared" si="117"/>
        <v/>
      </c>
    </row>
    <row r="4555" spans="1:1">
      <c r="A4555" s="27" t="str">
        <f t="shared" si="117"/>
        <v/>
      </c>
    </row>
    <row r="4556" spans="1:1">
      <c r="A4556" s="27" t="str">
        <f t="shared" si="117"/>
        <v/>
      </c>
    </row>
    <row r="4557" spans="1:1">
      <c r="A4557" s="27" t="str">
        <f t="shared" si="117"/>
        <v/>
      </c>
    </row>
    <row r="4558" spans="1:1">
      <c r="A4558" s="27" t="str">
        <f t="shared" si="117"/>
        <v/>
      </c>
    </row>
    <row r="4559" spans="1:1">
      <c r="A4559" s="27" t="str">
        <f t="shared" si="117"/>
        <v/>
      </c>
    </row>
    <row r="4560" spans="1:1">
      <c r="A4560" s="27" t="str">
        <f t="shared" si="117"/>
        <v/>
      </c>
    </row>
    <row r="4561" spans="1:1">
      <c r="A4561" s="27" t="str">
        <f t="shared" si="117"/>
        <v/>
      </c>
    </row>
    <row r="4562" spans="1:1">
      <c r="A4562" s="27" t="str">
        <f t="shared" si="117"/>
        <v/>
      </c>
    </row>
    <row r="4563" spans="1:1">
      <c r="A4563" s="27" t="str">
        <f t="shared" si="117"/>
        <v/>
      </c>
    </row>
    <row r="4564" spans="1:1">
      <c r="A4564" s="27" t="str">
        <f t="shared" si="117"/>
        <v/>
      </c>
    </row>
    <row r="4565" spans="1:1">
      <c r="A4565" s="27" t="str">
        <f t="shared" si="117"/>
        <v/>
      </c>
    </row>
    <row r="4566" spans="1:1">
      <c r="A4566" s="27" t="str">
        <f t="shared" si="117"/>
        <v/>
      </c>
    </row>
    <row r="4567" spans="1:1">
      <c r="A4567" s="27" t="str">
        <f t="shared" si="117"/>
        <v/>
      </c>
    </row>
    <row r="4568" spans="1:1">
      <c r="A4568" s="27" t="str">
        <f t="shared" si="117"/>
        <v/>
      </c>
    </row>
    <row r="4569" spans="1:1">
      <c r="A4569" s="27" t="str">
        <f t="shared" si="117"/>
        <v/>
      </c>
    </row>
    <row r="4570" spans="1:1">
      <c r="A4570" s="27" t="str">
        <f t="shared" si="117"/>
        <v/>
      </c>
    </row>
    <row r="4571" spans="1:1">
      <c r="A4571" s="27" t="str">
        <f t="shared" si="117"/>
        <v/>
      </c>
    </row>
    <row r="4572" spans="1:1">
      <c r="A4572" s="27" t="str">
        <f t="shared" si="117"/>
        <v/>
      </c>
    </row>
    <row r="4573" spans="1:1">
      <c r="A4573" s="27" t="str">
        <f t="shared" si="117"/>
        <v/>
      </c>
    </row>
    <row r="4574" spans="1:1">
      <c r="A4574" s="27" t="str">
        <f t="shared" si="117"/>
        <v/>
      </c>
    </row>
    <row r="4575" spans="1:1">
      <c r="A4575" s="27" t="str">
        <f t="shared" si="117"/>
        <v/>
      </c>
    </row>
    <row r="4576" spans="1:1">
      <c r="A4576" s="27" t="str">
        <f t="shared" si="117"/>
        <v/>
      </c>
    </row>
    <row r="4577" spans="1:1">
      <c r="A4577" s="27" t="str">
        <f t="shared" si="117"/>
        <v/>
      </c>
    </row>
    <row r="4578" spans="1:1">
      <c r="A4578" s="27" t="str">
        <f t="shared" si="117"/>
        <v/>
      </c>
    </row>
    <row r="4579" spans="1:1">
      <c r="A4579" s="27" t="str">
        <f t="shared" si="117"/>
        <v/>
      </c>
    </row>
    <row r="4580" spans="1:1">
      <c r="A4580" s="27" t="str">
        <f t="shared" si="117"/>
        <v/>
      </c>
    </row>
    <row r="4581" spans="1:1">
      <c r="A4581" s="27" t="str">
        <f t="shared" si="117"/>
        <v/>
      </c>
    </row>
    <row r="4582" spans="1:1">
      <c r="A4582" s="27" t="str">
        <f t="shared" si="117"/>
        <v/>
      </c>
    </row>
    <row r="4583" spans="1:1">
      <c r="A4583" s="27" t="str">
        <f t="shared" si="117"/>
        <v/>
      </c>
    </row>
    <row r="4584" spans="1:1">
      <c r="A4584" s="27" t="str">
        <f t="shared" si="117"/>
        <v/>
      </c>
    </row>
    <row r="4585" spans="1:1">
      <c r="A4585" s="27" t="str">
        <f t="shared" si="117"/>
        <v/>
      </c>
    </row>
    <row r="4586" spans="1:1">
      <c r="A4586" s="27" t="str">
        <f t="shared" si="117"/>
        <v/>
      </c>
    </row>
    <row r="4587" spans="1:1">
      <c r="A4587" s="27" t="str">
        <f t="shared" si="117"/>
        <v/>
      </c>
    </row>
    <row r="4588" spans="1:1">
      <c r="A4588" s="27" t="str">
        <f t="shared" ref="A4588:A4651" si="118">IF(B4588="","",ROW()-1)</f>
        <v/>
      </c>
    </row>
    <row r="4589" spans="1:1">
      <c r="A4589" s="27" t="str">
        <f t="shared" si="118"/>
        <v/>
      </c>
    </row>
    <row r="4590" spans="1:1">
      <c r="A4590" s="27" t="str">
        <f t="shared" si="118"/>
        <v/>
      </c>
    </row>
    <row r="4591" spans="1:1">
      <c r="A4591" s="27" t="str">
        <f t="shared" si="118"/>
        <v/>
      </c>
    </row>
    <row r="4592" spans="1:1">
      <c r="A4592" s="27" t="str">
        <f t="shared" si="118"/>
        <v/>
      </c>
    </row>
    <row r="4593" spans="1:1">
      <c r="A4593" s="27" t="str">
        <f t="shared" si="118"/>
        <v/>
      </c>
    </row>
    <row r="4594" spans="1:1">
      <c r="A4594" s="27" t="str">
        <f t="shared" si="118"/>
        <v/>
      </c>
    </row>
    <row r="4595" spans="1:1">
      <c r="A4595" s="27" t="str">
        <f t="shared" si="118"/>
        <v/>
      </c>
    </row>
    <row r="4596" spans="1:1">
      <c r="A4596" s="27" t="str">
        <f t="shared" si="118"/>
        <v/>
      </c>
    </row>
    <row r="4597" spans="1:1">
      <c r="A4597" s="27" t="str">
        <f t="shared" si="118"/>
        <v/>
      </c>
    </row>
    <row r="4598" spans="1:1">
      <c r="A4598" s="27" t="str">
        <f t="shared" si="118"/>
        <v/>
      </c>
    </row>
    <row r="4599" spans="1:1">
      <c r="A4599" s="27" t="str">
        <f t="shared" si="118"/>
        <v/>
      </c>
    </row>
    <row r="4600" spans="1:1">
      <c r="A4600" s="27" t="str">
        <f t="shared" si="118"/>
        <v/>
      </c>
    </row>
    <row r="4601" spans="1:1">
      <c r="A4601" s="27" t="str">
        <f t="shared" si="118"/>
        <v/>
      </c>
    </row>
    <row r="4602" spans="1:1">
      <c r="A4602" s="27" t="str">
        <f t="shared" si="118"/>
        <v/>
      </c>
    </row>
    <row r="4603" spans="1:1">
      <c r="A4603" s="27" t="str">
        <f t="shared" si="118"/>
        <v/>
      </c>
    </row>
    <row r="4604" spans="1:1">
      <c r="A4604" s="27" t="str">
        <f t="shared" si="118"/>
        <v/>
      </c>
    </row>
    <row r="4605" spans="1:1">
      <c r="A4605" s="27" t="str">
        <f t="shared" si="118"/>
        <v/>
      </c>
    </row>
    <row r="4606" spans="1:1">
      <c r="A4606" s="27" t="str">
        <f t="shared" si="118"/>
        <v/>
      </c>
    </row>
    <row r="4607" spans="1:1">
      <c r="A4607" s="27" t="str">
        <f t="shared" si="118"/>
        <v/>
      </c>
    </row>
    <row r="4608" spans="1:1">
      <c r="A4608" s="27" t="str">
        <f t="shared" si="118"/>
        <v/>
      </c>
    </row>
    <row r="4609" spans="1:1">
      <c r="A4609" s="27" t="str">
        <f t="shared" si="118"/>
        <v/>
      </c>
    </row>
    <row r="4610" spans="1:1">
      <c r="A4610" s="27" t="str">
        <f t="shared" si="118"/>
        <v/>
      </c>
    </row>
    <row r="4611" spans="1:1">
      <c r="A4611" s="27" t="str">
        <f t="shared" si="118"/>
        <v/>
      </c>
    </row>
    <row r="4612" spans="1:1">
      <c r="A4612" s="27" t="str">
        <f t="shared" si="118"/>
        <v/>
      </c>
    </row>
    <row r="4613" spans="1:1">
      <c r="A4613" s="27" t="str">
        <f t="shared" si="118"/>
        <v/>
      </c>
    </row>
    <row r="4614" spans="1:1">
      <c r="A4614" s="27" t="str">
        <f t="shared" si="118"/>
        <v/>
      </c>
    </row>
    <row r="4615" spans="1:1">
      <c r="A4615" s="27" t="str">
        <f t="shared" si="118"/>
        <v/>
      </c>
    </row>
    <row r="4616" spans="1:1">
      <c r="A4616" s="27" t="str">
        <f t="shared" si="118"/>
        <v/>
      </c>
    </row>
    <row r="4617" spans="1:1">
      <c r="A4617" s="27" t="str">
        <f t="shared" si="118"/>
        <v/>
      </c>
    </row>
    <row r="4618" spans="1:1">
      <c r="A4618" s="27" t="str">
        <f t="shared" si="118"/>
        <v/>
      </c>
    </row>
    <row r="4619" spans="1:1">
      <c r="A4619" s="27" t="str">
        <f t="shared" si="118"/>
        <v/>
      </c>
    </row>
    <row r="4620" spans="1:1">
      <c r="A4620" s="27" t="str">
        <f t="shared" si="118"/>
        <v/>
      </c>
    </row>
    <row r="4621" spans="1:1">
      <c r="A4621" s="27" t="str">
        <f t="shared" si="118"/>
        <v/>
      </c>
    </row>
    <row r="4622" spans="1:1">
      <c r="A4622" s="27" t="str">
        <f t="shared" si="118"/>
        <v/>
      </c>
    </row>
    <row r="4623" spans="1:1">
      <c r="A4623" s="27" t="str">
        <f t="shared" si="118"/>
        <v/>
      </c>
    </row>
    <row r="4624" spans="1:1">
      <c r="A4624" s="27" t="str">
        <f t="shared" si="118"/>
        <v/>
      </c>
    </row>
    <row r="4625" spans="1:1">
      <c r="A4625" s="27" t="str">
        <f t="shared" si="118"/>
        <v/>
      </c>
    </row>
    <row r="4626" spans="1:1">
      <c r="A4626" s="27" t="str">
        <f t="shared" si="118"/>
        <v/>
      </c>
    </row>
    <row r="4627" spans="1:1">
      <c r="A4627" s="27" t="str">
        <f t="shared" si="118"/>
        <v/>
      </c>
    </row>
    <row r="4628" spans="1:1">
      <c r="A4628" s="27" t="str">
        <f t="shared" si="118"/>
        <v/>
      </c>
    </row>
    <row r="4629" spans="1:1">
      <c r="A4629" s="27" t="str">
        <f t="shared" si="118"/>
        <v/>
      </c>
    </row>
    <row r="4630" spans="1:1">
      <c r="A4630" s="27" t="str">
        <f t="shared" si="118"/>
        <v/>
      </c>
    </row>
    <row r="4631" spans="1:1">
      <c r="A4631" s="27" t="str">
        <f t="shared" si="118"/>
        <v/>
      </c>
    </row>
    <row r="4632" spans="1:1">
      <c r="A4632" s="27" t="str">
        <f t="shared" si="118"/>
        <v/>
      </c>
    </row>
    <row r="4633" spans="1:1">
      <c r="A4633" s="27" t="str">
        <f t="shared" si="118"/>
        <v/>
      </c>
    </row>
    <row r="4634" spans="1:1">
      <c r="A4634" s="27" t="str">
        <f t="shared" si="118"/>
        <v/>
      </c>
    </row>
    <row r="4635" spans="1:1">
      <c r="A4635" s="27" t="str">
        <f t="shared" si="118"/>
        <v/>
      </c>
    </row>
    <row r="4636" spans="1:1">
      <c r="A4636" s="27" t="str">
        <f t="shared" si="118"/>
        <v/>
      </c>
    </row>
    <row r="4637" spans="1:1">
      <c r="A4637" s="27" t="str">
        <f t="shared" si="118"/>
        <v/>
      </c>
    </row>
    <row r="4638" spans="1:1">
      <c r="A4638" s="27" t="str">
        <f t="shared" si="118"/>
        <v/>
      </c>
    </row>
    <row r="4639" spans="1:1">
      <c r="A4639" s="27" t="str">
        <f t="shared" si="118"/>
        <v/>
      </c>
    </row>
    <row r="4640" spans="1:1">
      <c r="A4640" s="27" t="str">
        <f t="shared" si="118"/>
        <v/>
      </c>
    </row>
    <row r="4641" spans="1:1">
      <c r="A4641" s="27" t="str">
        <f t="shared" si="118"/>
        <v/>
      </c>
    </row>
    <row r="4642" spans="1:1">
      <c r="A4642" s="27" t="str">
        <f t="shared" si="118"/>
        <v/>
      </c>
    </row>
    <row r="4643" spans="1:1">
      <c r="A4643" s="27" t="str">
        <f t="shared" si="118"/>
        <v/>
      </c>
    </row>
    <row r="4644" spans="1:1">
      <c r="A4644" s="27" t="str">
        <f t="shared" si="118"/>
        <v/>
      </c>
    </row>
    <row r="4645" spans="1:1">
      <c r="A4645" s="27" t="str">
        <f t="shared" si="118"/>
        <v/>
      </c>
    </row>
    <row r="4646" spans="1:1">
      <c r="A4646" s="27" t="str">
        <f t="shared" si="118"/>
        <v/>
      </c>
    </row>
    <row r="4647" spans="1:1">
      <c r="A4647" s="27" t="str">
        <f t="shared" si="118"/>
        <v/>
      </c>
    </row>
    <row r="4648" spans="1:1">
      <c r="A4648" s="27" t="str">
        <f t="shared" si="118"/>
        <v/>
      </c>
    </row>
    <row r="4649" spans="1:1">
      <c r="A4649" s="27" t="str">
        <f t="shared" si="118"/>
        <v/>
      </c>
    </row>
    <row r="4650" spans="1:1">
      <c r="A4650" s="27" t="str">
        <f t="shared" si="118"/>
        <v/>
      </c>
    </row>
    <row r="4651" spans="1:1">
      <c r="A4651" s="27" t="str">
        <f t="shared" si="118"/>
        <v/>
      </c>
    </row>
    <row r="4652" spans="1:1">
      <c r="A4652" s="27" t="str">
        <f t="shared" ref="A4652:A4715" si="119">IF(B4652="","",ROW()-1)</f>
        <v/>
      </c>
    </row>
    <row r="4653" spans="1:1">
      <c r="A4653" s="27" t="str">
        <f t="shared" si="119"/>
        <v/>
      </c>
    </row>
    <row r="4654" spans="1:1">
      <c r="A4654" s="27" t="str">
        <f t="shared" si="119"/>
        <v/>
      </c>
    </row>
    <row r="4655" spans="1:1">
      <c r="A4655" s="27" t="str">
        <f t="shared" si="119"/>
        <v/>
      </c>
    </row>
    <row r="4656" spans="1:1">
      <c r="A4656" s="27" t="str">
        <f t="shared" si="119"/>
        <v/>
      </c>
    </row>
    <row r="4657" spans="1:1">
      <c r="A4657" s="27" t="str">
        <f t="shared" si="119"/>
        <v/>
      </c>
    </row>
    <row r="4658" spans="1:1">
      <c r="A4658" s="27" t="str">
        <f t="shared" si="119"/>
        <v/>
      </c>
    </row>
    <row r="4659" spans="1:1">
      <c r="A4659" s="27" t="str">
        <f t="shared" si="119"/>
        <v/>
      </c>
    </row>
    <row r="4660" spans="1:1">
      <c r="A4660" s="27" t="str">
        <f t="shared" si="119"/>
        <v/>
      </c>
    </row>
    <row r="4661" spans="1:1">
      <c r="A4661" s="27" t="str">
        <f t="shared" si="119"/>
        <v/>
      </c>
    </row>
    <row r="4662" spans="1:1">
      <c r="A4662" s="27" t="str">
        <f t="shared" si="119"/>
        <v/>
      </c>
    </row>
    <row r="4663" spans="1:1">
      <c r="A4663" s="27" t="str">
        <f t="shared" si="119"/>
        <v/>
      </c>
    </row>
    <row r="4664" spans="1:1">
      <c r="A4664" s="27" t="str">
        <f t="shared" si="119"/>
        <v/>
      </c>
    </row>
    <row r="4665" spans="1:1">
      <c r="A4665" s="27" t="str">
        <f t="shared" si="119"/>
        <v/>
      </c>
    </row>
    <row r="4666" spans="1:1">
      <c r="A4666" s="27" t="str">
        <f t="shared" si="119"/>
        <v/>
      </c>
    </row>
    <row r="4667" spans="1:1">
      <c r="A4667" s="27" t="str">
        <f t="shared" si="119"/>
        <v/>
      </c>
    </row>
    <row r="4668" spans="1:1">
      <c r="A4668" s="27" t="str">
        <f t="shared" si="119"/>
        <v/>
      </c>
    </row>
    <row r="4669" spans="1:1">
      <c r="A4669" s="27" t="str">
        <f t="shared" si="119"/>
        <v/>
      </c>
    </row>
    <row r="4670" spans="1:1">
      <c r="A4670" s="27" t="str">
        <f t="shared" si="119"/>
        <v/>
      </c>
    </row>
    <row r="4671" spans="1:1">
      <c r="A4671" s="27" t="str">
        <f t="shared" si="119"/>
        <v/>
      </c>
    </row>
    <row r="4672" spans="1:1">
      <c r="A4672" s="27" t="str">
        <f t="shared" si="119"/>
        <v/>
      </c>
    </row>
    <row r="4673" spans="1:1">
      <c r="A4673" s="27" t="str">
        <f t="shared" si="119"/>
        <v/>
      </c>
    </row>
    <row r="4674" spans="1:1">
      <c r="A4674" s="27" t="str">
        <f t="shared" si="119"/>
        <v/>
      </c>
    </row>
    <row r="4675" spans="1:1">
      <c r="A4675" s="27" t="str">
        <f t="shared" si="119"/>
        <v/>
      </c>
    </row>
    <row r="4676" spans="1:1">
      <c r="A4676" s="27" t="str">
        <f t="shared" si="119"/>
        <v/>
      </c>
    </row>
    <row r="4677" spans="1:1">
      <c r="A4677" s="27" t="str">
        <f t="shared" si="119"/>
        <v/>
      </c>
    </row>
    <row r="4678" spans="1:1">
      <c r="A4678" s="27" t="str">
        <f t="shared" si="119"/>
        <v/>
      </c>
    </row>
    <row r="4679" spans="1:1">
      <c r="A4679" s="27" t="str">
        <f t="shared" si="119"/>
        <v/>
      </c>
    </row>
    <row r="4680" spans="1:1">
      <c r="A4680" s="27" t="str">
        <f t="shared" si="119"/>
        <v/>
      </c>
    </row>
    <row r="4681" spans="1:1">
      <c r="A4681" s="27" t="str">
        <f t="shared" si="119"/>
        <v/>
      </c>
    </row>
    <row r="4682" spans="1:1">
      <c r="A4682" s="27" t="str">
        <f t="shared" si="119"/>
        <v/>
      </c>
    </row>
    <row r="4683" spans="1:1">
      <c r="A4683" s="27" t="str">
        <f t="shared" si="119"/>
        <v/>
      </c>
    </row>
    <row r="4684" spans="1:1">
      <c r="A4684" s="27" t="str">
        <f t="shared" si="119"/>
        <v/>
      </c>
    </row>
    <row r="4685" spans="1:1">
      <c r="A4685" s="27" t="str">
        <f t="shared" si="119"/>
        <v/>
      </c>
    </row>
    <row r="4686" spans="1:1">
      <c r="A4686" s="27" t="str">
        <f t="shared" si="119"/>
        <v/>
      </c>
    </row>
    <row r="4687" spans="1:1">
      <c r="A4687" s="27" t="str">
        <f t="shared" si="119"/>
        <v/>
      </c>
    </row>
    <row r="4688" spans="1:1">
      <c r="A4688" s="27" t="str">
        <f t="shared" si="119"/>
        <v/>
      </c>
    </row>
    <row r="4689" spans="1:1">
      <c r="A4689" s="27" t="str">
        <f t="shared" si="119"/>
        <v/>
      </c>
    </row>
    <row r="4690" spans="1:1">
      <c r="A4690" s="27" t="str">
        <f t="shared" si="119"/>
        <v/>
      </c>
    </row>
    <row r="4691" spans="1:1">
      <c r="A4691" s="27" t="str">
        <f t="shared" si="119"/>
        <v/>
      </c>
    </row>
    <row r="4692" spans="1:1">
      <c r="A4692" s="27" t="str">
        <f t="shared" si="119"/>
        <v/>
      </c>
    </row>
    <row r="4693" spans="1:1">
      <c r="A4693" s="27" t="str">
        <f t="shared" si="119"/>
        <v/>
      </c>
    </row>
    <row r="4694" spans="1:1">
      <c r="A4694" s="27" t="str">
        <f t="shared" si="119"/>
        <v/>
      </c>
    </row>
    <row r="4695" spans="1:1">
      <c r="A4695" s="27" t="str">
        <f t="shared" si="119"/>
        <v/>
      </c>
    </row>
    <row r="4696" spans="1:1">
      <c r="A4696" s="27" t="str">
        <f t="shared" si="119"/>
        <v/>
      </c>
    </row>
    <row r="4697" spans="1:1">
      <c r="A4697" s="27" t="str">
        <f t="shared" si="119"/>
        <v/>
      </c>
    </row>
    <row r="4698" spans="1:1">
      <c r="A4698" s="27" t="str">
        <f t="shared" si="119"/>
        <v/>
      </c>
    </row>
    <row r="4699" spans="1:1">
      <c r="A4699" s="27" t="str">
        <f t="shared" si="119"/>
        <v/>
      </c>
    </row>
    <row r="4700" spans="1:1">
      <c r="A4700" s="27" t="str">
        <f t="shared" si="119"/>
        <v/>
      </c>
    </row>
    <row r="4701" spans="1:1">
      <c r="A4701" s="27" t="str">
        <f t="shared" si="119"/>
        <v/>
      </c>
    </row>
    <row r="4702" spans="1:1">
      <c r="A4702" s="27" t="str">
        <f t="shared" si="119"/>
        <v/>
      </c>
    </row>
    <row r="4703" spans="1:1">
      <c r="A4703" s="27" t="str">
        <f t="shared" si="119"/>
        <v/>
      </c>
    </row>
    <row r="4704" spans="1:1">
      <c r="A4704" s="27" t="str">
        <f t="shared" si="119"/>
        <v/>
      </c>
    </row>
    <row r="4705" spans="1:1">
      <c r="A4705" s="27" t="str">
        <f t="shared" si="119"/>
        <v/>
      </c>
    </row>
    <row r="4706" spans="1:1">
      <c r="A4706" s="27" t="str">
        <f t="shared" si="119"/>
        <v/>
      </c>
    </row>
    <row r="4707" spans="1:1">
      <c r="A4707" s="27" t="str">
        <f t="shared" si="119"/>
        <v/>
      </c>
    </row>
    <row r="4708" spans="1:1">
      <c r="A4708" s="27" t="str">
        <f t="shared" si="119"/>
        <v/>
      </c>
    </row>
    <row r="4709" spans="1:1">
      <c r="A4709" s="27" t="str">
        <f t="shared" si="119"/>
        <v/>
      </c>
    </row>
    <row r="4710" spans="1:1">
      <c r="A4710" s="27" t="str">
        <f t="shared" si="119"/>
        <v/>
      </c>
    </row>
    <row r="4711" spans="1:1">
      <c r="A4711" s="27" t="str">
        <f t="shared" si="119"/>
        <v/>
      </c>
    </row>
    <row r="4712" spans="1:1">
      <c r="A4712" s="27" t="str">
        <f t="shared" si="119"/>
        <v/>
      </c>
    </row>
    <row r="4713" spans="1:1">
      <c r="A4713" s="27" t="str">
        <f t="shared" si="119"/>
        <v/>
      </c>
    </row>
    <row r="4714" spans="1:1">
      <c r="A4714" s="27" t="str">
        <f t="shared" si="119"/>
        <v/>
      </c>
    </row>
    <row r="4715" spans="1:1">
      <c r="A4715" s="27" t="str">
        <f t="shared" si="119"/>
        <v/>
      </c>
    </row>
    <row r="4716" spans="1:1">
      <c r="A4716" s="27" t="str">
        <f t="shared" ref="A4716:A4779" si="120">IF(B4716="","",ROW()-1)</f>
        <v/>
      </c>
    </row>
    <row r="4717" spans="1:1">
      <c r="A4717" s="27" t="str">
        <f t="shared" si="120"/>
        <v/>
      </c>
    </row>
    <row r="4718" spans="1:1">
      <c r="A4718" s="27" t="str">
        <f t="shared" si="120"/>
        <v/>
      </c>
    </row>
    <row r="4719" spans="1:1">
      <c r="A4719" s="27" t="str">
        <f t="shared" si="120"/>
        <v/>
      </c>
    </row>
    <row r="4720" spans="1:1">
      <c r="A4720" s="27" t="str">
        <f t="shared" si="120"/>
        <v/>
      </c>
    </row>
    <row r="4721" spans="1:1">
      <c r="A4721" s="27" t="str">
        <f t="shared" si="120"/>
        <v/>
      </c>
    </row>
    <row r="4722" spans="1:1">
      <c r="A4722" s="27" t="str">
        <f t="shared" si="120"/>
        <v/>
      </c>
    </row>
    <row r="4723" spans="1:1">
      <c r="A4723" s="27" t="str">
        <f t="shared" si="120"/>
        <v/>
      </c>
    </row>
    <row r="4724" spans="1:1">
      <c r="A4724" s="27" t="str">
        <f t="shared" si="120"/>
        <v/>
      </c>
    </row>
    <row r="4725" spans="1:1">
      <c r="A4725" s="27" t="str">
        <f t="shared" si="120"/>
        <v/>
      </c>
    </row>
    <row r="4726" spans="1:1">
      <c r="A4726" s="27" t="str">
        <f t="shared" si="120"/>
        <v/>
      </c>
    </row>
    <row r="4727" spans="1:1">
      <c r="A4727" s="27" t="str">
        <f t="shared" si="120"/>
        <v/>
      </c>
    </row>
    <row r="4728" spans="1:1">
      <c r="A4728" s="27" t="str">
        <f t="shared" si="120"/>
        <v/>
      </c>
    </row>
    <row r="4729" spans="1:1">
      <c r="A4729" s="27" t="str">
        <f t="shared" si="120"/>
        <v/>
      </c>
    </row>
    <row r="4730" spans="1:1">
      <c r="A4730" s="27" t="str">
        <f t="shared" si="120"/>
        <v/>
      </c>
    </row>
    <row r="4731" spans="1:1">
      <c r="A4731" s="27" t="str">
        <f t="shared" si="120"/>
        <v/>
      </c>
    </row>
    <row r="4732" spans="1:1">
      <c r="A4732" s="27" t="str">
        <f t="shared" si="120"/>
        <v/>
      </c>
    </row>
    <row r="4733" spans="1:1">
      <c r="A4733" s="27" t="str">
        <f t="shared" si="120"/>
        <v/>
      </c>
    </row>
    <row r="4734" spans="1:1">
      <c r="A4734" s="27" t="str">
        <f t="shared" si="120"/>
        <v/>
      </c>
    </row>
    <row r="4735" spans="1:1">
      <c r="A4735" s="27" t="str">
        <f t="shared" si="120"/>
        <v/>
      </c>
    </row>
    <row r="4736" spans="1:1">
      <c r="A4736" s="27" t="str">
        <f t="shared" si="120"/>
        <v/>
      </c>
    </row>
    <row r="4737" spans="1:1">
      <c r="A4737" s="27" t="str">
        <f t="shared" si="120"/>
        <v/>
      </c>
    </row>
    <row r="4738" spans="1:1">
      <c r="A4738" s="27" t="str">
        <f t="shared" si="120"/>
        <v/>
      </c>
    </row>
    <row r="4739" spans="1:1">
      <c r="A4739" s="27" t="str">
        <f t="shared" si="120"/>
        <v/>
      </c>
    </row>
    <row r="4740" spans="1:1">
      <c r="A4740" s="27" t="str">
        <f t="shared" si="120"/>
        <v/>
      </c>
    </row>
    <row r="4741" spans="1:1">
      <c r="A4741" s="27" t="str">
        <f t="shared" si="120"/>
        <v/>
      </c>
    </row>
    <row r="4742" spans="1:1">
      <c r="A4742" s="27" t="str">
        <f t="shared" si="120"/>
        <v/>
      </c>
    </row>
    <row r="4743" spans="1:1">
      <c r="A4743" s="27" t="str">
        <f t="shared" si="120"/>
        <v/>
      </c>
    </row>
    <row r="4744" spans="1:1">
      <c r="A4744" s="27" t="str">
        <f t="shared" si="120"/>
        <v/>
      </c>
    </row>
    <row r="4745" spans="1:1">
      <c r="A4745" s="27" t="str">
        <f t="shared" si="120"/>
        <v/>
      </c>
    </row>
    <row r="4746" spans="1:1">
      <c r="A4746" s="27" t="str">
        <f t="shared" si="120"/>
        <v/>
      </c>
    </row>
    <row r="4747" spans="1:1">
      <c r="A4747" s="27" t="str">
        <f t="shared" si="120"/>
        <v/>
      </c>
    </row>
    <row r="4748" spans="1:1">
      <c r="A4748" s="27" t="str">
        <f t="shared" si="120"/>
        <v/>
      </c>
    </row>
    <row r="4749" spans="1:1">
      <c r="A4749" s="27" t="str">
        <f t="shared" si="120"/>
        <v/>
      </c>
    </row>
    <row r="4750" spans="1:1">
      <c r="A4750" s="27" t="str">
        <f t="shared" si="120"/>
        <v/>
      </c>
    </row>
    <row r="4751" spans="1:1">
      <c r="A4751" s="27" t="str">
        <f t="shared" si="120"/>
        <v/>
      </c>
    </row>
    <row r="4752" spans="1:1">
      <c r="A4752" s="27" t="str">
        <f t="shared" si="120"/>
        <v/>
      </c>
    </row>
    <row r="4753" spans="1:1">
      <c r="A4753" s="27" t="str">
        <f t="shared" si="120"/>
        <v/>
      </c>
    </row>
    <row r="4754" spans="1:1">
      <c r="A4754" s="27" t="str">
        <f t="shared" si="120"/>
        <v/>
      </c>
    </row>
    <row r="4755" spans="1:1">
      <c r="A4755" s="27" t="str">
        <f t="shared" si="120"/>
        <v/>
      </c>
    </row>
    <row r="4756" spans="1:1">
      <c r="A4756" s="27" t="str">
        <f t="shared" si="120"/>
        <v/>
      </c>
    </row>
    <row r="4757" spans="1:1">
      <c r="A4757" s="27" t="str">
        <f t="shared" si="120"/>
        <v/>
      </c>
    </row>
    <row r="4758" spans="1:1">
      <c r="A4758" s="27" t="str">
        <f t="shared" si="120"/>
        <v/>
      </c>
    </row>
    <row r="4759" spans="1:1">
      <c r="A4759" s="27" t="str">
        <f t="shared" si="120"/>
        <v/>
      </c>
    </row>
    <row r="4760" spans="1:1">
      <c r="A4760" s="27" t="str">
        <f t="shared" si="120"/>
        <v/>
      </c>
    </row>
    <row r="4761" spans="1:1">
      <c r="A4761" s="27" t="str">
        <f t="shared" si="120"/>
        <v/>
      </c>
    </row>
    <row r="4762" spans="1:1">
      <c r="A4762" s="27" t="str">
        <f t="shared" si="120"/>
        <v/>
      </c>
    </row>
    <row r="4763" spans="1:1">
      <c r="A4763" s="27" t="str">
        <f t="shared" si="120"/>
        <v/>
      </c>
    </row>
    <row r="4764" spans="1:1">
      <c r="A4764" s="27" t="str">
        <f t="shared" si="120"/>
        <v/>
      </c>
    </row>
    <row r="4765" spans="1:1">
      <c r="A4765" s="27" t="str">
        <f t="shared" si="120"/>
        <v/>
      </c>
    </row>
    <row r="4766" spans="1:1">
      <c r="A4766" s="27" t="str">
        <f t="shared" si="120"/>
        <v/>
      </c>
    </row>
    <row r="4767" spans="1:1">
      <c r="A4767" s="27" t="str">
        <f t="shared" si="120"/>
        <v/>
      </c>
    </row>
    <row r="4768" spans="1:1">
      <c r="A4768" s="27" t="str">
        <f t="shared" si="120"/>
        <v/>
      </c>
    </row>
    <row r="4769" spans="1:1">
      <c r="A4769" s="27" t="str">
        <f t="shared" si="120"/>
        <v/>
      </c>
    </row>
    <row r="4770" spans="1:1">
      <c r="A4770" s="27" t="str">
        <f t="shared" si="120"/>
        <v/>
      </c>
    </row>
    <row r="4771" spans="1:1">
      <c r="A4771" s="27" t="str">
        <f t="shared" si="120"/>
        <v/>
      </c>
    </row>
    <row r="4772" spans="1:1">
      <c r="A4772" s="27" t="str">
        <f t="shared" si="120"/>
        <v/>
      </c>
    </row>
    <row r="4773" spans="1:1">
      <c r="A4773" s="27" t="str">
        <f t="shared" si="120"/>
        <v/>
      </c>
    </row>
    <row r="4774" spans="1:1">
      <c r="A4774" s="27" t="str">
        <f t="shared" si="120"/>
        <v/>
      </c>
    </row>
    <row r="4775" spans="1:1">
      <c r="A4775" s="27" t="str">
        <f t="shared" si="120"/>
        <v/>
      </c>
    </row>
    <row r="4776" spans="1:1">
      <c r="A4776" s="27" t="str">
        <f t="shared" si="120"/>
        <v/>
      </c>
    </row>
    <row r="4777" spans="1:1">
      <c r="A4777" s="27" t="str">
        <f t="shared" si="120"/>
        <v/>
      </c>
    </row>
    <row r="4778" spans="1:1">
      <c r="A4778" s="27" t="str">
        <f t="shared" si="120"/>
        <v/>
      </c>
    </row>
    <row r="4779" spans="1:1">
      <c r="A4779" s="27" t="str">
        <f t="shared" si="120"/>
        <v/>
      </c>
    </row>
    <row r="4780" spans="1:1">
      <c r="A4780" s="27" t="str">
        <f t="shared" ref="A4780:A4843" si="121">IF(B4780="","",ROW()-1)</f>
        <v/>
      </c>
    </row>
    <row r="4781" spans="1:1">
      <c r="A4781" s="27" t="str">
        <f t="shared" si="121"/>
        <v/>
      </c>
    </row>
    <row r="4782" spans="1:1">
      <c r="A4782" s="27" t="str">
        <f t="shared" si="121"/>
        <v/>
      </c>
    </row>
    <row r="4783" spans="1:1">
      <c r="A4783" s="27" t="str">
        <f t="shared" si="121"/>
        <v/>
      </c>
    </row>
    <row r="4784" spans="1:1">
      <c r="A4784" s="27" t="str">
        <f t="shared" si="121"/>
        <v/>
      </c>
    </row>
    <row r="4785" spans="1:1">
      <c r="A4785" s="27" t="str">
        <f t="shared" si="121"/>
        <v/>
      </c>
    </row>
    <row r="4786" spans="1:1">
      <c r="A4786" s="27" t="str">
        <f t="shared" si="121"/>
        <v/>
      </c>
    </row>
    <row r="4787" spans="1:1">
      <c r="A4787" s="27" t="str">
        <f t="shared" si="121"/>
        <v/>
      </c>
    </row>
    <row r="4788" spans="1:1">
      <c r="A4788" s="27" t="str">
        <f t="shared" si="121"/>
        <v/>
      </c>
    </row>
    <row r="4789" spans="1:1">
      <c r="A4789" s="27" t="str">
        <f t="shared" si="121"/>
        <v/>
      </c>
    </row>
    <row r="4790" spans="1:1">
      <c r="A4790" s="27" t="str">
        <f t="shared" si="121"/>
        <v/>
      </c>
    </row>
    <row r="4791" spans="1:1">
      <c r="A4791" s="27" t="str">
        <f t="shared" si="121"/>
        <v/>
      </c>
    </row>
    <row r="4792" spans="1:1">
      <c r="A4792" s="27" t="str">
        <f t="shared" si="121"/>
        <v/>
      </c>
    </row>
    <row r="4793" spans="1:1">
      <c r="A4793" s="27" t="str">
        <f t="shared" si="121"/>
        <v/>
      </c>
    </row>
    <row r="4794" spans="1:1">
      <c r="A4794" s="27" t="str">
        <f t="shared" si="121"/>
        <v/>
      </c>
    </row>
    <row r="4795" spans="1:1">
      <c r="A4795" s="27" t="str">
        <f t="shared" si="121"/>
        <v/>
      </c>
    </row>
    <row r="4796" spans="1:1">
      <c r="A4796" s="27" t="str">
        <f t="shared" si="121"/>
        <v/>
      </c>
    </row>
    <row r="4797" spans="1:1">
      <c r="A4797" s="27" t="str">
        <f t="shared" si="121"/>
        <v/>
      </c>
    </row>
    <row r="4798" spans="1:1">
      <c r="A4798" s="27" t="str">
        <f t="shared" si="121"/>
        <v/>
      </c>
    </row>
    <row r="4799" spans="1:1">
      <c r="A4799" s="27" t="str">
        <f t="shared" si="121"/>
        <v/>
      </c>
    </row>
    <row r="4800" spans="1:1">
      <c r="A4800" s="27" t="str">
        <f t="shared" si="121"/>
        <v/>
      </c>
    </row>
    <row r="4801" spans="1:1">
      <c r="A4801" s="27" t="str">
        <f t="shared" si="121"/>
        <v/>
      </c>
    </row>
    <row r="4802" spans="1:1">
      <c r="A4802" s="27" t="str">
        <f t="shared" si="121"/>
        <v/>
      </c>
    </row>
    <row r="4803" spans="1:1">
      <c r="A4803" s="27" t="str">
        <f t="shared" si="121"/>
        <v/>
      </c>
    </row>
    <row r="4804" spans="1:1">
      <c r="A4804" s="27" t="str">
        <f t="shared" si="121"/>
        <v/>
      </c>
    </row>
    <row r="4805" spans="1:1">
      <c r="A4805" s="27" t="str">
        <f t="shared" si="121"/>
        <v/>
      </c>
    </row>
    <row r="4806" spans="1:1">
      <c r="A4806" s="27" t="str">
        <f t="shared" si="121"/>
        <v/>
      </c>
    </row>
    <row r="4807" spans="1:1">
      <c r="A4807" s="27" t="str">
        <f t="shared" si="121"/>
        <v/>
      </c>
    </row>
    <row r="4808" spans="1:1">
      <c r="A4808" s="27" t="str">
        <f t="shared" si="121"/>
        <v/>
      </c>
    </row>
    <row r="4809" spans="1:1">
      <c r="A4809" s="27" t="str">
        <f t="shared" si="121"/>
        <v/>
      </c>
    </row>
    <row r="4810" spans="1:1">
      <c r="A4810" s="27" t="str">
        <f t="shared" si="121"/>
        <v/>
      </c>
    </row>
    <row r="4811" spans="1:1">
      <c r="A4811" s="27" t="str">
        <f t="shared" si="121"/>
        <v/>
      </c>
    </row>
    <row r="4812" spans="1:1">
      <c r="A4812" s="27" t="str">
        <f t="shared" si="121"/>
        <v/>
      </c>
    </row>
    <row r="4813" spans="1:1">
      <c r="A4813" s="27" t="str">
        <f t="shared" si="121"/>
        <v/>
      </c>
    </row>
    <row r="4814" spans="1:1">
      <c r="A4814" s="27" t="str">
        <f t="shared" si="121"/>
        <v/>
      </c>
    </row>
    <row r="4815" spans="1:1">
      <c r="A4815" s="27" t="str">
        <f t="shared" si="121"/>
        <v/>
      </c>
    </row>
    <row r="4816" spans="1:1">
      <c r="A4816" s="27" t="str">
        <f t="shared" si="121"/>
        <v/>
      </c>
    </row>
    <row r="4817" spans="1:1">
      <c r="A4817" s="27" t="str">
        <f t="shared" si="121"/>
        <v/>
      </c>
    </row>
    <row r="4818" spans="1:1">
      <c r="A4818" s="27" t="str">
        <f t="shared" si="121"/>
        <v/>
      </c>
    </row>
    <row r="4819" spans="1:1">
      <c r="A4819" s="27" t="str">
        <f t="shared" si="121"/>
        <v/>
      </c>
    </row>
    <row r="4820" spans="1:1">
      <c r="A4820" s="27" t="str">
        <f t="shared" si="121"/>
        <v/>
      </c>
    </row>
    <row r="4821" spans="1:1">
      <c r="A4821" s="27" t="str">
        <f t="shared" si="121"/>
        <v/>
      </c>
    </row>
    <row r="4822" spans="1:1">
      <c r="A4822" s="27" t="str">
        <f t="shared" si="121"/>
        <v/>
      </c>
    </row>
    <row r="4823" spans="1:1">
      <c r="A4823" s="27" t="str">
        <f t="shared" si="121"/>
        <v/>
      </c>
    </row>
    <row r="4824" spans="1:1">
      <c r="A4824" s="27" t="str">
        <f t="shared" si="121"/>
        <v/>
      </c>
    </row>
    <row r="4825" spans="1:1">
      <c r="A4825" s="27" t="str">
        <f t="shared" si="121"/>
        <v/>
      </c>
    </row>
    <row r="4826" spans="1:1">
      <c r="A4826" s="27" t="str">
        <f t="shared" si="121"/>
        <v/>
      </c>
    </row>
    <row r="4827" spans="1:1">
      <c r="A4827" s="27" t="str">
        <f t="shared" si="121"/>
        <v/>
      </c>
    </row>
    <row r="4828" spans="1:1">
      <c r="A4828" s="27" t="str">
        <f t="shared" si="121"/>
        <v/>
      </c>
    </row>
    <row r="4829" spans="1:1">
      <c r="A4829" s="27" t="str">
        <f t="shared" si="121"/>
        <v/>
      </c>
    </row>
    <row r="4830" spans="1:1">
      <c r="A4830" s="27" t="str">
        <f t="shared" si="121"/>
        <v/>
      </c>
    </row>
    <row r="4831" spans="1:1">
      <c r="A4831" s="27" t="str">
        <f t="shared" si="121"/>
        <v/>
      </c>
    </row>
    <row r="4832" spans="1:1">
      <c r="A4832" s="27" t="str">
        <f t="shared" si="121"/>
        <v/>
      </c>
    </row>
    <row r="4833" spans="1:1">
      <c r="A4833" s="27" t="str">
        <f t="shared" si="121"/>
        <v/>
      </c>
    </row>
    <row r="4834" spans="1:1">
      <c r="A4834" s="27" t="str">
        <f t="shared" si="121"/>
        <v/>
      </c>
    </row>
    <row r="4835" spans="1:1">
      <c r="A4835" s="27" t="str">
        <f t="shared" si="121"/>
        <v/>
      </c>
    </row>
    <row r="4836" spans="1:1">
      <c r="A4836" s="27" t="str">
        <f t="shared" si="121"/>
        <v/>
      </c>
    </row>
    <row r="4837" spans="1:1">
      <c r="A4837" s="27" t="str">
        <f t="shared" si="121"/>
        <v/>
      </c>
    </row>
    <row r="4838" spans="1:1">
      <c r="A4838" s="27" t="str">
        <f t="shared" si="121"/>
        <v/>
      </c>
    </row>
    <row r="4839" spans="1:1">
      <c r="A4839" s="27" t="str">
        <f t="shared" si="121"/>
        <v/>
      </c>
    </row>
    <row r="4840" spans="1:1">
      <c r="A4840" s="27" t="str">
        <f t="shared" si="121"/>
        <v/>
      </c>
    </row>
    <row r="4841" spans="1:1">
      <c r="A4841" s="27" t="str">
        <f t="shared" si="121"/>
        <v/>
      </c>
    </row>
    <row r="4842" spans="1:1">
      <c r="A4842" s="27" t="str">
        <f t="shared" si="121"/>
        <v/>
      </c>
    </row>
    <row r="4843" spans="1:1">
      <c r="A4843" s="27" t="str">
        <f t="shared" si="121"/>
        <v/>
      </c>
    </row>
    <row r="4844" spans="1:1">
      <c r="A4844" s="27" t="str">
        <f t="shared" ref="A4844:A4907" si="122">IF(B4844="","",ROW()-1)</f>
        <v/>
      </c>
    </row>
    <row r="4845" spans="1:1">
      <c r="A4845" s="27" t="str">
        <f t="shared" si="122"/>
        <v/>
      </c>
    </row>
    <row r="4846" spans="1:1">
      <c r="A4846" s="27" t="str">
        <f t="shared" si="122"/>
        <v/>
      </c>
    </row>
    <row r="4847" spans="1:1">
      <c r="A4847" s="27" t="str">
        <f t="shared" si="122"/>
        <v/>
      </c>
    </row>
    <row r="4848" spans="1:1">
      <c r="A4848" s="27" t="str">
        <f t="shared" si="122"/>
        <v/>
      </c>
    </row>
    <row r="4849" spans="1:1">
      <c r="A4849" s="27" t="str">
        <f t="shared" si="122"/>
        <v/>
      </c>
    </row>
    <row r="4850" spans="1:1">
      <c r="A4850" s="27" t="str">
        <f t="shared" si="122"/>
        <v/>
      </c>
    </row>
    <row r="4851" spans="1:1">
      <c r="A4851" s="27" t="str">
        <f t="shared" si="122"/>
        <v/>
      </c>
    </row>
    <row r="4852" spans="1:1">
      <c r="A4852" s="27" t="str">
        <f t="shared" si="122"/>
        <v/>
      </c>
    </row>
    <row r="4853" spans="1:1">
      <c r="A4853" s="27" t="str">
        <f t="shared" si="122"/>
        <v/>
      </c>
    </row>
    <row r="4854" spans="1:1">
      <c r="A4854" s="27" t="str">
        <f t="shared" si="122"/>
        <v/>
      </c>
    </row>
    <row r="4855" spans="1:1">
      <c r="A4855" s="27" t="str">
        <f t="shared" si="122"/>
        <v/>
      </c>
    </row>
    <row r="4856" spans="1:1">
      <c r="A4856" s="27" t="str">
        <f t="shared" si="122"/>
        <v/>
      </c>
    </row>
    <row r="4857" spans="1:1">
      <c r="A4857" s="27" t="str">
        <f t="shared" si="122"/>
        <v/>
      </c>
    </row>
    <row r="4858" spans="1:1">
      <c r="A4858" s="27" t="str">
        <f t="shared" si="122"/>
        <v/>
      </c>
    </row>
    <row r="4859" spans="1:1">
      <c r="A4859" s="27" t="str">
        <f t="shared" si="122"/>
        <v/>
      </c>
    </row>
    <row r="4860" spans="1:1">
      <c r="A4860" s="27" t="str">
        <f t="shared" si="122"/>
        <v/>
      </c>
    </row>
    <row r="4861" spans="1:1">
      <c r="A4861" s="27" t="str">
        <f t="shared" si="122"/>
        <v/>
      </c>
    </row>
    <row r="4862" spans="1:1">
      <c r="A4862" s="27" t="str">
        <f t="shared" si="122"/>
        <v/>
      </c>
    </row>
    <row r="4863" spans="1:1">
      <c r="A4863" s="27" t="str">
        <f t="shared" si="122"/>
        <v/>
      </c>
    </row>
    <row r="4864" spans="1:1">
      <c r="A4864" s="27" t="str">
        <f t="shared" si="122"/>
        <v/>
      </c>
    </row>
    <row r="4865" spans="1:1">
      <c r="A4865" s="27" t="str">
        <f t="shared" si="122"/>
        <v/>
      </c>
    </row>
    <row r="4866" spans="1:1">
      <c r="A4866" s="27" t="str">
        <f t="shared" si="122"/>
        <v/>
      </c>
    </row>
    <row r="4867" spans="1:1">
      <c r="A4867" s="27" t="str">
        <f t="shared" si="122"/>
        <v/>
      </c>
    </row>
    <row r="4868" spans="1:1">
      <c r="A4868" s="27" t="str">
        <f t="shared" si="122"/>
        <v/>
      </c>
    </row>
    <row r="4869" spans="1:1">
      <c r="A4869" s="27" t="str">
        <f t="shared" si="122"/>
        <v/>
      </c>
    </row>
    <row r="4870" spans="1:1">
      <c r="A4870" s="27" t="str">
        <f t="shared" si="122"/>
        <v/>
      </c>
    </row>
    <row r="4871" spans="1:1">
      <c r="A4871" s="27" t="str">
        <f t="shared" si="122"/>
        <v/>
      </c>
    </row>
    <row r="4872" spans="1:1">
      <c r="A4872" s="27" t="str">
        <f t="shared" si="122"/>
        <v/>
      </c>
    </row>
    <row r="4873" spans="1:1">
      <c r="A4873" s="27" t="str">
        <f t="shared" si="122"/>
        <v/>
      </c>
    </row>
    <row r="4874" spans="1:1">
      <c r="A4874" s="27" t="str">
        <f t="shared" si="122"/>
        <v/>
      </c>
    </row>
    <row r="4875" spans="1:1">
      <c r="A4875" s="27" t="str">
        <f t="shared" si="122"/>
        <v/>
      </c>
    </row>
    <row r="4876" spans="1:1">
      <c r="A4876" s="27" t="str">
        <f t="shared" si="122"/>
        <v/>
      </c>
    </row>
    <row r="4877" spans="1:1">
      <c r="A4877" s="27" t="str">
        <f t="shared" si="122"/>
        <v/>
      </c>
    </row>
    <row r="4878" spans="1:1">
      <c r="A4878" s="27" t="str">
        <f t="shared" si="122"/>
        <v/>
      </c>
    </row>
    <row r="4879" spans="1:1">
      <c r="A4879" s="27" t="str">
        <f t="shared" si="122"/>
        <v/>
      </c>
    </row>
    <row r="4880" spans="1:1">
      <c r="A4880" s="27" t="str">
        <f t="shared" si="122"/>
        <v/>
      </c>
    </row>
    <row r="4881" spans="1:1">
      <c r="A4881" s="27" t="str">
        <f t="shared" si="122"/>
        <v/>
      </c>
    </row>
    <row r="4882" spans="1:1">
      <c r="A4882" s="27" t="str">
        <f t="shared" si="122"/>
        <v/>
      </c>
    </row>
    <row r="4883" spans="1:1">
      <c r="A4883" s="27" t="str">
        <f t="shared" si="122"/>
        <v/>
      </c>
    </row>
    <row r="4884" spans="1:1">
      <c r="A4884" s="27" t="str">
        <f t="shared" si="122"/>
        <v/>
      </c>
    </row>
    <row r="4885" spans="1:1">
      <c r="A4885" s="27" t="str">
        <f t="shared" si="122"/>
        <v/>
      </c>
    </row>
    <row r="4886" spans="1:1">
      <c r="A4886" s="27" t="str">
        <f t="shared" si="122"/>
        <v/>
      </c>
    </row>
    <row r="4887" spans="1:1">
      <c r="A4887" s="27" t="str">
        <f t="shared" si="122"/>
        <v/>
      </c>
    </row>
    <row r="4888" spans="1:1">
      <c r="A4888" s="27" t="str">
        <f t="shared" si="122"/>
        <v/>
      </c>
    </row>
    <row r="4889" spans="1:1">
      <c r="A4889" s="27" t="str">
        <f t="shared" si="122"/>
        <v/>
      </c>
    </row>
    <row r="4890" spans="1:1">
      <c r="A4890" s="27" t="str">
        <f t="shared" si="122"/>
        <v/>
      </c>
    </row>
    <row r="4891" spans="1:1">
      <c r="A4891" s="27" t="str">
        <f t="shared" si="122"/>
        <v/>
      </c>
    </row>
    <row r="4892" spans="1:1">
      <c r="A4892" s="27" t="str">
        <f t="shared" si="122"/>
        <v/>
      </c>
    </row>
    <row r="4893" spans="1:1">
      <c r="A4893" s="27" t="str">
        <f t="shared" si="122"/>
        <v/>
      </c>
    </row>
    <row r="4894" spans="1:1">
      <c r="A4894" s="27" t="str">
        <f t="shared" si="122"/>
        <v/>
      </c>
    </row>
    <row r="4895" spans="1:1">
      <c r="A4895" s="27" t="str">
        <f t="shared" si="122"/>
        <v/>
      </c>
    </row>
    <row r="4896" spans="1:1">
      <c r="A4896" s="27" t="str">
        <f t="shared" si="122"/>
        <v/>
      </c>
    </row>
    <row r="4897" spans="1:1">
      <c r="A4897" s="27" t="str">
        <f t="shared" si="122"/>
        <v/>
      </c>
    </row>
    <row r="4898" spans="1:1">
      <c r="A4898" s="27" t="str">
        <f t="shared" si="122"/>
        <v/>
      </c>
    </row>
    <row r="4899" spans="1:1">
      <c r="A4899" s="27" t="str">
        <f t="shared" si="122"/>
        <v/>
      </c>
    </row>
    <row r="4900" spans="1:1">
      <c r="A4900" s="27" t="str">
        <f t="shared" si="122"/>
        <v/>
      </c>
    </row>
    <row r="4901" spans="1:1">
      <c r="A4901" s="27" t="str">
        <f t="shared" si="122"/>
        <v/>
      </c>
    </row>
    <row r="4902" spans="1:1">
      <c r="A4902" s="27" t="str">
        <f t="shared" si="122"/>
        <v/>
      </c>
    </row>
    <row r="4903" spans="1:1">
      <c r="A4903" s="27" t="str">
        <f t="shared" si="122"/>
        <v/>
      </c>
    </row>
    <row r="4904" spans="1:1">
      <c r="A4904" s="27" t="str">
        <f t="shared" si="122"/>
        <v/>
      </c>
    </row>
    <row r="4905" spans="1:1">
      <c r="A4905" s="27" t="str">
        <f t="shared" si="122"/>
        <v/>
      </c>
    </row>
    <row r="4906" spans="1:1">
      <c r="A4906" s="27" t="str">
        <f t="shared" si="122"/>
        <v/>
      </c>
    </row>
    <row r="4907" spans="1:1">
      <c r="A4907" s="27" t="str">
        <f t="shared" si="122"/>
        <v/>
      </c>
    </row>
    <row r="4908" spans="1:1">
      <c r="A4908" s="27" t="str">
        <f t="shared" ref="A4908:A4971" si="123">IF(B4908="","",ROW()-1)</f>
        <v/>
      </c>
    </row>
    <row r="4909" spans="1:1">
      <c r="A4909" s="27" t="str">
        <f t="shared" si="123"/>
        <v/>
      </c>
    </row>
    <row r="4910" spans="1:1">
      <c r="A4910" s="27" t="str">
        <f t="shared" si="123"/>
        <v/>
      </c>
    </row>
    <row r="4911" spans="1:1">
      <c r="A4911" s="27" t="str">
        <f t="shared" si="123"/>
        <v/>
      </c>
    </row>
    <row r="4912" spans="1:1">
      <c r="A4912" s="27" t="str">
        <f t="shared" si="123"/>
        <v/>
      </c>
    </row>
    <row r="4913" spans="1:1">
      <c r="A4913" s="27" t="str">
        <f t="shared" si="123"/>
        <v/>
      </c>
    </row>
    <row r="4914" spans="1:1">
      <c r="A4914" s="27" t="str">
        <f t="shared" si="123"/>
        <v/>
      </c>
    </row>
    <row r="4915" spans="1:1">
      <c r="A4915" s="27" t="str">
        <f t="shared" si="123"/>
        <v/>
      </c>
    </row>
    <row r="4916" spans="1:1">
      <c r="A4916" s="27" t="str">
        <f t="shared" si="123"/>
        <v/>
      </c>
    </row>
    <row r="4917" spans="1:1">
      <c r="A4917" s="27" t="str">
        <f t="shared" si="123"/>
        <v/>
      </c>
    </row>
    <row r="4918" spans="1:1">
      <c r="A4918" s="27" t="str">
        <f t="shared" si="123"/>
        <v/>
      </c>
    </row>
    <row r="4919" spans="1:1">
      <c r="A4919" s="27" t="str">
        <f t="shared" si="123"/>
        <v/>
      </c>
    </row>
    <row r="4920" spans="1:1">
      <c r="A4920" s="27" t="str">
        <f t="shared" si="123"/>
        <v/>
      </c>
    </row>
    <row r="4921" spans="1:1">
      <c r="A4921" s="27" t="str">
        <f t="shared" si="123"/>
        <v/>
      </c>
    </row>
    <row r="4922" spans="1:1">
      <c r="A4922" s="27" t="str">
        <f t="shared" si="123"/>
        <v/>
      </c>
    </row>
    <row r="4923" spans="1:1">
      <c r="A4923" s="27" t="str">
        <f t="shared" si="123"/>
        <v/>
      </c>
    </row>
    <row r="4924" spans="1:1">
      <c r="A4924" s="27" t="str">
        <f t="shared" si="123"/>
        <v/>
      </c>
    </row>
    <row r="4925" spans="1:1">
      <c r="A4925" s="27" t="str">
        <f t="shared" si="123"/>
        <v/>
      </c>
    </row>
    <row r="4926" spans="1:1">
      <c r="A4926" s="27" t="str">
        <f t="shared" si="123"/>
        <v/>
      </c>
    </row>
    <row r="4927" spans="1:1">
      <c r="A4927" s="27" t="str">
        <f t="shared" si="123"/>
        <v/>
      </c>
    </row>
    <row r="4928" spans="1:1">
      <c r="A4928" s="27" t="str">
        <f t="shared" si="123"/>
        <v/>
      </c>
    </row>
    <row r="4929" spans="1:1">
      <c r="A4929" s="27" t="str">
        <f t="shared" si="123"/>
        <v/>
      </c>
    </row>
    <row r="4930" spans="1:1">
      <c r="A4930" s="27" t="str">
        <f t="shared" si="123"/>
        <v/>
      </c>
    </row>
    <row r="4931" spans="1:1">
      <c r="A4931" s="27" t="str">
        <f t="shared" si="123"/>
        <v/>
      </c>
    </row>
    <row r="4932" spans="1:1">
      <c r="A4932" s="27" t="str">
        <f t="shared" si="123"/>
        <v/>
      </c>
    </row>
    <row r="4933" spans="1:1">
      <c r="A4933" s="27" t="str">
        <f t="shared" si="123"/>
        <v/>
      </c>
    </row>
    <row r="4934" spans="1:1">
      <c r="A4934" s="27" t="str">
        <f t="shared" si="123"/>
        <v/>
      </c>
    </row>
    <row r="4935" spans="1:1">
      <c r="A4935" s="27" t="str">
        <f t="shared" si="123"/>
        <v/>
      </c>
    </row>
    <row r="4936" spans="1:1">
      <c r="A4936" s="27" t="str">
        <f t="shared" si="123"/>
        <v/>
      </c>
    </row>
    <row r="4937" spans="1:1">
      <c r="A4937" s="27" t="str">
        <f t="shared" si="123"/>
        <v/>
      </c>
    </row>
    <row r="4938" spans="1:1">
      <c r="A4938" s="27" t="str">
        <f t="shared" si="123"/>
        <v/>
      </c>
    </row>
    <row r="4939" spans="1:1">
      <c r="A4939" s="27" t="str">
        <f t="shared" si="123"/>
        <v/>
      </c>
    </row>
    <row r="4940" spans="1:1">
      <c r="A4940" s="27" t="str">
        <f t="shared" si="123"/>
        <v/>
      </c>
    </row>
    <row r="4941" spans="1:1">
      <c r="A4941" s="27" t="str">
        <f t="shared" si="123"/>
        <v/>
      </c>
    </row>
    <row r="4942" spans="1:1">
      <c r="A4942" s="27" t="str">
        <f t="shared" si="123"/>
        <v/>
      </c>
    </row>
    <row r="4943" spans="1:1">
      <c r="A4943" s="27" t="str">
        <f t="shared" si="123"/>
        <v/>
      </c>
    </row>
    <row r="4944" spans="1:1">
      <c r="A4944" s="27" t="str">
        <f t="shared" si="123"/>
        <v/>
      </c>
    </row>
    <row r="4945" spans="1:1">
      <c r="A4945" s="27" t="str">
        <f t="shared" si="123"/>
        <v/>
      </c>
    </row>
    <row r="4946" spans="1:1">
      <c r="A4946" s="27" t="str">
        <f t="shared" si="123"/>
        <v/>
      </c>
    </row>
    <row r="4947" spans="1:1">
      <c r="A4947" s="27" t="str">
        <f t="shared" si="123"/>
        <v/>
      </c>
    </row>
    <row r="4948" spans="1:1">
      <c r="A4948" s="27" t="str">
        <f t="shared" si="123"/>
        <v/>
      </c>
    </row>
    <row r="4949" spans="1:1">
      <c r="A4949" s="27" t="str">
        <f t="shared" si="123"/>
        <v/>
      </c>
    </row>
    <row r="4950" spans="1:1">
      <c r="A4950" s="27" t="str">
        <f t="shared" si="123"/>
        <v/>
      </c>
    </row>
    <row r="4951" spans="1:1">
      <c r="A4951" s="27" t="str">
        <f t="shared" si="123"/>
        <v/>
      </c>
    </row>
    <row r="4952" spans="1:1">
      <c r="A4952" s="27" t="str">
        <f t="shared" si="123"/>
        <v/>
      </c>
    </row>
    <row r="4953" spans="1:1">
      <c r="A4953" s="27" t="str">
        <f t="shared" si="123"/>
        <v/>
      </c>
    </row>
    <row r="4954" spans="1:1">
      <c r="A4954" s="27" t="str">
        <f t="shared" si="123"/>
        <v/>
      </c>
    </row>
    <row r="4955" spans="1:1">
      <c r="A4955" s="27" t="str">
        <f t="shared" si="123"/>
        <v/>
      </c>
    </row>
    <row r="4956" spans="1:1">
      <c r="A4956" s="27" t="str">
        <f t="shared" si="123"/>
        <v/>
      </c>
    </row>
    <row r="4957" spans="1:1">
      <c r="A4957" s="27" t="str">
        <f t="shared" si="123"/>
        <v/>
      </c>
    </row>
    <row r="4958" spans="1:1">
      <c r="A4958" s="27" t="str">
        <f t="shared" si="123"/>
        <v/>
      </c>
    </row>
    <row r="4959" spans="1:1">
      <c r="A4959" s="27" t="str">
        <f t="shared" si="123"/>
        <v/>
      </c>
    </row>
    <row r="4960" spans="1:1">
      <c r="A4960" s="27" t="str">
        <f t="shared" si="123"/>
        <v/>
      </c>
    </row>
    <row r="4961" spans="1:1">
      <c r="A4961" s="27" t="str">
        <f t="shared" si="123"/>
        <v/>
      </c>
    </row>
    <row r="4962" spans="1:1">
      <c r="A4962" s="27" t="str">
        <f t="shared" si="123"/>
        <v/>
      </c>
    </row>
    <row r="4963" spans="1:1">
      <c r="A4963" s="27" t="str">
        <f t="shared" si="123"/>
        <v/>
      </c>
    </row>
    <row r="4964" spans="1:1">
      <c r="A4964" s="27" t="str">
        <f t="shared" si="123"/>
        <v/>
      </c>
    </row>
    <row r="4965" spans="1:1">
      <c r="A4965" s="27" t="str">
        <f t="shared" si="123"/>
        <v/>
      </c>
    </row>
    <row r="4966" spans="1:1">
      <c r="A4966" s="27" t="str">
        <f t="shared" si="123"/>
        <v/>
      </c>
    </row>
    <row r="4967" spans="1:1">
      <c r="A4967" s="27" t="str">
        <f t="shared" si="123"/>
        <v/>
      </c>
    </row>
    <row r="4968" spans="1:1">
      <c r="A4968" s="27" t="str">
        <f t="shared" si="123"/>
        <v/>
      </c>
    </row>
    <row r="4969" spans="1:1">
      <c r="A4969" s="27" t="str">
        <f t="shared" si="123"/>
        <v/>
      </c>
    </row>
    <row r="4970" spans="1:1">
      <c r="A4970" s="27" t="str">
        <f t="shared" si="123"/>
        <v/>
      </c>
    </row>
    <row r="4971" spans="1:1">
      <c r="A4971" s="27" t="str">
        <f t="shared" si="123"/>
        <v/>
      </c>
    </row>
    <row r="4972" spans="1:1">
      <c r="A4972" s="27" t="str">
        <f t="shared" ref="A4972:A4992" si="124">IF(B4972="","",ROW()-1)</f>
        <v/>
      </c>
    </row>
    <row r="4973" spans="1:1">
      <c r="A4973" s="27" t="str">
        <f t="shared" si="124"/>
        <v/>
      </c>
    </row>
    <row r="4974" spans="1:1">
      <c r="A4974" s="27" t="str">
        <f t="shared" si="124"/>
        <v/>
      </c>
    </row>
    <row r="4975" spans="1:1">
      <c r="A4975" s="27" t="str">
        <f t="shared" si="124"/>
        <v/>
      </c>
    </row>
    <row r="4976" spans="1:1">
      <c r="A4976" s="27" t="str">
        <f t="shared" si="124"/>
        <v/>
      </c>
    </row>
    <row r="4977" spans="1:1">
      <c r="A4977" s="27" t="str">
        <f t="shared" si="124"/>
        <v/>
      </c>
    </row>
    <row r="4978" spans="1:1">
      <c r="A4978" s="27" t="str">
        <f t="shared" si="124"/>
        <v/>
      </c>
    </row>
    <row r="4979" spans="1:1">
      <c r="A4979" s="27" t="str">
        <f t="shared" si="124"/>
        <v/>
      </c>
    </row>
    <row r="4980" spans="1:1">
      <c r="A4980" s="27" t="str">
        <f t="shared" si="124"/>
        <v/>
      </c>
    </row>
    <row r="4981" spans="1:1">
      <c r="A4981" s="27" t="str">
        <f t="shared" si="124"/>
        <v/>
      </c>
    </row>
    <row r="4982" spans="1:1">
      <c r="A4982" s="27" t="str">
        <f t="shared" si="124"/>
        <v/>
      </c>
    </row>
    <row r="4983" spans="1:1">
      <c r="A4983" s="27" t="str">
        <f t="shared" si="124"/>
        <v/>
      </c>
    </row>
    <row r="4984" spans="1:1">
      <c r="A4984" s="27" t="str">
        <f t="shared" si="124"/>
        <v/>
      </c>
    </row>
    <row r="4985" spans="1:1">
      <c r="A4985" s="27" t="str">
        <f t="shared" si="124"/>
        <v/>
      </c>
    </row>
    <row r="4986" spans="1:1">
      <c r="A4986" s="27" t="str">
        <f t="shared" si="124"/>
        <v/>
      </c>
    </row>
    <row r="4987" spans="1:1">
      <c r="A4987" s="27" t="str">
        <f t="shared" si="124"/>
        <v/>
      </c>
    </row>
    <row r="4988" spans="1:1">
      <c r="A4988" s="27" t="str">
        <f t="shared" si="124"/>
        <v/>
      </c>
    </row>
    <row r="4989" spans="1:1">
      <c r="A4989" s="27" t="str">
        <f t="shared" si="124"/>
        <v/>
      </c>
    </row>
    <row r="4990" spans="1:1">
      <c r="A4990" s="27" t="str">
        <f t="shared" si="124"/>
        <v/>
      </c>
    </row>
    <row r="4991" spans="1:1">
      <c r="A4991" s="27" t="str">
        <f t="shared" si="124"/>
        <v/>
      </c>
    </row>
    <row r="4992" spans="1:1">
      <c r="A4992" s="27" t="str">
        <f t="shared" si="124"/>
        <v/>
      </c>
    </row>
  </sheetData>
  <sortState xmlns:xlrd2="http://schemas.microsoft.com/office/spreadsheetml/2017/richdata2" ref="A2:W4992">
    <sortCondition ref="B2:B4992"/>
  </sortState>
  <phoneticPr fontId="5" type="noConversion"/>
  <conditionalFormatting sqref="F109:F1855">
    <cfRule type="expression" dxfId="52" priority="251">
      <formula>AND($B109=$B108,$C109=$C108,$F109=$F108,LEN($A109)&gt;0)</formula>
    </cfRule>
  </conditionalFormatting>
  <conditionalFormatting sqref="F2:F3 F7:F10 F21:F22">
    <cfRule type="expression" dxfId="51" priority="48">
      <formula>AND($B2=$B1,$C2=$C1,$E2=$E1,$F2=$F1,LEN($A2)&gt;0)</formula>
    </cfRule>
  </conditionalFormatting>
  <conditionalFormatting sqref="F4:F5">
    <cfRule type="expression" dxfId="50" priority="47">
      <formula>AND($B4=$B3,$C4=$C3,$E4=$E3,$F4=$F3,LEN($A4)&gt;0)</formula>
    </cfRule>
  </conditionalFormatting>
  <conditionalFormatting sqref="F6">
    <cfRule type="expression" dxfId="49" priority="46">
      <formula>AND($B6=$B5,$C6=$C5,$E6=$E5,$F6=$F5,LEN($A6)&gt;0)</formula>
    </cfRule>
  </conditionalFormatting>
  <conditionalFormatting sqref="F11">
    <cfRule type="expression" dxfId="48" priority="44">
      <formula>AND($B11=$B10,$C11=$C10,$E11=$E10,$F11=$F10,LEN($A11)&gt;0)</formula>
    </cfRule>
  </conditionalFormatting>
  <conditionalFormatting sqref="F12:F15">
    <cfRule type="expression" dxfId="47" priority="43">
      <formula>AND($B12=$B11,$C12=$C11,$E12=$E11,$F12=$F11,LEN($A12)&gt;0)</formula>
    </cfRule>
  </conditionalFormatting>
  <conditionalFormatting sqref="F16">
    <cfRule type="expression" dxfId="46" priority="42">
      <formula>AND($B16=$B15,$C16=$C15,$E16=$E15,$F16=$F15,LEN($A16)&gt;0)</formula>
    </cfRule>
  </conditionalFormatting>
  <conditionalFormatting sqref="F17:F18">
    <cfRule type="expression" dxfId="45" priority="41">
      <formula>AND($B17=$B16,$C17=$C16,$E17=$E16,$F17=$F16,LEN($A17)&gt;0)</formula>
    </cfRule>
  </conditionalFormatting>
  <conditionalFormatting sqref="F19">
    <cfRule type="expression" dxfId="44" priority="40">
      <formula>AND($B19=$B18,$C19=$C18,$E19=$E18,$F19=$F18,LEN($A19)&gt;0)</formula>
    </cfRule>
  </conditionalFormatting>
  <conditionalFormatting sqref="F20">
    <cfRule type="expression" dxfId="37" priority="252">
      <formula>AND($B20=#REF!,$C20=#REF!,$E20=#REF!,$F20=#REF!,LEN($A20)&gt;0)</formula>
    </cfRule>
  </conditionalFormatting>
  <conditionalFormatting sqref="F23:F26">
    <cfRule type="expression" dxfId="36" priority="37">
      <formula>AND($B23=$B22,$C23=$C22,$E23=$E22,$F23=$F22,LEN($A23)&gt;0)</formula>
    </cfRule>
  </conditionalFormatting>
  <conditionalFormatting sqref="F27">
    <cfRule type="expression" dxfId="35" priority="36">
      <formula>AND($B27=$B26,$C27=$C26,$E27=$E26,$F27=$F26,LEN($A27)&gt;0)</formula>
    </cfRule>
  </conditionalFormatting>
  <conditionalFormatting sqref="F32:F33">
    <cfRule type="expression" dxfId="34" priority="34">
      <formula>AND($B32=$B31,$C32=$C31,$E32=$E31,$F32=$F31,LEN($A32)&gt;0)</formula>
    </cfRule>
  </conditionalFormatting>
  <conditionalFormatting sqref="F28:F29">
    <cfRule type="expression" dxfId="33" priority="33">
      <formula>AND($B28=$B27,$C28=$C27,$E28=$E27,$F28=$F27,LEN($A28)&gt;0)</formula>
    </cfRule>
  </conditionalFormatting>
  <conditionalFormatting sqref="F30">
    <cfRule type="expression" dxfId="32" priority="32">
      <formula>AND($B30=$B29,$C30=$C29,$E30=$E29,$F30=$F29,LEN($A30)&gt;0)</formula>
    </cfRule>
  </conditionalFormatting>
  <conditionalFormatting sqref="F31">
    <cfRule type="expression" dxfId="31" priority="35">
      <formula>AND($B31=#REF!,$C31=#REF!,$E31=#REF!,$F31=#REF!,LEN($A31)&gt;0)</formula>
    </cfRule>
  </conditionalFormatting>
  <conditionalFormatting sqref="F34:F37">
    <cfRule type="expression" dxfId="30" priority="31">
      <formula>AND($B34=$B33,$C34=$C33,$E34=$E33,$F34=$F33,LEN($A34)&gt;0)</formula>
    </cfRule>
  </conditionalFormatting>
  <conditionalFormatting sqref="F38">
    <cfRule type="expression" dxfId="29" priority="30">
      <formula>AND($B38=$B37,$C38=$C37,$E38=$E37,$F38=$F37,LEN($A38)&gt;0)</formula>
    </cfRule>
  </conditionalFormatting>
  <conditionalFormatting sqref="F39:F42">
    <cfRule type="expression" dxfId="28" priority="29">
      <formula>AND($B39=$B38,$C39=$C38,$E39=$E38,$F39=$F38,LEN($A39)&gt;0)</formula>
    </cfRule>
  </conditionalFormatting>
  <conditionalFormatting sqref="F43">
    <cfRule type="expression" dxfId="27" priority="28">
      <formula>AND($B43=$B42,$C43=$C42,$E43=$E42,$F43=$F42,LEN($A43)&gt;0)</formula>
    </cfRule>
  </conditionalFormatting>
  <conditionalFormatting sqref="F44:F47">
    <cfRule type="expression" dxfId="26" priority="27">
      <formula>AND($B44=$B43,$C44=$C43,$E44=$E43,$F44=$F43,LEN($A44)&gt;0)</formula>
    </cfRule>
  </conditionalFormatting>
  <conditionalFormatting sqref="F48">
    <cfRule type="expression" dxfId="25" priority="26">
      <formula>AND($B48=$B47,$C48=$C47,$E48=$E47,$F48=$F47,LEN($A48)&gt;0)</formula>
    </cfRule>
  </conditionalFormatting>
  <conditionalFormatting sqref="F49:F54">
    <cfRule type="expression" dxfId="24" priority="25">
      <formula>AND($B49=$B48,$C49=$C48,$E49=$E48,$F49=$F48,LEN($A49)&gt;0)</formula>
    </cfRule>
  </conditionalFormatting>
  <conditionalFormatting sqref="F55">
    <cfRule type="expression" dxfId="23" priority="24">
      <formula>AND($B55=$B54,$C55=$C54,$E55=$E54,$F55=$F54,LEN($A55)&gt;0)</formula>
    </cfRule>
  </conditionalFormatting>
  <conditionalFormatting sqref="F56">
    <cfRule type="expression" dxfId="22" priority="23">
      <formula>AND($B56=$B55,$C56=$C55,$E56=$E55,$F56=$F55,LEN($A56)&gt;0)</formula>
    </cfRule>
  </conditionalFormatting>
  <conditionalFormatting sqref="F57:F60">
    <cfRule type="expression" dxfId="21" priority="22">
      <formula>AND($B57=$B56,$C57=$C56,$E57=$E56,$F57=$F56,LEN($A57)&gt;0)</formula>
    </cfRule>
  </conditionalFormatting>
  <conditionalFormatting sqref="F61">
    <cfRule type="expression" dxfId="20" priority="21">
      <formula>AND($B61=$B60,$C61=$C60,$E61=$E60,$F61=$F60,LEN($A61)&gt;0)</formula>
    </cfRule>
  </conditionalFormatting>
  <conditionalFormatting sqref="F62:F65">
    <cfRule type="expression" dxfId="19" priority="20">
      <formula>AND($B62=$B61,$C62=$C61,$E62=$E61,$F62=$F61,LEN($A62)&gt;0)</formula>
    </cfRule>
  </conditionalFormatting>
  <conditionalFormatting sqref="F66">
    <cfRule type="expression" dxfId="18" priority="19">
      <formula>AND($B66=$B65,$C66=$C65,$E66=$E65,$F66=$F65,LEN($A66)&gt;0)</formula>
    </cfRule>
  </conditionalFormatting>
  <conditionalFormatting sqref="F67:F70">
    <cfRule type="expression" dxfId="17" priority="18">
      <formula>AND($B67=$B66,$C67=$C66,$E67=$E66,$F67=$F66,LEN($A67)&gt;0)</formula>
    </cfRule>
  </conditionalFormatting>
  <conditionalFormatting sqref="F71">
    <cfRule type="expression" dxfId="16" priority="17">
      <formula>AND($B71=$B70,$C71=$C70,$E71=$E70,$F71=$F70,LEN($A71)&gt;0)</formula>
    </cfRule>
  </conditionalFormatting>
  <conditionalFormatting sqref="F72:F77">
    <cfRule type="expression" dxfId="15" priority="16">
      <formula>AND($B72=$B71,$C72=$C71,$E72=$E71,$F72=$F71,LEN($A72)&gt;0)</formula>
    </cfRule>
  </conditionalFormatting>
  <conditionalFormatting sqref="F78">
    <cfRule type="expression" dxfId="14" priority="15">
      <formula>AND($B78=$B77,$C78=$C77,$E78=$E77,$F78=$F77,LEN($A78)&gt;0)</formula>
    </cfRule>
  </conditionalFormatting>
  <conditionalFormatting sqref="F79">
    <cfRule type="expression" dxfId="13" priority="14">
      <formula>AND($B79=$B78,$C79=$C78,$E79=$E78,$F79=$F78,LEN($A79)&gt;0)</formula>
    </cfRule>
  </conditionalFormatting>
  <conditionalFormatting sqref="F80:F83">
    <cfRule type="expression" dxfId="12" priority="13">
      <formula>AND($B80=$B79,$C80=$C79,$E80=$E79,$F80=$F79,LEN($A80)&gt;0)</formula>
    </cfRule>
  </conditionalFormatting>
  <conditionalFormatting sqref="F84">
    <cfRule type="expression" dxfId="11" priority="12">
      <formula>AND($B84=$B83,$C84=$C83,$E84=$E83,$F84=$F83,LEN($A84)&gt;0)</formula>
    </cfRule>
  </conditionalFormatting>
  <conditionalFormatting sqref="F85:F88">
    <cfRule type="expression" dxfId="10" priority="11">
      <formula>AND($B85=$B84,$C85=$C84,$E85=$E84,$F85=$F84,LEN($A85)&gt;0)</formula>
    </cfRule>
  </conditionalFormatting>
  <conditionalFormatting sqref="F89">
    <cfRule type="expression" dxfId="9" priority="10">
      <formula>AND($B89=$B88,$C89=$C88,$E89=$E88,$F89=$F88,LEN($A89)&gt;0)</formula>
    </cfRule>
  </conditionalFormatting>
  <conditionalFormatting sqref="F90:F93">
    <cfRule type="expression" dxfId="8" priority="9">
      <formula>AND($B90=$B89,$C90=$C89,$E90=$E89,$F90=$F89,LEN($A90)&gt;0)</formula>
    </cfRule>
  </conditionalFormatting>
  <conditionalFormatting sqref="F94">
    <cfRule type="expression" dxfId="7" priority="8">
      <formula>AND($B94=$B93,$C94=$C93,$E94=$E93,$F94=$F93,LEN($A94)&gt;0)</formula>
    </cfRule>
  </conditionalFormatting>
  <conditionalFormatting sqref="F95:F100">
    <cfRule type="expression" dxfId="6" priority="7">
      <formula>AND($B95=$B94,$C95=$C94,$E95=$E94,$F95=$F94,LEN($A95)&gt;0)</formula>
    </cfRule>
  </conditionalFormatting>
  <conditionalFormatting sqref="F101">
    <cfRule type="expression" dxfId="5" priority="6">
      <formula>AND($B101=$B100,$C101=$C100,$E101=$E100,$F101=$F100,LEN($A101)&gt;0)</formula>
    </cfRule>
  </conditionalFormatting>
  <conditionalFormatting sqref="F102">
    <cfRule type="expression" dxfId="4" priority="5">
      <formula>AND($B102=$B101,$C102=$C101,$E102=$E101,$F102=$F101,LEN($A102)&gt;0)</formula>
    </cfRule>
  </conditionalFormatting>
  <conditionalFormatting sqref="F103">
    <cfRule type="expression" dxfId="3" priority="4">
      <formula>AND($B103=$B102,$C103=$C102,$E103=$E102,$F103=$F102,LEN($A103)&gt;0)</formula>
    </cfRule>
  </conditionalFormatting>
  <conditionalFormatting sqref="F104:F106">
    <cfRule type="expression" dxfId="2" priority="3">
      <formula>AND($B104=$B103,$C104=$C103,$E104=$E103,$F104=$F103,LEN($A104)&gt;0)</formula>
    </cfRule>
  </conditionalFormatting>
  <conditionalFormatting sqref="F107">
    <cfRule type="expression" dxfId="1" priority="2">
      <formula>AND($B107=$B106,$C107=$C106,$E107=$E106,$F107=$F106,LEN($A107)&gt;0)</formula>
    </cfRule>
  </conditionalFormatting>
  <conditionalFormatting sqref="F108">
    <cfRule type="expression" dxfId="0" priority="1">
      <formula>AND($B108=$B107,$C108=$C107,$E108=$E107,$F108=$F107,LEN($A108)&gt;0)</formula>
    </cfRule>
  </conditionalFormatting>
  <pageMargins left="0.23611111111111099" right="0.23611111111111099" top="1.6270833333333301" bottom="0.66527777777777797" header="0.31527777777777799" footer="0.31527777777777799"/>
  <pageSetup paperSize="8" firstPageNumber="0" orientation="landscape" horizontalDpi="300" verticalDpi="300" r:id="rId1"/>
  <headerFooter>
    <oddHeader>&amp;L&amp;"Arial,Standard"Projekt&amp;R&amp;D50???/??</oddHeader>
    <oddFooter>&amp;L&amp;"Arial,Standard"&amp;5&amp;Z&amp;F  - 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X2000"/>
  <sheetViews>
    <sheetView zoomScale="85" zoomScaleNormal="85" workbookViewId="0">
      <pane ySplit="1" topLeftCell="A2" activePane="bottomLeft" state="frozen"/>
      <selection pane="bottomLeft" activeCell="A37" sqref="A37:XFD37"/>
    </sheetView>
  </sheetViews>
  <sheetFormatPr baseColWidth="10" defaultColWidth="8.85546875" defaultRowHeight="15"/>
  <cols>
    <col min="1" max="1" width="8.85546875" style="27"/>
    <col min="2" max="2" width="13.5703125" style="1" customWidth="1"/>
    <col min="3" max="3" width="16.28515625" style="1" customWidth="1"/>
    <col min="4" max="4" width="16.28515625" style="6" customWidth="1"/>
    <col min="5" max="5" width="16.7109375" style="1" bestFit="1" customWidth="1"/>
    <col min="6" max="6" width="17.7109375" style="6" bestFit="1" customWidth="1"/>
    <col min="7" max="7" width="15.5703125" style="1" bestFit="1" customWidth="1"/>
    <col min="8" max="8" width="12.5703125" style="18" bestFit="1" customWidth="1"/>
    <col min="9" max="10" width="23.28515625" style="1" customWidth="1"/>
    <col min="11" max="11" width="13.28515625" style="1" bestFit="1" customWidth="1"/>
    <col min="12" max="12" width="17.140625" style="1" bestFit="1" customWidth="1"/>
    <col min="13" max="13" width="13.7109375" style="1" bestFit="1" customWidth="1"/>
    <col min="14" max="15" width="17.42578125" style="1" bestFit="1" customWidth="1"/>
    <col min="16" max="16" width="13.85546875" style="1" bestFit="1" customWidth="1"/>
    <col min="17" max="17" width="17.42578125" style="1" bestFit="1" customWidth="1"/>
    <col min="18" max="18" width="20.42578125" style="1" bestFit="1" customWidth="1"/>
    <col min="19" max="1012" width="10.5703125" style="1" customWidth="1"/>
  </cols>
  <sheetData>
    <row r="1" spans="1:20" s="29" customFormat="1">
      <c r="A1" s="28" t="s">
        <v>308</v>
      </c>
      <c r="B1" s="29" t="s">
        <v>309</v>
      </c>
      <c r="C1" s="29" t="s">
        <v>310</v>
      </c>
      <c r="D1" s="29" t="s">
        <v>311</v>
      </c>
      <c r="E1" s="29" t="s">
        <v>312</v>
      </c>
      <c r="F1" s="29" t="s">
        <v>313</v>
      </c>
      <c r="G1" s="29" t="s">
        <v>314</v>
      </c>
      <c r="H1" s="29" t="s">
        <v>315</v>
      </c>
      <c r="I1" s="29" t="s">
        <v>316</v>
      </c>
      <c r="J1" s="29" t="s">
        <v>317</v>
      </c>
      <c r="K1" s="29" t="s">
        <v>321</v>
      </c>
      <c r="L1" s="29" t="s">
        <v>318</v>
      </c>
      <c r="M1" s="29" t="s">
        <v>319</v>
      </c>
      <c r="N1" s="29" t="s">
        <v>320</v>
      </c>
      <c r="O1" s="29" t="s">
        <v>322</v>
      </c>
      <c r="P1" s="29" t="s">
        <v>323</v>
      </c>
      <c r="Q1" s="29" t="s">
        <v>324</v>
      </c>
      <c r="R1" s="29" t="s">
        <v>325</v>
      </c>
      <c r="S1" s="29" t="s">
        <v>1485</v>
      </c>
    </row>
    <row r="2" spans="1:20" s="19" customFormat="1">
      <c r="A2" s="27">
        <f t="shared" ref="A2:A47" si="0">IF(B2="","",ROW()-1)</f>
        <v>1</v>
      </c>
      <c r="B2" s="45" t="s">
        <v>0</v>
      </c>
      <c r="C2" s="45" t="s">
        <v>1</v>
      </c>
      <c r="D2" s="45">
        <v>1</v>
      </c>
      <c r="E2" s="88" t="str">
        <f>ApparateEigenschaften!$A$6</f>
        <v>app SENT A1</v>
      </c>
      <c r="F2" s="45" t="s">
        <v>182</v>
      </c>
      <c r="G2" s="88" t="str">
        <f>CONCATENATE(ProjektEigenschaften!$B$15,0,1)</f>
        <v>MW01</v>
      </c>
      <c r="H2" s="45">
        <v>1</v>
      </c>
      <c r="I2" s="45" t="s">
        <v>3</v>
      </c>
      <c r="J2" s="19" t="s">
        <v>241</v>
      </c>
      <c r="K2" s="45" t="s">
        <v>4</v>
      </c>
      <c r="L2" s="45" t="s">
        <v>5</v>
      </c>
      <c r="M2" s="45" t="s">
        <v>6</v>
      </c>
      <c r="N2" s="45" t="s">
        <v>7</v>
      </c>
      <c r="O2" s="45" t="s">
        <v>4</v>
      </c>
      <c r="P2" s="45" t="s">
        <v>4</v>
      </c>
      <c r="Q2" s="45" t="s">
        <v>4</v>
      </c>
      <c r="R2" s="85"/>
      <c r="S2" s="19" t="s">
        <v>1486</v>
      </c>
    </row>
    <row r="3" spans="1:20" s="19" customFormat="1">
      <c r="A3" s="27">
        <f t="shared" si="0"/>
        <v>2</v>
      </c>
      <c r="B3" s="45" t="s">
        <v>0</v>
      </c>
      <c r="C3" s="45" t="s">
        <v>1494</v>
      </c>
      <c r="D3" s="45">
        <v>1</v>
      </c>
      <c r="E3" s="88" t="str">
        <f>ApparateEigenschaften!$A$6</f>
        <v>app SENT A1</v>
      </c>
      <c r="F3" s="45" t="s">
        <v>182</v>
      </c>
      <c r="G3" s="88" t="str">
        <f>CONCATENATE(ProjektEigenschaften!$B$15,1,1)</f>
        <v>MW11</v>
      </c>
      <c r="H3" s="45">
        <v>1</v>
      </c>
      <c r="I3" s="45" t="s">
        <v>3</v>
      </c>
      <c r="J3" s="19" t="s">
        <v>241</v>
      </c>
      <c r="K3" s="45" t="s">
        <v>4</v>
      </c>
      <c r="L3" s="45" t="s">
        <v>5</v>
      </c>
      <c r="M3" s="45" t="s">
        <v>6</v>
      </c>
      <c r="N3" s="45" t="s">
        <v>7</v>
      </c>
      <c r="O3" s="45" t="s">
        <v>4</v>
      </c>
      <c r="P3" s="45" t="s">
        <v>4</v>
      </c>
      <c r="Q3" s="45" t="s">
        <v>4</v>
      </c>
      <c r="R3" s="85"/>
      <c r="S3" s="19" t="s">
        <v>1486</v>
      </c>
    </row>
    <row r="4" spans="1:20" s="19" customFormat="1">
      <c r="A4" s="27">
        <f t="shared" si="0"/>
        <v>3</v>
      </c>
      <c r="B4" s="45" t="s">
        <v>0</v>
      </c>
      <c r="C4" s="45" t="s">
        <v>8</v>
      </c>
      <c r="D4" s="45">
        <v>1</v>
      </c>
      <c r="E4" s="88" t="str">
        <f>ApparateEigenschaften!$A$7</f>
        <v>app SENF A1</v>
      </c>
      <c r="F4" s="45" t="s">
        <v>182</v>
      </c>
      <c r="G4" s="88" t="str">
        <f>CONCATENATE(ProjektEigenschaften!$B$15,0,2)</f>
        <v>MW02</v>
      </c>
      <c r="H4" s="45">
        <v>1</v>
      </c>
      <c r="I4" s="45" t="s">
        <v>3</v>
      </c>
      <c r="J4" s="20" t="s">
        <v>242</v>
      </c>
      <c r="K4" s="45" t="s">
        <v>4</v>
      </c>
      <c r="L4" s="45" t="s">
        <v>10</v>
      </c>
      <c r="M4" s="45" t="s">
        <v>6</v>
      </c>
      <c r="N4" s="45" t="s">
        <v>7</v>
      </c>
      <c r="O4" s="45" t="s">
        <v>4</v>
      </c>
      <c r="P4" s="45" t="s">
        <v>4</v>
      </c>
      <c r="Q4" s="45" t="s">
        <v>4</v>
      </c>
      <c r="R4" s="85"/>
    </row>
    <row r="5" spans="1:20" s="19" customFormat="1">
      <c r="A5" s="27">
        <f t="shared" si="0"/>
        <v>4</v>
      </c>
      <c r="B5" s="45" t="s">
        <v>0</v>
      </c>
      <c r="C5" s="45" t="s">
        <v>11</v>
      </c>
      <c r="D5" s="45">
        <v>1</v>
      </c>
      <c r="E5" s="88" t="str">
        <f>ApparateEigenschaften!$A$8</f>
        <v>app SENL A1</v>
      </c>
      <c r="F5" s="45" t="s">
        <v>182</v>
      </c>
      <c r="G5" s="88" t="str">
        <f>CONCATENATE(ProjektEigenschaften!$B$15,0,3)</f>
        <v>MW03</v>
      </c>
      <c r="H5" s="45">
        <v>1</v>
      </c>
      <c r="I5" s="45" t="s">
        <v>3</v>
      </c>
      <c r="J5" s="20" t="s">
        <v>243</v>
      </c>
      <c r="K5" s="45" t="s">
        <v>4</v>
      </c>
      <c r="L5" s="45" t="s">
        <v>13</v>
      </c>
      <c r="M5" s="45" t="s">
        <v>6</v>
      </c>
      <c r="N5" s="45" t="s">
        <v>7</v>
      </c>
      <c r="O5" s="45" t="s">
        <v>4</v>
      </c>
      <c r="P5" s="45" t="s">
        <v>4</v>
      </c>
      <c r="Q5" s="45" t="s">
        <v>4</v>
      </c>
      <c r="R5" s="85"/>
    </row>
    <row r="6" spans="1:20" s="19" customFormat="1">
      <c r="A6" s="27">
        <f t="shared" si="0"/>
        <v>5</v>
      </c>
      <c r="B6" s="45" t="s">
        <v>0</v>
      </c>
      <c r="C6" s="45" t="s">
        <v>14</v>
      </c>
      <c r="D6" s="45">
        <v>1</v>
      </c>
      <c r="E6" s="88" t="str">
        <f>ApparateEigenschaften!$A$9</f>
        <v>app SEND A1</v>
      </c>
      <c r="F6" s="45" t="s">
        <v>182</v>
      </c>
      <c r="G6" s="88" t="str">
        <f>CONCATENATE(ProjektEigenschaften!$B$15,0,4)</f>
        <v>MW04</v>
      </c>
      <c r="H6" s="45">
        <v>1</v>
      </c>
      <c r="I6" s="45" t="s">
        <v>3</v>
      </c>
      <c r="J6" s="20" t="s">
        <v>244</v>
      </c>
      <c r="K6" s="45" t="s">
        <v>4</v>
      </c>
      <c r="L6" s="45" t="s">
        <v>16</v>
      </c>
      <c r="M6" s="45" t="s">
        <v>6</v>
      </c>
      <c r="N6" s="45" t="s">
        <v>7</v>
      </c>
      <c r="O6" s="45" t="s">
        <v>4</v>
      </c>
      <c r="P6" s="45" t="s">
        <v>4</v>
      </c>
      <c r="Q6" s="45" t="s">
        <v>4</v>
      </c>
      <c r="R6" s="85"/>
    </row>
    <row r="7" spans="1:20" s="19" customFormat="1" ht="30">
      <c r="A7" s="27">
        <f t="shared" si="0"/>
        <v>6</v>
      </c>
      <c r="B7" s="45" t="s">
        <v>0</v>
      </c>
      <c r="C7" s="45" t="s">
        <v>17</v>
      </c>
      <c r="D7" s="45">
        <v>1</v>
      </c>
      <c r="E7" s="88" t="str">
        <f>ApparateEigenschaften!$A$10</f>
        <v>app SENP A1</v>
      </c>
      <c r="F7" s="45" t="s">
        <v>182</v>
      </c>
      <c r="G7" s="88" t="str">
        <f>CONCATENATE(ProjektEigenschaften!$B$15,0,5)</f>
        <v>MW05</v>
      </c>
      <c r="H7" s="45">
        <v>1</v>
      </c>
      <c r="I7" s="45" t="s">
        <v>3</v>
      </c>
      <c r="J7" s="20" t="s">
        <v>245</v>
      </c>
      <c r="K7" s="45" t="s">
        <v>4</v>
      </c>
      <c r="L7" s="45" t="s">
        <v>19</v>
      </c>
      <c r="M7" s="45" t="s">
        <v>6</v>
      </c>
      <c r="N7" s="45" t="s">
        <v>7</v>
      </c>
      <c r="O7" s="45" t="s">
        <v>4</v>
      </c>
      <c r="P7" s="45" t="s">
        <v>4</v>
      </c>
      <c r="Q7" s="45" t="s">
        <v>4</v>
      </c>
      <c r="R7" s="85"/>
    </row>
    <row r="8" spans="1:20" s="19" customFormat="1" ht="30">
      <c r="A8" s="27">
        <f t="shared" si="0"/>
        <v>7</v>
      </c>
      <c r="B8" s="45" t="s">
        <v>0</v>
      </c>
      <c r="C8" s="45" t="s">
        <v>20</v>
      </c>
      <c r="D8" s="45">
        <v>1</v>
      </c>
      <c r="E8" s="88" t="str">
        <f>ApparateEigenschaften!$A$11</f>
        <v>app SENV A1</v>
      </c>
      <c r="F8" s="45" t="s">
        <v>182</v>
      </c>
      <c r="G8" s="88" t="str">
        <f>CONCATENATE(ProjektEigenschaften!$B$15,0,6)</f>
        <v>MW06</v>
      </c>
      <c r="H8" s="45">
        <v>1</v>
      </c>
      <c r="I8" s="45" t="s">
        <v>3</v>
      </c>
      <c r="J8" s="20" t="s">
        <v>246</v>
      </c>
      <c r="K8" s="45" t="s">
        <v>4</v>
      </c>
      <c r="L8" s="45" t="s">
        <v>19</v>
      </c>
      <c r="M8" s="45" t="s">
        <v>6</v>
      </c>
      <c r="N8" s="45" t="s">
        <v>7</v>
      </c>
      <c r="O8" s="45" t="s">
        <v>4</v>
      </c>
      <c r="P8" s="45" t="s">
        <v>4</v>
      </c>
      <c r="Q8" s="45" t="s">
        <v>4</v>
      </c>
      <c r="R8" s="85"/>
    </row>
    <row r="9" spans="1:20" s="21" customFormat="1">
      <c r="A9" s="27">
        <f t="shared" si="0"/>
        <v>8</v>
      </c>
      <c r="B9" s="45" t="s">
        <v>22</v>
      </c>
      <c r="C9" s="45" t="s">
        <v>23</v>
      </c>
      <c r="D9" s="45">
        <v>1</v>
      </c>
      <c r="E9" s="88" t="str">
        <f>ApparateEigenschaften!$A$12</f>
        <v>app MOTS C1</v>
      </c>
      <c r="F9" s="45" t="s">
        <v>182</v>
      </c>
      <c r="G9" s="88" t="str">
        <f>CONCATENATE(ProjektEigenschaften!$B$20,0,1)</f>
        <v>FG01</v>
      </c>
      <c r="H9" s="45">
        <v>1</v>
      </c>
      <c r="I9" s="45" t="s">
        <v>25</v>
      </c>
      <c r="K9" s="45" t="s">
        <v>4</v>
      </c>
      <c r="L9" s="45" t="s">
        <v>26</v>
      </c>
      <c r="M9" s="45" t="s">
        <v>6</v>
      </c>
      <c r="N9" s="45" t="s">
        <v>7</v>
      </c>
      <c r="O9" s="45">
        <v>0.2</v>
      </c>
      <c r="P9" s="45">
        <v>5</v>
      </c>
      <c r="Q9" s="45">
        <v>230</v>
      </c>
      <c r="R9" s="45">
        <v>1000</v>
      </c>
      <c r="T9" s="19"/>
    </row>
    <row r="10" spans="1:20">
      <c r="A10" s="27">
        <f t="shared" si="0"/>
        <v>9</v>
      </c>
      <c r="B10" s="1" t="str">
        <f>B9</f>
        <v>L011</v>
      </c>
      <c r="C10" s="1" t="str">
        <f>C9</f>
        <v>M001</v>
      </c>
      <c r="D10" s="6">
        <f>D9</f>
        <v>1</v>
      </c>
      <c r="E10" s="1" t="str">
        <f>E9</f>
        <v>app MOTS C1</v>
      </c>
      <c r="F10" s="45" t="s">
        <v>182</v>
      </c>
      <c r="G10" s="88" t="str">
        <f>CONCATENATE(ProjektEigenschaften!$B$16,0,1)</f>
        <v>SG01</v>
      </c>
      <c r="H10" s="45">
        <v>1</v>
      </c>
      <c r="I10" s="45" t="s">
        <v>27</v>
      </c>
      <c r="J10" s="1" t="s">
        <v>245</v>
      </c>
      <c r="K10" s="45" t="s">
        <v>4</v>
      </c>
      <c r="L10" s="1" t="str">
        <f t="shared" ref="L10:R10" si="1">L9</f>
        <v>Ventilator ZUL</v>
      </c>
      <c r="M10" s="1" t="str">
        <f t="shared" si="1"/>
        <v>xy</v>
      </c>
      <c r="N10" s="1" t="str">
        <f t="shared" si="1"/>
        <v>yz</v>
      </c>
      <c r="O10" s="1">
        <f t="shared" si="1"/>
        <v>0.2</v>
      </c>
      <c r="P10" s="1">
        <f t="shared" si="1"/>
        <v>5</v>
      </c>
      <c r="Q10" s="1">
        <f t="shared" si="1"/>
        <v>230</v>
      </c>
      <c r="R10" s="1">
        <f t="shared" si="1"/>
        <v>1000</v>
      </c>
      <c r="T10" s="19"/>
    </row>
    <row r="11" spans="1:20">
      <c r="A11" s="27">
        <f t="shared" si="0"/>
        <v>10</v>
      </c>
      <c r="B11" s="1" t="str">
        <f>B9</f>
        <v>L011</v>
      </c>
      <c r="C11" s="1" t="str">
        <f>C9</f>
        <v>M001</v>
      </c>
      <c r="D11" s="6">
        <f>D9</f>
        <v>1</v>
      </c>
      <c r="E11" s="1" t="str">
        <f>E9</f>
        <v>app MOTS C1</v>
      </c>
      <c r="F11" s="45" t="s">
        <v>184</v>
      </c>
      <c r="G11" s="88" t="str">
        <f>CONCATENATE(ProjektEigenschaften!$B$17,0,1)</f>
        <v>SM01</v>
      </c>
      <c r="H11" s="45">
        <v>2</v>
      </c>
      <c r="I11" s="45" t="s">
        <v>39</v>
      </c>
      <c r="K11" s="45" t="s">
        <v>4</v>
      </c>
      <c r="L11" s="1" t="str">
        <f t="shared" ref="L11:R11" si="2">L9</f>
        <v>Ventilator ZUL</v>
      </c>
      <c r="M11" s="1" t="str">
        <f t="shared" si="2"/>
        <v>xy</v>
      </c>
      <c r="N11" s="1" t="str">
        <f t="shared" si="2"/>
        <v>yz</v>
      </c>
      <c r="O11" s="1">
        <f t="shared" si="2"/>
        <v>0.2</v>
      </c>
      <c r="P11" s="1">
        <f t="shared" si="2"/>
        <v>5</v>
      </c>
      <c r="Q11" s="1">
        <f t="shared" si="2"/>
        <v>230</v>
      </c>
      <c r="R11" s="1">
        <f t="shared" si="2"/>
        <v>1000</v>
      </c>
      <c r="T11" s="19"/>
    </row>
    <row r="12" spans="1:20">
      <c r="A12" s="27">
        <f t="shared" si="0"/>
        <v>11</v>
      </c>
      <c r="B12" s="1" t="str">
        <f>B9</f>
        <v>L011</v>
      </c>
      <c r="C12" s="1" t="str">
        <f>C9</f>
        <v>M001</v>
      </c>
      <c r="D12" s="6">
        <f>D9</f>
        <v>1</v>
      </c>
      <c r="E12" s="1" t="str">
        <f>E9</f>
        <v>app MOTS C1</v>
      </c>
      <c r="F12" s="45" t="s">
        <v>185</v>
      </c>
      <c r="G12" s="88" t="str">
        <f>CONCATENATE(ProjektEigenschaften!$B$17,0,2)</f>
        <v>SM02</v>
      </c>
      <c r="H12" s="45">
        <v>3</v>
      </c>
      <c r="I12" s="45" t="s">
        <v>40</v>
      </c>
      <c r="K12" s="45" t="s">
        <v>4</v>
      </c>
      <c r="L12" s="1" t="str">
        <f t="shared" ref="L12:R12" si="3">L9</f>
        <v>Ventilator ZUL</v>
      </c>
      <c r="M12" s="1" t="str">
        <f t="shared" si="3"/>
        <v>xy</v>
      </c>
      <c r="N12" s="1" t="str">
        <f t="shared" si="3"/>
        <v>yz</v>
      </c>
      <c r="O12" s="1">
        <f t="shared" si="3"/>
        <v>0.2</v>
      </c>
      <c r="P12" s="1">
        <f t="shared" si="3"/>
        <v>5</v>
      </c>
      <c r="Q12" s="1">
        <f t="shared" si="3"/>
        <v>230</v>
      </c>
      <c r="R12" s="1">
        <f t="shared" si="3"/>
        <v>1000</v>
      </c>
      <c r="T12" s="19"/>
    </row>
    <row r="13" spans="1:20">
      <c r="A13" s="27">
        <f t="shared" si="0"/>
        <v>12</v>
      </c>
      <c r="B13" s="1" t="str">
        <f>B9</f>
        <v>L011</v>
      </c>
      <c r="C13" s="1" t="str">
        <f>C9</f>
        <v>M001</v>
      </c>
      <c r="D13" s="6">
        <f>D9</f>
        <v>1</v>
      </c>
      <c r="E13" s="1" t="str">
        <f>E9</f>
        <v>app MOTS C1</v>
      </c>
      <c r="F13" s="45" t="s">
        <v>186</v>
      </c>
      <c r="G13" s="88" t="str">
        <f>CONCATENATE(ProjektEigenschaften!$B$18,0,1)</f>
        <v>BM01</v>
      </c>
      <c r="H13" s="45">
        <v>4</v>
      </c>
      <c r="I13" s="45" t="s">
        <v>41</v>
      </c>
      <c r="K13" s="45" t="s">
        <v>4</v>
      </c>
      <c r="L13" s="1" t="str">
        <f t="shared" ref="L13:R13" si="4">L9</f>
        <v>Ventilator ZUL</v>
      </c>
      <c r="M13" s="1" t="str">
        <f t="shared" si="4"/>
        <v>xy</v>
      </c>
      <c r="N13" s="1" t="str">
        <f t="shared" si="4"/>
        <v>yz</v>
      </c>
      <c r="O13" s="1">
        <f t="shared" si="4"/>
        <v>0.2</v>
      </c>
      <c r="P13" s="1">
        <f t="shared" si="4"/>
        <v>5</v>
      </c>
      <c r="Q13" s="1">
        <f t="shared" si="4"/>
        <v>230</v>
      </c>
      <c r="R13" s="1">
        <f t="shared" si="4"/>
        <v>1000</v>
      </c>
      <c r="T13" s="19"/>
    </row>
    <row r="14" spans="1:20">
      <c r="A14" s="27">
        <f t="shared" si="0"/>
        <v>13</v>
      </c>
      <c r="B14" s="1" t="str">
        <f>B9</f>
        <v>L011</v>
      </c>
      <c r="C14" s="1" t="str">
        <f>C9</f>
        <v>M001</v>
      </c>
      <c r="D14" s="6">
        <f>D9</f>
        <v>1</v>
      </c>
      <c r="E14" s="1" t="str">
        <f>E9</f>
        <v>app MOTS C1</v>
      </c>
      <c r="F14" s="45" t="s">
        <v>187</v>
      </c>
      <c r="G14" s="88" t="str">
        <f>CONCATENATE(ProjektEigenschaften!$B$18,0,2)</f>
        <v>BM02</v>
      </c>
      <c r="H14" s="45">
        <v>5</v>
      </c>
      <c r="I14" s="45" t="s">
        <v>42</v>
      </c>
      <c r="K14" s="45" t="s">
        <v>4</v>
      </c>
      <c r="L14" s="1" t="str">
        <f t="shared" ref="L14:R14" si="5">L9</f>
        <v>Ventilator ZUL</v>
      </c>
      <c r="M14" s="1" t="str">
        <f t="shared" si="5"/>
        <v>xy</v>
      </c>
      <c r="N14" s="1" t="str">
        <f t="shared" si="5"/>
        <v>yz</v>
      </c>
      <c r="O14" s="1">
        <f t="shared" si="5"/>
        <v>0.2</v>
      </c>
      <c r="P14" s="1">
        <f t="shared" si="5"/>
        <v>5</v>
      </c>
      <c r="Q14" s="1">
        <f t="shared" si="5"/>
        <v>230</v>
      </c>
      <c r="R14" s="1">
        <f t="shared" si="5"/>
        <v>1000</v>
      </c>
      <c r="T14" s="19"/>
    </row>
    <row r="15" spans="1:20">
      <c r="A15" s="27">
        <f t="shared" si="0"/>
        <v>14</v>
      </c>
      <c r="B15" s="1" t="str">
        <f>B9</f>
        <v>L011</v>
      </c>
      <c r="C15" s="1" t="str">
        <f>C9</f>
        <v>M001</v>
      </c>
      <c r="D15" s="6">
        <f>D9</f>
        <v>1</v>
      </c>
      <c r="E15" s="1" t="str">
        <f>E9</f>
        <v>app MOTS C1</v>
      </c>
      <c r="F15" s="45" t="s">
        <v>188</v>
      </c>
      <c r="G15" s="88" t="str">
        <f>CONCATENATE(ProjektEigenschaften!$B$15,0,5)</f>
        <v>MW05</v>
      </c>
      <c r="H15" s="45">
        <v>6</v>
      </c>
      <c r="I15" s="45" t="s">
        <v>43</v>
      </c>
      <c r="J15" s="1" t="s">
        <v>245</v>
      </c>
      <c r="K15" s="45" t="s">
        <v>4</v>
      </c>
      <c r="L15" s="1" t="str">
        <f t="shared" ref="L15:R15" si="6">L9</f>
        <v>Ventilator ZUL</v>
      </c>
      <c r="M15" s="1" t="str">
        <f t="shared" si="6"/>
        <v>xy</v>
      </c>
      <c r="N15" s="1" t="str">
        <f t="shared" si="6"/>
        <v>yz</v>
      </c>
      <c r="O15" s="1">
        <f t="shared" si="6"/>
        <v>0.2</v>
      </c>
      <c r="P15" s="1">
        <f t="shared" si="6"/>
        <v>5</v>
      </c>
      <c r="Q15" s="1">
        <f t="shared" si="6"/>
        <v>230</v>
      </c>
      <c r="R15" s="1">
        <f t="shared" si="6"/>
        <v>1000</v>
      </c>
      <c r="T15" s="19"/>
    </row>
    <row r="16" spans="1:20">
      <c r="A16" s="27">
        <f t="shared" si="0"/>
        <v>15</v>
      </c>
      <c r="B16" s="1" t="str">
        <f>B9</f>
        <v>L011</v>
      </c>
      <c r="C16" s="1" t="str">
        <f>C9</f>
        <v>M001</v>
      </c>
      <c r="D16" s="6">
        <f>D9</f>
        <v>1</v>
      </c>
      <c r="E16" s="1" t="str">
        <f>E9</f>
        <v>app MOTS C1</v>
      </c>
      <c r="F16" s="45" t="s">
        <v>189</v>
      </c>
      <c r="G16" s="88" t="str">
        <f>CONCATENATE(ProjektEigenschaften!$B$17,0,3)</f>
        <v>SM03</v>
      </c>
      <c r="H16" s="45">
        <v>7</v>
      </c>
      <c r="I16" s="45" t="s">
        <v>44</v>
      </c>
      <c r="K16" s="45" t="s">
        <v>4</v>
      </c>
      <c r="L16" s="1" t="str">
        <f t="shared" ref="L16:R16" si="7">L9</f>
        <v>Ventilator ZUL</v>
      </c>
      <c r="M16" s="1" t="str">
        <f t="shared" si="7"/>
        <v>xy</v>
      </c>
      <c r="N16" s="1" t="str">
        <f t="shared" si="7"/>
        <v>yz</v>
      </c>
      <c r="O16" s="1">
        <f t="shared" si="7"/>
        <v>0.2</v>
      </c>
      <c r="P16" s="1">
        <f t="shared" si="7"/>
        <v>5</v>
      </c>
      <c r="Q16" s="1">
        <f t="shared" si="7"/>
        <v>230</v>
      </c>
      <c r="R16" s="1">
        <f t="shared" si="7"/>
        <v>1000</v>
      </c>
      <c r="T16" s="19"/>
    </row>
    <row r="17" spans="1:20" s="22" customFormat="1">
      <c r="A17" s="27">
        <f t="shared" si="0"/>
        <v>16</v>
      </c>
      <c r="B17" s="22" t="str">
        <f>B9</f>
        <v>L011</v>
      </c>
      <c r="C17" s="22" t="str">
        <f>C9</f>
        <v>M001</v>
      </c>
      <c r="D17" s="7">
        <f>D9</f>
        <v>1</v>
      </c>
      <c r="E17" s="22" t="str">
        <f>E9</f>
        <v>app MOTS C1</v>
      </c>
      <c r="F17" s="45" t="s">
        <v>190</v>
      </c>
      <c r="G17" s="88" t="str">
        <f>CONCATENATE(ProjektEigenschaften!$B$17,0,4)</f>
        <v>SM04</v>
      </c>
      <c r="H17" s="45">
        <v>8</v>
      </c>
      <c r="I17" s="45" t="s">
        <v>45</v>
      </c>
      <c r="K17" s="45" t="s">
        <v>4</v>
      </c>
      <c r="L17" s="22" t="str">
        <f t="shared" ref="L17:R17" si="8">L9</f>
        <v>Ventilator ZUL</v>
      </c>
      <c r="M17" s="22" t="str">
        <f t="shared" si="8"/>
        <v>xy</v>
      </c>
      <c r="N17" s="22" t="str">
        <f t="shared" si="8"/>
        <v>yz</v>
      </c>
      <c r="O17" s="1">
        <f t="shared" si="8"/>
        <v>0.2</v>
      </c>
      <c r="P17" s="1">
        <f t="shared" si="8"/>
        <v>5</v>
      </c>
      <c r="Q17" s="1">
        <f t="shared" si="8"/>
        <v>230</v>
      </c>
      <c r="R17" s="1">
        <f t="shared" si="8"/>
        <v>1000</v>
      </c>
      <c r="T17" s="19"/>
    </row>
    <row r="18" spans="1:20" s="21" customFormat="1">
      <c r="A18" s="27">
        <f t="shared" si="0"/>
        <v>17</v>
      </c>
      <c r="B18" s="45" t="s">
        <v>28</v>
      </c>
      <c r="C18" s="45" t="s">
        <v>29</v>
      </c>
      <c r="D18" s="45">
        <v>1</v>
      </c>
      <c r="E18" s="88" t="str">
        <f>ApparateEigenschaften!$A$24</f>
        <v>app MOT1 C1</v>
      </c>
      <c r="F18" s="45" t="s">
        <v>182</v>
      </c>
      <c r="G18" s="88" t="str">
        <f>CONCATENATE(ProjektEigenschaften!$B$20,0,1)</f>
        <v>FG01</v>
      </c>
      <c r="H18" s="45">
        <v>1</v>
      </c>
      <c r="I18" s="45" t="s">
        <v>25</v>
      </c>
      <c r="K18" s="45" t="s">
        <v>4</v>
      </c>
      <c r="L18" s="45" t="s">
        <v>31</v>
      </c>
      <c r="M18" s="45" t="s">
        <v>6</v>
      </c>
      <c r="N18" s="45" t="s">
        <v>7</v>
      </c>
      <c r="O18" s="45">
        <v>0.3</v>
      </c>
      <c r="P18" s="45">
        <v>4.5</v>
      </c>
      <c r="Q18" s="45">
        <v>230</v>
      </c>
      <c r="R18" s="45">
        <v>1500</v>
      </c>
      <c r="T18" s="19"/>
    </row>
    <row r="19" spans="1:20">
      <c r="A19" s="27">
        <f t="shared" si="0"/>
        <v>18</v>
      </c>
      <c r="B19" s="1" t="str">
        <f>B18</f>
        <v>L012</v>
      </c>
      <c r="C19" s="1" t="str">
        <f>C18</f>
        <v>M002</v>
      </c>
      <c r="D19" s="6">
        <f>D18</f>
        <v>1</v>
      </c>
      <c r="E19" s="1" t="str">
        <f>E18</f>
        <v>app MOT1 C1</v>
      </c>
      <c r="F19" s="45" t="s">
        <v>183</v>
      </c>
      <c r="G19" s="88" t="str">
        <f>CONCATENATE(ProjektEigenschaften!$B$17,0,1)</f>
        <v>SM01</v>
      </c>
      <c r="H19" s="45">
        <v>2</v>
      </c>
      <c r="I19" s="45" t="s">
        <v>39</v>
      </c>
      <c r="K19" s="45" t="s">
        <v>4</v>
      </c>
      <c r="L19" s="1" t="str">
        <f t="shared" ref="L19:R19" si="9">L18</f>
        <v>Ventilator ABL</v>
      </c>
      <c r="M19" s="1" t="str">
        <f t="shared" si="9"/>
        <v>xy</v>
      </c>
      <c r="N19" s="1" t="str">
        <f t="shared" si="9"/>
        <v>yz</v>
      </c>
      <c r="O19" s="1">
        <f t="shared" si="9"/>
        <v>0.3</v>
      </c>
      <c r="P19" s="1">
        <f t="shared" si="9"/>
        <v>4.5</v>
      </c>
      <c r="Q19" s="1">
        <f t="shared" si="9"/>
        <v>230</v>
      </c>
      <c r="R19" s="1">
        <f t="shared" si="9"/>
        <v>1500</v>
      </c>
      <c r="T19" s="19"/>
    </row>
    <row r="20" spans="1:20">
      <c r="A20" s="27">
        <f t="shared" si="0"/>
        <v>19</v>
      </c>
      <c r="B20" s="1" t="str">
        <f>B18</f>
        <v>L012</v>
      </c>
      <c r="C20" s="1" t="str">
        <f>C18</f>
        <v>M002</v>
      </c>
      <c r="D20" s="6">
        <f>D18</f>
        <v>1</v>
      </c>
      <c r="E20" s="1" t="str">
        <f>E18</f>
        <v>app MOT1 C1</v>
      </c>
      <c r="F20" s="45" t="s">
        <v>184</v>
      </c>
      <c r="G20" s="88" t="str">
        <f>CONCATENATE(ProjektEigenschaften!$B$17,0,2)</f>
        <v>SM02</v>
      </c>
      <c r="H20" s="45">
        <v>3</v>
      </c>
      <c r="I20" s="45" t="s">
        <v>40</v>
      </c>
      <c r="K20" s="45" t="s">
        <v>4</v>
      </c>
      <c r="L20" s="1" t="str">
        <f t="shared" ref="L20:R20" si="10">L18</f>
        <v>Ventilator ABL</v>
      </c>
      <c r="M20" s="1" t="str">
        <f t="shared" si="10"/>
        <v>xy</v>
      </c>
      <c r="N20" s="1" t="str">
        <f t="shared" si="10"/>
        <v>yz</v>
      </c>
      <c r="O20" s="1">
        <f t="shared" si="10"/>
        <v>0.3</v>
      </c>
      <c r="P20" s="1">
        <f t="shared" si="10"/>
        <v>4.5</v>
      </c>
      <c r="Q20" s="1">
        <f t="shared" si="10"/>
        <v>230</v>
      </c>
      <c r="R20" s="1">
        <f t="shared" si="10"/>
        <v>1500</v>
      </c>
      <c r="T20" s="19"/>
    </row>
    <row r="21" spans="1:20">
      <c r="A21" s="27">
        <f t="shared" si="0"/>
        <v>20</v>
      </c>
      <c r="B21" s="1" t="str">
        <f>B18</f>
        <v>L012</v>
      </c>
      <c r="C21" s="1" t="str">
        <f>C18</f>
        <v>M002</v>
      </c>
      <c r="D21" s="6">
        <f>D18</f>
        <v>1</v>
      </c>
      <c r="E21" s="1" t="str">
        <f>E18</f>
        <v>app MOT1 C1</v>
      </c>
      <c r="F21" s="45" t="s">
        <v>185</v>
      </c>
      <c r="G21" s="88" t="str">
        <f>CONCATENATE(ProjektEigenschaften!$B$18,0,1)</f>
        <v>BM01</v>
      </c>
      <c r="H21" s="45">
        <v>4</v>
      </c>
      <c r="I21" s="45" t="s">
        <v>41</v>
      </c>
      <c r="K21" s="45" t="s">
        <v>4</v>
      </c>
      <c r="L21" s="1" t="str">
        <f t="shared" ref="L21:R21" si="11">L18</f>
        <v>Ventilator ABL</v>
      </c>
      <c r="M21" s="1" t="str">
        <f t="shared" si="11"/>
        <v>xy</v>
      </c>
      <c r="N21" s="1" t="str">
        <f t="shared" si="11"/>
        <v>yz</v>
      </c>
      <c r="O21" s="1">
        <f t="shared" si="11"/>
        <v>0.3</v>
      </c>
      <c r="P21" s="1">
        <f t="shared" si="11"/>
        <v>4.5</v>
      </c>
      <c r="Q21" s="1">
        <f t="shared" si="11"/>
        <v>230</v>
      </c>
      <c r="R21" s="1">
        <f t="shared" si="11"/>
        <v>1500</v>
      </c>
      <c r="T21" s="19"/>
    </row>
    <row r="22" spans="1:20">
      <c r="A22" s="27">
        <f t="shared" si="0"/>
        <v>21</v>
      </c>
      <c r="B22" s="1" t="str">
        <f>B18</f>
        <v>L012</v>
      </c>
      <c r="C22" s="1" t="str">
        <f>C18</f>
        <v>M002</v>
      </c>
      <c r="D22" s="6">
        <f>D18</f>
        <v>1</v>
      </c>
      <c r="E22" s="1" t="str">
        <f>E18</f>
        <v>app MOT1 C1</v>
      </c>
      <c r="F22" s="45" t="s">
        <v>186</v>
      </c>
      <c r="G22" s="88" t="str">
        <f>CONCATENATE(ProjektEigenschaften!$B$18,0,2)</f>
        <v>BM02</v>
      </c>
      <c r="H22" s="45">
        <v>4</v>
      </c>
      <c r="I22" s="45" t="s">
        <v>42</v>
      </c>
      <c r="K22" s="45" t="s">
        <v>4</v>
      </c>
      <c r="L22" s="1" t="str">
        <f t="shared" ref="L22:R22" si="12">L18</f>
        <v>Ventilator ABL</v>
      </c>
      <c r="M22" s="1" t="str">
        <f t="shared" si="12"/>
        <v>xy</v>
      </c>
      <c r="N22" s="1" t="str">
        <f t="shared" si="12"/>
        <v>yz</v>
      </c>
      <c r="O22" s="1">
        <f t="shared" si="12"/>
        <v>0.3</v>
      </c>
      <c r="P22" s="1">
        <f t="shared" si="12"/>
        <v>4.5</v>
      </c>
      <c r="Q22" s="1">
        <f t="shared" si="12"/>
        <v>230</v>
      </c>
      <c r="R22" s="1">
        <f t="shared" si="12"/>
        <v>1500</v>
      </c>
      <c r="T22" s="19"/>
    </row>
    <row r="23" spans="1:20" s="22" customFormat="1">
      <c r="A23" s="27">
        <f t="shared" si="0"/>
        <v>22</v>
      </c>
      <c r="B23" s="22" t="str">
        <f>B18</f>
        <v>L012</v>
      </c>
      <c r="C23" s="22" t="str">
        <f>C18</f>
        <v>M002</v>
      </c>
      <c r="D23" s="7">
        <f>D18</f>
        <v>1</v>
      </c>
      <c r="E23" s="22" t="str">
        <f>E18</f>
        <v>app MOT1 C1</v>
      </c>
      <c r="F23" s="45" t="s">
        <v>187</v>
      </c>
      <c r="G23" s="88" t="str">
        <f>CONCATENATE(ProjektEigenschaften!$B$17,0,4)</f>
        <v>SM04</v>
      </c>
      <c r="H23" s="45">
        <v>5</v>
      </c>
      <c r="I23" s="45" t="s">
        <v>45</v>
      </c>
      <c r="K23" s="45" t="s">
        <v>4</v>
      </c>
      <c r="L23" s="22" t="str">
        <f t="shared" ref="L23:R23" si="13">L18</f>
        <v>Ventilator ABL</v>
      </c>
      <c r="M23" s="22" t="str">
        <f t="shared" si="13"/>
        <v>xy</v>
      </c>
      <c r="N23" s="22" t="str">
        <f t="shared" si="13"/>
        <v>yz</v>
      </c>
      <c r="O23" s="1">
        <f t="shared" si="13"/>
        <v>0.3</v>
      </c>
      <c r="P23" s="1">
        <f t="shared" si="13"/>
        <v>4.5</v>
      </c>
      <c r="Q23" s="1">
        <f t="shared" si="13"/>
        <v>230</v>
      </c>
      <c r="R23" s="1">
        <f t="shared" si="13"/>
        <v>1500</v>
      </c>
      <c r="T23" s="19"/>
    </row>
    <row r="24" spans="1:20" s="21" customFormat="1">
      <c r="A24" s="27">
        <f t="shared" si="0"/>
        <v>23</v>
      </c>
      <c r="B24" s="45" t="s">
        <v>46</v>
      </c>
      <c r="C24" s="45" t="s">
        <v>32</v>
      </c>
      <c r="D24" s="45">
        <v>1</v>
      </c>
      <c r="E24" s="88" t="str">
        <f>ApparateEigenschaften!$A$34</f>
        <v>app PMPx C1</v>
      </c>
      <c r="F24" s="45" t="s">
        <v>182</v>
      </c>
      <c r="G24" s="88" t="str">
        <f>CONCATENATE(ProjektEigenschaften!$B$20,0,1)</f>
        <v>FG01</v>
      </c>
      <c r="H24" s="45">
        <v>1</v>
      </c>
      <c r="I24" s="45" t="s">
        <v>25</v>
      </c>
      <c r="K24" s="45" t="s">
        <v>4</v>
      </c>
      <c r="L24" s="45" t="s">
        <v>34</v>
      </c>
      <c r="M24" s="45" t="s">
        <v>6</v>
      </c>
      <c r="N24" s="45" t="s">
        <v>7</v>
      </c>
      <c r="O24" s="45">
        <v>0.4</v>
      </c>
      <c r="P24" s="45">
        <v>6</v>
      </c>
      <c r="Q24" s="45">
        <v>230</v>
      </c>
      <c r="R24" s="45">
        <v>1800</v>
      </c>
      <c r="T24" s="19"/>
    </row>
    <row r="25" spans="1:20">
      <c r="A25" s="27">
        <f t="shared" si="0"/>
        <v>24</v>
      </c>
      <c r="B25" s="1" t="str">
        <f>B24</f>
        <v>L013</v>
      </c>
      <c r="C25" s="1" t="str">
        <f>C24</f>
        <v>M003</v>
      </c>
      <c r="D25" s="6">
        <f>D24</f>
        <v>1</v>
      </c>
      <c r="E25" s="1" t="str">
        <f>E24</f>
        <v>app PMPx C1</v>
      </c>
      <c r="F25" s="45" t="s">
        <v>183</v>
      </c>
      <c r="G25" s="88" t="str">
        <f>CONCATENATE(ProjektEigenschaften!$B$17,0,1)</f>
        <v>SM01</v>
      </c>
      <c r="H25" s="45">
        <v>2</v>
      </c>
      <c r="I25" s="45" t="s">
        <v>39</v>
      </c>
      <c r="K25" s="45" t="s">
        <v>4</v>
      </c>
      <c r="L25" s="1" t="str">
        <f t="shared" ref="L25:R25" si="14">L24</f>
        <v>Pumpe VL</v>
      </c>
      <c r="M25" s="1" t="str">
        <f t="shared" si="14"/>
        <v>xy</v>
      </c>
      <c r="N25" s="1" t="str">
        <f t="shared" si="14"/>
        <v>yz</v>
      </c>
      <c r="O25" s="1">
        <f t="shared" si="14"/>
        <v>0.4</v>
      </c>
      <c r="P25" s="1">
        <f t="shared" si="14"/>
        <v>6</v>
      </c>
      <c r="Q25" s="1">
        <f t="shared" si="14"/>
        <v>230</v>
      </c>
      <c r="R25" s="1">
        <f t="shared" si="14"/>
        <v>1800</v>
      </c>
      <c r="T25" s="19"/>
    </row>
    <row r="26" spans="1:20">
      <c r="A26" s="27">
        <f t="shared" si="0"/>
        <v>25</v>
      </c>
      <c r="B26" s="1" t="str">
        <f>B24</f>
        <v>L013</v>
      </c>
      <c r="C26" s="1" t="str">
        <f>C24</f>
        <v>M003</v>
      </c>
      <c r="D26" s="6">
        <f>D24</f>
        <v>1</v>
      </c>
      <c r="E26" s="1" t="str">
        <f>E24</f>
        <v>app PMPx C1</v>
      </c>
      <c r="F26" s="45" t="s">
        <v>184</v>
      </c>
      <c r="G26" s="88" t="str">
        <f>CONCATENATE(ProjektEigenschaften!$B$17,0,2)</f>
        <v>SM02</v>
      </c>
      <c r="H26" s="45">
        <v>3</v>
      </c>
      <c r="I26" s="45" t="s">
        <v>40</v>
      </c>
      <c r="K26" s="45" t="s">
        <v>4</v>
      </c>
      <c r="L26" s="1" t="str">
        <f t="shared" ref="L26:R26" si="15">L24</f>
        <v>Pumpe VL</v>
      </c>
      <c r="M26" s="1" t="str">
        <f t="shared" si="15"/>
        <v>xy</v>
      </c>
      <c r="N26" s="1" t="str">
        <f t="shared" si="15"/>
        <v>yz</v>
      </c>
      <c r="O26" s="1">
        <f t="shared" si="15"/>
        <v>0.4</v>
      </c>
      <c r="P26" s="1">
        <f t="shared" si="15"/>
        <v>6</v>
      </c>
      <c r="Q26" s="1">
        <f t="shared" si="15"/>
        <v>230</v>
      </c>
      <c r="R26" s="1">
        <f t="shared" si="15"/>
        <v>1800</v>
      </c>
      <c r="T26" s="19"/>
    </row>
    <row r="27" spans="1:20">
      <c r="A27" s="27">
        <f t="shared" si="0"/>
        <v>26</v>
      </c>
      <c r="B27" s="1" t="str">
        <f>B24</f>
        <v>L013</v>
      </c>
      <c r="C27" s="1" t="str">
        <f>C24</f>
        <v>M003</v>
      </c>
      <c r="D27" s="6">
        <f>D24</f>
        <v>1</v>
      </c>
      <c r="E27" s="1" t="str">
        <f>E24</f>
        <v>app PMPx C1</v>
      </c>
      <c r="F27" s="45" t="s">
        <v>185</v>
      </c>
      <c r="G27" s="88" t="str">
        <f>CONCATENATE(ProjektEigenschaften!$B$18,0,1)</f>
        <v>BM01</v>
      </c>
      <c r="H27" s="45">
        <v>4</v>
      </c>
      <c r="I27" s="45" t="s">
        <v>41</v>
      </c>
      <c r="K27" s="45" t="s">
        <v>4</v>
      </c>
      <c r="L27" s="1" t="str">
        <f t="shared" ref="L27:R27" si="16">L24</f>
        <v>Pumpe VL</v>
      </c>
      <c r="M27" s="1" t="str">
        <f t="shared" si="16"/>
        <v>xy</v>
      </c>
      <c r="N27" s="1" t="str">
        <f t="shared" si="16"/>
        <v>yz</v>
      </c>
      <c r="O27" s="1">
        <f t="shared" si="16"/>
        <v>0.4</v>
      </c>
      <c r="P27" s="1">
        <f t="shared" si="16"/>
        <v>6</v>
      </c>
      <c r="Q27" s="1">
        <f t="shared" si="16"/>
        <v>230</v>
      </c>
      <c r="R27" s="1">
        <f t="shared" si="16"/>
        <v>1800</v>
      </c>
      <c r="T27" s="19"/>
    </row>
    <row r="28" spans="1:20">
      <c r="A28" s="27">
        <f t="shared" si="0"/>
        <v>27</v>
      </c>
      <c r="B28" s="1" t="str">
        <f>B24</f>
        <v>L013</v>
      </c>
      <c r="C28" s="1" t="str">
        <f>C24</f>
        <v>M003</v>
      </c>
      <c r="D28" s="6">
        <f>D24</f>
        <v>1</v>
      </c>
      <c r="E28" s="1" t="str">
        <f>E24</f>
        <v>app PMPx C1</v>
      </c>
      <c r="F28" s="45" t="s">
        <v>186</v>
      </c>
      <c r="G28" s="88" t="str">
        <f>CONCATENATE(ProjektEigenschaften!$B$18,0,2)</f>
        <v>BM02</v>
      </c>
      <c r="H28" s="45">
        <v>5</v>
      </c>
      <c r="I28" s="45" t="s">
        <v>42</v>
      </c>
      <c r="K28" s="45" t="s">
        <v>4</v>
      </c>
      <c r="L28" s="1" t="str">
        <f t="shared" ref="L28:R28" si="17">L24</f>
        <v>Pumpe VL</v>
      </c>
      <c r="M28" s="1" t="str">
        <f t="shared" si="17"/>
        <v>xy</v>
      </c>
      <c r="N28" s="1" t="str">
        <f t="shared" si="17"/>
        <v>yz</v>
      </c>
      <c r="O28" s="1">
        <f t="shared" si="17"/>
        <v>0.4</v>
      </c>
      <c r="P28" s="1">
        <f t="shared" si="17"/>
        <v>6</v>
      </c>
      <c r="Q28" s="1">
        <f t="shared" si="17"/>
        <v>230</v>
      </c>
      <c r="R28" s="1">
        <f t="shared" si="17"/>
        <v>1800</v>
      </c>
      <c r="T28" s="19"/>
    </row>
    <row r="29" spans="1:20" s="22" customFormat="1">
      <c r="A29" s="27">
        <f t="shared" si="0"/>
        <v>28</v>
      </c>
      <c r="B29" s="22" t="str">
        <f>B24</f>
        <v>L013</v>
      </c>
      <c r="C29" s="22" t="str">
        <f>C24</f>
        <v>M003</v>
      </c>
      <c r="D29" s="7">
        <f>D24</f>
        <v>1</v>
      </c>
      <c r="E29" s="22" t="str">
        <f>E24</f>
        <v>app PMPx C1</v>
      </c>
      <c r="F29" s="45" t="s">
        <v>187</v>
      </c>
      <c r="G29" s="88" t="str">
        <f>CONCATENATE(ProjektEigenschaften!$B$17,0,4)</f>
        <v>SM04</v>
      </c>
      <c r="H29" s="45">
        <v>6</v>
      </c>
      <c r="I29" s="45" t="s">
        <v>45</v>
      </c>
      <c r="K29" s="45" t="s">
        <v>4</v>
      </c>
      <c r="L29" s="22" t="str">
        <f t="shared" ref="L29:R29" si="18">L24</f>
        <v>Pumpe VL</v>
      </c>
      <c r="M29" s="22" t="str">
        <f t="shared" si="18"/>
        <v>xy</v>
      </c>
      <c r="N29" s="22" t="str">
        <f t="shared" si="18"/>
        <v>yz</v>
      </c>
      <c r="O29" s="1">
        <f t="shared" si="18"/>
        <v>0.4</v>
      </c>
      <c r="P29" s="1">
        <f t="shared" si="18"/>
        <v>6</v>
      </c>
      <c r="Q29" s="1">
        <f t="shared" si="18"/>
        <v>230</v>
      </c>
      <c r="R29" s="1">
        <f t="shared" si="18"/>
        <v>1800</v>
      </c>
      <c r="T29" s="19"/>
    </row>
    <row r="30" spans="1:20" s="15" customFormat="1">
      <c r="A30" s="27">
        <f t="shared" si="0"/>
        <v>29</v>
      </c>
      <c r="B30" s="45" t="s">
        <v>47</v>
      </c>
      <c r="C30" s="45" t="s">
        <v>48</v>
      </c>
      <c r="D30" s="45">
        <v>1</v>
      </c>
      <c r="E30" s="88" t="str">
        <f>ApparateEigenschaften!$A$44</f>
        <v>app RVTx A1</v>
      </c>
      <c r="F30" s="45" t="s">
        <v>182</v>
      </c>
      <c r="G30" s="88" t="str">
        <f>CONCATENATE(ProjektEigenschaften!$B$16,0,1)</f>
        <v>SG01</v>
      </c>
      <c r="H30" s="45">
        <v>1</v>
      </c>
      <c r="I30" s="45" t="s">
        <v>27</v>
      </c>
      <c r="J30" s="1" t="s">
        <v>245</v>
      </c>
      <c r="K30" s="45" t="s">
        <v>4</v>
      </c>
      <c r="L30" s="45" t="s">
        <v>35</v>
      </c>
      <c r="M30" s="45" t="s">
        <v>6</v>
      </c>
      <c r="N30" s="45" t="s">
        <v>7</v>
      </c>
      <c r="O30" s="45">
        <v>0.01</v>
      </c>
      <c r="P30" s="45">
        <v>2</v>
      </c>
      <c r="Q30" s="45">
        <v>24</v>
      </c>
      <c r="R30" s="85"/>
      <c r="T30" s="19"/>
    </row>
    <row r="31" spans="1:20">
      <c r="A31" s="27">
        <f t="shared" si="0"/>
        <v>30</v>
      </c>
      <c r="B31" s="1" t="str">
        <f>B30</f>
        <v>L014</v>
      </c>
      <c r="C31" s="1" t="str">
        <f>C30</f>
        <v>M004</v>
      </c>
      <c r="D31" s="6">
        <f>D30</f>
        <v>1</v>
      </c>
      <c r="E31" s="1" t="str">
        <f>E30</f>
        <v>app RVTx A1</v>
      </c>
      <c r="F31" s="45" t="s">
        <v>183</v>
      </c>
      <c r="G31" s="88" t="str">
        <f>CONCATENATE(ProjektEigenschaften!$B$15,0,5)</f>
        <v>MW05</v>
      </c>
      <c r="H31" s="45">
        <v>2</v>
      </c>
      <c r="I31" s="45" t="s">
        <v>43</v>
      </c>
      <c r="J31" s="1" t="s">
        <v>245</v>
      </c>
      <c r="K31" s="45" t="s">
        <v>4</v>
      </c>
      <c r="L31" s="1" t="str">
        <f t="shared" ref="L31:Q31" si="19">L30</f>
        <v>Regelventil VL</v>
      </c>
      <c r="M31" s="1" t="str">
        <f t="shared" si="19"/>
        <v>xy</v>
      </c>
      <c r="N31" s="1" t="str">
        <f t="shared" si="19"/>
        <v>yz</v>
      </c>
      <c r="O31" s="1">
        <f t="shared" si="19"/>
        <v>0.01</v>
      </c>
      <c r="P31" s="1">
        <f t="shared" si="19"/>
        <v>2</v>
      </c>
      <c r="Q31" s="1">
        <f t="shared" si="19"/>
        <v>24</v>
      </c>
      <c r="T31" s="19"/>
    </row>
    <row r="32" spans="1:20" s="1" customFormat="1">
      <c r="A32" s="27">
        <f t="shared" si="0"/>
        <v>31</v>
      </c>
      <c r="B32" s="1" t="str">
        <f>B30</f>
        <v>L014</v>
      </c>
      <c r="C32" s="1" t="str">
        <f>C30</f>
        <v>M004</v>
      </c>
      <c r="D32" s="6">
        <f>D30</f>
        <v>1</v>
      </c>
      <c r="E32" s="1" t="str">
        <f>E30</f>
        <v>app RVTx A1</v>
      </c>
      <c r="F32" s="45" t="s">
        <v>184</v>
      </c>
      <c r="G32" s="88" t="str">
        <f>CONCATENATE(ProjektEigenschaften!$B$17,0,1)</f>
        <v>SM01</v>
      </c>
      <c r="H32" s="45">
        <v>3</v>
      </c>
      <c r="I32" s="45" t="s">
        <v>44</v>
      </c>
      <c r="K32" s="45" t="s">
        <v>4</v>
      </c>
      <c r="L32" s="1" t="str">
        <f t="shared" ref="L32:Q32" si="20">L30</f>
        <v>Regelventil VL</v>
      </c>
      <c r="M32" s="1" t="str">
        <f t="shared" si="20"/>
        <v>xy</v>
      </c>
      <c r="N32" s="1" t="str">
        <f t="shared" si="20"/>
        <v>yz</v>
      </c>
      <c r="O32" s="1">
        <f t="shared" si="20"/>
        <v>0.01</v>
      </c>
      <c r="P32" s="1">
        <f t="shared" si="20"/>
        <v>2</v>
      </c>
      <c r="Q32" s="1">
        <f t="shared" si="20"/>
        <v>24</v>
      </c>
      <c r="T32" s="19"/>
    </row>
    <row r="33" spans="1:20" s="21" customFormat="1">
      <c r="A33" s="27">
        <f t="shared" si="0"/>
        <v>32</v>
      </c>
      <c r="B33" s="45" t="s">
        <v>50</v>
      </c>
      <c r="C33" s="45" t="s">
        <v>51</v>
      </c>
      <c r="D33" s="45">
        <v>1</v>
      </c>
      <c r="E33" s="88" t="str">
        <f>ApparateEigenschaften!$A$56</f>
        <v>app KLPx A1</v>
      </c>
      <c r="F33" s="45" t="s">
        <v>182</v>
      </c>
      <c r="G33" s="88" t="str">
        <f>CONCATENATE(ProjektEigenschaften!$B$20,0,1)</f>
        <v>FG01</v>
      </c>
      <c r="H33" s="45">
        <v>1</v>
      </c>
      <c r="I33" s="45" t="s">
        <v>37</v>
      </c>
      <c r="K33" s="45" t="s">
        <v>4</v>
      </c>
      <c r="L33" s="45" t="s">
        <v>38</v>
      </c>
      <c r="M33" s="45" t="s">
        <v>6</v>
      </c>
      <c r="N33" s="45" t="s">
        <v>7</v>
      </c>
      <c r="O33" s="45">
        <v>0.01</v>
      </c>
      <c r="P33" s="45">
        <v>1</v>
      </c>
      <c r="Q33" s="45">
        <v>24</v>
      </c>
      <c r="R33" s="85"/>
      <c r="T33" s="19"/>
    </row>
    <row r="34" spans="1:20">
      <c r="A34" s="27">
        <f t="shared" si="0"/>
        <v>33</v>
      </c>
      <c r="B34" s="1" t="str">
        <f>B33</f>
        <v>L015</v>
      </c>
      <c r="C34" s="1" t="str">
        <f>C33</f>
        <v>M005</v>
      </c>
      <c r="D34" s="6">
        <f>D33</f>
        <v>1</v>
      </c>
      <c r="E34" s="1" t="str">
        <f>E33</f>
        <v>app KLPx A1</v>
      </c>
      <c r="F34" s="45" t="s">
        <v>183</v>
      </c>
      <c r="G34" s="88" t="str">
        <f>CONCATENATE(ProjektEigenschaften!$B$19,0,1)</f>
        <v>RM01</v>
      </c>
      <c r="H34" s="45">
        <v>2</v>
      </c>
      <c r="I34" s="45" t="s">
        <v>52</v>
      </c>
      <c r="K34" s="45" t="s">
        <v>4</v>
      </c>
      <c r="L34" s="1" t="str">
        <f t="shared" ref="L34:Q34" si="21">L33</f>
        <v>Klappe AUL</v>
      </c>
      <c r="M34" s="1" t="str">
        <f t="shared" si="21"/>
        <v>xy</v>
      </c>
      <c r="N34" s="1" t="str">
        <f t="shared" si="21"/>
        <v>yz</v>
      </c>
      <c r="O34" s="1">
        <f t="shared" si="21"/>
        <v>0.01</v>
      </c>
      <c r="P34" s="1">
        <f t="shared" si="21"/>
        <v>1</v>
      </c>
      <c r="Q34" s="1">
        <f t="shared" si="21"/>
        <v>24</v>
      </c>
      <c r="T34" s="19"/>
    </row>
    <row r="35" spans="1:20" ht="30">
      <c r="A35" s="27">
        <f t="shared" si="0"/>
        <v>34</v>
      </c>
      <c r="B35" s="1" t="str">
        <f>B33</f>
        <v>L015</v>
      </c>
      <c r="C35" s="1" t="str">
        <f>C33</f>
        <v>M005</v>
      </c>
      <c r="D35" s="6">
        <f>D33</f>
        <v>1</v>
      </c>
      <c r="E35" s="1" t="str">
        <f>E33</f>
        <v>app KLPx A1</v>
      </c>
      <c r="F35" s="45" t="s">
        <v>184</v>
      </c>
      <c r="G35" s="88" t="str">
        <f>CONCATENATE(ProjektEigenschaften!$B$19,0,2)</f>
        <v>RM02</v>
      </c>
      <c r="H35" s="45">
        <v>3</v>
      </c>
      <c r="I35" s="45" t="s">
        <v>53</v>
      </c>
      <c r="K35" s="45" t="s">
        <v>4</v>
      </c>
      <c r="L35" s="1" t="str">
        <f t="shared" ref="L35:Q35" si="22">L33</f>
        <v>Klappe AUL</v>
      </c>
      <c r="M35" s="1" t="str">
        <f t="shared" si="22"/>
        <v>xy</v>
      </c>
      <c r="N35" s="1" t="str">
        <f t="shared" si="22"/>
        <v>yz</v>
      </c>
      <c r="O35" s="1">
        <f t="shared" si="22"/>
        <v>0.01</v>
      </c>
      <c r="P35" s="1">
        <f t="shared" si="22"/>
        <v>1</v>
      </c>
      <c r="Q35" s="1">
        <f t="shared" si="22"/>
        <v>24</v>
      </c>
      <c r="T35" s="19"/>
    </row>
    <row r="36" spans="1:20" s="22" customFormat="1">
      <c r="A36" s="27">
        <f t="shared" si="0"/>
        <v>35</v>
      </c>
      <c r="B36" s="22" t="str">
        <f>B33</f>
        <v>L015</v>
      </c>
      <c r="C36" s="22" t="str">
        <f>C33</f>
        <v>M005</v>
      </c>
      <c r="D36" s="7">
        <f>D33</f>
        <v>1</v>
      </c>
      <c r="E36" s="22" t="str">
        <f>E33</f>
        <v>app KLPx A1</v>
      </c>
      <c r="F36" s="45" t="s">
        <v>185</v>
      </c>
      <c r="G36" s="88" t="str">
        <f>CONCATENATE(ProjektEigenschaften!$B$17,0,1)</f>
        <v>SM01</v>
      </c>
      <c r="H36" s="45">
        <v>6</v>
      </c>
      <c r="I36" s="45" t="s">
        <v>45</v>
      </c>
      <c r="K36" s="45" t="s">
        <v>4</v>
      </c>
      <c r="L36" s="22" t="str">
        <f t="shared" ref="L36:Q36" si="23">L33</f>
        <v>Klappe AUL</v>
      </c>
      <c r="M36" s="22" t="str">
        <f t="shared" si="23"/>
        <v>xy</v>
      </c>
      <c r="N36" s="22" t="str">
        <f t="shared" si="23"/>
        <v>yz</v>
      </c>
      <c r="O36" s="1">
        <f t="shared" si="23"/>
        <v>0.01</v>
      </c>
      <c r="P36" s="1">
        <f t="shared" si="23"/>
        <v>1</v>
      </c>
      <c r="Q36" s="1">
        <f t="shared" si="23"/>
        <v>24</v>
      </c>
      <c r="R36" s="1"/>
      <c r="T36" s="19"/>
    </row>
    <row r="37" spans="1:20" s="19" customFormat="1">
      <c r="A37" s="27">
        <f t="shared" si="0"/>
        <v>36</v>
      </c>
      <c r="B37" s="45" t="s">
        <v>54</v>
      </c>
      <c r="C37" s="45" t="s">
        <v>55</v>
      </c>
      <c r="D37" s="45">
        <v>1</v>
      </c>
      <c r="E37" s="88" t="str">
        <f>ApparateEigenschaften!$A$50</f>
        <v>app SM01 A1</v>
      </c>
      <c r="F37" s="45" t="s">
        <v>182</v>
      </c>
      <c r="G37" s="88" t="str">
        <f>CONCATENATE(ProjektEigenschaften!$B$17,0,1)</f>
        <v>SM01</v>
      </c>
      <c r="H37" s="45">
        <v>1</v>
      </c>
      <c r="I37" s="45" t="s">
        <v>57</v>
      </c>
      <c r="K37" s="45" t="s">
        <v>4</v>
      </c>
      <c r="L37" s="45" t="s">
        <v>58</v>
      </c>
      <c r="M37" s="45" t="s">
        <v>6</v>
      </c>
      <c r="N37" s="45" t="s">
        <v>7</v>
      </c>
    </row>
    <row r="38" spans="1:20" s="23" customFormat="1">
      <c r="A38" s="27">
        <f t="shared" si="0"/>
        <v>37</v>
      </c>
      <c r="B38" s="45" t="s">
        <v>59</v>
      </c>
      <c r="C38" s="45" t="s">
        <v>60</v>
      </c>
      <c r="D38" s="45">
        <v>1</v>
      </c>
      <c r="E38" s="88" t="str">
        <f>ApparateEigenschaften!$A$51</f>
        <v>app SM02 A1</v>
      </c>
      <c r="F38" s="45" t="s">
        <v>182</v>
      </c>
      <c r="G38" s="88" t="str">
        <f>CONCATENATE(ProjektEigenschaften!$B$17,0,1)</f>
        <v>SM01</v>
      </c>
      <c r="H38" s="45">
        <v>1</v>
      </c>
      <c r="I38" s="45" t="s">
        <v>62</v>
      </c>
      <c r="K38" s="45" t="s">
        <v>4</v>
      </c>
      <c r="L38" s="45" t="s">
        <v>63</v>
      </c>
      <c r="M38" s="45" t="s">
        <v>6</v>
      </c>
      <c r="N38" s="45" t="s">
        <v>7</v>
      </c>
      <c r="T38" s="19"/>
    </row>
    <row r="39" spans="1:20" s="24" customFormat="1">
      <c r="A39" s="27">
        <f t="shared" si="0"/>
        <v>38</v>
      </c>
      <c r="B39" s="22" t="str">
        <f>B38</f>
        <v>L021</v>
      </c>
      <c r="C39" s="22" t="str">
        <f>C38</f>
        <v>S002</v>
      </c>
      <c r="D39" s="7">
        <f>D38</f>
        <v>1</v>
      </c>
      <c r="E39" s="24" t="str">
        <f>E38</f>
        <v>app SM02 A1</v>
      </c>
      <c r="F39" s="45" t="s">
        <v>183</v>
      </c>
      <c r="G39" s="88" t="str">
        <f>CONCATENATE(ProjektEigenschaften!$B$17,0,2)</f>
        <v>SM02</v>
      </c>
      <c r="H39" s="45">
        <v>1</v>
      </c>
      <c r="I39" s="45" t="s">
        <v>64</v>
      </c>
      <c r="K39" s="45" t="s">
        <v>4</v>
      </c>
      <c r="L39" s="22" t="str">
        <f>L38</f>
        <v>Sammelalarm 2</v>
      </c>
      <c r="M39" s="22" t="str">
        <f>M38</f>
        <v>xy</v>
      </c>
      <c r="N39" s="22" t="str">
        <f>N38</f>
        <v>yz</v>
      </c>
      <c r="T39" s="19"/>
    </row>
    <row r="40" spans="1:20" s="23" customFormat="1">
      <c r="A40" s="27">
        <f t="shared" si="0"/>
        <v>39</v>
      </c>
      <c r="B40" s="45" t="s">
        <v>65</v>
      </c>
      <c r="C40" s="45" t="s">
        <v>66</v>
      </c>
      <c r="D40" s="45">
        <v>1</v>
      </c>
      <c r="E40" s="88" t="str">
        <f>ApparateEigenschaften!$A$52</f>
        <v>app SM03 A1</v>
      </c>
      <c r="F40" s="45" t="s">
        <v>182</v>
      </c>
      <c r="G40" s="88" t="str">
        <f>CONCATENATE(ProjektEigenschaften!$B$17,0,1)</f>
        <v>SM01</v>
      </c>
      <c r="H40" s="45">
        <v>1</v>
      </c>
      <c r="I40" s="45" t="s">
        <v>62</v>
      </c>
      <c r="K40" s="45" t="s">
        <v>4</v>
      </c>
      <c r="L40" s="45" t="s">
        <v>68</v>
      </c>
      <c r="M40" s="45" t="s">
        <v>6</v>
      </c>
      <c r="N40" s="45" t="s">
        <v>7</v>
      </c>
      <c r="T40" s="19"/>
    </row>
    <row r="41" spans="1:20" s="17" customFormat="1">
      <c r="A41" s="27">
        <f t="shared" si="0"/>
        <v>40</v>
      </c>
      <c r="B41" s="1" t="str">
        <f>B40</f>
        <v>L022</v>
      </c>
      <c r="C41" s="17" t="str">
        <f>C40</f>
        <v>S003</v>
      </c>
      <c r="D41" s="6">
        <f>D40</f>
        <v>1</v>
      </c>
      <c r="E41" s="17" t="str">
        <f>E40</f>
        <v>app SM03 A1</v>
      </c>
      <c r="F41" s="45" t="s">
        <v>183</v>
      </c>
      <c r="G41" s="88" t="str">
        <f>CONCATENATE(ProjektEigenschaften!$B$17,0,2)</f>
        <v>SM02</v>
      </c>
      <c r="H41" s="45">
        <v>1</v>
      </c>
      <c r="I41" s="45" t="s">
        <v>64</v>
      </c>
      <c r="K41" s="45" t="s">
        <v>4</v>
      </c>
      <c r="L41" s="17" t="str">
        <f>L40</f>
        <v>Sammelalarm 3</v>
      </c>
      <c r="M41" s="17" t="str">
        <f>M40</f>
        <v>xy</v>
      </c>
      <c r="N41" s="17" t="str">
        <f>N40</f>
        <v>yz</v>
      </c>
      <c r="T41" s="19"/>
    </row>
    <row r="42" spans="1:20" s="24" customFormat="1">
      <c r="A42" s="27">
        <f t="shared" si="0"/>
        <v>41</v>
      </c>
      <c r="B42" s="22" t="str">
        <f>B40</f>
        <v>L022</v>
      </c>
      <c r="C42" s="22" t="str">
        <f>C40</f>
        <v>S003</v>
      </c>
      <c r="D42" s="7">
        <f>D40</f>
        <v>1</v>
      </c>
      <c r="E42" s="24" t="str">
        <f>E40</f>
        <v>app SM03 A1</v>
      </c>
      <c r="F42" s="45" t="s">
        <v>184</v>
      </c>
      <c r="G42" s="88" t="str">
        <f>CONCATENATE(ProjektEigenschaften!$B$17,0,3)</f>
        <v>SM03</v>
      </c>
      <c r="H42" s="45">
        <v>1</v>
      </c>
      <c r="I42" s="45" t="s">
        <v>69</v>
      </c>
      <c r="K42" s="45" t="s">
        <v>4</v>
      </c>
      <c r="L42" s="22" t="str">
        <f>L40</f>
        <v>Sammelalarm 3</v>
      </c>
      <c r="M42" s="22" t="str">
        <f>M40</f>
        <v>xy</v>
      </c>
      <c r="N42" s="22" t="str">
        <f>N40</f>
        <v>yz</v>
      </c>
      <c r="T42" s="19"/>
    </row>
    <row r="43" spans="1:20" s="19" customFormat="1">
      <c r="A43" s="27">
        <f t="shared" si="0"/>
        <v>42</v>
      </c>
      <c r="B43" s="45" t="s">
        <v>70</v>
      </c>
      <c r="C43" s="45" t="s">
        <v>71</v>
      </c>
      <c r="D43" s="45">
        <v>1</v>
      </c>
      <c r="E43" s="88" t="str">
        <f>ApparateEigenschaften!$A$53</f>
        <v>app RM01 A1</v>
      </c>
      <c r="F43" s="45" t="s">
        <v>182</v>
      </c>
      <c r="G43" s="88" t="str">
        <f>CONCATENATE(ProjektEigenschaften!$B$19,0,1)</f>
        <v>RM01</v>
      </c>
      <c r="H43" s="45">
        <v>1</v>
      </c>
      <c r="I43" s="45" t="s">
        <v>73</v>
      </c>
      <c r="K43" s="45" t="s">
        <v>4</v>
      </c>
      <c r="L43" s="45" t="s">
        <v>74</v>
      </c>
      <c r="M43" s="45" t="s">
        <v>6</v>
      </c>
      <c r="N43" s="45" t="s">
        <v>7</v>
      </c>
    </row>
    <row r="44" spans="1:20" s="23" customFormat="1">
      <c r="A44" s="27">
        <f t="shared" si="0"/>
        <v>43</v>
      </c>
      <c r="B44" s="45" t="s">
        <v>75</v>
      </c>
      <c r="C44" s="45" t="s">
        <v>76</v>
      </c>
      <c r="D44" s="45">
        <v>1</v>
      </c>
      <c r="E44" s="88" t="str">
        <f>ApparateEigenschaften!$A$54</f>
        <v>app RM02 A1</v>
      </c>
      <c r="F44" s="45" t="s">
        <v>182</v>
      </c>
      <c r="G44" s="88" t="str">
        <f>CONCATENATE(ProjektEigenschaften!$B$19,0,1)</f>
        <v>RM01</v>
      </c>
      <c r="H44" s="45">
        <v>1</v>
      </c>
      <c r="I44" s="45" t="s">
        <v>78</v>
      </c>
      <c r="K44" s="45" t="s">
        <v>4</v>
      </c>
      <c r="L44" s="45" t="s">
        <v>79</v>
      </c>
      <c r="M44" s="45" t="s">
        <v>6</v>
      </c>
      <c r="N44" s="45" t="s">
        <v>7</v>
      </c>
      <c r="T44" s="19"/>
    </row>
    <row r="45" spans="1:20" s="24" customFormat="1">
      <c r="A45" s="27">
        <f t="shared" si="0"/>
        <v>44</v>
      </c>
      <c r="B45" s="22" t="str">
        <f>B44</f>
        <v>L031</v>
      </c>
      <c r="C45" s="22" t="str">
        <f>C44</f>
        <v>E002</v>
      </c>
      <c r="D45" s="7">
        <f>D44</f>
        <v>1</v>
      </c>
      <c r="E45" s="24" t="str">
        <f>E44</f>
        <v>app RM02 A1</v>
      </c>
      <c r="F45" s="45" t="s">
        <v>183</v>
      </c>
      <c r="G45" s="88" t="str">
        <f>CONCATENATE(ProjektEigenschaften!$B$19,0,2)</f>
        <v>RM02</v>
      </c>
      <c r="H45" s="45">
        <v>1</v>
      </c>
      <c r="I45" s="45" t="s">
        <v>80</v>
      </c>
      <c r="K45" s="45" t="s">
        <v>4</v>
      </c>
      <c r="L45" s="22" t="str">
        <f>L44</f>
        <v>Signal 2</v>
      </c>
      <c r="M45" s="22" t="str">
        <f>M44</f>
        <v>xy</v>
      </c>
      <c r="N45" s="22" t="str">
        <f>N44</f>
        <v>yz</v>
      </c>
      <c r="T45" s="19"/>
    </row>
    <row r="46" spans="1:20" s="23" customFormat="1">
      <c r="A46" s="27">
        <f t="shared" si="0"/>
        <v>45</v>
      </c>
      <c r="B46" s="45" t="s">
        <v>81</v>
      </c>
      <c r="C46" s="45" t="s">
        <v>82</v>
      </c>
      <c r="D46" s="45">
        <v>1</v>
      </c>
      <c r="E46" s="88" t="str">
        <f>ApparateEigenschaften!$A$55</f>
        <v>app RM03 A1</v>
      </c>
      <c r="F46" s="45" t="s">
        <v>182</v>
      </c>
      <c r="G46" s="88" t="str">
        <f>CONCATENATE(ProjektEigenschaften!$B$19,0,1)</f>
        <v>RM01</v>
      </c>
      <c r="H46" s="45">
        <v>1</v>
      </c>
      <c r="I46" s="45" t="s">
        <v>78</v>
      </c>
      <c r="K46" s="45" t="s">
        <v>4</v>
      </c>
      <c r="L46" s="45" t="s">
        <v>84</v>
      </c>
      <c r="M46" s="45" t="s">
        <v>6</v>
      </c>
      <c r="N46" s="45" t="s">
        <v>7</v>
      </c>
      <c r="T46" s="19"/>
    </row>
    <row r="47" spans="1:20" s="17" customFormat="1">
      <c r="A47" s="27">
        <f t="shared" si="0"/>
        <v>46</v>
      </c>
      <c r="B47" s="1" t="str">
        <f>B46</f>
        <v>L032</v>
      </c>
      <c r="C47" s="17" t="str">
        <f>C46</f>
        <v>E003</v>
      </c>
      <c r="D47" s="6">
        <f>D46</f>
        <v>1</v>
      </c>
      <c r="E47" s="17" t="str">
        <f>E46</f>
        <v>app RM03 A1</v>
      </c>
      <c r="F47" s="45" t="s">
        <v>183</v>
      </c>
      <c r="G47" s="88" t="str">
        <f>CONCATENATE(ProjektEigenschaften!$B$19,0,2)</f>
        <v>RM02</v>
      </c>
      <c r="H47" s="45">
        <v>1</v>
      </c>
      <c r="I47" s="45" t="s">
        <v>80</v>
      </c>
      <c r="K47" s="45" t="s">
        <v>4</v>
      </c>
      <c r="L47" s="17" t="str">
        <f>L46</f>
        <v>Signal 3</v>
      </c>
      <c r="M47" s="17" t="str">
        <f>M46</f>
        <v>xy</v>
      </c>
      <c r="N47" s="17" t="str">
        <f>N46</f>
        <v>yz</v>
      </c>
      <c r="T47" s="19"/>
    </row>
    <row r="48" spans="1:20" s="24" customFormat="1">
      <c r="A48" s="27">
        <f>IF(B48="","",ROW()-1)</f>
        <v>47</v>
      </c>
      <c r="B48" s="22" t="str">
        <f>B46</f>
        <v>L032</v>
      </c>
      <c r="C48" s="22" t="str">
        <f>C46</f>
        <v>E003</v>
      </c>
      <c r="D48" s="7">
        <f>D46</f>
        <v>1</v>
      </c>
      <c r="E48" s="24" t="str">
        <f>E46</f>
        <v>app RM03 A1</v>
      </c>
      <c r="F48" s="45" t="s">
        <v>184</v>
      </c>
      <c r="G48" s="88" t="str">
        <f>CONCATENATE(ProjektEigenschaften!$B$19,0,3)</f>
        <v>RM03</v>
      </c>
      <c r="H48" s="45">
        <v>1</v>
      </c>
      <c r="I48" s="45" t="s">
        <v>85</v>
      </c>
      <c r="K48" s="45" t="s">
        <v>4</v>
      </c>
      <c r="L48" s="22" t="str">
        <f>L46</f>
        <v>Signal 3</v>
      </c>
      <c r="M48" s="22" t="str">
        <f>M46</f>
        <v>xy</v>
      </c>
      <c r="N48" s="22" t="str">
        <f>N46</f>
        <v>yz</v>
      </c>
      <c r="T48" s="19"/>
    </row>
    <row r="49" spans="1:20">
      <c r="A49" s="27" t="str">
        <f t="shared" ref="A49:A112" si="24">IF(B49="","",ROW()-1)</f>
        <v/>
      </c>
      <c r="T49" s="19"/>
    </row>
    <row r="50" spans="1:20">
      <c r="A50" s="27" t="str">
        <f t="shared" si="24"/>
        <v/>
      </c>
    </row>
    <row r="51" spans="1:20">
      <c r="A51" s="27" t="str">
        <f t="shared" si="24"/>
        <v/>
      </c>
    </row>
    <row r="52" spans="1:20">
      <c r="A52" s="27" t="str">
        <f t="shared" si="24"/>
        <v/>
      </c>
    </row>
    <row r="53" spans="1:20">
      <c r="A53" s="27" t="str">
        <f t="shared" si="24"/>
        <v/>
      </c>
    </row>
    <row r="54" spans="1:20">
      <c r="A54" s="27" t="str">
        <f t="shared" si="24"/>
        <v/>
      </c>
    </row>
    <row r="55" spans="1:20">
      <c r="A55" s="27" t="str">
        <f t="shared" si="24"/>
        <v/>
      </c>
    </row>
    <row r="56" spans="1:20">
      <c r="A56" s="27" t="str">
        <f t="shared" si="24"/>
        <v/>
      </c>
    </row>
    <row r="57" spans="1:20">
      <c r="A57" s="27" t="str">
        <f t="shared" si="24"/>
        <v/>
      </c>
    </row>
    <row r="58" spans="1:20">
      <c r="A58" s="27" t="str">
        <f t="shared" si="24"/>
        <v/>
      </c>
    </row>
    <row r="59" spans="1:20">
      <c r="A59" s="27" t="str">
        <f t="shared" si="24"/>
        <v/>
      </c>
    </row>
    <row r="60" spans="1:20">
      <c r="A60" s="27" t="str">
        <f t="shared" si="24"/>
        <v/>
      </c>
    </row>
    <row r="61" spans="1:20">
      <c r="A61" s="27" t="str">
        <f t="shared" si="24"/>
        <v/>
      </c>
    </row>
    <row r="62" spans="1:20">
      <c r="A62" s="27" t="str">
        <f t="shared" si="24"/>
        <v/>
      </c>
    </row>
    <row r="63" spans="1:20">
      <c r="A63" s="27" t="str">
        <f t="shared" si="24"/>
        <v/>
      </c>
    </row>
    <row r="64" spans="1:20">
      <c r="A64" s="27" t="str">
        <f t="shared" si="24"/>
        <v/>
      </c>
    </row>
    <row r="65" spans="1:1">
      <c r="A65" s="27" t="str">
        <f t="shared" si="24"/>
        <v/>
      </c>
    </row>
    <row r="66" spans="1:1">
      <c r="A66" s="27" t="str">
        <f t="shared" si="24"/>
        <v/>
      </c>
    </row>
    <row r="67" spans="1:1">
      <c r="A67" s="27" t="str">
        <f t="shared" si="24"/>
        <v/>
      </c>
    </row>
    <row r="68" spans="1:1">
      <c r="A68" s="27" t="str">
        <f t="shared" si="24"/>
        <v/>
      </c>
    </row>
    <row r="69" spans="1:1">
      <c r="A69" s="27" t="str">
        <f t="shared" si="24"/>
        <v/>
      </c>
    </row>
    <row r="70" spans="1:1">
      <c r="A70" s="27" t="str">
        <f t="shared" si="24"/>
        <v/>
      </c>
    </row>
    <row r="71" spans="1:1">
      <c r="A71" s="27" t="str">
        <f t="shared" si="24"/>
        <v/>
      </c>
    </row>
    <row r="72" spans="1:1">
      <c r="A72" s="27" t="str">
        <f t="shared" si="24"/>
        <v/>
      </c>
    </row>
    <row r="73" spans="1:1">
      <c r="A73" s="27" t="str">
        <f t="shared" si="24"/>
        <v/>
      </c>
    </row>
    <row r="74" spans="1:1">
      <c r="A74" s="27" t="str">
        <f t="shared" si="24"/>
        <v/>
      </c>
    </row>
    <row r="75" spans="1:1">
      <c r="A75" s="27" t="str">
        <f t="shared" si="24"/>
        <v/>
      </c>
    </row>
    <row r="76" spans="1:1">
      <c r="A76" s="27" t="str">
        <f t="shared" si="24"/>
        <v/>
      </c>
    </row>
    <row r="77" spans="1:1">
      <c r="A77" s="27" t="str">
        <f t="shared" si="24"/>
        <v/>
      </c>
    </row>
    <row r="78" spans="1:1">
      <c r="A78" s="27" t="str">
        <f t="shared" si="24"/>
        <v/>
      </c>
    </row>
    <row r="79" spans="1:1">
      <c r="A79" s="27" t="str">
        <f t="shared" si="24"/>
        <v/>
      </c>
    </row>
    <row r="80" spans="1:1">
      <c r="A80" s="27" t="str">
        <f t="shared" si="24"/>
        <v/>
      </c>
    </row>
    <row r="81" spans="1:1">
      <c r="A81" s="27" t="str">
        <f t="shared" si="24"/>
        <v/>
      </c>
    </row>
    <row r="82" spans="1:1">
      <c r="A82" s="27" t="str">
        <f t="shared" si="24"/>
        <v/>
      </c>
    </row>
    <row r="83" spans="1:1">
      <c r="A83" s="27" t="str">
        <f t="shared" si="24"/>
        <v/>
      </c>
    </row>
    <row r="84" spans="1:1">
      <c r="A84" s="27" t="str">
        <f t="shared" si="24"/>
        <v/>
      </c>
    </row>
    <row r="85" spans="1:1">
      <c r="A85" s="27" t="str">
        <f t="shared" si="24"/>
        <v/>
      </c>
    </row>
    <row r="86" spans="1:1">
      <c r="A86" s="27" t="str">
        <f t="shared" si="24"/>
        <v/>
      </c>
    </row>
    <row r="87" spans="1:1">
      <c r="A87" s="27" t="str">
        <f t="shared" si="24"/>
        <v/>
      </c>
    </row>
    <row r="88" spans="1:1">
      <c r="A88" s="27" t="str">
        <f t="shared" si="24"/>
        <v/>
      </c>
    </row>
    <row r="89" spans="1:1">
      <c r="A89" s="27" t="str">
        <f t="shared" si="24"/>
        <v/>
      </c>
    </row>
    <row r="90" spans="1:1">
      <c r="A90" s="27" t="str">
        <f t="shared" si="24"/>
        <v/>
      </c>
    </row>
    <row r="91" spans="1:1">
      <c r="A91" s="27" t="str">
        <f t="shared" si="24"/>
        <v/>
      </c>
    </row>
    <row r="92" spans="1:1">
      <c r="A92" s="27" t="str">
        <f t="shared" si="24"/>
        <v/>
      </c>
    </row>
    <row r="93" spans="1:1">
      <c r="A93" s="27" t="str">
        <f t="shared" si="24"/>
        <v/>
      </c>
    </row>
    <row r="94" spans="1:1">
      <c r="A94" s="27" t="str">
        <f t="shared" si="24"/>
        <v/>
      </c>
    </row>
    <row r="95" spans="1:1">
      <c r="A95" s="27" t="str">
        <f t="shared" si="24"/>
        <v/>
      </c>
    </row>
    <row r="96" spans="1:1">
      <c r="A96" s="27" t="str">
        <f t="shared" si="24"/>
        <v/>
      </c>
    </row>
    <row r="97" spans="1:1">
      <c r="A97" s="27" t="str">
        <f t="shared" si="24"/>
        <v/>
      </c>
    </row>
    <row r="98" spans="1:1">
      <c r="A98" s="27" t="str">
        <f t="shared" si="24"/>
        <v/>
      </c>
    </row>
    <row r="99" spans="1:1">
      <c r="A99" s="27" t="str">
        <f t="shared" si="24"/>
        <v/>
      </c>
    </row>
    <row r="100" spans="1:1">
      <c r="A100" s="27" t="str">
        <f t="shared" si="24"/>
        <v/>
      </c>
    </row>
    <row r="101" spans="1:1">
      <c r="A101" s="27" t="str">
        <f t="shared" si="24"/>
        <v/>
      </c>
    </row>
    <row r="102" spans="1:1">
      <c r="A102" s="27" t="str">
        <f t="shared" si="24"/>
        <v/>
      </c>
    </row>
    <row r="103" spans="1:1">
      <c r="A103" s="27" t="str">
        <f t="shared" si="24"/>
        <v/>
      </c>
    </row>
    <row r="104" spans="1:1">
      <c r="A104" s="27" t="str">
        <f t="shared" si="24"/>
        <v/>
      </c>
    </row>
    <row r="105" spans="1:1">
      <c r="A105" s="27" t="str">
        <f t="shared" si="24"/>
        <v/>
      </c>
    </row>
    <row r="106" spans="1:1">
      <c r="A106" s="27" t="str">
        <f t="shared" si="24"/>
        <v/>
      </c>
    </row>
    <row r="107" spans="1:1">
      <c r="A107" s="27" t="str">
        <f t="shared" si="24"/>
        <v/>
      </c>
    </row>
    <row r="108" spans="1:1">
      <c r="A108" s="27" t="str">
        <f t="shared" si="24"/>
        <v/>
      </c>
    </row>
    <row r="109" spans="1:1">
      <c r="A109" s="27" t="str">
        <f t="shared" si="24"/>
        <v/>
      </c>
    </row>
    <row r="110" spans="1:1">
      <c r="A110" s="27" t="str">
        <f t="shared" si="24"/>
        <v/>
      </c>
    </row>
    <row r="111" spans="1:1">
      <c r="A111" s="27" t="str">
        <f t="shared" si="24"/>
        <v/>
      </c>
    </row>
    <row r="112" spans="1:1">
      <c r="A112" s="27" t="str">
        <f t="shared" si="24"/>
        <v/>
      </c>
    </row>
    <row r="113" spans="1:1">
      <c r="A113" s="27" t="str">
        <f t="shared" ref="A113:A176" si="25">IF(B113="","",ROW()-1)</f>
        <v/>
      </c>
    </row>
    <row r="114" spans="1:1">
      <c r="A114" s="27" t="str">
        <f t="shared" si="25"/>
        <v/>
      </c>
    </row>
    <row r="115" spans="1:1">
      <c r="A115" s="27" t="str">
        <f t="shared" si="25"/>
        <v/>
      </c>
    </row>
    <row r="116" spans="1:1">
      <c r="A116" s="27" t="str">
        <f t="shared" si="25"/>
        <v/>
      </c>
    </row>
    <row r="117" spans="1:1">
      <c r="A117" s="27" t="str">
        <f t="shared" si="25"/>
        <v/>
      </c>
    </row>
    <row r="118" spans="1:1">
      <c r="A118" s="27" t="str">
        <f t="shared" si="25"/>
        <v/>
      </c>
    </row>
    <row r="119" spans="1:1">
      <c r="A119" s="27" t="str">
        <f t="shared" si="25"/>
        <v/>
      </c>
    </row>
    <row r="120" spans="1:1">
      <c r="A120" s="27" t="str">
        <f t="shared" si="25"/>
        <v/>
      </c>
    </row>
    <row r="121" spans="1:1">
      <c r="A121" s="27" t="str">
        <f t="shared" si="25"/>
        <v/>
      </c>
    </row>
    <row r="122" spans="1:1">
      <c r="A122" s="27" t="str">
        <f t="shared" si="25"/>
        <v/>
      </c>
    </row>
    <row r="123" spans="1:1">
      <c r="A123" s="27" t="str">
        <f t="shared" si="25"/>
        <v/>
      </c>
    </row>
    <row r="124" spans="1:1">
      <c r="A124" s="27" t="str">
        <f t="shared" si="25"/>
        <v/>
      </c>
    </row>
    <row r="125" spans="1:1">
      <c r="A125" s="27" t="str">
        <f t="shared" si="25"/>
        <v/>
      </c>
    </row>
    <row r="126" spans="1:1">
      <c r="A126" s="27" t="str">
        <f t="shared" si="25"/>
        <v/>
      </c>
    </row>
    <row r="127" spans="1:1">
      <c r="A127" s="27" t="str">
        <f t="shared" si="25"/>
        <v/>
      </c>
    </row>
    <row r="128" spans="1:1">
      <c r="A128" s="27" t="str">
        <f t="shared" si="25"/>
        <v/>
      </c>
    </row>
    <row r="129" spans="1:1">
      <c r="A129" s="27" t="str">
        <f t="shared" si="25"/>
        <v/>
      </c>
    </row>
    <row r="130" spans="1:1">
      <c r="A130" s="27" t="str">
        <f t="shared" si="25"/>
        <v/>
      </c>
    </row>
    <row r="131" spans="1:1">
      <c r="A131" s="27" t="str">
        <f t="shared" si="25"/>
        <v/>
      </c>
    </row>
    <row r="132" spans="1:1">
      <c r="A132" s="27" t="str">
        <f t="shared" si="25"/>
        <v/>
      </c>
    </row>
    <row r="133" spans="1:1">
      <c r="A133" s="27" t="str">
        <f t="shared" si="25"/>
        <v/>
      </c>
    </row>
    <row r="134" spans="1:1">
      <c r="A134" s="27" t="str">
        <f t="shared" si="25"/>
        <v/>
      </c>
    </row>
    <row r="135" spans="1:1">
      <c r="A135" s="27" t="str">
        <f t="shared" si="25"/>
        <v/>
      </c>
    </row>
    <row r="136" spans="1:1">
      <c r="A136" s="27" t="str">
        <f t="shared" si="25"/>
        <v/>
      </c>
    </row>
    <row r="137" spans="1:1">
      <c r="A137" s="27" t="str">
        <f t="shared" si="25"/>
        <v/>
      </c>
    </row>
    <row r="138" spans="1:1">
      <c r="A138" s="27" t="str">
        <f t="shared" si="25"/>
        <v/>
      </c>
    </row>
    <row r="139" spans="1:1">
      <c r="A139" s="27" t="str">
        <f t="shared" si="25"/>
        <v/>
      </c>
    </row>
    <row r="140" spans="1:1">
      <c r="A140" s="27" t="str">
        <f t="shared" si="25"/>
        <v/>
      </c>
    </row>
    <row r="141" spans="1:1">
      <c r="A141" s="27" t="str">
        <f t="shared" si="25"/>
        <v/>
      </c>
    </row>
    <row r="142" spans="1:1">
      <c r="A142" s="27" t="str">
        <f t="shared" si="25"/>
        <v/>
      </c>
    </row>
    <row r="143" spans="1:1">
      <c r="A143" s="27" t="str">
        <f t="shared" si="25"/>
        <v/>
      </c>
    </row>
    <row r="144" spans="1:1">
      <c r="A144" s="27" t="str">
        <f t="shared" si="25"/>
        <v/>
      </c>
    </row>
    <row r="145" spans="1:1">
      <c r="A145" s="27" t="str">
        <f t="shared" si="25"/>
        <v/>
      </c>
    </row>
    <row r="146" spans="1:1">
      <c r="A146" s="27" t="str">
        <f t="shared" si="25"/>
        <v/>
      </c>
    </row>
    <row r="147" spans="1:1">
      <c r="A147" s="27" t="str">
        <f t="shared" si="25"/>
        <v/>
      </c>
    </row>
    <row r="148" spans="1:1">
      <c r="A148" s="27" t="str">
        <f t="shared" si="25"/>
        <v/>
      </c>
    </row>
    <row r="149" spans="1:1">
      <c r="A149" s="27" t="str">
        <f t="shared" si="25"/>
        <v/>
      </c>
    </row>
    <row r="150" spans="1:1">
      <c r="A150" s="27" t="str">
        <f t="shared" si="25"/>
        <v/>
      </c>
    </row>
    <row r="151" spans="1:1">
      <c r="A151" s="27" t="str">
        <f t="shared" si="25"/>
        <v/>
      </c>
    </row>
    <row r="152" spans="1:1">
      <c r="A152" s="27" t="str">
        <f t="shared" si="25"/>
        <v/>
      </c>
    </row>
    <row r="153" spans="1:1">
      <c r="A153" s="27" t="str">
        <f t="shared" si="25"/>
        <v/>
      </c>
    </row>
    <row r="154" spans="1:1">
      <c r="A154" s="27" t="str">
        <f t="shared" si="25"/>
        <v/>
      </c>
    </row>
    <row r="155" spans="1:1">
      <c r="A155" s="27" t="str">
        <f t="shared" si="25"/>
        <v/>
      </c>
    </row>
    <row r="156" spans="1:1">
      <c r="A156" s="27" t="str">
        <f t="shared" si="25"/>
        <v/>
      </c>
    </row>
    <row r="157" spans="1:1">
      <c r="A157" s="27" t="str">
        <f t="shared" si="25"/>
        <v/>
      </c>
    </row>
    <row r="158" spans="1:1">
      <c r="A158" s="27" t="str">
        <f t="shared" si="25"/>
        <v/>
      </c>
    </row>
    <row r="159" spans="1:1">
      <c r="A159" s="27" t="str">
        <f t="shared" si="25"/>
        <v/>
      </c>
    </row>
    <row r="160" spans="1:1">
      <c r="A160" s="27" t="str">
        <f t="shared" si="25"/>
        <v/>
      </c>
    </row>
    <row r="161" spans="1:1">
      <c r="A161" s="27" t="str">
        <f t="shared" si="25"/>
        <v/>
      </c>
    </row>
    <row r="162" spans="1:1">
      <c r="A162" s="27" t="str">
        <f t="shared" si="25"/>
        <v/>
      </c>
    </row>
    <row r="163" spans="1:1">
      <c r="A163" s="27" t="str">
        <f t="shared" si="25"/>
        <v/>
      </c>
    </row>
    <row r="164" spans="1:1">
      <c r="A164" s="27" t="str">
        <f t="shared" si="25"/>
        <v/>
      </c>
    </row>
    <row r="165" spans="1:1">
      <c r="A165" s="27" t="str">
        <f t="shared" si="25"/>
        <v/>
      </c>
    </row>
    <row r="166" spans="1:1">
      <c r="A166" s="27" t="str">
        <f t="shared" si="25"/>
        <v/>
      </c>
    </row>
    <row r="167" spans="1:1">
      <c r="A167" s="27" t="str">
        <f t="shared" si="25"/>
        <v/>
      </c>
    </row>
    <row r="168" spans="1:1">
      <c r="A168" s="27" t="str">
        <f t="shared" si="25"/>
        <v/>
      </c>
    </row>
    <row r="169" spans="1:1">
      <c r="A169" s="27" t="str">
        <f t="shared" si="25"/>
        <v/>
      </c>
    </row>
    <row r="170" spans="1:1">
      <c r="A170" s="27" t="str">
        <f t="shared" si="25"/>
        <v/>
      </c>
    </row>
    <row r="171" spans="1:1">
      <c r="A171" s="27" t="str">
        <f t="shared" si="25"/>
        <v/>
      </c>
    </row>
    <row r="172" spans="1:1">
      <c r="A172" s="27" t="str">
        <f t="shared" si="25"/>
        <v/>
      </c>
    </row>
    <row r="173" spans="1:1">
      <c r="A173" s="27" t="str">
        <f t="shared" si="25"/>
        <v/>
      </c>
    </row>
    <row r="174" spans="1:1">
      <c r="A174" s="27" t="str">
        <f t="shared" si="25"/>
        <v/>
      </c>
    </row>
    <row r="175" spans="1:1">
      <c r="A175" s="27" t="str">
        <f t="shared" si="25"/>
        <v/>
      </c>
    </row>
    <row r="176" spans="1:1">
      <c r="A176" s="27" t="str">
        <f t="shared" si="25"/>
        <v/>
      </c>
    </row>
    <row r="177" spans="1:1">
      <c r="A177" s="27" t="str">
        <f t="shared" ref="A177:A240" si="26">IF(B177="","",ROW()-1)</f>
        <v/>
      </c>
    </row>
    <row r="178" spans="1:1">
      <c r="A178" s="27" t="str">
        <f t="shared" si="26"/>
        <v/>
      </c>
    </row>
    <row r="179" spans="1:1">
      <c r="A179" s="27" t="str">
        <f t="shared" si="26"/>
        <v/>
      </c>
    </row>
    <row r="180" spans="1:1">
      <c r="A180" s="27" t="str">
        <f t="shared" si="26"/>
        <v/>
      </c>
    </row>
    <row r="181" spans="1:1">
      <c r="A181" s="27" t="str">
        <f t="shared" si="26"/>
        <v/>
      </c>
    </row>
    <row r="182" spans="1:1">
      <c r="A182" s="27" t="str">
        <f t="shared" si="26"/>
        <v/>
      </c>
    </row>
    <row r="183" spans="1:1">
      <c r="A183" s="27" t="str">
        <f t="shared" si="26"/>
        <v/>
      </c>
    </row>
    <row r="184" spans="1:1">
      <c r="A184" s="27" t="str">
        <f t="shared" si="26"/>
        <v/>
      </c>
    </row>
    <row r="185" spans="1:1">
      <c r="A185" s="27" t="str">
        <f t="shared" si="26"/>
        <v/>
      </c>
    </row>
    <row r="186" spans="1:1">
      <c r="A186" s="27" t="str">
        <f t="shared" si="26"/>
        <v/>
      </c>
    </row>
    <row r="187" spans="1:1">
      <c r="A187" s="27" t="str">
        <f t="shared" si="26"/>
        <v/>
      </c>
    </row>
    <row r="188" spans="1:1">
      <c r="A188" s="27" t="str">
        <f t="shared" si="26"/>
        <v/>
      </c>
    </row>
    <row r="189" spans="1:1">
      <c r="A189" s="27" t="str">
        <f t="shared" si="26"/>
        <v/>
      </c>
    </row>
    <row r="190" spans="1:1">
      <c r="A190" s="27" t="str">
        <f t="shared" si="26"/>
        <v/>
      </c>
    </row>
    <row r="191" spans="1:1">
      <c r="A191" s="27" t="str">
        <f t="shared" si="26"/>
        <v/>
      </c>
    </row>
    <row r="192" spans="1:1">
      <c r="A192" s="27" t="str">
        <f t="shared" si="26"/>
        <v/>
      </c>
    </row>
    <row r="193" spans="1:1">
      <c r="A193" s="27" t="str">
        <f t="shared" si="26"/>
        <v/>
      </c>
    </row>
    <row r="194" spans="1:1">
      <c r="A194" s="27" t="str">
        <f t="shared" si="26"/>
        <v/>
      </c>
    </row>
    <row r="195" spans="1:1">
      <c r="A195" s="27" t="str">
        <f t="shared" si="26"/>
        <v/>
      </c>
    </row>
    <row r="196" spans="1:1">
      <c r="A196" s="27" t="str">
        <f t="shared" si="26"/>
        <v/>
      </c>
    </row>
    <row r="197" spans="1:1">
      <c r="A197" s="27" t="str">
        <f t="shared" si="26"/>
        <v/>
      </c>
    </row>
    <row r="198" spans="1:1">
      <c r="A198" s="27" t="str">
        <f t="shared" si="26"/>
        <v/>
      </c>
    </row>
    <row r="199" spans="1:1">
      <c r="A199" s="27" t="str">
        <f t="shared" si="26"/>
        <v/>
      </c>
    </row>
    <row r="200" spans="1:1">
      <c r="A200" s="27" t="str">
        <f t="shared" si="26"/>
        <v/>
      </c>
    </row>
    <row r="201" spans="1:1">
      <c r="A201" s="27" t="str">
        <f t="shared" si="26"/>
        <v/>
      </c>
    </row>
    <row r="202" spans="1:1">
      <c r="A202" s="27" t="str">
        <f t="shared" si="26"/>
        <v/>
      </c>
    </row>
    <row r="203" spans="1:1">
      <c r="A203" s="27" t="str">
        <f t="shared" si="26"/>
        <v/>
      </c>
    </row>
    <row r="204" spans="1:1">
      <c r="A204" s="27" t="str">
        <f t="shared" si="26"/>
        <v/>
      </c>
    </row>
    <row r="205" spans="1:1">
      <c r="A205" s="27" t="str">
        <f t="shared" si="26"/>
        <v/>
      </c>
    </row>
    <row r="206" spans="1:1">
      <c r="A206" s="27" t="str">
        <f t="shared" si="26"/>
        <v/>
      </c>
    </row>
    <row r="207" spans="1:1">
      <c r="A207" s="27" t="str">
        <f t="shared" si="26"/>
        <v/>
      </c>
    </row>
    <row r="208" spans="1:1">
      <c r="A208" s="27" t="str">
        <f t="shared" si="26"/>
        <v/>
      </c>
    </row>
    <row r="209" spans="1:1">
      <c r="A209" s="27" t="str">
        <f t="shared" si="26"/>
        <v/>
      </c>
    </row>
    <row r="210" spans="1:1">
      <c r="A210" s="27" t="str">
        <f t="shared" si="26"/>
        <v/>
      </c>
    </row>
    <row r="211" spans="1:1">
      <c r="A211" s="27" t="str">
        <f t="shared" si="26"/>
        <v/>
      </c>
    </row>
    <row r="212" spans="1:1">
      <c r="A212" s="27" t="str">
        <f t="shared" si="26"/>
        <v/>
      </c>
    </row>
    <row r="213" spans="1:1">
      <c r="A213" s="27" t="str">
        <f t="shared" si="26"/>
        <v/>
      </c>
    </row>
    <row r="214" spans="1:1">
      <c r="A214" s="27" t="str">
        <f t="shared" si="26"/>
        <v/>
      </c>
    </row>
    <row r="215" spans="1:1">
      <c r="A215" s="27" t="str">
        <f t="shared" si="26"/>
        <v/>
      </c>
    </row>
    <row r="216" spans="1:1">
      <c r="A216" s="27" t="str">
        <f t="shared" si="26"/>
        <v/>
      </c>
    </row>
    <row r="217" spans="1:1">
      <c r="A217" s="27" t="str">
        <f t="shared" si="26"/>
        <v/>
      </c>
    </row>
    <row r="218" spans="1:1">
      <c r="A218" s="27" t="str">
        <f t="shared" si="26"/>
        <v/>
      </c>
    </row>
    <row r="219" spans="1:1">
      <c r="A219" s="27" t="str">
        <f t="shared" si="26"/>
        <v/>
      </c>
    </row>
    <row r="220" spans="1:1">
      <c r="A220" s="27" t="str">
        <f t="shared" si="26"/>
        <v/>
      </c>
    </row>
    <row r="221" spans="1:1">
      <c r="A221" s="27" t="str">
        <f t="shared" si="26"/>
        <v/>
      </c>
    </row>
    <row r="222" spans="1:1">
      <c r="A222" s="27" t="str">
        <f t="shared" si="26"/>
        <v/>
      </c>
    </row>
    <row r="223" spans="1:1">
      <c r="A223" s="27" t="str">
        <f t="shared" si="26"/>
        <v/>
      </c>
    </row>
    <row r="224" spans="1:1">
      <c r="A224" s="27" t="str">
        <f t="shared" si="26"/>
        <v/>
      </c>
    </row>
    <row r="225" spans="1:1">
      <c r="A225" s="27" t="str">
        <f t="shared" si="26"/>
        <v/>
      </c>
    </row>
    <row r="226" spans="1:1">
      <c r="A226" s="27" t="str">
        <f t="shared" si="26"/>
        <v/>
      </c>
    </row>
    <row r="227" spans="1:1">
      <c r="A227" s="27" t="str">
        <f t="shared" si="26"/>
        <v/>
      </c>
    </row>
    <row r="228" spans="1:1">
      <c r="A228" s="27" t="str">
        <f t="shared" si="26"/>
        <v/>
      </c>
    </row>
    <row r="229" spans="1:1">
      <c r="A229" s="27" t="str">
        <f t="shared" si="26"/>
        <v/>
      </c>
    </row>
    <row r="230" spans="1:1">
      <c r="A230" s="27" t="str">
        <f t="shared" si="26"/>
        <v/>
      </c>
    </row>
    <row r="231" spans="1:1">
      <c r="A231" s="27" t="str">
        <f t="shared" si="26"/>
        <v/>
      </c>
    </row>
    <row r="232" spans="1:1">
      <c r="A232" s="27" t="str">
        <f t="shared" si="26"/>
        <v/>
      </c>
    </row>
    <row r="233" spans="1:1">
      <c r="A233" s="27" t="str">
        <f t="shared" si="26"/>
        <v/>
      </c>
    </row>
    <row r="234" spans="1:1">
      <c r="A234" s="27" t="str">
        <f t="shared" si="26"/>
        <v/>
      </c>
    </row>
    <row r="235" spans="1:1">
      <c r="A235" s="27" t="str">
        <f t="shared" si="26"/>
        <v/>
      </c>
    </row>
    <row r="236" spans="1:1">
      <c r="A236" s="27" t="str">
        <f t="shared" si="26"/>
        <v/>
      </c>
    </row>
    <row r="237" spans="1:1">
      <c r="A237" s="27" t="str">
        <f t="shared" si="26"/>
        <v/>
      </c>
    </row>
    <row r="238" spans="1:1">
      <c r="A238" s="27" t="str">
        <f t="shared" si="26"/>
        <v/>
      </c>
    </row>
    <row r="239" spans="1:1">
      <c r="A239" s="27" t="str">
        <f t="shared" si="26"/>
        <v/>
      </c>
    </row>
    <row r="240" spans="1:1">
      <c r="A240" s="27" t="str">
        <f t="shared" si="26"/>
        <v/>
      </c>
    </row>
    <row r="241" spans="1:1">
      <c r="A241" s="27" t="str">
        <f t="shared" ref="A241:A304" si="27">IF(B241="","",ROW()-1)</f>
        <v/>
      </c>
    </row>
    <row r="242" spans="1:1">
      <c r="A242" s="27" t="str">
        <f t="shared" si="27"/>
        <v/>
      </c>
    </row>
    <row r="243" spans="1:1">
      <c r="A243" s="27" t="str">
        <f t="shared" si="27"/>
        <v/>
      </c>
    </row>
    <row r="244" spans="1:1">
      <c r="A244" s="27" t="str">
        <f t="shared" si="27"/>
        <v/>
      </c>
    </row>
    <row r="245" spans="1:1">
      <c r="A245" s="27" t="str">
        <f t="shared" si="27"/>
        <v/>
      </c>
    </row>
    <row r="246" spans="1:1">
      <c r="A246" s="27" t="str">
        <f t="shared" si="27"/>
        <v/>
      </c>
    </row>
    <row r="247" spans="1:1">
      <c r="A247" s="27" t="str">
        <f t="shared" si="27"/>
        <v/>
      </c>
    </row>
    <row r="248" spans="1:1">
      <c r="A248" s="27" t="str">
        <f t="shared" si="27"/>
        <v/>
      </c>
    </row>
    <row r="249" spans="1:1">
      <c r="A249" s="27" t="str">
        <f t="shared" si="27"/>
        <v/>
      </c>
    </row>
    <row r="250" spans="1:1">
      <c r="A250" s="27" t="str">
        <f t="shared" si="27"/>
        <v/>
      </c>
    </row>
    <row r="251" spans="1:1">
      <c r="A251" s="27" t="str">
        <f t="shared" si="27"/>
        <v/>
      </c>
    </row>
    <row r="252" spans="1:1">
      <c r="A252" s="27" t="str">
        <f t="shared" si="27"/>
        <v/>
      </c>
    </row>
    <row r="253" spans="1:1">
      <c r="A253" s="27" t="str">
        <f t="shared" si="27"/>
        <v/>
      </c>
    </row>
    <row r="254" spans="1:1">
      <c r="A254" s="27" t="str">
        <f t="shared" si="27"/>
        <v/>
      </c>
    </row>
    <row r="255" spans="1:1">
      <c r="A255" s="27" t="str">
        <f t="shared" si="27"/>
        <v/>
      </c>
    </row>
    <row r="256" spans="1:1">
      <c r="A256" s="27" t="str">
        <f t="shared" si="27"/>
        <v/>
      </c>
    </row>
    <row r="257" spans="1:1">
      <c r="A257" s="27" t="str">
        <f t="shared" si="27"/>
        <v/>
      </c>
    </row>
    <row r="258" spans="1:1">
      <c r="A258" s="27" t="str">
        <f t="shared" si="27"/>
        <v/>
      </c>
    </row>
    <row r="259" spans="1:1">
      <c r="A259" s="27" t="str">
        <f t="shared" si="27"/>
        <v/>
      </c>
    </row>
    <row r="260" spans="1:1">
      <c r="A260" s="27" t="str">
        <f t="shared" si="27"/>
        <v/>
      </c>
    </row>
    <row r="261" spans="1:1">
      <c r="A261" s="27" t="str">
        <f t="shared" si="27"/>
        <v/>
      </c>
    </row>
    <row r="262" spans="1:1">
      <c r="A262" s="27" t="str">
        <f t="shared" si="27"/>
        <v/>
      </c>
    </row>
    <row r="263" spans="1:1">
      <c r="A263" s="27" t="str">
        <f t="shared" si="27"/>
        <v/>
      </c>
    </row>
    <row r="264" spans="1:1">
      <c r="A264" s="27" t="str">
        <f t="shared" si="27"/>
        <v/>
      </c>
    </row>
    <row r="265" spans="1:1">
      <c r="A265" s="27" t="str">
        <f t="shared" si="27"/>
        <v/>
      </c>
    </row>
    <row r="266" spans="1:1">
      <c r="A266" s="27" t="str">
        <f t="shared" si="27"/>
        <v/>
      </c>
    </row>
    <row r="267" spans="1:1">
      <c r="A267" s="27" t="str">
        <f t="shared" si="27"/>
        <v/>
      </c>
    </row>
    <row r="268" spans="1:1">
      <c r="A268" s="27" t="str">
        <f t="shared" si="27"/>
        <v/>
      </c>
    </row>
    <row r="269" spans="1:1">
      <c r="A269" s="27" t="str">
        <f t="shared" si="27"/>
        <v/>
      </c>
    </row>
    <row r="270" spans="1:1">
      <c r="A270" s="27" t="str">
        <f t="shared" si="27"/>
        <v/>
      </c>
    </row>
    <row r="271" spans="1:1">
      <c r="A271" s="27" t="str">
        <f t="shared" si="27"/>
        <v/>
      </c>
    </row>
    <row r="272" spans="1:1">
      <c r="A272" s="27" t="str">
        <f t="shared" si="27"/>
        <v/>
      </c>
    </row>
    <row r="273" spans="1:1">
      <c r="A273" s="27" t="str">
        <f t="shared" si="27"/>
        <v/>
      </c>
    </row>
    <row r="274" spans="1:1">
      <c r="A274" s="27" t="str">
        <f t="shared" si="27"/>
        <v/>
      </c>
    </row>
    <row r="275" spans="1:1">
      <c r="A275" s="27" t="str">
        <f t="shared" si="27"/>
        <v/>
      </c>
    </row>
    <row r="276" spans="1:1">
      <c r="A276" s="27" t="str">
        <f t="shared" si="27"/>
        <v/>
      </c>
    </row>
    <row r="277" spans="1:1">
      <c r="A277" s="27" t="str">
        <f t="shared" si="27"/>
        <v/>
      </c>
    </row>
    <row r="278" spans="1:1">
      <c r="A278" s="27" t="str">
        <f t="shared" si="27"/>
        <v/>
      </c>
    </row>
    <row r="279" spans="1:1">
      <c r="A279" s="27" t="str">
        <f t="shared" si="27"/>
        <v/>
      </c>
    </row>
    <row r="280" spans="1:1">
      <c r="A280" s="27" t="str">
        <f t="shared" si="27"/>
        <v/>
      </c>
    </row>
    <row r="281" spans="1:1">
      <c r="A281" s="27" t="str">
        <f t="shared" si="27"/>
        <v/>
      </c>
    </row>
    <row r="282" spans="1:1">
      <c r="A282" s="27" t="str">
        <f t="shared" si="27"/>
        <v/>
      </c>
    </row>
    <row r="283" spans="1:1">
      <c r="A283" s="27" t="str">
        <f t="shared" si="27"/>
        <v/>
      </c>
    </row>
    <row r="284" spans="1:1">
      <c r="A284" s="27" t="str">
        <f t="shared" si="27"/>
        <v/>
      </c>
    </row>
    <row r="285" spans="1:1">
      <c r="A285" s="27" t="str">
        <f t="shared" si="27"/>
        <v/>
      </c>
    </row>
    <row r="286" spans="1:1">
      <c r="A286" s="27" t="str">
        <f t="shared" si="27"/>
        <v/>
      </c>
    </row>
    <row r="287" spans="1:1">
      <c r="A287" s="27" t="str">
        <f t="shared" si="27"/>
        <v/>
      </c>
    </row>
    <row r="288" spans="1:1">
      <c r="A288" s="27" t="str">
        <f t="shared" si="27"/>
        <v/>
      </c>
    </row>
    <row r="289" spans="1:1">
      <c r="A289" s="27" t="str">
        <f t="shared" si="27"/>
        <v/>
      </c>
    </row>
    <row r="290" spans="1:1">
      <c r="A290" s="27" t="str">
        <f t="shared" si="27"/>
        <v/>
      </c>
    </row>
    <row r="291" spans="1:1">
      <c r="A291" s="27" t="str">
        <f t="shared" si="27"/>
        <v/>
      </c>
    </row>
    <row r="292" spans="1:1">
      <c r="A292" s="27" t="str">
        <f t="shared" si="27"/>
        <v/>
      </c>
    </row>
    <row r="293" spans="1:1">
      <c r="A293" s="27" t="str">
        <f t="shared" si="27"/>
        <v/>
      </c>
    </row>
    <row r="294" spans="1:1">
      <c r="A294" s="27" t="str">
        <f t="shared" si="27"/>
        <v/>
      </c>
    </row>
    <row r="295" spans="1:1">
      <c r="A295" s="27" t="str">
        <f t="shared" si="27"/>
        <v/>
      </c>
    </row>
    <row r="296" spans="1:1">
      <c r="A296" s="27" t="str">
        <f t="shared" si="27"/>
        <v/>
      </c>
    </row>
    <row r="297" spans="1:1">
      <c r="A297" s="27" t="str">
        <f t="shared" si="27"/>
        <v/>
      </c>
    </row>
    <row r="298" spans="1:1">
      <c r="A298" s="27" t="str">
        <f t="shared" si="27"/>
        <v/>
      </c>
    </row>
    <row r="299" spans="1:1">
      <c r="A299" s="27" t="str">
        <f t="shared" si="27"/>
        <v/>
      </c>
    </row>
    <row r="300" spans="1:1">
      <c r="A300" s="27" t="str">
        <f t="shared" si="27"/>
        <v/>
      </c>
    </row>
    <row r="301" spans="1:1">
      <c r="A301" s="27" t="str">
        <f t="shared" si="27"/>
        <v/>
      </c>
    </row>
    <row r="302" spans="1:1">
      <c r="A302" s="27" t="str">
        <f t="shared" si="27"/>
        <v/>
      </c>
    </row>
    <row r="303" spans="1:1">
      <c r="A303" s="27" t="str">
        <f t="shared" si="27"/>
        <v/>
      </c>
    </row>
    <row r="304" spans="1:1">
      <c r="A304" s="27" t="str">
        <f t="shared" si="27"/>
        <v/>
      </c>
    </row>
    <row r="305" spans="1:1">
      <c r="A305" s="27" t="str">
        <f t="shared" ref="A305:A368" si="28">IF(B305="","",ROW()-1)</f>
        <v/>
      </c>
    </row>
    <row r="306" spans="1:1">
      <c r="A306" s="27" t="str">
        <f t="shared" si="28"/>
        <v/>
      </c>
    </row>
    <row r="307" spans="1:1">
      <c r="A307" s="27" t="str">
        <f t="shared" si="28"/>
        <v/>
      </c>
    </row>
    <row r="308" spans="1:1">
      <c r="A308" s="27" t="str">
        <f t="shared" si="28"/>
        <v/>
      </c>
    </row>
    <row r="309" spans="1:1">
      <c r="A309" s="27" t="str">
        <f t="shared" si="28"/>
        <v/>
      </c>
    </row>
    <row r="310" spans="1:1">
      <c r="A310" s="27" t="str">
        <f t="shared" si="28"/>
        <v/>
      </c>
    </row>
    <row r="311" spans="1:1">
      <c r="A311" s="27" t="str">
        <f t="shared" si="28"/>
        <v/>
      </c>
    </row>
    <row r="312" spans="1:1">
      <c r="A312" s="27" t="str">
        <f t="shared" si="28"/>
        <v/>
      </c>
    </row>
    <row r="313" spans="1:1">
      <c r="A313" s="27" t="str">
        <f t="shared" si="28"/>
        <v/>
      </c>
    </row>
    <row r="314" spans="1:1">
      <c r="A314" s="27" t="str">
        <f t="shared" si="28"/>
        <v/>
      </c>
    </row>
    <row r="315" spans="1:1">
      <c r="A315" s="27" t="str">
        <f t="shared" si="28"/>
        <v/>
      </c>
    </row>
    <row r="316" spans="1:1">
      <c r="A316" s="27" t="str">
        <f t="shared" si="28"/>
        <v/>
      </c>
    </row>
    <row r="317" spans="1:1">
      <c r="A317" s="27" t="str">
        <f t="shared" si="28"/>
        <v/>
      </c>
    </row>
    <row r="318" spans="1:1">
      <c r="A318" s="27" t="str">
        <f t="shared" si="28"/>
        <v/>
      </c>
    </row>
    <row r="319" spans="1:1">
      <c r="A319" s="27" t="str">
        <f t="shared" si="28"/>
        <v/>
      </c>
    </row>
    <row r="320" spans="1:1">
      <c r="A320" s="27" t="str">
        <f t="shared" si="28"/>
        <v/>
      </c>
    </row>
    <row r="321" spans="1:1">
      <c r="A321" s="27" t="str">
        <f t="shared" si="28"/>
        <v/>
      </c>
    </row>
    <row r="322" spans="1:1">
      <c r="A322" s="27" t="str">
        <f t="shared" si="28"/>
        <v/>
      </c>
    </row>
    <row r="323" spans="1:1">
      <c r="A323" s="27" t="str">
        <f t="shared" si="28"/>
        <v/>
      </c>
    </row>
    <row r="324" spans="1:1">
      <c r="A324" s="27" t="str">
        <f t="shared" si="28"/>
        <v/>
      </c>
    </row>
    <row r="325" spans="1:1">
      <c r="A325" s="27" t="str">
        <f t="shared" si="28"/>
        <v/>
      </c>
    </row>
    <row r="326" spans="1:1">
      <c r="A326" s="27" t="str">
        <f t="shared" si="28"/>
        <v/>
      </c>
    </row>
    <row r="327" spans="1:1">
      <c r="A327" s="27" t="str">
        <f t="shared" si="28"/>
        <v/>
      </c>
    </row>
    <row r="328" spans="1:1">
      <c r="A328" s="27" t="str">
        <f t="shared" si="28"/>
        <v/>
      </c>
    </row>
    <row r="329" spans="1:1">
      <c r="A329" s="27" t="str">
        <f t="shared" si="28"/>
        <v/>
      </c>
    </row>
    <row r="330" spans="1:1">
      <c r="A330" s="27" t="str">
        <f t="shared" si="28"/>
        <v/>
      </c>
    </row>
    <row r="331" spans="1:1">
      <c r="A331" s="27" t="str">
        <f t="shared" si="28"/>
        <v/>
      </c>
    </row>
    <row r="332" spans="1:1">
      <c r="A332" s="27" t="str">
        <f t="shared" si="28"/>
        <v/>
      </c>
    </row>
    <row r="333" spans="1:1">
      <c r="A333" s="27" t="str">
        <f t="shared" si="28"/>
        <v/>
      </c>
    </row>
    <row r="334" spans="1:1">
      <c r="A334" s="27" t="str">
        <f t="shared" si="28"/>
        <v/>
      </c>
    </row>
    <row r="335" spans="1:1">
      <c r="A335" s="27" t="str">
        <f t="shared" si="28"/>
        <v/>
      </c>
    </row>
    <row r="336" spans="1:1">
      <c r="A336" s="27" t="str">
        <f t="shared" si="28"/>
        <v/>
      </c>
    </row>
    <row r="337" spans="1:1">
      <c r="A337" s="27" t="str">
        <f t="shared" si="28"/>
        <v/>
      </c>
    </row>
    <row r="338" spans="1:1">
      <c r="A338" s="27" t="str">
        <f t="shared" si="28"/>
        <v/>
      </c>
    </row>
    <row r="339" spans="1:1">
      <c r="A339" s="27" t="str">
        <f t="shared" si="28"/>
        <v/>
      </c>
    </row>
    <row r="340" spans="1:1">
      <c r="A340" s="27" t="str">
        <f t="shared" si="28"/>
        <v/>
      </c>
    </row>
    <row r="341" spans="1:1">
      <c r="A341" s="27" t="str">
        <f t="shared" si="28"/>
        <v/>
      </c>
    </row>
    <row r="342" spans="1:1">
      <c r="A342" s="27" t="str">
        <f t="shared" si="28"/>
        <v/>
      </c>
    </row>
    <row r="343" spans="1:1">
      <c r="A343" s="27" t="str">
        <f t="shared" si="28"/>
        <v/>
      </c>
    </row>
    <row r="344" spans="1:1">
      <c r="A344" s="27" t="str">
        <f t="shared" si="28"/>
        <v/>
      </c>
    </row>
    <row r="345" spans="1:1">
      <c r="A345" s="27" t="str">
        <f t="shared" si="28"/>
        <v/>
      </c>
    </row>
    <row r="346" spans="1:1">
      <c r="A346" s="27" t="str">
        <f t="shared" si="28"/>
        <v/>
      </c>
    </row>
    <row r="347" spans="1:1">
      <c r="A347" s="27" t="str">
        <f t="shared" si="28"/>
        <v/>
      </c>
    </row>
    <row r="348" spans="1:1">
      <c r="A348" s="27" t="str">
        <f t="shared" si="28"/>
        <v/>
      </c>
    </row>
    <row r="349" spans="1:1">
      <c r="A349" s="27" t="str">
        <f t="shared" si="28"/>
        <v/>
      </c>
    </row>
    <row r="350" spans="1:1">
      <c r="A350" s="27" t="str">
        <f t="shared" si="28"/>
        <v/>
      </c>
    </row>
    <row r="351" spans="1:1">
      <c r="A351" s="27" t="str">
        <f t="shared" si="28"/>
        <v/>
      </c>
    </row>
    <row r="352" spans="1:1">
      <c r="A352" s="27" t="str">
        <f t="shared" si="28"/>
        <v/>
      </c>
    </row>
    <row r="353" spans="1:1">
      <c r="A353" s="27" t="str">
        <f t="shared" si="28"/>
        <v/>
      </c>
    </row>
    <row r="354" spans="1:1">
      <c r="A354" s="27" t="str">
        <f t="shared" si="28"/>
        <v/>
      </c>
    </row>
    <row r="355" spans="1:1">
      <c r="A355" s="27" t="str">
        <f t="shared" si="28"/>
        <v/>
      </c>
    </row>
    <row r="356" spans="1:1">
      <c r="A356" s="27" t="str">
        <f t="shared" si="28"/>
        <v/>
      </c>
    </row>
    <row r="357" spans="1:1">
      <c r="A357" s="27" t="str">
        <f t="shared" si="28"/>
        <v/>
      </c>
    </row>
    <row r="358" spans="1:1">
      <c r="A358" s="27" t="str">
        <f t="shared" si="28"/>
        <v/>
      </c>
    </row>
    <row r="359" spans="1:1">
      <c r="A359" s="27" t="str">
        <f t="shared" si="28"/>
        <v/>
      </c>
    </row>
    <row r="360" spans="1:1">
      <c r="A360" s="27" t="str">
        <f t="shared" si="28"/>
        <v/>
      </c>
    </row>
    <row r="361" spans="1:1">
      <c r="A361" s="27" t="str">
        <f t="shared" si="28"/>
        <v/>
      </c>
    </row>
    <row r="362" spans="1:1">
      <c r="A362" s="27" t="str">
        <f t="shared" si="28"/>
        <v/>
      </c>
    </row>
    <row r="363" spans="1:1">
      <c r="A363" s="27" t="str">
        <f t="shared" si="28"/>
        <v/>
      </c>
    </row>
    <row r="364" spans="1:1">
      <c r="A364" s="27" t="str">
        <f t="shared" si="28"/>
        <v/>
      </c>
    </row>
    <row r="365" spans="1:1">
      <c r="A365" s="27" t="str">
        <f t="shared" si="28"/>
        <v/>
      </c>
    </row>
    <row r="366" spans="1:1">
      <c r="A366" s="27" t="str">
        <f t="shared" si="28"/>
        <v/>
      </c>
    </row>
    <row r="367" spans="1:1">
      <c r="A367" s="27" t="str">
        <f t="shared" si="28"/>
        <v/>
      </c>
    </row>
    <row r="368" spans="1:1">
      <c r="A368" s="27" t="str">
        <f t="shared" si="28"/>
        <v/>
      </c>
    </row>
    <row r="369" spans="1:1">
      <c r="A369" s="27" t="str">
        <f t="shared" ref="A369:A432" si="29">IF(B369="","",ROW()-1)</f>
        <v/>
      </c>
    </row>
    <row r="370" spans="1:1">
      <c r="A370" s="27" t="str">
        <f t="shared" si="29"/>
        <v/>
      </c>
    </row>
    <row r="371" spans="1:1">
      <c r="A371" s="27" t="str">
        <f t="shared" si="29"/>
        <v/>
      </c>
    </row>
    <row r="372" spans="1:1">
      <c r="A372" s="27" t="str">
        <f t="shared" si="29"/>
        <v/>
      </c>
    </row>
    <row r="373" spans="1:1">
      <c r="A373" s="27" t="str">
        <f t="shared" si="29"/>
        <v/>
      </c>
    </row>
    <row r="374" spans="1:1">
      <c r="A374" s="27" t="str">
        <f t="shared" si="29"/>
        <v/>
      </c>
    </row>
    <row r="375" spans="1:1">
      <c r="A375" s="27" t="str">
        <f t="shared" si="29"/>
        <v/>
      </c>
    </row>
    <row r="376" spans="1:1">
      <c r="A376" s="27" t="str">
        <f t="shared" si="29"/>
        <v/>
      </c>
    </row>
    <row r="377" spans="1:1">
      <c r="A377" s="27" t="str">
        <f t="shared" si="29"/>
        <v/>
      </c>
    </row>
    <row r="378" spans="1:1">
      <c r="A378" s="27" t="str">
        <f t="shared" si="29"/>
        <v/>
      </c>
    </row>
    <row r="379" spans="1:1">
      <c r="A379" s="27" t="str">
        <f t="shared" si="29"/>
        <v/>
      </c>
    </row>
    <row r="380" spans="1:1">
      <c r="A380" s="27" t="str">
        <f t="shared" si="29"/>
        <v/>
      </c>
    </row>
    <row r="381" spans="1:1">
      <c r="A381" s="27" t="str">
        <f t="shared" si="29"/>
        <v/>
      </c>
    </row>
    <row r="382" spans="1:1">
      <c r="A382" s="27" t="str">
        <f t="shared" si="29"/>
        <v/>
      </c>
    </row>
    <row r="383" spans="1:1">
      <c r="A383" s="27" t="str">
        <f t="shared" si="29"/>
        <v/>
      </c>
    </row>
    <row r="384" spans="1:1">
      <c r="A384" s="27" t="str">
        <f t="shared" si="29"/>
        <v/>
      </c>
    </row>
    <row r="385" spans="1:1">
      <c r="A385" s="27" t="str">
        <f t="shared" si="29"/>
        <v/>
      </c>
    </row>
    <row r="386" spans="1:1">
      <c r="A386" s="27" t="str">
        <f t="shared" si="29"/>
        <v/>
      </c>
    </row>
    <row r="387" spans="1:1">
      <c r="A387" s="27" t="str">
        <f t="shared" si="29"/>
        <v/>
      </c>
    </row>
    <row r="388" spans="1:1">
      <c r="A388" s="27" t="str">
        <f t="shared" si="29"/>
        <v/>
      </c>
    </row>
    <row r="389" spans="1:1">
      <c r="A389" s="27" t="str">
        <f t="shared" si="29"/>
        <v/>
      </c>
    </row>
    <row r="390" spans="1:1">
      <c r="A390" s="27" t="str">
        <f t="shared" si="29"/>
        <v/>
      </c>
    </row>
    <row r="391" spans="1:1">
      <c r="A391" s="27" t="str">
        <f t="shared" si="29"/>
        <v/>
      </c>
    </row>
    <row r="392" spans="1:1">
      <c r="A392" s="27" t="str">
        <f t="shared" si="29"/>
        <v/>
      </c>
    </row>
    <row r="393" spans="1:1">
      <c r="A393" s="27" t="str">
        <f t="shared" si="29"/>
        <v/>
      </c>
    </row>
    <row r="394" spans="1:1">
      <c r="A394" s="27" t="str">
        <f t="shared" si="29"/>
        <v/>
      </c>
    </row>
    <row r="395" spans="1:1">
      <c r="A395" s="27" t="str">
        <f t="shared" si="29"/>
        <v/>
      </c>
    </row>
    <row r="396" spans="1:1">
      <c r="A396" s="27" t="str">
        <f t="shared" si="29"/>
        <v/>
      </c>
    </row>
    <row r="397" spans="1:1">
      <c r="A397" s="27" t="str">
        <f t="shared" si="29"/>
        <v/>
      </c>
    </row>
    <row r="398" spans="1:1">
      <c r="A398" s="27" t="str">
        <f t="shared" si="29"/>
        <v/>
      </c>
    </row>
    <row r="399" spans="1:1">
      <c r="A399" s="27" t="str">
        <f t="shared" si="29"/>
        <v/>
      </c>
    </row>
    <row r="400" spans="1:1">
      <c r="A400" s="27" t="str">
        <f t="shared" si="29"/>
        <v/>
      </c>
    </row>
    <row r="401" spans="1:1">
      <c r="A401" s="27" t="str">
        <f t="shared" si="29"/>
        <v/>
      </c>
    </row>
    <row r="402" spans="1:1">
      <c r="A402" s="27" t="str">
        <f t="shared" si="29"/>
        <v/>
      </c>
    </row>
    <row r="403" spans="1:1">
      <c r="A403" s="27" t="str">
        <f t="shared" si="29"/>
        <v/>
      </c>
    </row>
    <row r="404" spans="1:1">
      <c r="A404" s="27" t="str">
        <f t="shared" si="29"/>
        <v/>
      </c>
    </row>
    <row r="405" spans="1:1">
      <c r="A405" s="27" t="str">
        <f t="shared" si="29"/>
        <v/>
      </c>
    </row>
    <row r="406" spans="1:1">
      <c r="A406" s="27" t="str">
        <f t="shared" si="29"/>
        <v/>
      </c>
    </row>
    <row r="407" spans="1:1">
      <c r="A407" s="27" t="str">
        <f t="shared" si="29"/>
        <v/>
      </c>
    </row>
    <row r="408" spans="1:1">
      <c r="A408" s="27" t="str">
        <f t="shared" si="29"/>
        <v/>
      </c>
    </row>
    <row r="409" spans="1:1">
      <c r="A409" s="27" t="str">
        <f t="shared" si="29"/>
        <v/>
      </c>
    </row>
    <row r="410" spans="1:1">
      <c r="A410" s="27" t="str">
        <f t="shared" si="29"/>
        <v/>
      </c>
    </row>
    <row r="411" spans="1:1">
      <c r="A411" s="27" t="str">
        <f t="shared" si="29"/>
        <v/>
      </c>
    </row>
    <row r="412" spans="1:1">
      <c r="A412" s="27" t="str">
        <f t="shared" si="29"/>
        <v/>
      </c>
    </row>
    <row r="413" spans="1:1">
      <c r="A413" s="27" t="str">
        <f t="shared" si="29"/>
        <v/>
      </c>
    </row>
    <row r="414" spans="1:1">
      <c r="A414" s="27" t="str">
        <f t="shared" si="29"/>
        <v/>
      </c>
    </row>
    <row r="415" spans="1:1">
      <c r="A415" s="27" t="str">
        <f t="shared" si="29"/>
        <v/>
      </c>
    </row>
    <row r="416" spans="1:1">
      <c r="A416" s="27" t="str">
        <f t="shared" si="29"/>
        <v/>
      </c>
    </row>
    <row r="417" spans="1:1">
      <c r="A417" s="27" t="str">
        <f t="shared" si="29"/>
        <v/>
      </c>
    </row>
    <row r="418" spans="1:1">
      <c r="A418" s="27" t="str">
        <f t="shared" si="29"/>
        <v/>
      </c>
    </row>
    <row r="419" spans="1:1">
      <c r="A419" s="27" t="str">
        <f t="shared" si="29"/>
        <v/>
      </c>
    </row>
    <row r="420" spans="1:1">
      <c r="A420" s="27" t="str">
        <f t="shared" si="29"/>
        <v/>
      </c>
    </row>
    <row r="421" spans="1:1">
      <c r="A421" s="27" t="str">
        <f t="shared" si="29"/>
        <v/>
      </c>
    </row>
    <row r="422" spans="1:1">
      <c r="A422" s="27" t="str">
        <f t="shared" si="29"/>
        <v/>
      </c>
    </row>
    <row r="423" spans="1:1">
      <c r="A423" s="27" t="str">
        <f t="shared" si="29"/>
        <v/>
      </c>
    </row>
    <row r="424" spans="1:1">
      <c r="A424" s="27" t="str">
        <f t="shared" si="29"/>
        <v/>
      </c>
    </row>
    <row r="425" spans="1:1">
      <c r="A425" s="27" t="str">
        <f t="shared" si="29"/>
        <v/>
      </c>
    </row>
    <row r="426" spans="1:1">
      <c r="A426" s="27" t="str">
        <f t="shared" si="29"/>
        <v/>
      </c>
    </row>
    <row r="427" spans="1:1">
      <c r="A427" s="27" t="str">
        <f t="shared" si="29"/>
        <v/>
      </c>
    </row>
    <row r="428" spans="1:1">
      <c r="A428" s="27" t="str">
        <f t="shared" si="29"/>
        <v/>
      </c>
    </row>
    <row r="429" spans="1:1">
      <c r="A429" s="27" t="str">
        <f t="shared" si="29"/>
        <v/>
      </c>
    </row>
    <row r="430" spans="1:1">
      <c r="A430" s="27" t="str">
        <f t="shared" si="29"/>
        <v/>
      </c>
    </row>
    <row r="431" spans="1:1">
      <c r="A431" s="27" t="str">
        <f t="shared" si="29"/>
        <v/>
      </c>
    </row>
    <row r="432" spans="1:1">
      <c r="A432" s="27" t="str">
        <f t="shared" si="29"/>
        <v/>
      </c>
    </row>
    <row r="433" spans="1:1">
      <c r="A433" s="27" t="str">
        <f t="shared" ref="A433:A496" si="30">IF(B433="","",ROW()-1)</f>
        <v/>
      </c>
    </row>
    <row r="434" spans="1:1">
      <c r="A434" s="27" t="str">
        <f t="shared" si="30"/>
        <v/>
      </c>
    </row>
    <row r="435" spans="1:1">
      <c r="A435" s="27" t="str">
        <f t="shared" si="30"/>
        <v/>
      </c>
    </row>
    <row r="436" spans="1:1">
      <c r="A436" s="27" t="str">
        <f t="shared" si="30"/>
        <v/>
      </c>
    </row>
    <row r="437" spans="1:1">
      <c r="A437" s="27" t="str">
        <f t="shared" si="30"/>
        <v/>
      </c>
    </row>
    <row r="438" spans="1:1">
      <c r="A438" s="27" t="str">
        <f t="shared" si="30"/>
        <v/>
      </c>
    </row>
    <row r="439" spans="1:1">
      <c r="A439" s="27" t="str">
        <f t="shared" si="30"/>
        <v/>
      </c>
    </row>
    <row r="440" spans="1:1">
      <c r="A440" s="27" t="str">
        <f t="shared" si="30"/>
        <v/>
      </c>
    </row>
    <row r="441" spans="1:1">
      <c r="A441" s="27" t="str">
        <f t="shared" si="30"/>
        <v/>
      </c>
    </row>
    <row r="442" spans="1:1">
      <c r="A442" s="27" t="str">
        <f t="shared" si="30"/>
        <v/>
      </c>
    </row>
    <row r="443" spans="1:1">
      <c r="A443" s="27" t="str">
        <f t="shared" si="30"/>
        <v/>
      </c>
    </row>
    <row r="444" spans="1:1">
      <c r="A444" s="27" t="str">
        <f t="shared" si="30"/>
        <v/>
      </c>
    </row>
    <row r="445" spans="1:1">
      <c r="A445" s="27" t="str">
        <f t="shared" si="30"/>
        <v/>
      </c>
    </row>
    <row r="446" spans="1:1">
      <c r="A446" s="27" t="str">
        <f t="shared" si="30"/>
        <v/>
      </c>
    </row>
    <row r="447" spans="1:1">
      <c r="A447" s="27" t="str">
        <f t="shared" si="30"/>
        <v/>
      </c>
    </row>
    <row r="448" spans="1:1">
      <c r="A448" s="27" t="str">
        <f t="shared" si="30"/>
        <v/>
      </c>
    </row>
    <row r="449" spans="1:1">
      <c r="A449" s="27" t="str">
        <f t="shared" si="30"/>
        <v/>
      </c>
    </row>
    <row r="450" spans="1:1">
      <c r="A450" s="27" t="str">
        <f t="shared" si="30"/>
        <v/>
      </c>
    </row>
    <row r="451" spans="1:1">
      <c r="A451" s="27" t="str">
        <f t="shared" si="30"/>
        <v/>
      </c>
    </row>
    <row r="452" spans="1:1">
      <c r="A452" s="27" t="str">
        <f t="shared" si="30"/>
        <v/>
      </c>
    </row>
    <row r="453" spans="1:1">
      <c r="A453" s="27" t="str">
        <f t="shared" si="30"/>
        <v/>
      </c>
    </row>
    <row r="454" spans="1:1">
      <c r="A454" s="27" t="str">
        <f t="shared" si="30"/>
        <v/>
      </c>
    </row>
    <row r="455" spans="1:1">
      <c r="A455" s="27" t="str">
        <f t="shared" si="30"/>
        <v/>
      </c>
    </row>
    <row r="456" spans="1:1">
      <c r="A456" s="27" t="str">
        <f t="shared" si="30"/>
        <v/>
      </c>
    </row>
    <row r="457" spans="1:1">
      <c r="A457" s="27" t="str">
        <f t="shared" si="30"/>
        <v/>
      </c>
    </row>
    <row r="458" spans="1:1">
      <c r="A458" s="27" t="str">
        <f t="shared" si="30"/>
        <v/>
      </c>
    </row>
    <row r="459" spans="1:1">
      <c r="A459" s="27" t="str">
        <f t="shared" si="30"/>
        <v/>
      </c>
    </row>
    <row r="460" spans="1:1">
      <c r="A460" s="27" t="str">
        <f t="shared" si="30"/>
        <v/>
      </c>
    </row>
    <row r="461" spans="1:1">
      <c r="A461" s="27" t="str">
        <f t="shared" si="30"/>
        <v/>
      </c>
    </row>
    <row r="462" spans="1:1">
      <c r="A462" s="27" t="str">
        <f t="shared" si="30"/>
        <v/>
      </c>
    </row>
    <row r="463" spans="1:1">
      <c r="A463" s="27" t="str">
        <f t="shared" si="30"/>
        <v/>
      </c>
    </row>
    <row r="464" spans="1:1">
      <c r="A464" s="27" t="str">
        <f t="shared" si="30"/>
        <v/>
      </c>
    </row>
    <row r="465" spans="1:1">
      <c r="A465" s="27" t="str">
        <f t="shared" si="30"/>
        <v/>
      </c>
    </row>
    <row r="466" spans="1:1">
      <c r="A466" s="27" t="str">
        <f t="shared" si="30"/>
        <v/>
      </c>
    </row>
    <row r="467" spans="1:1">
      <c r="A467" s="27" t="str">
        <f t="shared" si="30"/>
        <v/>
      </c>
    </row>
    <row r="468" spans="1:1">
      <c r="A468" s="27" t="str">
        <f t="shared" si="30"/>
        <v/>
      </c>
    </row>
    <row r="469" spans="1:1">
      <c r="A469" s="27" t="str">
        <f t="shared" si="30"/>
        <v/>
      </c>
    </row>
    <row r="470" spans="1:1">
      <c r="A470" s="27" t="str">
        <f t="shared" si="30"/>
        <v/>
      </c>
    </row>
    <row r="471" spans="1:1">
      <c r="A471" s="27" t="str">
        <f t="shared" si="30"/>
        <v/>
      </c>
    </row>
    <row r="472" spans="1:1">
      <c r="A472" s="27" t="str">
        <f t="shared" si="30"/>
        <v/>
      </c>
    </row>
    <row r="473" spans="1:1">
      <c r="A473" s="27" t="str">
        <f t="shared" si="30"/>
        <v/>
      </c>
    </row>
    <row r="474" spans="1:1">
      <c r="A474" s="27" t="str">
        <f t="shared" si="30"/>
        <v/>
      </c>
    </row>
    <row r="475" spans="1:1">
      <c r="A475" s="27" t="str">
        <f t="shared" si="30"/>
        <v/>
      </c>
    </row>
    <row r="476" spans="1:1">
      <c r="A476" s="27" t="str">
        <f t="shared" si="30"/>
        <v/>
      </c>
    </row>
    <row r="477" spans="1:1">
      <c r="A477" s="27" t="str">
        <f t="shared" si="30"/>
        <v/>
      </c>
    </row>
    <row r="478" spans="1:1">
      <c r="A478" s="27" t="str">
        <f t="shared" si="30"/>
        <v/>
      </c>
    </row>
    <row r="479" spans="1:1">
      <c r="A479" s="27" t="str">
        <f t="shared" si="30"/>
        <v/>
      </c>
    </row>
    <row r="480" spans="1:1">
      <c r="A480" s="27" t="str">
        <f t="shared" si="30"/>
        <v/>
      </c>
    </row>
    <row r="481" spans="1:1">
      <c r="A481" s="27" t="str">
        <f t="shared" si="30"/>
        <v/>
      </c>
    </row>
    <row r="482" spans="1:1">
      <c r="A482" s="27" t="str">
        <f t="shared" si="30"/>
        <v/>
      </c>
    </row>
    <row r="483" spans="1:1">
      <c r="A483" s="27" t="str">
        <f t="shared" si="30"/>
        <v/>
      </c>
    </row>
    <row r="484" spans="1:1">
      <c r="A484" s="27" t="str">
        <f t="shared" si="30"/>
        <v/>
      </c>
    </row>
    <row r="485" spans="1:1">
      <c r="A485" s="27" t="str">
        <f t="shared" si="30"/>
        <v/>
      </c>
    </row>
    <row r="486" spans="1:1">
      <c r="A486" s="27" t="str">
        <f t="shared" si="30"/>
        <v/>
      </c>
    </row>
    <row r="487" spans="1:1">
      <c r="A487" s="27" t="str">
        <f t="shared" si="30"/>
        <v/>
      </c>
    </row>
    <row r="488" spans="1:1">
      <c r="A488" s="27" t="str">
        <f t="shared" si="30"/>
        <v/>
      </c>
    </row>
    <row r="489" spans="1:1">
      <c r="A489" s="27" t="str">
        <f t="shared" si="30"/>
        <v/>
      </c>
    </row>
    <row r="490" spans="1:1">
      <c r="A490" s="27" t="str">
        <f t="shared" si="30"/>
        <v/>
      </c>
    </row>
    <row r="491" spans="1:1">
      <c r="A491" s="27" t="str">
        <f t="shared" si="30"/>
        <v/>
      </c>
    </row>
    <row r="492" spans="1:1">
      <c r="A492" s="27" t="str">
        <f t="shared" si="30"/>
        <v/>
      </c>
    </row>
    <row r="493" spans="1:1">
      <c r="A493" s="27" t="str">
        <f t="shared" si="30"/>
        <v/>
      </c>
    </row>
    <row r="494" spans="1:1">
      <c r="A494" s="27" t="str">
        <f t="shared" si="30"/>
        <v/>
      </c>
    </row>
    <row r="495" spans="1:1">
      <c r="A495" s="27" t="str">
        <f t="shared" si="30"/>
        <v/>
      </c>
    </row>
    <row r="496" spans="1:1">
      <c r="A496" s="27" t="str">
        <f t="shared" si="30"/>
        <v/>
      </c>
    </row>
    <row r="497" spans="1:1">
      <c r="A497" s="27" t="str">
        <f t="shared" ref="A497:A560" si="31">IF(B497="","",ROW()-1)</f>
        <v/>
      </c>
    </row>
    <row r="498" spans="1:1">
      <c r="A498" s="27" t="str">
        <f t="shared" si="31"/>
        <v/>
      </c>
    </row>
    <row r="499" spans="1:1">
      <c r="A499" s="27" t="str">
        <f t="shared" si="31"/>
        <v/>
      </c>
    </row>
    <row r="500" spans="1:1">
      <c r="A500" s="27" t="str">
        <f t="shared" si="31"/>
        <v/>
      </c>
    </row>
    <row r="501" spans="1:1">
      <c r="A501" s="27" t="str">
        <f t="shared" si="31"/>
        <v/>
      </c>
    </row>
    <row r="502" spans="1:1">
      <c r="A502" s="27" t="str">
        <f t="shared" si="31"/>
        <v/>
      </c>
    </row>
    <row r="503" spans="1:1">
      <c r="A503" s="27" t="str">
        <f t="shared" si="31"/>
        <v/>
      </c>
    </row>
    <row r="504" spans="1:1">
      <c r="A504" s="27" t="str">
        <f t="shared" si="31"/>
        <v/>
      </c>
    </row>
    <row r="505" spans="1:1">
      <c r="A505" s="27" t="str">
        <f t="shared" si="31"/>
        <v/>
      </c>
    </row>
    <row r="506" spans="1:1">
      <c r="A506" s="27" t="str">
        <f t="shared" si="31"/>
        <v/>
      </c>
    </row>
    <row r="507" spans="1:1">
      <c r="A507" s="27" t="str">
        <f t="shared" si="31"/>
        <v/>
      </c>
    </row>
    <row r="508" spans="1:1">
      <c r="A508" s="27" t="str">
        <f t="shared" si="31"/>
        <v/>
      </c>
    </row>
    <row r="509" spans="1:1">
      <c r="A509" s="27" t="str">
        <f t="shared" si="31"/>
        <v/>
      </c>
    </row>
    <row r="510" spans="1:1">
      <c r="A510" s="27" t="str">
        <f t="shared" si="31"/>
        <v/>
      </c>
    </row>
    <row r="511" spans="1:1">
      <c r="A511" s="27" t="str">
        <f t="shared" si="31"/>
        <v/>
      </c>
    </row>
    <row r="512" spans="1:1">
      <c r="A512" s="27" t="str">
        <f t="shared" si="31"/>
        <v/>
      </c>
    </row>
    <row r="513" spans="1:1">
      <c r="A513" s="27" t="str">
        <f t="shared" si="31"/>
        <v/>
      </c>
    </row>
    <row r="514" spans="1:1">
      <c r="A514" s="27" t="str">
        <f t="shared" si="31"/>
        <v/>
      </c>
    </row>
    <row r="515" spans="1:1">
      <c r="A515" s="27" t="str">
        <f t="shared" si="31"/>
        <v/>
      </c>
    </row>
    <row r="516" spans="1:1">
      <c r="A516" s="27" t="str">
        <f t="shared" si="31"/>
        <v/>
      </c>
    </row>
    <row r="517" spans="1:1">
      <c r="A517" s="27" t="str">
        <f t="shared" si="31"/>
        <v/>
      </c>
    </row>
    <row r="518" spans="1:1">
      <c r="A518" s="27" t="str">
        <f t="shared" si="31"/>
        <v/>
      </c>
    </row>
    <row r="519" spans="1:1">
      <c r="A519" s="27" t="str">
        <f t="shared" si="31"/>
        <v/>
      </c>
    </row>
    <row r="520" spans="1:1">
      <c r="A520" s="27" t="str">
        <f t="shared" si="31"/>
        <v/>
      </c>
    </row>
    <row r="521" spans="1:1">
      <c r="A521" s="27" t="str">
        <f t="shared" si="31"/>
        <v/>
      </c>
    </row>
    <row r="522" spans="1:1">
      <c r="A522" s="27" t="str">
        <f t="shared" si="31"/>
        <v/>
      </c>
    </row>
    <row r="523" spans="1:1">
      <c r="A523" s="27" t="str">
        <f t="shared" si="31"/>
        <v/>
      </c>
    </row>
    <row r="524" spans="1:1">
      <c r="A524" s="27" t="str">
        <f t="shared" si="31"/>
        <v/>
      </c>
    </row>
    <row r="525" spans="1:1">
      <c r="A525" s="27" t="str">
        <f t="shared" si="31"/>
        <v/>
      </c>
    </row>
    <row r="526" spans="1:1">
      <c r="A526" s="27" t="str">
        <f t="shared" si="31"/>
        <v/>
      </c>
    </row>
    <row r="527" spans="1:1">
      <c r="A527" s="27" t="str">
        <f t="shared" si="31"/>
        <v/>
      </c>
    </row>
    <row r="528" spans="1:1">
      <c r="A528" s="27" t="str">
        <f t="shared" si="31"/>
        <v/>
      </c>
    </row>
    <row r="529" spans="1:1">
      <c r="A529" s="27" t="str">
        <f t="shared" si="31"/>
        <v/>
      </c>
    </row>
    <row r="530" spans="1:1">
      <c r="A530" s="27" t="str">
        <f t="shared" si="31"/>
        <v/>
      </c>
    </row>
    <row r="531" spans="1:1">
      <c r="A531" s="27" t="str">
        <f t="shared" si="31"/>
        <v/>
      </c>
    </row>
    <row r="532" spans="1:1">
      <c r="A532" s="27" t="str">
        <f t="shared" si="31"/>
        <v/>
      </c>
    </row>
    <row r="533" spans="1:1">
      <c r="A533" s="27" t="str">
        <f t="shared" si="31"/>
        <v/>
      </c>
    </row>
    <row r="534" spans="1:1">
      <c r="A534" s="27" t="str">
        <f t="shared" si="31"/>
        <v/>
      </c>
    </row>
    <row r="535" spans="1:1">
      <c r="A535" s="27" t="str">
        <f t="shared" si="31"/>
        <v/>
      </c>
    </row>
    <row r="536" spans="1:1">
      <c r="A536" s="27" t="str">
        <f t="shared" si="31"/>
        <v/>
      </c>
    </row>
    <row r="537" spans="1:1">
      <c r="A537" s="27" t="str">
        <f t="shared" si="31"/>
        <v/>
      </c>
    </row>
    <row r="538" spans="1:1">
      <c r="A538" s="27" t="str">
        <f t="shared" si="31"/>
        <v/>
      </c>
    </row>
    <row r="539" spans="1:1">
      <c r="A539" s="27" t="str">
        <f t="shared" si="31"/>
        <v/>
      </c>
    </row>
    <row r="540" spans="1:1">
      <c r="A540" s="27" t="str">
        <f t="shared" si="31"/>
        <v/>
      </c>
    </row>
    <row r="541" spans="1:1">
      <c r="A541" s="27" t="str">
        <f t="shared" si="31"/>
        <v/>
      </c>
    </row>
    <row r="542" spans="1:1">
      <c r="A542" s="27" t="str">
        <f t="shared" si="31"/>
        <v/>
      </c>
    </row>
    <row r="543" spans="1:1">
      <c r="A543" s="27" t="str">
        <f t="shared" si="31"/>
        <v/>
      </c>
    </row>
    <row r="544" spans="1:1">
      <c r="A544" s="27" t="str">
        <f t="shared" si="31"/>
        <v/>
      </c>
    </row>
    <row r="545" spans="1:1">
      <c r="A545" s="27" t="str">
        <f t="shared" si="31"/>
        <v/>
      </c>
    </row>
    <row r="546" spans="1:1">
      <c r="A546" s="27" t="str">
        <f t="shared" si="31"/>
        <v/>
      </c>
    </row>
    <row r="547" spans="1:1">
      <c r="A547" s="27" t="str">
        <f t="shared" si="31"/>
        <v/>
      </c>
    </row>
    <row r="548" spans="1:1">
      <c r="A548" s="27" t="str">
        <f t="shared" si="31"/>
        <v/>
      </c>
    </row>
    <row r="549" spans="1:1">
      <c r="A549" s="27" t="str">
        <f t="shared" si="31"/>
        <v/>
      </c>
    </row>
    <row r="550" spans="1:1">
      <c r="A550" s="27" t="str">
        <f t="shared" si="31"/>
        <v/>
      </c>
    </row>
    <row r="551" spans="1:1">
      <c r="A551" s="27" t="str">
        <f t="shared" si="31"/>
        <v/>
      </c>
    </row>
    <row r="552" spans="1:1">
      <c r="A552" s="27" t="str">
        <f t="shared" si="31"/>
        <v/>
      </c>
    </row>
    <row r="553" spans="1:1">
      <c r="A553" s="27" t="str">
        <f t="shared" si="31"/>
        <v/>
      </c>
    </row>
    <row r="554" spans="1:1">
      <c r="A554" s="27" t="str">
        <f t="shared" si="31"/>
        <v/>
      </c>
    </row>
    <row r="555" spans="1:1">
      <c r="A555" s="27" t="str">
        <f t="shared" si="31"/>
        <v/>
      </c>
    </row>
    <row r="556" spans="1:1">
      <c r="A556" s="27" t="str">
        <f t="shared" si="31"/>
        <v/>
      </c>
    </row>
    <row r="557" spans="1:1">
      <c r="A557" s="27" t="str">
        <f t="shared" si="31"/>
        <v/>
      </c>
    </row>
    <row r="558" spans="1:1">
      <c r="A558" s="27" t="str">
        <f t="shared" si="31"/>
        <v/>
      </c>
    </row>
    <row r="559" spans="1:1">
      <c r="A559" s="27" t="str">
        <f t="shared" si="31"/>
        <v/>
      </c>
    </row>
    <row r="560" spans="1:1">
      <c r="A560" s="27" t="str">
        <f t="shared" si="31"/>
        <v/>
      </c>
    </row>
    <row r="561" spans="1:1">
      <c r="A561" s="27" t="str">
        <f t="shared" ref="A561:A624" si="32">IF(B561="","",ROW()-1)</f>
        <v/>
      </c>
    </row>
    <row r="562" spans="1:1">
      <c r="A562" s="27" t="str">
        <f t="shared" si="32"/>
        <v/>
      </c>
    </row>
    <row r="563" spans="1:1">
      <c r="A563" s="27" t="str">
        <f t="shared" si="32"/>
        <v/>
      </c>
    </row>
    <row r="564" spans="1:1">
      <c r="A564" s="27" t="str">
        <f t="shared" si="32"/>
        <v/>
      </c>
    </row>
    <row r="565" spans="1:1">
      <c r="A565" s="27" t="str">
        <f t="shared" si="32"/>
        <v/>
      </c>
    </row>
    <row r="566" spans="1:1">
      <c r="A566" s="27" t="str">
        <f t="shared" si="32"/>
        <v/>
      </c>
    </row>
    <row r="567" spans="1:1">
      <c r="A567" s="27" t="str">
        <f t="shared" si="32"/>
        <v/>
      </c>
    </row>
    <row r="568" spans="1:1">
      <c r="A568" s="27" t="str">
        <f t="shared" si="32"/>
        <v/>
      </c>
    </row>
    <row r="569" spans="1:1">
      <c r="A569" s="27" t="str">
        <f t="shared" si="32"/>
        <v/>
      </c>
    </row>
    <row r="570" spans="1:1">
      <c r="A570" s="27" t="str">
        <f t="shared" si="32"/>
        <v/>
      </c>
    </row>
    <row r="571" spans="1:1">
      <c r="A571" s="27" t="str">
        <f t="shared" si="32"/>
        <v/>
      </c>
    </row>
    <row r="572" spans="1:1">
      <c r="A572" s="27" t="str">
        <f t="shared" si="32"/>
        <v/>
      </c>
    </row>
    <row r="573" spans="1:1">
      <c r="A573" s="27" t="str">
        <f t="shared" si="32"/>
        <v/>
      </c>
    </row>
    <row r="574" spans="1:1">
      <c r="A574" s="27" t="str">
        <f t="shared" si="32"/>
        <v/>
      </c>
    </row>
    <row r="575" spans="1:1">
      <c r="A575" s="27" t="str">
        <f t="shared" si="32"/>
        <v/>
      </c>
    </row>
    <row r="576" spans="1:1">
      <c r="A576" s="27" t="str">
        <f t="shared" si="32"/>
        <v/>
      </c>
    </row>
    <row r="577" spans="1:1">
      <c r="A577" s="27" t="str">
        <f t="shared" si="32"/>
        <v/>
      </c>
    </row>
    <row r="578" spans="1:1">
      <c r="A578" s="27" t="str">
        <f t="shared" si="32"/>
        <v/>
      </c>
    </row>
    <row r="579" spans="1:1">
      <c r="A579" s="27" t="str">
        <f t="shared" si="32"/>
        <v/>
      </c>
    </row>
    <row r="580" spans="1:1">
      <c r="A580" s="27" t="str">
        <f t="shared" si="32"/>
        <v/>
      </c>
    </row>
    <row r="581" spans="1:1">
      <c r="A581" s="27" t="str">
        <f t="shared" si="32"/>
        <v/>
      </c>
    </row>
    <row r="582" spans="1:1">
      <c r="A582" s="27" t="str">
        <f t="shared" si="32"/>
        <v/>
      </c>
    </row>
    <row r="583" spans="1:1">
      <c r="A583" s="27" t="str">
        <f t="shared" si="32"/>
        <v/>
      </c>
    </row>
    <row r="584" spans="1:1">
      <c r="A584" s="27" t="str">
        <f t="shared" si="32"/>
        <v/>
      </c>
    </row>
    <row r="585" spans="1:1">
      <c r="A585" s="27" t="str">
        <f t="shared" si="32"/>
        <v/>
      </c>
    </row>
    <row r="586" spans="1:1">
      <c r="A586" s="27" t="str">
        <f t="shared" si="32"/>
        <v/>
      </c>
    </row>
    <row r="587" spans="1:1">
      <c r="A587" s="27" t="str">
        <f t="shared" si="32"/>
        <v/>
      </c>
    </row>
    <row r="588" spans="1:1">
      <c r="A588" s="27" t="str">
        <f t="shared" si="32"/>
        <v/>
      </c>
    </row>
    <row r="589" spans="1:1">
      <c r="A589" s="27" t="str">
        <f t="shared" si="32"/>
        <v/>
      </c>
    </row>
    <row r="590" spans="1:1">
      <c r="A590" s="27" t="str">
        <f t="shared" si="32"/>
        <v/>
      </c>
    </row>
    <row r="591" spans="1:1">
      <c r="A591" s="27" t="str">
        <f t="shared" si="32"/>
        <v/>
      </c>
    </row>
    <row r="592" spans="1:1">
      <c r="A592" s="27" t="str">
        <f t="shared" si="32"/>
        <v/>
      </c>
    </row>
    <row r="593" spans="1:1">
      <c r="A593" s="27" t="str">
        <f t="shared" si="32"/>
        <v/>
      </c>
    </row>
    <row r="594" spans="1:1">
      <c r="A594" s="27" t="str">
        <f t="shared" si="32"/>
        <v/>
      </c>
    </row>
    <row r="595" spans="1:1">
      <c r="A595" s="27" t="str">
        <f t="shared" si="32"/>
        <v/>
      </c>
    </row>
    <row r="596" spans="1:1">
      <c r="A596" s="27" t="str">
        <f t="shared" si="32"/>
        <v/>
      </c>
    </row>
    <row r="597" spans="1:1">
      <c r="A597" s="27" t="str">
        <f t="shared" si="32"/>
        <v/>
      </c>
    </row>
    <row r="598" spans="1:1">
      <c r="A598" s="27" t="str">
        <f t="shared" si="32"/>
        <v/>
      </c>
    </row>
    <row r="599" spans="1:1">
      <c r="A599" s="27" t="str">
        <f t="shared" si="32"/>
        <v/>
      </c>
    </row>
    <row r="600" spans="1:1">
      <c r="A600" s="27" t="str">
        <f t="shared" si="32"/>
        <v/>
      </c>
    </row>
    <row r="601" spans="1:1">
      <c r="A601" s="27" t="str">
        <f t="shared" si="32"/>
        <v/>
      </c>
    </row>
    <row r="602" spans="1:1">
      <c r="A602" s="27" t="str">
        <f t="shared" si="32"/>
        <v/>
      </c>
    </row>
    <row r="603" spans="1:1">
      <c r="A603" s="27" t="str">
        <f t="shared" si="32"/>
        <v/>
      </c>
    </row>
    <row r="604" spans="1:1">
      <c r="A604" s="27" t="str">
        <f t="shared" si="32"/>
        <v/>
      </c>
    </row>
    <row r="605" spans="1:1">
      <c r="A605" s="27" t="str">
        <f t="shared" si="32"/>
        <v/>
      </c>
    </row>
    <row r="606" spans="1:1">
      <c r="A606" s="27" t="str">
        <f t="shared" si="32"/>
        <v/>
      </c>
    </row>
    <row r="607" spans="1:1">
      <c r="A607" s="27" t="str">
        <f t="shared" si="32"/>
        <v/>
      </c>
    </row>
    <row r="608" spans="1:1">
      <c r="A608" s="27" t="str">
        <f t="shared" si="32"/>
        <v/>
      </c>
    </row>
    <row r="609" spans="1:1">
      <c r="A609" s="27" t="str">
        <f t="shared" si="32"/>
        <v/>
      </c>
    </row>
    <row r="610" spans="1:1">
      <c r="A610" s="27" t="str">
        <f t="shared" si="32"/>
        <v/>
      </c>
    </row>
    <row r="611" spans="1:1">
      <c r="A611" s="27" t="str">
        <f t="shared" si="32"/>
        <v/>
      </c>
    </row>
    <row r="612" spans="1:1">
      <c r="A612" s="27" t="str">
        <f t="shared" si="32"/>
        <v/>
      </c>
    </row>
    <row r="613" spans="1:1">
      <c r="A613" s="27" t="str">
        <f t="shared" si="32"/>
        <v/>
      </c>
    </row>
    <row r="614" spans="1:1">
      <c r="A614" s="27" t="str">
        <f t="shared" si="32"/>
        <v/>
      </c>
    </row>
    <row r="615" spans="1:1">
      <c r="A615" s="27" t="str">
        <f t="shared" si="32"/>
        <v/>
      </c>
    </row>
    <row r="616" spans="1:1">
      <c r="A616" s="27" t="str">
        <f t="shared" si="32"/>
        <v/>
      </c>
    </row>
    <row r="617" spans="1:1">
      <c r="A617" s="27" t="str">
        <f t="shared" si="32"/>
        <v/>
      </c>
    </row>
    <row r="618" spans="1:1">
      <c r="A618" s="27" t="str">
        <f t="shared" si="32"/>
        <v/>
      </c>
    </row>
    <row r="619" spans="1:1">
      <c r="A619" s="27" t="str">
        <f t="shared" si="32"/>
        <v/>
      </c>
    </row>
    <row r="620" spans="1:1">
      <c r="A620" s="27" t="str">
        <f t="shared" si="32"/>
        <v/>
      </c>
    </row>
    <row r="621" spans="1:1">
      <c r="A621" s="27" t="str">
        <f t="shared" si="32"/>
        <v/>
      </c>
    </row>
    <row r="622" spans="1:1">
      <c r="A622" s="27" t="str">
        <f t="shared" si="32"/>
        <v/>
      </c>
    </row>
    <row r="623" spans="1:1">
      <c r="A623" s="27" t="str">
        <f t="shared" si="32"/>
        <v/>
      </c>
    </row>
    <row r="624" spans="1:1">
      <c r="A624" s="27" t="str">
        <f t="shared" si="32"/>
        <v/>
      </c>
    </row>
    <row r="625" spans="1:1">
      <c r="A625" s="27" t="str">
        <f t="shared" ref="A625:A688" si="33">IF(B625="","",ROW()-1)</f>
        <v/>
      </c>
    </row>
    <row r="626" spans="1:1">
      <c r="A626" s="27" t="str">
        <f t="shared" si="33"/>
        <v/>
      </c>
    </row>
    <row r="627" spans="1:1">
      <c r="A627" s="27" t="str">
        <f t="shared" si="33"/>
        <v/>
      </c>
    </row>
    <row r="628" spans="1:1">
      <c r="A628" s="27" t="str">
        <f t="shared" si="33"/>
        <v/>
      </c>
    </row>
    <row r="629" spans="1:1">
      <c r="A629" s="27" t="str">
        <f t="shared" si="33"/>
        <v/>
      </c>
    </row>
    <row r="630" spans="1:1">
      <c r="A630" s="27" t="str">
        <f t="shared" si="33"/>
        <v/>
      </c>
    </row>
    <row r="631" spans="1:1">
      <c r="A631" s="27" t="str">
        <f t="shared" si="33"/>
        <v/>
      </c>
    </row>
    <row r="632" spans="1:1">
      <c r="A632" s="27" t="str">
        <f t="shared" si="33"/>
        <v/>
      </c>
    </row>
    <row r="633" spans="1:1">
      <c r="A633" s="27" t="str">
        <f t="shared" si="33"/>
        <v/>
      </c>
    </row>
    <row r="634" spans="1:1">
      <c r="A634" s="27" t="str">
        <f t="shared" si="33"/>
        <v/>
      </c>
    </row>
    <row r="635" spans="1:1">
      <c r="A635" s="27" t="str">
        <f t="shared" si="33"/>
        <v/>
      </c>
    </row>
    <row r="636" spans="1:1">
      <c r="A636" s="27" t="str">
        <f t="shared" si="33"/>
        <v/>
      </c>
    </row>
    <row r="637" spans="1:1">
      <c r="A637" s="27" t="str">
        <f t="shared" si="33"/>
        <v/>
      </c>
    </row>
    <row r="638" spans="1:1">
      <c r="A638" s="27" t="str">
        <f t="shared" si="33"/>
        <v/>
      </c>
    </row>
    <row r="639" spans="1:1">
      <c r="A639" s="27" t="str">
        <f t="shared" si="33"/>
        <v/>
      </c>
    </row>
    <row r="640" spans="1:1">
      <c r="A640" s="27" t="str">
        <f t="shared" si="33"/>
        <v/>
      </c>
    </row>
    <row r="641" spans="1:1">
      <c r="A641" s="27" t="str">
        <f t="shared" si="33"/>
        <v/>
      </c>
    </row>
    <row r="642" spans="1:1">
      <c r="A642" s="27" t="str">
        <f t="shared" si="33"/>
        <v/>
      </c>
    </row>
    <row r="643" spans="1:1">
      <c r="A643" s="27" t="str">
        <f t="shared" si="33"/>
        <v/>
      </c>
    </row>
    <row r="644" spans="1:1">
      <c r="A644" s="27" t="str">
        <f t="shared" si="33"/>
        <v/>
      </c>
    </row>
    <row r="645" spans="1:1">
      <c r="A645" s="27" t="str">
        <f t="shared" si="33"/>
        <v/>
      </c>
    </row>
    <row r="646" spans="1:1">
      <c r="A646" s="27" t="str">
        <f t="shared" si="33"/>
        <v/>
      </c>
    </row>
    <row r="647" spans="1:1">
      <c r="A647" s="27" t="str">
        <f t="shared" si="33"/>
        <v/>
      </c>
    </row>
    <row r="648" spans="1:1">
      <c r="A648" s="27" t="str">
        <f t="shared" si="33"/>
        <v/>
      </c>
    </row>
    <row r="649" spans="1:1">
      <c r="A649" s="27" t="str">
        <f t="shared" si="33"/>
        <v/>
      </c>
    </row>
    <row r="650" spans="1:1">
      <c r="A650" s="27" t="str">
        <f t="shared" si="33"/>
        <v/>
      </c>
    </row>
    <row r="651" spans="1:1">
      <c r="A651" s="27" t="str">
        <f t="shared" si="33"/>
        <v/>
      </c>
    </row>
    <row r="652" spans="1:1">
      <c r="A652" s="27" t="str">
        <f t="shared" si="33"/>
        <v/>
      </c>
    </row>
    <row r="653" spans="1:1">
      <c r="A653" s="27" t="str">
        <f t="shared" si="33"/>
        <v/>
      </c>
    </row>
    <row r="654" spans="1:1">
      <c r="A654" s="27" t="str">
        <f t="shared" si="33"/>
        <v/>
      </c>
    </row>
    <row r="655" spans="1:1">
      <c r="A655" s="27" t="str">
        <f t="shared" si="33"/>
        <v/>
      </c>
    </row>
    <row r="656" spans="1:1">
      <c r="A656" s="27" t="str">
        <f t="shared" si="33"/>
        <v/>
      </c>
    </row>
    <row r="657" spans="1:1">
      <c r="A657" s="27" t="str">
        <f t="shared" si="33"/>
        <v/>
      </c>
    </row>
    <row r="658" spans="1:1">
      <c r="A658" s="27" t="str">
        <f t="shared" si="33"/>
        <v/>
      </c>
    </row>
    <row r="659" spans="1:1">
      <c r="A659" s="27" t="str">
        <f t="shared" si="33"/>
        <v/>
      </c>
    </row>
    <row r="660" spans="1:1">
      <c r="A660" s="27" t="str">
        <f t="shared" si="33"/>
        <v/>
      </c>
    </row>
    <row r="661" spans="1:1">
      <c r="A661" s="27" t="str">
        <f t="shared" si="33"/>
        <v/>
      </c>
    </row>
    <row r="662" spans="1:1">
      <c r="A662" s="27" t="str">
        <f t="shared" si="33"/>
        <v/>
      </c>
    </row>
    <row r="663" spans="1:1">
      <c r="A663" s="27" t="str">
        <f t="shared" si="33"/>
        <v/>
      </c>
    </row>
    <row r="664" spans="1:1">
      <c r="A664" s="27" t="str">
        <f t="shared" si="33"/>
        <v/>
      </c>
    </row>
    <row r="665" spans="1:1">
      <c r="A665" s="27" t="str">
        <f t="shared" si="33"/>
        <v/>
      </c>
    </row>
    <row r="666" spans="1:1">
      <c r="A666" s="27" t="str">
        <f t="shared" si="33"/>
        <v/>
      </c>
    </row>
    <row r="667" spans="1:1">
      <c r="A667" s="27" t="str">
        <f t="shared" si="33"/>
        <v/>
      </c>
    </row>
    <row r="668" spans="1:1">
      <c r="A668" s="27" t="str">
        <f t="shared" si="33"/>
        <v/>
      </c>
    </row>
    <row r="669" spans="1:1">
      <c r="A669" s="27" t="str">
        <f t="shared" si="33"/>
        <v/>
      </c>
    </row>
    <row r="670" spans="1:1">
      <c r="A670" s="27" t="str">
        <f t="shared" si="33"/>
        <v/>
      </c>
    </row>
    <row r="671" spans="1:1">
      <c r="A671" s="27" t="str">
        <f t="shared" si="33"/>
        <v/>
      </c>
    </row>
    <row r="672" spans="1:1">
      <c r="A672" s="27" t="str">
        <f t="shared" si="33"/>
        <v/>
      </c>
    </row>
    <row r="673" spans="1:1">
      <c r="A673" s="27" t="str">
        <f t="shared" si="33"/>
        <v/>
      </c>
    </row>
    <row r="674" spans="1:1">
      <c r="A674" s="27" t="str">
        <f t="shared" si="33"/>
        <v/>
      </c>
    </row>
    <row r="675" spans="1:1">
      <c r="A675" s="27" t="str">
        <f t="shared" si="33"/>
        <v/>
      </c>
    </row>
    <row r="676" spans="1:1">
      <c r="A676" s="27" t="str">
        <f t="shared" si="33"/>
        <v/>
      </c>
    </row>
    <row r="677" spans="1:1">
      <c r="A677" s="27" t="str">
        <f t="shared" si="33"/>
        <v/>
      </c>
    </row>
    <row r="678" spans="1:1">
      <c r="A678" s="27" t="str">
        <f t="shared" si="33"/>
        <v/>
      </c>
    </row>
    <row r="679" spans="1:1">
      <c r="A679" s="27" t="str">
        <f t="shared" si="33"/>
        <v/>
      </c>
    </row>
    <row r="680" spans="1:1">
      <c r="A680" s="27" t="str">
        <f t="shared" si="33"/>
        <v/>
      </c>
    </row>
    <row r="681" spans="1:1">
      <c r="A681" s="27" t="str">
        <f t="shared" si="33"/>
        <v/>
      </c>
    </row>
    <row r="682" spans="1:1">
      <c r="A682" s="27" t="str">
        <f t="shared" si="33"/>
        <v/>
      </c>
    </row>
    <row r="683" spans="1:1">
      <c r="A683" s="27" t="str">
        <f t="shared" si="33"/>
        <v/>
      </c>
    </row>
    <row r="684" spans="1:1">
      <c r="A684" s="27" t="str">
        <f t="shared" si="33"/>
        <v/>
      </c>
    </row>
    <row r="685" spans="1:1">
      <c r="A685" s="27" t="str">
        <f t="shared" si="33"/>
        <v/>
      </c>
    </row>
    <row r="686" spans="1:1">
      <c r="A686" s="27" t="str">
        <f t="shared" si="33"/>
        <v/>
      </c>
    </row>
    <row r="687" spans="1:1">
      <c r="A687" s="27" t="str">
        <f t="shared" si="33"/>
        <v/>
      </c>
    </row>
    <row r="688" spans="1:1">
      <c r="A688" s="27" t="str">
        <f t="shared" si="33"/>
        <v/>
      </c>
    </row>
    <row r="689" spans="1:1">
      <c r="A689" s="27" t="str">
        <f t="shared" ref="A689:A752" si="34">IF(B689="","",ROW()-1)</f>
        <v/>
      </c>
    </row>
    <row r="690" spans="1:1">
      <c r="A690" s="27" t="str">
        <f t="shared" si="34"/>
        <v/>
      </c>
    </row>
    <row r="691" spans="1:1">
      <c r="A691" s="27" t="str">
        <f t="shared" si="34"/>
        <v/>
      </c>
    </row>
    <row r="692" spans="1:1">
      <c r="A692" s="27" t="str">
        <f t="shared" si="34"/>
        <v/>
      </c>
    </row>
    <row r="693" spans="1:1">
      <c r="A693" s="27" t="str">
        <f t="shared" si="34"/>
        <v/>
      </c>
    </row>
    <row r="694" spans="1:1">
      <c r="A694" s="27" t="str">
        <f t="shared" si="34"/>
        <v/>
      </c>
    </row>
    <row r="695" spans="1:1">
      <c r="A695" s="27" t="str">
        <f t="shared" si="34"/>
        <v/>
      </c>
    </row>
    <row r="696" spans="1:1">
      <c r="A696" s="27" t="str">
        <f t="shared" si="34"/>
        <v/>
      </c>
    </row>
    <row r="697" spans="1:1">
      <c r="A697" s="27" t="str">
        <f t="shared" si="34"/>
        <v/>
      </c>
    </row>
    <row r="698" spans="1:1">
      <c r="A698" s="27" t="str">
        <f t="shared" si="34"/>
        <v/>
      </c>
    </row>
    <row r="699" spans="1:1">
      <c r="A699" s="27" t="str">
        <f t="shared" si="34"/>
        <v/>
      </c>
    </row>
    <row r="700" spans="1:1">
      <c r="A700" s="27" t="str">
        <f t="shared" si="34"/>
        <v/>
      </c>
    </row>
    <row r="701" spans="1:1">
      <c r="A701" s="27" t="str">
        <f t="shared" si="34"/>
        <v/>
      </c>
    </row>
    <row r="702" spans="1:1">
      <c r="A702" s="27" t="str">
        <f t="shared" si="34"/>
        <v/>
      </c>
    </row>
    <row r="703" spans="1:1">
      <c r="A703" s="27" t="str">
        <f t="shared" si="34"/>
        <v/>
      </c>
    </row>
    <row r="704" spans="1:1">
      <c r="A704" s="27" t="str">
        <f t="shared" si="34"/>
        <v/>
      </c>
    </row>
    <row r="705" spans="1:1">
      <c r="A705" s="27" t="str">
        <f t="shared" si="34"/>
        <v/>
      </c>
    </row>
    <row r="706" spans="1:1">
      <c r="A706" s="27" t="str">
        <f t="shared" si="34"/>
        <v/>
      </c>
    </row>
    <row r="707" spans="1:1">
      <c r="A707" s="27" t="str">
        <f t="shared" si="34"/>
        <v/>
      </c>
    </row>
    <row r="708" spans="1:1">
      <c r="A708" s="27" t="str">
        <f t="shared" si="34"/>
        <v/>
      </c>
    </row>
    <row r="709" spans="1:1">
      <c r="A709" s="27" t="str">
        <f t="shared" si="34"/>
        <v/>
      </c>
    </row>
    <row r="710" spans="1:1">
      <c r="A710" s="27" t="str">
        <f t="shared" si="34"/>
        <v/>
      </c>
    </row>
    <row r="711" spans="1:1">
      <c r="A711" s="27" t="str">
        <f t="shared" si="34"/>
        <v/>
      </c>
    </row>
    <row r="712" spans="1:1">
      <c r="A712" s="27" t="str">
        <f t="shared" si="34"/>
        <v/>
      </c>
    </row>
    <row r="713" spans="1:1">
      <c r="A713" s="27" t="str">
        <f t="shared" si="34"/>
        <v/>
      </c>
    </row>
    <row r="714" spans="1:1">
      <c r="A714" s="27" t="str">
        <f t="shared" si="34"/>
        <v/>
      </c>
    </row>
    <row r="715" spans="1:1">
      <c r="A715" s="27" t="str">
        <f t="shared" si="34"/>
        <v/>
      </c>
    </row>
    <row r="716" spans="1:1">
      <c r="A716" s="27" t="str">
        <f t="shared" si="34"/>
        <v/>
      </c>
    </row>
    <row r="717" spans="1:1">
      <c r="A717" s="27" t="str">
        <f t="shared" si="34"/>
        <v/>
      </c>
    </row>
    <row r="718" spans="1:1">
      <c r="A718" s="27" t="str">
        <f t="shared" si="34"/>
        <v/>
      </c>
    </row>
    <row r="719" spans="1:1">
      <c r="A719" s="27" t="str">
        <f t="shared" si="34"/>
        <v/>
      </c>
    </row>
    <row r="720" spans="1:1">
      <c r="A720" s="27" t="str">
        <f t="shared" si="34"/>
        <v/>
      </c>
    </row>
    <row r="721" spans="1:1">
      <c r="A721" s="27" t="str">
        <f t="shared" si="34"/>
        <v/>
      </c>
    </row>
    <row r="722" spans="1:1">
      <c r="A722" s="27" t="str">
        <f t="shared" si="34"/>
        <v/>
      </c>
    </row>
    <row r="723" spans="1:1">
      <c r="A723" s="27" t="str">
        <f t="shared" si="34"/>
        <v/>
      </c>
    </row>
    <row r="724" spans="1:1">
      <c r="A724" s="27" t="str">
        <f t="shared" si="34"/>
        <v/>
      </c>
    </row>
    <row r="725" spans="1:1">
      <c r="A725" s="27" t="str">
        <f t="shared" si="34"/>
        <v/>
      </c>
    </row>
    <row r="726" spans="1:1">
      <c r="A726" s="27" t="str">
        <f t="shared" si="34"/>
        <v/>
      </c>
    </row>
    <row r="727" spans="1:1">
      <c r="A727" s="27" t="str">
        <f t="shared" si="34"/>
        <v/>
      </c>
    </row>
    <row r="728" spans="1:1">
      <c r="A728" s="27" t="str">
        <f t="shared" si="34"/>
        <v/>
      </c>
    </row>
    <row r="729" spans="1:1">
      <c r="A729" s="27" t="str">
        <f t="shared" si="34"/>
        <v/>
      </c>
    </row>
    <row r="730" spans="1:1">
      <c r="A730" s="27" t="str">
        <f t="shared" si="34"/>
        <v/>
      </c>
    </row>
    <row r="731" spans="1:1">
      <c r="A731" s="27" t="str">
        <f t="shared" si="34"/>
        <v/>
      </c>
    </row>
    <row r="732" spans="1:1">
      <c r="A732" s="27" t="str">
        <f t="shared" si="34"/>
        <v/>
      </c>
    </row>
    <row r="733" spans="1:1">
      <c r="A733" s="27" t="str">
        <f t="shared" si="34"/>
        <v/>
      </c>
    </row>
    <row r="734" spans="1:1">
      <c r="A734" s="27" t="str">
        <f t="shared" si="34"/>
        <v/>
      </c>
    </row>
    <row r="735" spans="1:1">
      <c r="A735" s="27" t="str">
        <f t="shared" si="34"/>
        <v/>
      </c>
    </row>
    <row r="736" spans="1:1">
      <c r="A736" s="27" t="str">
        <f t="shared" si="34"/>
        <v/>
      </c>
    </row>
    <row r="737" spans="1:1">
      <c r="A737" s="27" t="str">
        <f t="shared" si="34"/>
        <v/>
      </c>
    </row>
    <row r="738" spans="1:1">
      <c r="A738" s="27" t="str">
        <f t="shared" si="34"/>
        <v/>
      </c>
    </row>
    <row r="739" spans="1:1">
      <c r="A739" s="27" t="str">
        <f t="shared" si="34"/>
        <v/>
      </c>
    </row>
    <row r="740" spans="1:1">
      <c r="A740" s="27" t="str">
        <f t="shared" si="34"/>
        <v/>
      </c>
    </row>
    <row r="741" spans="1:1">
      <c r="A741" s="27" t="str">
        <f t="shared" si="34"/>
        <v/>
      </c>
    </row>
    <row r="742" spans="1:1">
      <c r="A742" s="27" t="str">
        <f t="shared" si="34"/>
        <v/>
      </c>
    </row>
    <row r="743" spans="1:1">
      <c r="A743" s="27" t="str">
        <f t="shared" si="34"/>
        <v/>
      </c>
    </row>
    <row r="744" spans="1:1">
      <c r="A744" s="27" t="str">
        <f t="shared" si="34"/>
        <v/>
      </c>
    </row>
    <row r="745" spans="1:1">
      <c r="A745" s="27" t="str">
        <f t="shared" si="34"/>
        <v/>
      </c>
    </row>
    <row r="746" spans="1:1">
      <c r="A746" s="27" t="str">
        <f t="shared" si="34"/>
        <v/>
      </c>
    </row>
    <row r="747" spans="1:1">
      <c r="A747" s="27" t="str">
        <f t="shared" si="34"/>
        <v/>
      </c>
    </row>
    <row r="748" spans="1:1">
      <c r="A748" s="27" t="str">
        <f t="shared" si="34"/>
        <v/>
      </c>
    </row>
    <row r="749" spans="1:1">
      <c r="A749" s="27" t="str">
        <f t="shared" si="34"/>
        <v/>
      </c>
    </row>
    <row r="750" spans="1:1">
      <c r="A750" s="27" t="str">
        <f t="shared" si="34"/>
        <v/>
      </c>
    </row>
    <row r="751" spans="1:1">
      <c r="A751" s="27" t="str">
        <f t="shared" si="34"/>
        <v/>
      </c>
    </row>
    <row r="752" spans="1:1">
      <c r="A752" s="27" t="str">
        <f t="shared" si="34"/>
        <v/>
      </c>
    </row>
    <row r="753" spans="1:1">
      <c r="A753" s="27" t="str">
        <f t="shared" ref="A753:A816" si="35">IF(B753="","",ROW()-1)</f>
        <v/>
      </c>
    </row>
    <row r="754" spans="1:1">
      <c r="A754" s="27" t="str">
        <f t="shared" si="35"/>
        <v/>
      </c>
    </row>
    <row r="755" spans="1:1">
      <c r="A755" s="27" t="str">
        <f t="shared" si="35"/>
        <v/>
      </c>
    </row>
    <row r="756" spans="1:1">
      <c r="A756" s="27" t="str">
        <f t="shared" si="35"/>
        <v/>
      </c>
    </row>
    <row r="757" spans="1:1">
      <c r="A757" s="27" t="str">
        <f t="shared" si="35"/>
        <v/>
      </c>
    </row>
    <row r="758" spans="1:1">
      <c r="A758" s="27" t="str">
        <f t="shared" si="35"/>
        <v/>
      </c>
    </row>
    <row r="759" spans="1:1">
      <c r="A759" s="27" t="str">
        <f t="shared" si="35"/>
        <v/>
      </c>
    </row>
    <row r="760" spans="1:1">
      <c r="A760" s="27" t="str">
        <f t="shared" si="35"/>
        <v/>
      </c>
    </row>
    <row r="761" spans="1:1">
      <c r="A761" s="27" t="str">
        <f t="shared" si="35"/>
        <v/>
      </c>
    </row>
    <row r="762" spans="1:1">
      <c r="A762" s="27" t="str">
        <f t="shared" si="35"/>
        <v/>
      </c>
    </row>
    <row r="763" spans="1:1">
      <c r="A763" s="27" t="str">
        <f t="shared" si="35"/>
        <v/>
      </c>
    </row>
    <row r="764" spans="1:1">
      <c r="A764" s="27" t="str">
        <f t="shared" si="35"/>
        <v/>
      </c>
    </row>
    <row r="765" spans="1:1">
      <c r="A765" s="27" t="str">
        <f t="shared" si="35"/>
        <v/>
      </c>
    </row>
    <row r="766" spans="1:1">
      <c r="A766" s="27" t="str">
        <f t="shared" si="35"/>
        <v/>
      </c>
    </row>
    <row r="767" spans="1:1">
      <c r="A767" s="27" t="str">
        <f t="shared" si="35"/>
        <v/>
      </c>
    </row>
    <row r="768" spans="1:1">
      <c r="A768" s="27" t="str">
        <f t="shared" si="35"/>
        <v/>
      </c>
    </row>
    <row r="769" spans="1:1">
      <c r="A769" s="27" t="str">
        <f t="shared" si="35"/>
        <v/>
      </c>
    </row>
    <row r="770" spans="1:1">
      <c r="A770" s="27" t="str">
        <f t="shared" si="35"/>
        <v/>
      </c>
    </row>
    <row r="771" spans="1:1">
      <c r="A771" s="27" t="str">
        <f t="shared" si="35"/>
        <v/>
      </c>
    </row>
    <row r="772" spans="1:1">
      <c r="A772" s="27" t="str">
        <f t="shared" si="35"/>
        <v/>
      </c>
    </row>
    <row r="773" spans="1:1">
      <c r="A773" s="27" t="str">
        <f t="shared" si="35"/>
        <v/>
      </c>
    </row>
    <row r="774" spans="1:1">
      <c r="A774" s="27" t="str">
        <f t="shared" si="35"/>
        <v/>
      </c>
    </row>
    <row r="775" spans="1:1">
      <c r="A775" s="27" t="str">
        <f t="shared" si="35"/>
        <v/>
      </c>
    </row>
    <row r="776" spans="1:1">
      <c r="A776" s="27" t="str">
        <f t="shared" si="35"/>
        <v/>
      </c>
    </row>
    <row r="777" spans="1:1">
      <c r="A777" s="27" t="str">
        <f t="shared" si="35"/>
        <v/>
      </c>
    </row>
    <row r="778" spans="1:1">
      <c r="A778" s="27" t="str">
        <f t="shared" si="35"/>
        <v/>
      </c>
    </row>
    <row r="779" spans="1:1">
      <c r="A779" s="27" t="str">
        <f t="shared" si="35"/>
        <v/>
      </c>
    </row>
    <row r="780" spans="1:1">
      <c r="A780" s="27" t="str">
        <f t="shared" si="35"/>
        <v/>
      </c>
    </row>
    <row r="781" spans="1:1">
      <c r="A781" s="27" t="str">
        <f t="shared" si="35"/>
        <v/>
      </c>
    </row>
    <row r="782" spans="1:1">
      <c r="A782" s="27" t="str">
        <f t="shared" si="35"/>
        <v/>
      </c>
    </row>
    <row r="783" spans="1:1">
      <c r="A783" s="27" t="str">
        <f t="shared" si="35"/>
        <v/>
      </c>
    </row>
    <row r="784" spans="1:1">
      <c r="A784" s="27" t="str">
        <f t="shared" si="35"/>
        <v/>
      </c>
    </row>
    <row r="785" spans="1:1">
      <c r="A785" s="27" t="str">
        <f t="shared" si="35"/>
        <v/>
      </c>
    </row>
    <row r="786" spans="1:1">
      <c r="A786" s="27" t="str">
        <f t="shared" si="35"/>
        <v/>
      </c>
    </row>
    <row r="787" spans="1:1">
      <c r="A787" s="27" t="str">
        <f t="shared" si="35"/>
        <v/>
      </c>
    </row>
    <row r="788" spans="1:1">
      <c r="A788" s="27" t="str">
        <f t="shared" si="35"/>
        <v/>
      </c>
    </row>
    <row r="789" spans="1:1">
      <c r="A789" s="27" t="str">
        <f t="shared" si="35"/>
        <v/>
      </c>
    </row>
    <row r="790" spans="1:1">
      <c r="A790" s="27" t="str">
        <f t="shared" si="35"/>
        <v/>
      </c>
    </row>
    <row r="791" spans="1:1">
      <c r="A791" s="27" t="str">
        <f t="shared" si="35"/>
        <v/>
      </c>
    </row>
    <row r="792" spans="1:1">
      <c r="A792" s="27" t="str">
        <f t="shared" si="35"/>
        <v/>
      </c>
    </row>
    <row r="793" spans="1:1">
      <c r="A793" s="27" t="str">
        <f t="shared" si="35"/>
        <v/>
      </c>
    </row>
    <row r="794" spans="1:1">
      <c r="A794" s="27" t="str">
        <f t="shared" si="35"/>
        <v/>
      </c>
    </row>
    <row r="795" spans="1:1">
      <c r="A795" s="27" t="str">
        <f t="shared" si="35"/>
        <v/>
      </c>
    </row>
    <row r="796" spans="1:1">
      <c r="A796" s="27" t="str">
        <f t="shared" si="35"/>
        <v/>
      </c>
    </row>
    <row r="797" spans="1:1">
      <c r="A797" s="27" t="str">
        <f t="shared" si="35"/>
        <v/>
      </c>
    </row>
    <row r="798" spans="1:1">
      <c r="A798" s="27" t="str">
        <f t="shared" si="35"/>
        <v/>
      </c>
    </row>
    <row r="799" spans="1:1">
      <c r="A799" s="27" t="str">
        <f t="shared" si="35"/>
        <v/>
      </c>
    </row>
    <row r="800" spans="1:1">
      <c r="A800" s="27" t="str">
        <f t="shared" si="35"/>
        <v/>
      </c>
    </row>
    <row r="801" spans="1:1">
      <c r="A801" s="27" t="str">
        <f t="shared" si="35"/>
        <v/>
      </c>
    </row>
    <row r="802" spans="1:1">
      <c r="A802" s="27" t="str">
        <f t="shared" si="35"/>
        <v/>
      </c>
    </row>
    <row r="803" spans="1:1">
      <c r="A803" s="27" t="str">
        <f t="shared" si="35"/>
        <v/>
      </c>
    </row>
    <row r="804" spans="1:1">
      <c r="A804" s="27" t="str">
        <f t="shared" si="35"/>
        <v/>
      </c>
    </row>
    <row r="805" spans="1:1">
      <c r="A805" s="27" t="str">
        <f t="shared" si="35"/>
        <v/>
      </c>
    </row>
    <row r="806" spans="1:1">
      <c r="A806" s="27" t="str">
        <f t="shared" si="35"/>
        <v/>
      </c>
    </row>
    <row r="807" spans="1:1">
      <c r="A807" s="27" t="str">
        <f t="shared" si="35"/>
        <v/>
      </c>
    </row>
    <row r="808" spans="1:1">
      <c r="A808" s="27" t="str">
        <f t="shared" si="35"/>
        <v/>
      </c>
    </row>
    <row r="809" spans="1:1">
      <c r="A809" s="27" t="str">
        <f t="shared" si="35"/>
        <v/>
      </c>
    </row>
    <row r="810" spans="1:1">
      <c r="A810" s="27" t="str">
        <f t="shared" si="35"/>
        <v/>
      </c>
    </row>
    <row r="811" spans="1:1">
      <c r="A811" s="27" t="str">
        <f t="shared" si="35"/>
        <v/>
      </c>
    </row>
    <row r="812" spans="1:1">
      <c r="A812" s="27" t="str">
        <f t="shared" si="35"/>
        <v/>
      </c>
    </row>
    <row r="813" spans="1:1">
      <c r="A813" s="27" t="str">
        <f t="shared" si="35"/>
        <v/>
      </c>
    </row>
    <row r="814" spans="1:1">
      <c r="A814" s="27" t="str">
        <f t="shared" si="35"/>
        <v/>
      </c>
    </row>
    <row r="815" spans="1:1">
      <c r="A815" s="27" t="str">
        <f t="shared" si="35"/>
        <v/>
      </c>
    </row>
    <row r="816" spans="1:1">
      <c r="A816" s="27" t="str">
        <f t="shared" si="35"/>
        <v/>
      </c>
    </row>
    <row r="817" spans="1:1">
      <c r="A817" s="27" t="str">
        <f t="shared" ref="A817:A880" si="36">IF(B817="","",ROW()-1)</f>
        <v/>
      </c>
    </row>
    <row r="818" spans="1:1">
      <c r="A818" s="27" t="str">
        <f t="shared" si="36"/>
        <v/>
      </c>
    </row>
    <row r="819" spans="1:1">
      <c r="A819" s="27" t="str">
        <f t="shared" si="36"/>
        <v/>
      </c>
    </row>
    <row r="820" spans="1:1">
      <c r="A820" s="27" t="str">
        <f t="shared" si="36"/>
        <v/>
      </c>
    </row>
    <row r="821" spans="1:1">
      <c r="A821" s="27" t="str">
        <f t="shared" si="36"/>
        <v/>
      </c>
    </row>
    <row r="822" spans="1:1">
      <c r="A822" s="27" t="str">
        <f t="shared" si="36"/>
        <v/>
      </c>
    </row>
    <row r="823" spans="1:1">
      <c r="A823" s="27" t="str">
        <f t="shared" si="36"/>
        <v/>
      </c>
    </row>
    <row r="824" spans="1:1">
      <c r="A824" s="27" t="str">
        <f t="shared" si="36"/>
        <v/>
      </c>
    </row>
    <row r="825" spans="1:1">
      <c r="A825" s="27" t="str">
        <f t="shared" si="36"/>
        <v/>
      </c>
    </row>
    <row r="826" spans="1:1">
      <c r="A826" s="27" t="str">
        <f t="shared" si="36"/>
        <v/>
      </c>
    </row>
    <row r="827" spans="1:1">
      <c r="A827" s="27" t="str">
        <f t="shared" si="36"/>
        <v/>
      </c>
    </row>
    <row r="828" spans="1:1">
      <c r="A828" s="27" t="str">
        <f t="shared" si="36"/>
        <v/>
      </c>
    </row>
    <row r="829" spans="1:1">
      <c r="A829" s="27" t="str">
        <f t="shared" si="36"/>
        <v/>
      </c>
    </row>
    <row r="830" spans="1:1">
      <c r="A830" s="27" t="str">
        <f t="shared" si="36"/>
        <v/>
      </c>
    </row>
    <row r="831" spans="1:1">
      <c r="A831" s="27" t="str">
        <f t="shared" si="36"/>
        <v/>
      </c>
    </row>
    <row r="832" spans="1:1">
      <c r="A832" s="27" t="str">
        <f t="shared" si="36"/>
        <v/>
      </c>
    </row>
    <row r="833" spans="1:1">
      <c r="A833" s="27" t="str">
        <f t="shared" si="36"/>
        <v/>
      </c>
    </row>
    <row r="834" spans="1:1">
      <c r="A834" s="27" t="str">
        <f t="shared" si="36"/>
        <v/>
      </c>
    </row>
    <row r="835" spans="1:1">
      <c r="A835" s="27" t="str">
        <f t="shared" si="36"/>
        <v/>
      </c>
    </row>
    <row r="836" spans="1:1">
      <c r="A836" s="27" t="str">
        <f t="shared" si="36"/>
        <v/>
      </c>
    </row>
    <row r="837" spans="1:1">
      <c r="A837" s="27" t="str">
        <f t="shared" si="36"/>
        <v/>
      </c>
    </row>
    <row r="838" spans="1:1">
      <c r="A838" s="27" t="str">
        <f t="shared" si="36"/>
        <v/>
      </c>
    </row>
    <row r="839" spans="1:1">
      <c r="A839" s="27" t="str">
        <f t="shared" si="36"/>
        <v/>
      </c>
    </row>
    <row r="840" spans="1:1">
      <c r="A840" s="27" t="str">
        <f t="shared" si="36"/>
        <v/>
      </c>
    </row>
    <row r="841" spans="1:1">
      <c r="A841" s="27" t="str">
        <f t="shared" si="36"/>
        <v/>
      </c>
    </row>
    <row r="842" spans="1:1">
      <c r="A842" s="27" t="str">
        <f t="shared" si="36"/>
        <v/>
      </c>
    </row>
    <row r="843" spans="1:1">
      <c r="A843" s="27" t="str">
        <f t="shared" si="36"/>
        <v/>
      </c>
    </row>
    <row r="844" spans="1:1">
      <c r="A844" s="27" t="str">
        <f t="shared" si="36"/>
        <v/>
      </c>
    </row>
    <row r="845" spans="1:1">
      <c r="A845" s="27" t="str">
        <f t="shared" si="36"/>
        <v/>
      </c>
    </row>
    <row r="846" spans="1:1">
      <c r="A846" s="27" t="str">
        <f t="shared" si="36"/>
        <v/>
      </c>
    </row>
    <row r="847" spans="1:1">
      <c r="A847" s="27" t="str">
        <f t="shared" si="36"/>
        <v/>
      </c>
    </row>
    <row r="848" spans="1:1">
      <c r="A848" s="27" t="str">
        <f t="shared" si="36"/>
        <v/>
      </c>
    </row>
    <row r="849" spans="1:1">
      <c r="A849" s="27" t="str">
        <f t="shared" si="36"/>
        <v/>
      </c>
    </row>
    <row r="850" spans="1:1">
      <c r="A850" s="27" t="str">
        <f t="shared" si="36"/>
        <v/>
      </c>
    </row>
    <row r="851" spans="1:1">
      <c r="A851" s="27" t="str">
        <f t="shared" si="36"/>
        <v/>
      </c>
    </row>
    <row r="852" spans="1:1">
      <c r="A852" s="27" t="str">
        <f t="shared" si="36"/>
        <v/>
      </c>
    </row>
    <row r="853" spans="1:1">
      <c r="A853" s="27" t="str">
        <f t="shared" si="36"/>
        <v/>
      </c>
    </row>
    <row r="854" spans="1:1">
      <c r="A854" s="27" t="str">
        <f t="shared" si="36"/>
        <v/>
      </c>
    </row>
    <row r="855" spans="1:1">
      <c r="A855" s="27" t="str">
        <f t="shared" si="36"/>
        <v/>
      </c>
    </row>
    <row r="856" spans="1:1">
      <c r="A856" s="27" t="str">
        <f t="shared" si="36"/>
        <v/>
      </c>
    </row>
    <row r="857" spans="1:1">
      <c r="A857" s="27" t="str">
        <f t="shared" si="36"/>
        <v/>
      </c>
    </row>
    <row r="858" spans="1:1">
      <c r="A858" s="27" t="str">
        <f t="shared" si="36"/>
        <v/>
      </c>
    </row>
    <row r="859" spans="1:1">
      <c r="A859" s="27" t="str">
        <f t="shared" si="36"/>
        <v/>
      </c>
    </row>
    <row r="860" spans="1:1">
      <c r="A860" s="27" t="str">
        <f t="shared" si="36"/>
        <v/>
      </c>
    </row>
    <row r="861" spans="1:1">
      <c r="A861" s="27" t="str">
        <f t="shared" si="36"/>
        <v/>
      </c>
    </row>
    <row r="862" spans="1:1">
      <c r="A862" s="27" t="str">
        <f t="shared" si="36"/>
        <v/>
      </c>
    </row>
    <row r="863" spans="1:1">
      <c r="A863" s="27" t="str">
        <f t="shared" si="36"/>
        <v/>
      </c>
    </row>
    <row r="864" spans="1:1">
      <c r="A864" s="27" t="str">
        <f t="shared" si="36"/>
        <v/>
      </c>
    </row>
    <row r="865" spans="1:1">
      <c r="A865" s="27" t="str">
        <f t="shared" si="36"/>
        <v/>
      </c>
    </row>
    <row r="866" spans="1:1">
      <c r="A866" s="27" t="str">
        <f t="shared" si="36"/>
        <v/>
      </c>
    </row>
    <row r="867" spans="1:1">
      <c r="A867" s="27" t="str">
        <f t="shared" si="36"/>
        <v/>
      </c>
    </row>
    <row r="868" spans="1:1">
      <c r="A868" s="27" t="str">
        <f t="shared" si="36"/>
        <v/>
      </c>
    </row>
    <row r="869" spans="1:1">
      <c r="A869" s="27" t="str">
        <f t="shared" si="36"/>
        <v/>
      </c>
    </row>
    <row r="870" spans="1:1">
      <c r="A870" s="27" t="str">
        <f t="shared" si="36"/>
        <v/>
      </c>
    </row>
    <row r="871" spans="1:1">
      <c r="A871" s="27" t="str">
        <f t="shared" si="36"/>
        <v/>
      </c>
    </row>
    <row r="872" spans="1:1">
      <c r="A872" s="27" t="str">
        <f t="shared" si="36"/>
        <v/>
      </c>
    </row>
    <row r="873" spans="1:1">
      <c r="A873" s="27" t="str">
        <f t="shared" si="36"/>
        <v/>
      </c>
    </row>
    <row r="874" spans="1:1">
      <c r="A874" s="27" t="str">
        <f t="shared" si="36"/>
        <v/>
      </c>
    </row>
    <row r="875" spans="1:1">
      <c r="A875" s="27" t="str">
        <f t="shared" si="36"/>
        <v/>
      </c>
    </row>
    <row r="876" spans="1:1">
      <c r="A876" s="27" t="str">
        <f t="shared" si="36"/>
        <v/>
      </c>
    </row>
    <row r="877" spans="1:1">
      <c r="A877" s="27" t="str">
        <f t="shared" si="36"/>
        <v/>
      </c>
    </row>
    <row r="878" spans="1:1">
      <c r="A878" s="27" t="str">
        <f t="shared" si="36"/>
        <v/>
      </c>
    </row>
    <row r="879" spans="1:1">
      <c r="A879" s="27" t="str">
        <f t="shared" si="36"/>
        <v/>
      </c>
    </row>
    <row r="880" spans="1:1">
      <c r="A880" s="27" t="str">
        <f t="shared" si="36"/>
        <v/>
      </c>
    </row>
    <row r="881" spans="1:1">
      <c r="A881" s="27" t="str">
        <f t="shared" ref="A881:A944" si="37">IF(B881="","",ROW()-1)</f>
        <v/>
      </c>
    </row>
    <row r="882" spans="1:1">
      <c r="A882" s="27" t="str">
        <f t="shared" si="37"/>
        <v/>
      </c>
    </row>
    <row r="883" spans="1:1">
      <c r="A883" s="27" t="str">
        <f t="shared" si="37"/>
        <v/>
      </c>
    </row>
    <row r="884" spans="1:1">
      <c r="A884" s="27" t="str">
        <f t="shared" si="37"/>
        <v/>
      </c>
    </row>
    <row r="885" spans="1:1">
      <c r="A885" s="27" t="str">
        <f t="shared" si="37"/>
        <v/>
      </c>
    </row>
    <row r="886" spans="1:1">
      <c r="A886" s="27" t="str">
        <f t="shared" si="37"/>
        <v/>
      </c>
    </row>
    <row r="887" spans="1:1">
      <c r="A887" s="27" t="str">
        <f t="shared" si="37"/>
        <v/>
      </c>
    </row>
    <row r="888" spans="1:1">
      <c r="A888" s="27" t="str">
        <f t="shared" si="37"/>
        <v/>
      </c>
    </row>
    <row r="889" spans="1:1">
      <c r="A889" s="27" t="str">
        <f t="shared" si="37"/>
        <v/>
      </c>
    </row>
    <row r="890" spans="1:1">
      <c r="A890" s="27" t="str">
        <f t="shared" si="37"/>
        <v/>
      </c>
    </row>
    <row r="891" spans="1:1">
      <c r="A891" s="27" t="str">
        <f t="shared" si="37"/>
        <v/>
      </c>
    </row>
    <row r="892" spans="1:1">
      <c r="A892" s="27" t="str">
        <f t="shared" si="37"/>
        <v/>
      </c>
    </row>
    <row r="893" spans="1:1">
      <c r="A893" s="27" t="str">
        <f t="shared" si="37"/>
        <v/>
      </c>
    </row>
    <row r="894" spans="1:1">
      <c r="A894" s="27" t="str">
        <f t="shared" si="37"/>
        <v/>
      </c>
    </row>
    <row r="895" spans="1:1">
      <c r="A895" s="27" t="str">
        <f t="shared" si="37"/>
        <v/>
      </c>
    </row>
    <row r="896" spans="1:1">
      <c r="A896" s="27" t="str">
        <f t="shared" si="37"/>
        <v/>
      </c>
    </row>
    <row r="897" spans="1:1">
      <c r="A897" s="27" t="str">
        <f t="shared" si="37"/>
        <v/>
      </c>
    </row>
    <row r="898" spans="1:1">
      <c r="A898" s="27" t="str">
        <f t="shared" si="37"/>
        <v/>
      </c>
    </row>
    <row r="899" spans="1:1">
      <c r="A899" s="27" t="str">
        <f t="shared" si="37"/>
        <v/>
      </c>
    </row>
    <row r="900" spans="1:1">
      <c r="A900" s="27" t="str">
        <f t="shared" si="37"/>
        <v/>
      </c>
    </row>
    <row r="901" spans="1:1">
      <c r="A901" s="27" t="str">
        <f t="shared" si="37"/>
        <v/>
      </c>
    </row>
    <row r="902" spans="1:1">
      <c r="A902" s="27" t="str">
        <f t="shared" si="37"/>
        <v/>
      </c>
    </row>
    <row r="903" spans="1:1">
      <c r="A903" s="27" t="str">
        <f t="shared" si="37"/>
        <v/>
      </c>
    </row>
    <row r="904" spans="1:1">
      <c r="A904" s="27" t="str">
        <f t="shared" si="37"/>
        <v/>
      </c>
    </row>
    <row r="905" spans="1:1">
      <c r="A905" s="27" t="str">
        <f t="shared" si="37"/>
        <v/>
      </c>
    </row>
    <row r="906" spans="1:1">
      <c r="A906" s="27" t="str">
        <f t="shared" si="37"/>
        <v/>
      </c>
    </row>
    <row r="907" spans="1:1">
      <c r="A907" s="27" t="str">
        <f t="shared" si="37"/>
        <v/>
      </c>
    </row>
    <row r="908" spans="1:1">
      <c r="A908" s="27" t="str">
        <f t="shared" si="37"/>
        <v/>
      </c>
    </row>
    <row r="909" spans="1:1">
      <c r="A909" s="27" t="str">
        <f t="shared" si="37"/>
        <v/>
      </c>
    </row>
    <row r="910" spans="1:1">
      <c r="A910" s="27" t="str">
        <f t="shared" si="37"/>
        <v/>
      </c>
    </row>
    <row r="911" spans="1:1">
      <c r="A911" s="27" t="str">
        <f t="shared" si="37"/>
        <v/>
      </c>
    </row>
    <row r="912" spans="1:1">
      <c r="A912" s="27" t="str">
        <f t="shared" si="37"/>
        <v/>
      </c>
    </row>
    <row r="913" spans="1:1">
      <c r="A913" s="27" t="str">
        <f t="shared" si="37"/>
        <v/>
      </c>
    </row>
    <row r="914" spans="1:1">
      <c r="A914" s="27" t="str">
        <f t="shared" si="37"/>
        <v/>
      </c>
    </row>
    <row r="915" spans="1:1">
      <c r="A915" s="27" t="str">
        <f t="shared" si="37"/>
        <v/>
      </c>
    </row>
    <row r="916" spans="1:1">
      <c r="A916" s="27" t="str">
        <f t="shared" si="37"/>
        <v/>
      </c>
    </row>
    <row r="917" spans="1:1">
      <c r="A917" s="27" t="str">
        <f t="shared" si="37"/>
        <v/>
      </c>
    </row>
    <row r="918" spans="1:1">
      <c r="A918" s="27" t="str">
        <f t="shared" si="37"/>
        <v/>
      </c>
    </row>
    <row r="919" spans="1:1">
      <c r="A919" s="27" t="str">
        <f t="shared" si="37"/>
        <v/>
      </c>
    </row>
    <row r="920" spans="1:1">
      <c r="A920" s="27" t="str">
        <f t="shared" si="37"/>
        <v/>
      </c>
    </row>
    <row r="921" spans="1:1">
      <c r="A921" s="27" t="str">
        <f t="shared" si="37"/>
        <v/>
      </c>
    </row>
    <row r="922" spans="1:1">
      <c r="A922" s="27" t="str">
        <f t="shared" si="37"/>
        <v/>
      </c>
    </row>
    <row r="923" spans="1:1">
      <c r="A923" s="27" t="str">
        <f t="shared" si="37"/>
        <v/>
      </c>
    </row>
    <row r="924" spans="1:1">
      <c r="A924" s="27" t="str">
        <f t="shared" si="37"/>
        <v/>
      </c>
    </row>
    <row r="925" spans="1:1">
      <c r="A925" s="27" t="str">
        <f t="shared" si="37"/>
        <v/>
      </c>
    </row>
    <row r="926" spans="1:1">
      <c r="A926" s="27" t="str">
        <f t="shared" si="37"/>
        <v/>
      </c>
    </row>
    <row r="927" spans="1:1">
      <c r="A927" s="27" t="str">
        <f t="shared" si="37"/>
        <v/>
      </c>
    </row>
    <row r="928" spans="1:1">
      <c r="A928" s="27" t="str">
        <f t="shared" si="37"/>
        <v/>
      </c>
    </row>
    <row r="929" spans="1:1">
      <c r="A929" s="27" t="str">
        <f t="shared" si="37"/>
        <v/>
      </c>
    </row>
    <row r="930" spans="1:1">
      <c r="A930" s="27" t="str">
        <f t="shared" si="37"/>
        <v/>
      </c>
    </row>
    <row r="931" spans="1:1">
      <c r="A931" s="27" t="str">
        <f t="shared" si="37"/>
        <v/>
      </c>
    </row>
    <row r="932" spans="1:1">
      <c r="A932" s="27" t="str">
        <f t="shared" si="37"/>
        <v/>
      </c>
    </row>
    <row r="933" spans="1:1">
      <c r="A933" s="27" t="str">
        <f t="shared" si="37"/>
        <v/>
      </c>
    </row>
    <row r="934" spans="1:1">
      <c r="A934" s="27" t="str">
        <f t="shared" si="37"/>
        <v/>
      </c>
    </row>
    <row r="935" spans="1:1">
      <c r="A935" s="27" t="str">
        <f t="shared" si="37"/>
        <v/>
      </c>
    </row>
    <row r="936" spans="1:1">
      <c r="A936" s="27" t="str">
        <f t="shared" si="37"/>
        <v/>
      </c>
    </row>
    <row r="937" spans="1:1">
      <c r="A937" s="27" t="str">
        <f t="shared" si="37"/>
        <v/>
      </c>
    </row>
    <row r="938" spans="1:1">
      <c r="A938" s="27" t="str">
        <f t="shared" si="37"/>
        <v/>
      </c>
    </row>
    <row r="939" spans="1:1">
      <c r="A939" s="27" t="str">
        <f t="shared" si="37"/>
        <v/>
      </c>
    </row>
    <row r="940" spans="1:1">
      <c r="A940" s="27" t="str">
        <f t="shared" si="37"/>
        <v/>
      </c>
    </row>
    <row r="941" spans="1:1">
      <c r="A941" s="27" t="str">
        <f t="shared" si="37"/>
        <v/>
      </c>
    </row>
    <row r="942" spans="1:1">
      <c r="A942" s="27" t="str">
        <f t="shared" si="37"/>
        <v/>
      </c>
    </row>
    <row r="943" spans="1:1">
      <c r="A943" s="27" t="str">
        <f t="shared" si="37"/>
        <v/>
      </c>
    </row>
    <row r="944" spans="1:1">
      <c r="A944" s="27" t="str">
        <f t="shared" si="37"/>
        <v/>
      </c>
    </row>
    <row r="945" spans="1:1">
      <c r="A945" s="27" t="str">
        <f t="shared" ref="A945:A1008" si="38">IF(B945="","",ROW()-1)</f>
        <v/>
      </c>
    </row>
    <row r="946" spans="1:1">
      <c r="A946" s="27" t="str">
        <f t="shared" si="38"/>
        <v/>
      </c>
    </row>
    <row r="947" spans="1:1">
      <c r="A947" s="27" t="str">
        <f t="shared" si="38"/>
        <v/>
      </c>
    </row>
    <row r="948" spans="1:1">
      <c r="A948" s="27" t="str">
        <f t="shared" si="38"/>
        <v/>
      </c>
    </row>
    <row r="949" spans="1:1">
      <c r="A949" s="27" t="str">
        <f t="shared" si="38"/>
        <v/>
      </c>
    </row>
    <row r="950" spans="1:1">
      <c r="A950" s="27" t="str">
        <f t="shared" si="38"/>
        <v/>
      </c>
    </row>
    <row r="951" spans="1:1">
      <c r="A951" s="27" t="str">
        <f t="shared" si="38"/>
        <v/>
      </c>
    </row>
    <row r="952" spans="1:1">
      <c r="A952" s="27" t="str">
        <f t="shared" si="38"/>
        <v/>
      </c>
    </row>
    <row r="953" spans="1:1">
      <c r="A953" s="27" t="str">
        <f t="shared" si="38"/>
        <v/>
      </c>
    </row>
    <row r="954" spans="1:1">
      <c r="A954" s="27" t="str">
        <f t="shared" si="38"/>
        <v/>
      </c>
    </row>
    <row r="955" spans="1:1">
      <c r="A955" s="27" t="str">
        <f t="shared" si="38"/>
        <v/>
      </c>
    </row>
    <row r="956" spans="1:1">
      <c r="A956" s="27" t="str">
        <f t="shared" si="38"/>
        <v/>
      </c>
    </row>
    <row r="957" spans="1:1">
      <c r="A957" s="27" t="str">
        <f t="shared" si="38"/>
        <v/>
      </c>
    </row>
    <row r="958" spans="1:1">
      <c r="A958" s="27" t="str">
        <f t="shared" si="38"/>
        <v/>
      </c>
    </row>
    <row r="959" spans="1:1">
      <c r="A959" s="27" t="str">
        <f t="shared" si="38"/>
        <v/>
      </c>
    </row>
    <row r="960" spans="1:1">
      <c r="A960" s="27" t="str">
        <f t="shared" si="38"/>
        <v/>
      </c>
    </row>
    <row r="961" spans="1:1">
      <c r="A961" s="27" t="str">
        <f t="shared" si="38"/>
        <v/>
      </c>
    </row>
    <row r="962" spans="1:1">
      <c r="A962" s="27" t="str">
        <f t="shared" si="38"/>
        <v/>
      </c>
    </row>
    <row r="963" spans="1:1">
      <c r="A963" s="27" t="str">
        <f t="shared" si="38"/>
        <v/>
      </c>
    </row>
    <row r="964" spans="1:1">
      <c r="A964" s="27" t="str">
        <f t="shared" si="38"/>
        <v/>
      </c>
    </row>
    <row r="965" spans="1:1">
      <c r="A965" s="27" t="str">
        <f t="shared" si="38"/>
        <v/>
      </c>
    </row>
    <row r="966" spans="1:1">
      <c r="A966" s="27" t="str">
        <f t="shared" si="38"/>
        <v/>
      </c>
    </row>
    <row r="967" spans="1:1">
      <c r="A967" s="27" t="str">
        <f t="shared" si="38"/>
        <v/>
      </c>
    </row>
    <row r="968" spans="1:1">
      <c r="A968" s="27" t="str">
        <f t="shared" si="38"/>
        <v/>
      </c>
    </row>
    <row r="969" spans="1:1">
      <c r="A969" s="27" t="str">
        <f t="shared" si="38"/>
        <v/>
      </c>
    </row>
    <row r="970" spans="1:1">
      <c r="A970" s="27" t="str">
        <f t="shared" si="38"/>
        <v/>
      </c>
    </row>
    <row r="971" spans="1:1">
      <c r="A971" s="27" t="str">
        <f t="shared" si="38"/>
        <v/>
      </c>
    </row>
    <row r="972" spans="1:1">
      <c r="A972" s="27" t="str">
        <f t="shared" si="38"/>
        <v/>
      </c>
    </row>
    <row r="973" spans="1:1">
      <c r="A973" s="27" t="str">
        <f t="shared" si="38"/>
        <v/>
      </c>
    </row>
    <row r="974" spans="1:1">
      <c r="A974" s="27" t="str">
        <f t="shared" si="38"/>
        <v/>
      </c>
    </row>
    <row r="975" spans="1:1">
      <c r="A975" s="27" t="str">
        <f t="shared" si="38"/>
        <v/>
      </c>
    </row>
    <row r="976" spans="1:1">
      <c r="A976" s="27" t="str">
        <f t="shared" si="38"/>
        <v/>
      </c>
    </row>
    <row r="977" spans="1:1">
      <c r="A977" s="27" t="str">
        <f t="shared" si="38"/>
        <v/>
      </c>
    </row>
    <row r="978" spans="1:1">
      <c r="A978" s="27" t="str">
        <f t="shared" si="38"/>
        <v/>
      </c>
    </row>
    <row r="979" spans="1:1">
      <c r="A979" s="27" t="str">
        <f t="shared" si="38"/>
        <v/>
      </c>
    </row>
    <row r="980" spans="1:1">
      <c r="A980" s="27" t="str">
        <f t="shared" si="38"/>
        <v/>
      </c>
    </row>
    <row r="981" spans="1:1">
      <c r="A981" s="27" t="str">
        <f t="shared" si="38"/>
        <v/>
      </c>
    </row>
    <row r="982" spans="1:1">
      <c r="A982" s="27" t="str">
        <f t="shared" si="38"/>
        <v/>
      </c>
    </row>
    <row r="983" spans="1:1">
      <c r="A983" s="27" t="str">
        <f t="shared" si="38"/>
        <v/>
      </c>
    </row>
    <row r="984" spans="1:1">
      <c r="A984" s="27" t="str">
        <f t="shared" si="38"/>
        <v/>
      </c>
    </row>
    <row r="985" spans="1:1">
      <c r="A985" s="27" t="str">
        <f t="shared" si="38"/>
        <v/>
      </c>
    </row>
    <row r="986" spans="1:1">
      <c r="A986" s="27" t="str">
        <f t="shared" si="38"/>
        <v/>
      </c>
    </row>
    <row r="987" spans="1:1">
      <c r="A987" s="27" t="str">
        <f t="shared" si="38"/>
        <v/>
      </c>
    </row>
    <row r="988" spans="1:1">
      <c r="A988" s="27" t="str">
        <f t="shared" si="38"/>
        <v/>
      </c>
    </row>
    <row r="989" spans="1:1">
      <c r="A989" s="27" t="str">
        <f t="shared" si="38"/>
        <v/>
      </c>
    </row>
    <row r="990" spans="1:1">
      <c r="A990" s="27" t="str">
        <f t="shared" si="38"/>
        <v/>
      </c>
    </row>
    <row r="991" spans="1:1">
      <c r="A991" s="27" t="str">
        <f t="shared" si="38"/>
        <v/>
      </c>
    </row>
    <row r="992" spans="1:1">
      <c r="A992" s="27" t="str">
        <f t="shared" si="38"/>
        <v/>
      </c>
    </row>
    <row r="993" spans="1:1">
      <c r="A993" s="27" t="str">
        <f t="shared" si="38"/>
        <v/>
      </c>
    </row>
    <row r="994" spans="1:1">
      <c r="A994" s="27" t="str">
        <f t="shared" si="38"/>
        <v/>
      </c>
    </row>
    <row r="995" spans="1:1">
      <c r="A995" s="27" t="str">
        <f t="shared" si="38"/>
        <v/>
      </c>
    </row>
    <row r="996" spans="1:1">
      <c r="A996" s="27" t="str">
        <f t="shared" si="38"/>
        <v/>
      </c>
    </row>
    <row r="997" spans="1:1">
      <c r="A997" s="27" t="str">
        <f t="shared" si="38"/>
        <v/>
      </c>
    </row>
    <row r="998" spans="1:1">
      <c r="A998" s="27" t="str">
        <f t="shared" si="38"/>
        <v/>
      </c>
    </row>
    <row r="999" spans="1:1">
      <c r="A999" s="27" t="str">
        <f t="shared" si="38"/>
        <v/>
      </c>
    </row>
    <row r="1000" spans="1:1">
      <c r="A1000" s="27" t="str">
        <f t="shared" si="38"/>
        <v/>
      </c>
    </row>
    <row r="1001" spans="1:1">
      <c r="A1001" s="27" t="str">
        <f t="shared" si="38"/>
        <v/>
      </c>
    </row>
    <row r="1002" spans="1:1">
      <c r="A1002" s="27" t="str">
        <f t="shared" si="38"/>
        <v/>
      </c>
    </row>
    <row r="1003" spans="1:1">
      <c r="A1003" s="27" t="str">
        <f t="shared" si="38"/>
        <v/>
      </c>
    </row>
    <row r="1004" spans="1:1">
      <c r="A1004" s="27" t="str">
        <f t="shared" si="38"/>
        <v/>
      </c>
    </row>
    <row r="1005" spans="1:1">
      <c r="A1005" s="27" t="str">
        <f t="shared" si="38"/>
        <v/>
      </c>
    </row>
    <row r="1006" spans="1:1">
      <c r="A1006" s="27" t="str">
        <f t="shared" si="38"/>
        <v/>
      </c>
    </row>
    <row r="1007" spans="1:1">
      <c r="A1007" s="27" t="str">
        <f t="shared" si="38"/>
        <v/>
      </c>
    </row>
    <row r="1008" spans="1:1">
      <c r="A1008" s="27" t="str">
        <f t="shared" si="38"/>
        <v/>
      </c>
    </row>
    <row r="1009" spans="1:1">
      <c r="A1009" s="27" t="str">
        <f t="shared" ref="A1009:A1072" si="39">IF(B1009="","",ROW()-1)</f>
        <v/>
      </c>
    </row>
    <row r="1010" spans="1:1">
      <c r="A1010" s="27" t="str">
        <f t="shared" si="39"/>
        <v/>
      </c>
    </row>
    <row r="1011" spans="1:1">
      <c r="A1011" s="27" t="str">
        <f t="shared" si="39"/>
        <v/>
      </c>
    </row>
    <row r="1012" spans="1:1">
      <c r="A1012" s="27" t="str">
        <f t="shared" si="39"/>
        <v/>
      </c>
    </row>
    <row r="1013" spans="1:1">
      <c r="A1013" s="27" t="str">
        <f t="shared" si="39"/>
        <v/>
      </c>
    </row>
    <row r="1014" spans="1:1">
      <c r="A1014" s="27" t="str">
        <f t="shared" si="39"/>
        <v/>
      </c>
    </row>
    <row r="1015" spans="1:1">
      <c r="A1015" s="27" t="str">
        <f t="shared" si="39"/>
        <v/>
      </c>
    </row>
    <row r="1016" spans="1:1">
      <c r="A1016" s="27" t="str">
        <f t="shared" si="39"/>
        <v/>
      </c>
    </row>
    <row r="1017" spans="1:1">
      <c r="A1017" s="27" t="str">
        <f t="shared" si="39"/>
        <v/>
      </c>
    </row>
    <row r="1018" spans="1:1">
      <c r="A1018" s="27" t="str">
        <f t="shared" si="39"/>
        <v/>
      </c>
    </row>
    <row r="1019" spans="1:1">
      <c r="A1019" s="27" t="str">
        <f t="shared" si="39"/>
        <v/>
      </c>
    </row>
    <row r="1020" spans="1:1">
      <c r="A1020" s="27" t="str">
        <f t="shared" si="39"/>
        <v/>
      </c>
    </row>
    <row r="1021" spans="1:1">
      <c r="A1021" s="27" t="str">
        <f t="shared" si="39"/>
        <v/>
      </c>
    </row>
    <row r="1022" spans="1:1">
      <c r="A1022" s="27" t="str">
        <f t="shared" si="39"/>
        <v/>
      </c>
    </row>
    <row r="1023" spans="1:1">
      <c r="A1023" s="27" t="str">
        <f t="shared" si="39"/>
        <v/>
      </c>
    </row>
    <row r="1024" spans="1:1">
      <c r="A1024" s="27" t="str">
        <f t="shared" si="39"/>
        <v/>
      </c>
    </row>
    <row r="1025" spans="1:1">
      <c r="A1025" s="27" t="str">
        <f t="shared" si="39"/>
        <v/>
      </c>
    </row>
    <row r="1026" spans="1:1">
      <c r="A1026" s="27" t="str">
        <f t="shared" si="39"/>
        <v/>
      </c>
    </row>
    <row r="1027" spans="1:1">
      <c r="A1027" s="27" t="str">
        <f t="shared" si="39"/>
        <v/>
      </c>
    </row>
    <row r="1028" spans="1:1">
      <c r="A1028" s="27" t="str">
        <f t="shared" si="39"/>
        <v/>
      </c>
    </row>
    <row r="1029" spans="1:1">
      <c r="A1029" s="27" t="str">
        <f t="shared" si="39"/>
        <v/>
      </c>
    </row>
    <row r="1030" spans="1:1">
      <c r="A1030" s="27" t="str">
        <f t="shared" si="39"/>
        <v/>
      </c>
    </row>
    <row r="1031" spans="1:1">
      <c r="A1031" s="27" t="str">
        <f t="shared" si="39"/>
        <v/>
      </c>
    </row>
    <row r="1032" spans="1:1">
      <c r="A1032" s="27" t="str">
        <f t="shared" si="39"/>
        <v/>
      </c>
    </row>
    <row r="1033" spans="1:1">
      <c r="A1033" s="27" t="str">
        <f t="shared" si="39"/>
        <v/>
      </c>
    </row>
    <row r="1034" spans="1:1">
      <c r="A1034" s="27" t="str">
        <f t="shared" si="39"/>
        <v/>
      </c>
    </row>
    <row r="1035" spans="1:1">
      <c r="A1035" s="27" t="str">
        <f t="shared" si="39"/>
        <v/>
      </c>
    </row>
    <row r="1036" spans="1:1">
      <c r="A1036" s="27" t="str">
        <f t="shared" si="39"/>
        <v/>
      </c>
    </row>
    <row r="1037" spans="1:1">
      <c r="A1037" s="27" t="str">
        <f t="shared" si="39"/>
        <v/>
      </c>
    </row>
    <row r="1038" spans="1:1">
      <c r="A1038" s="27" t="str">
        <f t="shared" si="39"/>
        <v/>
      </c>
    </row>
    <row r="1039" spans="1:1">
      <c r="A1039" s="27" t="str">
        <f t="shared" si="39"/>
        <v/>
      </c>
    </row>
    <row r="1040" spans="1:1">
      <c r="A1040" s="27" t="str">
        <f t="shared" si="39"/>
        <v/>
      </c>
    </row>
    <row r="1041" spans="1:1">
      <c r="A1041" s="27" t="str">
        <f t="shared" si="39"/>
        <v/>
      </c>
    </row>
    <row r="1042" spans="1:1">
      <c r="A1042" s="27" t="str">
        <f t="shared" si="39"/>
        <v/>
      </c>
    </row>
    <row r="1043" spans="1:1">
      <c r="A1043" s="27" t="str">
        <f t="shared" si="39"/>
        <v/>
      </c>
    </row>
    <row r="1044" spans="1:1">
      <c r="A1044" s="27" t="str">
        <f t="shared" si="39"/>
        <v/>
      </c>
    </row>
    <row r="1045" spans="1:1">
      <c r="A1045" s="27" t="str">
        <f t="shared" si="39"/>
        <v/>
      </c>
    </row>
    <row r="1046" spans="1:1">
      <c r="A1046" s="27" t="str">
        <f t="shared" si="39"/>
        <v/>
      </c>
    </row>
    <row r="1047" spans="1:1">
      <c r="A1047" s="27" t="str">
        <f t="shared" si="39"/>
        <v/>
      </c>
    </row>
    <row r="1048" spans="1:1">
      <c r="A1048" s="27" t="str">
        <f t="shared" si="39"/>
        <v/>
      </c>
    </row>
    <row r="1049" spans="1:1">
      <c r="A1049" s="27" t="str">
        <f t="shared" si="39"/>
        <v/>
      </c>
    </row>
    <row r="1050" spans="1:1">
      <c r="A1050" s="27" t="str">
        <f t="shared" si="39"/>
        <v/>
      </c>
    </row>
    <row r="1051" spans="1:1">
      <c r="A1051" s="27" t="str">
        <f t="shared" si="39"/>
        <v/>
      </c>
    </row>
    <row r="1052" spans="1:1">
      <c r="A1052" s="27" t="str">
        <f t="shared" si="39"/>
        <v/>
      </c>
    </row>
    <row r="1053" spans="1:1">
      <c r="A1053" s="27" t="str">
        <f t="shared" si="39"/>
        <v/>
      </c>
    </row>
    <row r="1054" spans="1:1">
      <c r="A1054" s="27" t="str">
        <f t="shared" si="39"/>
        <v/>
      </c>
    </row>
    <row r="1055" spans="1:1">
      <c r="A1055" s="27" t="str">
        <f t="shared" si="39"/>
        <v/>
      </c>
    </row>
    <row r="1056" spans="1:1">
      <c r="A1056" s="27" t="str">
        <f t="shared" si="39"/>
        <v/>
      </c>
    </row>
    <row r="1057" spans="1:1">
      <c r="A1057" s="27" t="str">
        <f t="shared" si="39"/>
        <v/>
      </c>
    </row>
    <row r="1058" spans="1:1">
      <c r="A1058" s="27" t="str">
        <f t="shared" si="39"/>
        <v/>
      </c>
    </row>
    <row r="1059" spans="1:1">
      <c r="A1059" s="27" t="str">
        <f t="shared" si="39"/>
        <v/>
      </c>
    </row>
    <row r="1060" spans="1:1">
      <c r="A1060" s="27" t="str">
        <f t="shared" si="39"/>
        <v/>
      </c>
    </row>
    <row r="1061" spans="1:1">
      <c r="A1061" s="27" t="str">
        <f t="shared" si="39"/>
        <v/>
      </c>
    </row>
    <row r="1062" spans="1:1">
      <c r="A1062" s="27" t="str">
        <f t="shared" si="39"/>
        <v/>
      </c>
    </row>
    <row r="1063" spans="1:1">
      <c r="A1063" s="27" t="str">
        <f t="shared" si="39"/>
        <v/>
      </c>
    </row>
    <row r="1064" spans="1:1">
      <c r="A1064" s="27" t="str">
        <f t="shared" si="39"/>
        <v/>
      </c>
    </row>
    <row r="1065" spans="1:1">
      <c r="A1065" s="27" t="str">
        <f t="shared" si="39"/>
        <v/>
      </c>
    </row>
    <row r="1066" spans="1:1">
      <c r="A1066" s="27" t="str">
        <f t="shared" si="39"/>
        <v/>
      </c>
    </row>
    <row r="1067" spans="1:1">
      <c r="A1067" s="27" t="str">
        <f t="shared" si="39"/>
        <v/>
      </c>
    </row>
    <row r="1068" spans="1:1">
      <c r="A1068" s="27" t="str">
        <f t="shared" si="39"/>
        <v/>
      </c>
    </row>
    <row r="1069" spans="1:1">
      <c r="A1069" s="27" t="str">
        <f t="shared" si="39"/>
        <v/>
      </c>
    </row>
    <row r="1070" spans="1:1">
      <c r="A1070" s="27" t="str">
        <f t="shared" si="39"/>
        <v/>
      </c>
    </row>
    <row r="1071" spans="1:1">
      <c r="A1071" s="27" t="str">
        <f t="shared" si="39"/>
        <v/>
      </c>
    </row>
    <row r="1072" spans="1:1">
      <c r="A1072" s="27" t="str">
        <f t="shared" si="39"/>
        <v/>
      </c>
    </row>
    <row r="1073" spans="1:1">
      <c r="A1073" s="27" t="str">
        <f t="shared" ref="A1073:A1136" si="40">IF(B1073="","",ROW()-1)</f>
        <v/>
      </c>
    </row>
    <row r="1074" spans="1:1">
      <c r="A1074" s="27" t="str">
        <f t="shared" si="40"/>
        <v/>
      </c>
    </row>
    <row r="1075" spans="1:1">
      <c r="A1075" s="27" t="str">
        <f t="shared" si="40"/>
        <v/>
      </c>
    </row>
    <row r="1076" spans="1:1">
      <c r="A1076" s="27" t="str">
        <f t="shared" si="40"/>
        <v/>
      </c>
    </row>
    <row r="1077" spans="1:1">
      <c r="A1077" s="27" t="str">
        <f t="shared" si="40"/>
        <v/>
      </c>
    </row>
    <row r="1078" spans="1:1">
      <c r="A1078" s="27" t="str">
        <f t="shared" si="40"/>
        <v/>
      </c>
    </row>
    <row r="1079" spans="1:1">
      <c r="A1079" s="27" t="str">
        <f t="shared" si="40"/>
        <v/>
      </c>
    </row>
    <row r="1080" spans="1:1">
      <c r="A1080" s="27" t="str">
        <f t="shared" si="40"/>
        <v/>
      </c>
    </row>
    <row r="1081" spans="1:1">
      <c r="A1081" s="27" t="str">
        <f t="shared" si="40"/>
        <v/>
      </c>
    </row>
    <row r="1082" spans="1:1">
      <c r="A1082" s="27" t="str">
        <f t="shared" si="40"/>
        <v/>
      </c>
    </row>
    <row r="1083" spans="1:1">
      <c r="A1083" s="27" t="str">
        <f t="shared" si="40"/>
        <v/>
      </c>
    </row>
    <row r="1084" spans="1:1">
      <c r="A1084" s="27" t="str">
        <f t="shared" si="40"/>
        <v/>
      </c>
    </row>
    <row r="1085" spans="1:1">
      <c r="A1085" s="27" t="str">
        <f t="shared" si="40"/>
        <v/>
      </c>
    </row>
    <row r="1086" spans="1:1">
      <c r="A1086" s="27" t="str">
        <f t="shared" si="40"/>
        <v/>
      </c>
    </row>
    <row r="1087" spans="1:1">
      <c r="A1087" s="27" t="str">
        <f t="shared" si="40"/>
        <v/>
      </c>
    </row>
    <row r="1088" spans="1:1">
      <c r="A1088" s="27" t="str">
        <f t="shared" si="40"/>
        <v/>
      </c>
    </row>
    <row r="1089" spans="1:1">
      <c r="A1089" s="27" t="str">
        <f t="shared" si="40"/>
        <v/>
      </c>
    </row>
    <row r="1090" spans="1:1">
      <c r="A1090" s="27" t="str">
        <f t="shared" si="40"/>
        <v/>
      </c>
    </row>
    <row r="1091" spans="1:1">
      <c r="A1091" s="27" t="str">
        <f t="shared" si="40"/>
        <v/>
      </c>
    </row>
    <row r="1092" spans="1:1">
      <c r="A1092" s="27" t="str">
        <f t="shared" si="40"/>
        <v/>
      </c>
    </row>
    <row r="1093" spans="1:1">
      <c r="A1093" s="27" t="str">
        <f t="shared" si="40"/>
        <v/>
      </c>
    </row>
    <row r="1094" spans="1:1">
      <c r="A1094" s="27" t="str">
        <f t="shared" si="40"/>
        <v/>
      </c>
    </row>
    <row r="1095" spans="1:1">
      <c r="A1095" s="27" t="str">
        <f t="shared" si="40"/>
        <v/>
      </c>
    </row>
    <row r="1096" spans="1:1">
      <c r="A1096" s="27" t="str">
        <f t="shared" si="40"/>
        <v/>
      </c>
    </row>
    <row r="1097" spans="1:1">
      <c r="A1097" s="27" t="str">
        <f t="shared" si="40"/>
        <v/>
      </c>
    </row>
    <row r="1098" spans="1:1">
      <c r="A1098" s="27" t="str">
        <f t="shared" si="40"/>
        <v/>
      </c>
    </row>
    <row r="1099" spans="1:1">
      <c r="A1099" s="27" t="str">
        <f t="shared" si="40"/>
        <v/>
      </c>
    </row>
    <row r="1100" spans="1:1">
      <c r="A1100" s="27" t="str">
        <f t="shared" si="40"/>
        <v/>
      </c>
    </row>
    <row r="1101" spans="1:1">
      <c r="A1101" s="27" t="str">
        <f t="shared" si="40"/>
        <v/>
      </c>
    </row>
    <row r="1102" spans="1:1">
      <c r="A1102" s="27" t="str">
        <f t="shared" si="40"/>
        <v/>
      </c>
    </row>
    <row r="1103" spans="1:1">
      <c r="A1103" s="27" t="str">
        <f t="shared" si="40"/>
        <v/>
      </c>
    </row>
    <row r="1104" spans="1:1">
      <c r="A1104" s="27" t="str">
        <f t="shared" si="40"/>
        <v/>
      </c>
    </row>
    <row r="1105" spans="1:1">
      <c r="A1105" s="27" t="str">
        <f t="shared" si="40"/>
        <v/>
      </c>
    </row>
    <row r="1106" spans="1:1">
      <c r="A1106" s="27" t="str">
        <f t="shared" si="40"/>
        <v/>
      </c>
    </row>
    <row r="1107" spans="1:1">
      <c r="A1107" s="27" t="str">
        <f t="shared" si="40"/>
        <v/>
      </c>
    </row>
    <row r="1108" spans="1:1">
      <c r="A1108" s="27" t="str">
        <f t="shared" si="40"/>
        <v/>
      </c>
    </row>
    <row r="1109" spans="1:1">
      <c r="A1109" s="27" t="str">
        <f t="shared" si="40"/>
        <v/>
      </c>
    </row>
    <row r="1110" spans="1:1">
      <c r="A1110" s="27" t="str">
        <f t="shared" si="40"/>
        <v/>
      </c>
    </row>
    <row r="1111" spans="1:1">
      <c r="A1111" s="27" t="str">
        <f t="shared" si="40"/>
        <v/>
      </c>
    </row>
    <row r="1112" spans="1:1">
      <c r="A1112" s="27" t="str">
        <f t="shared" si="40"/>
        <v/>
      </c>
    </row>
    <row r="1113" spans="1:1">
      <c r="A1113" s="27" t="str">
        <f t="shared" si="40"/>
        <v/>
      </c>
    </row>
    <row r="1114" spans="1:1">
      <c r="A1114" s="27" t="str">
        <f t="shared" si="40"/>
        <v/>
      </c>
    </row>
    <row r="1115" spans="1:1">
      <c r="A1115" s="27" t="str">
        <f t="shared" si="40"/>
        <v/>
      </c>
    </row>
    <row r="1116" spans="1:1">
      <c r="A1116" s="27" t="str">
        <f t="shared" si="40"/>
        <v/>
      </c>
    </row>
    <row r="1117" spans="1:1">
      <c r="A1117" s="27" t="str">
        <f t="shared" si="40"/>
        <v/>
      </c>
    </row>
    <row r="1118" spans="1:1">
      <c r="A1118" s="27" t="str">
        <f t="shared" si="40"/>
        <v/>
      </c>
    </row>
    <row r="1119" spans="1:1">
      <c r="A1119" s="27" t="str">
        <f t="shared" si="40"/>
        <v/>
      </c>
    </row>
    <row r="1120" spans="1:1">
      <c r="A1120" s="27" t="str">
        <f t="shared" si="40"/>
        <v/>
      </c>
    </row>
    <row r="1121" spans="1:1">
      <c r="A1121" s="27" t="str">
        <f t="shared" si="40"/>
        <v/>
      </c>
    </row>
    <row r="1122" spans="1:1">
      <c r="A1122" s="27" t="str">
        <f t="shared" si="40"/>
        <v/>
      </c>
    </row>
    <row r="1123" spans="1:1">
      <c r="A1123" s="27" t="str">
        <f t="shared" si="40"/>
        <v/>
      </c>
    </row>
    <row r="1124" spans="1:1">
      <c r="A1124" s="27" t="str">
        <f t="shared" si="40"/>
        <v/>
      </c>
    </row>
    <row r="1125" spans="1:1">
      <c r="A1125" s="27" t="str">
        <f t="shared" si="40"/>
        <v/>
      </c>
    </row>
    <row r="1126" spans="1:1">
      <c r="A1126" s="27" t="str">
        <f t="shared" si="40"/>
        <v/>
      </c>
    </row>
    <row r="1127" spans="1:1">
      <c r="A1127" s="27" t="str">
        <f t="shared" si="40"/>
        <v/>
      </c>
    </row>
    <row r="1128" spans="1:1">
      <c r="A1128" s="27" t="str">
        <f t="shared" si="40"/>
        <v/>
      </c>
    </row>
    <row r="1129" spans="1:1">
      <c r="A1129" s="27" t="str">
        <f t="shared" si="40"/>
        <v/>
      </c>
    </row>
    <row r="1130" spans="1:1">
      <c r="A1130" s="27" t="str">
        <f t="shared" si="40"/>
        <v/>
      </c>
    </row>
    <row r="1131" spans="1:1">
      <c r="A1131" s="27" t="str">
        <f t="shared" si="40"/>
        <v/>
      </c>
    </row>
    <row r="1132" spans="1:1">
      <c r="A1132" s="27" t="str">
        <f t="shared" si="40"/>
        <v/>
      </c>
    </row>
    <row r="1133" spans="1:1">
      <c r="A1133" s="27" t="str">
        <f t="shared" si="40"/>
        <v/>
      </c>
    </row>
    <row r="1134" spans="1:1">
      <c r="A1134" s="27" t="str">
        <f t="shared" si="40"/>
        <v/>
      </c>
    </row>
    <row r="1135" spans="1:1">
      <c r="A1135" s="27" t="str">
        <f t="shared" si="40"/>
        <v/>
      </c>
    </row>
    <row r="1136" spans="1:1">
      <c r="A1136" s="27" t="str">
        <f t="shared" si="40"/>
        <v/>
      </c>
    </row>
    <row r="1137" spans="1:1">
      <c r="A1137" s="27" t="str">
        <f t="shared" ref="A1137:A1200" si="41">IF(B1137="","",ROW()-1)</f>
        <v/>
      </c>
    </row>
    <row r="1138" spans="1:1">
      <c r="A1138" s="27" t="str">
        <f t="shared" si="41"/>
        <v/>
      </c>
    </row>
    <row r="1139" spans="1:1">
      <c r="A1139" s="27" t="str">
        <f t="shared" si="41"/>
        <v/>
      </c>
    </row>
    <row r="1140" spans="1:1">
      <c r="A1140" s="27" t="str">
        <f t="shared" si="41"/>
        <v/>
      </c>
    </row>
    <row r="1141" spans="1:1">
      <c r="A1141" s="27" t="str">
        <f t="shared" si="41"/>
        <v/>
      </c>
    </row>
    <row r="1142" spans="1:1">
      <c r="A1142" s="27" t="str">
        <f t="shared" si="41"/>
        <v/>
      </c>
    </row>
    <row r="1143" spans="1:1">
      <c r="A1143" s="27" t="str">
        <f t="shared" si="41"/>
        <v/>
      </c>
    </row>
    <row r="1144" spans="1:1">
      <c r="A1144" s="27" t="str">
        <f t="shared" si="41"/>
        <v/>
      </c>
    </row>
    <row r="1145" spans="1:1">
      <c r="A1145" s="27" t="str">
        <f t="shared" si="41"/>
        <v/>
      </c>
    </row>
    <row r="1146" spans="1:1">
      <c r="A1146" s="27" t="str">
        <f t="shared" si="41"/>
        <v/>
      </c>
    </row>
    <row r="1147" spans="1:1">
      <c r="A1147" s="27" t="str">
        <f t="shared" si="41"/>
        <v/>
      </c>
    </row>
    <row r="1148" spans="1:1">
      <c r="A1148" s="27" t="str">
        <f t="shared" si="41"/>
        <v/>
      </c>
    </row>
    <row r="1149" spans="1:1">
      <c r="A1149" s="27" t="str">
        <f t="shared" si="41"/>
        <v/>
      </c>
    </row>
    <row r="1150" spans="1:1">
      <c r="A1150" s="27" t="str">
        <f t="shared" si="41"/>
        <v/>
      </c>
    </row>
    <row r="1151" spans="1:1">
      <c r="A1151" s="27" t="str">
        <f t="shared" si="41"/>
        <v/>
      </c>
    </row>
    <row r="1152" spans="1:1">
      <c r="A1152" s="27" t="str">
        <f t="shared" si="41"/>
        <v/>
      </c>
    </row>
    <row r="1153" spans="1:1">
      <c r="A1153" s="27" t="str">
        <f t="shared" si="41"/>
        <v/>
      </c>
    </row>
    <row r="1154" spans="1:1">
      <c r="A1154" s="27" t="str">
        <f t="shared" si="41"/>
        <v/>
      </c>
    </row>
    <row r="1155" spans="1:1">
      <c r="A1155" s="27" t="str">
        <f t="shared" si="41"/>
        <v/>
      </c>
    </row>
    <row r="1156" spans="1:1">
      <c r="A1156" s="27" t="str">
        <f t="shared" si="41"/>
        <v/>
      </c>
    </row>
    <row r="1157" spans="1:1">
      <c r="A1157" s="27" t="str">
        <f t="shared" si="41"/>
        <v/>
      </c>
    </row>
    <row r="1158" spans="1:1">
      <c r="A1158" s="27" t="str">
        <f t="shared" si="41"/>
        <v/>
      </c>
    </row>
    <row r="1159" spans="1:1">
      <c r="A1159" s="27" t="str">
        <f t="shared" si="41"/>
        <v/>
      </c>
    </row>
    <row r="1160" spans="1:1">
      <c r="A1160" s="27" t="str">
        <f t="shared" si="41"/>
        <v/>
      </c>
    </row>
    <row r="1161" spans="1:1">
      <c r="A1161" s="27" t="str">
        <f t="shared" si="41"/>
        <v/>
      </c>
    </row>
    <row r="1162" spans="1:1">
      <c r="A1162" s="27" t="str">
        <f t="shared" si="41"/>
        <v/>
      </c>
    </row>
    <row r="1163" spans="1:1">
      <c r="A1163" s="27" t="str">
        <f t="shared" si="41"/>
        <v/>
      </c>
    </row>
    <row r="1164" spans="1:1">
      <c r="A1164" s="27" t="str">
        <f t="shared" si="41"/>
        <v/>
      </c>
    </row>
    <row r="1165" spans="1:1">
      <c r="A1165" s="27" t="str">
        <f t="shared" si="41"/>
        <v/>
      </c>
    </row>
    <row r="1166" spans="1:1">
      <c r="A1166" s="27" t="str">
        <f t="shared" si="41"/>
        <v/>
      </c>
    </row>
    <row r="1167" spans="1:1">
      <c r="A1167" s="27" t="str">
        <f t="shared" si="41"/>
        <v/>
      </c>
    </row>
    <row r="1168" spans="1:1">
      <c r="A1168" s="27" t="str">
        <f t="shared" si="41"/>
        <v/>
      </c>
    </row>
    <row r="1169" spans="1:1">
      <c r="A1169" s="27" t="str">
        <f t="shared" si="41"/>
        <v/>
      </c>
    </row>
    <row r="1170" spans="1:1">
      <c r="A1170" s="27" t="str">
        <f t="shared" si="41"/>
        <v/>
      </c>
    </row>
    <row r="1171" spans="1:1">
      <c r="A1171" s="27" t="str">
        <f t="shared" si="41"/>
        <v/>
      </c>
    </row>
    <row r="1172" spans="1:1">
      <c r="A1172" s="27" t="str">
        <f t="shared" si="41"/>
        <v/>
      </c>
    </row>
    <row r="1173" spans="1:1">
      <c r="A1173" s="27" t="str">
        <f t="shared" si="41"/>
        <v/>
      </c>
    </row>
    <row r="1174" spans="1:1">
      <c r="A1174" s="27" t="str">
        <f t="shared" si="41"/>
        <v/>
      </c>
    </row>
    <row r="1175" spans="1:1">
      <c r="A1175" s="27" t="str">
        <f t="shared" si="41"/>
        <v/>
      </c>
    </row>
    <row r="1176" spans="1:1">
      <c r="A1176" s="27" t="str">
        <f t="shared" si="41"/>
        <v/>
      </c>
    </row>
    <row r="1177" spans="1:1">
      <c r="A1177" s="27" t="str">
        <f t="shared" si="41"/>
        <v/>
      </c>
    </row>
    <row r="1178" spans="1:1">
      <c r="A1178" s="27" t="str">
        <f t="shared" si="41"/>
        <v/>
      </c>
    </row>
    <row r="1179" spans="1:1">
      <c r="A1179" s="27" t="str">
        <f t="shared" si="41"/>
        <v/>
      </c>
    </row>
    <row r="1180" spans="1:1">
      <c r="A1180" s="27" t="str">
        <f t="shared" si="41"/>
        <v/>
      </c>
    </row>
    <row r="1181" spans="1:1">
      <c r="A1181" s="27" t="str">
        <f t="shared" si="41"/>
        <v/>
      </c>
    </row>
    <row r="1182" spans="1:1">
      <c r="A1182" s="27" t="str">
        <f t="shared" si="41"/>
        <v/>
      </c>
    </row>
    <row r="1183" spans="1:1">
      <c r="A1183" s="27" t="str">
        <f t="shared" si="41"/>
        <v/>
      </c>
    </row>
    <row r="1184" spans="1:1">
      <c r="A1184" s="27" t="str">
        <f t="shared" si="41"/>
        <v/>
      </c>
    </row>
    <row r="1185" spans="1:1">
      <c r="A1185" s="27" t="str">
        <f t="shared" si="41"/>
        <v/>
      </c>
    </row>
    <row r="1186" spans="1:1">
      <c r="A1186" s="27" t="str">
        <f t="shared" si="41"/>
        <v/>
      </c>
    </row>
    <row r="1187" spans="1:1">
      <c r="A1187" s="27" t="str">
        <f t="shared" si="41"/>
        <v/>
      </c>
    </row>
    <row r="1188" spans="1:1">
      <c r="A1188" s="27" t="str">
        <f t="shared" si="41"/>
        <v/>
      </c>
    </row>
    <row r="1189" spans="1:1">
      <c r="A1189" s="27" t="str">
        <f t="shared" si="41"/>
        <v/>
      </c>
    </row>
    <row r="1190" spans="1:1">
      <c r="A1190" s="27" t="str">
        <f t="shared" si="41"/>
        <v/>
      </c>
    </row>
    <row r="1191" spans="1:1">
      <c r="A1191" s="27" t="str">
        <f t="shared" si="41"/>
        <v/>
      </c>
    </row>
    <row r="1192" spans="1:1">
      <c r="A1192" s="27" t="str">
        <f t="shared" si="41"/>
        <v/>
      </c>
    </row>
    <row r="1193" spans="1:1">
      <c r="A1193" s="27" t="str">
        <f t="shared" si="41"/>
        <v/>
      </c>
    </row>
    <row r="1194" spans="1:1">
      <c r="A1194" s="27" t="str">
        <f t="shared" si="41"/>
        <v/>
      </c>
    </row>
    <row r="1195" spans="1:1">
      <c r="A1195" s="27" t="str">
        <f t="shared" si="41"/>
        <v/>
      </c>
    </row>
    <row r="1196" spans="1:1">
      <c r="A1196" s="27" t="str">
        <f t="shared" si="41"/>
        <v/>
      </c>
    </row>
    <row r="1197" spans="1:1">
      <c r="A1197" s="27" t="str">
        <f t="shared" si="41"/>
        <v/>
      </c>
    </row>
    <row r="1198" spans="1:1">
      <c r="A1198" s="27" t="str">
        <f t="shared" si="41"/>
        <v/>
      </c>
    </row>
    <row r="1199" spans="1:1">
      <c r="A1199" s="27" t="str">
        <f t="shared" si="41"/>
        <v/>
      </c>
    </row>
    <row r="1200" spans="1:1">
      <c r="A1200" s="27" t="str">
        <f t="shared" si="41"/>
        <v/>
      </c>
    </row>
    <row r="1201" spans="1:1">
      <c r="A1201" s="27" t="str">
        <f t="shared" ref="A1201:A1264" si="42">IF(B1201="","",ROW()-1)</f>
        <v/>
      </c>
    </row>
    <row r="1202" spans="1:1">
      <c r="A1202" s="27" t="str">
        <f t="shared" si="42"/>
        <v/>
      </c>
    </row>
    <row r="1203" spans="1:1">
      <c r="A1203" s="27" t="str">
        <f t="shared" si="42"/>
        <v/>
      </c>
    </row>
    <row r="1204" spans="1:1">
      <c r="A1204" s="27" t="str">
        <f t="shared" si="42"/>
        <v/>
      </c>
    </row>
    <row r="1205" spans="1:1">
      <c r="A1205" s="27" t="str">
        <f t="shared" si="42"/>
        <v/>
      </c>
    </row>
    <row r="1206" spans="1:1">
      <c r="A1206" s="27" t="str">
        <f t="shared" si="42"/>
        <v/>
      </c>
    </row>
    <row r="1207" spans="1:1">
      <c r="A1207" s="27" t="str">
        <f t="shared" si="42"/>
        <v/>
      </c>
    </row>
    <row r="1208" spans="1:1">
      <c r="A1208" s="27" t="str">
        <f t="shared" si="42"/>
        <v/>
      </c>
    </row>
    <row r="1209" spans="1:1">
      <c r="A1209" s="27" t="str">
        <f t="shared" si="42"/>
        <v/>
      </c>
    </row>
    <row r="1210" spans="1:1">
      <c r="A1210" s="27" t="str">
        <f t="shared" si="42"/>
        <v/>
      </c>
    </row>
    <row r="1211" spans="1:1">
      <c r="A1211" s="27" t="str">
        <f t="shared" si="42"/>
        <v/>
      </c>
    </row>
    <row r="1212" spans="1:1">
      <c r="A1212" s="27" t="str">
        <f t="shared" si="42"/>
        <v/>
      </c>
    </row>
    <row r="1213" spans="1:1">
      <c r="A1213" s="27" t="str">
        <f t="shared" si="42"/>
        <v/>
      </c>
    </row>
    <row r="1214" spans="1:1">
      <c r="A1214" s="27" t="str">
        <f t="shared" si="42"/>
        <v/>
      </c>
    </row>
    <row r="1215" spans="1:1">
      <c r="A1215" s="27" t="str">
        <f t="shared" si="42"/>
        <v/>
      </c>
    </row>
    <row r="1216" spans="1:1">
      <c r="A1216" s="27" t="str">
        <f t="shared" si="42"/>
        <v/>
      </c>
    </row>
    <row r="1217" spans="1:1">
      <c r="A1217" s="27" t="str">
        <f t="shared" si="42"/>
        <v/>
      </c>
    </row>
    <row r="1218" spans="1:1">
      <c r="A1218" s="27" t="str">
        <f t="shared" si="42"/>
        <v/>
      </c>
    </row>
    <row r="1219" spans="1:1">
      <c r="A1219" s="27" t="str">
        <f t="shared" si="42"/>
        <v/>
      </c>
    </row>
    <row r="1220" spans="1:1">
      <c r="A1220" s="27" t="str">
        <f t="shared" si="42"/>
        <v/>
      </c>
    </row>
    <row r="1221" spans="1:1">
      <c r="A1221" s="27" t="str">
        <f t="shared" si="42"/>
        <v/>
      </c>
    </row>
    <row r="1222" spans="1:1">
      <c r="A1222" s="27" t="str">
        <f t="shared" si="42"/>
        <v/>
      </c>
    </row>
    <row r="1223" spans="1:1">
      <c r="A1223" s="27" t="str">
        <f t="shared" si="42"/>
        <v/>
      </c>
    </row>
    <row r="1224" spans="1:1">
      <c r="A1224" s="27" t="str">
        <f t="shared" si="42"/>
        <v/>
      </c>
    </row>
    <row r="1225" spans="1:1">
      <c r="A1225" s="27" t="str">
        <f t="shared" si="42"/>
        <v/>
      </c>
    </row>
    <row r="1226" spans="1:1">
      <c r="A1226" s="27" t="str">
        <f t="shared" si="42"/>
        <v/>
      </c>
    </row>
    <row r="1227" spans="1:1">
      <c r="A1227" s="27" t="str">
        <f t="shared" si="42"/>
        <v/>
      </c>
    </row>
    <row r="1228" spans="1:1">
      <c r="A1228" s="27" t="str">
        <f t="shared" si="42"/>
        <v/>
      </c>
    </row>
    <row r="1229" spans="1:1">
      <c r="A1229" s="27" t="str">
        <f t="shared" si="42"/>
        <v/>
      </c>
    </row>
    <row r="1230" spans="1:1">
      <c r="A1230" s="27" t="str">
        <f t="shared" si="42"/>
        <v/>
      </c>
    </row>
    <row r="1231" spans="1:1">
      <c r="A1231" s="27" t="str">
        <f t="shared" si="42"/>
        <v/>
      </c>
    </row>
    <row r="1232" spans="1:1">
      <c r="A1232" s="27" t="str">
        <f t="shared" si="42"/>
        <v/>
      </c>
    </row>
    <row r="1233" spans="1:1">
      <c r="A1233" s="27" t="str">
        <f t="shared" si="42"/>
        <v/>
      </c>
    </row>
    <row r="1234" spans="1:1">
      <c r="A1234" s="27" t="str">
        <f t="shared" si="42"/>
        <v/>
      </c>
    </row>
    <row r="1235" spans="1:1">
      <c r="A1235" s="27" t="str">
        <f t="shared" si="42"/>
        <v/>
      </c>
    </row>
    <row r="1236" spans="1:1">
      <c r="A1236" s="27" t="str">
        <f t="shared" si="42"/>
        <v/>
      </c>
    </row>
    <row r="1237" spans="1:1">
      <c r="A1237" s="27" t="str">
        <f t="shared" si="42"/>
        <v/>
      </c>
    </row>
    <row r="1238" spans="1:1">
      <c r="A1238" s="27" t="str">
        <f t="shared" si="42"/>
        <v/>
      </c>
    </row>
    <row r="1239" spans="1:1">
      <c r="A1239" s="27" t="str">
        <f t="shared" si="42"/>
        <v/>
      </c>
    </row>
    <row r="1240" spans="1:1">
      <c r="A1240" s="27" t="str">
        <f t="shared" si="42"/>
        <v/>
      </c>
    </row>
    <row r="1241" spans="1:1">
      <c r="A1241" s="27" t="str">
        <f t="shared" si="42"/>
        <v/>
      </c>
    </row>
    <row r="1242" spans="1:1">
      <c r="A1242" s="27" t="str">
        <f t="shared" si="42"/>
        <v/>
      </c>
    </row>
    <row r="1243" spans="1:1">
      <c r="A1243" s="27" t="str">
        <f t="shared" si="42"/>
        <v/>
      </c>
    </row>
    <row r="1244" spans="1:1">
      <c r="A1244" s="27" t="str">
        <f t="shared" si="42"/>
        <v/>
      </c>
    </row>
    <row r="1245" spans="1:1">
      <c r="A1245" s="27" t="str">
        <f t="shared" si="42"/>
        <v/>
      </c>
    </row>
    <row r="1246" spans="1:1">
      <c r="A1246" s="27" t="str">
        <f t="shared" si="42"/>
        <v/>
      </c>
    </row>
    <row r="1247" spans="1:1">
      <c r="A1247" s="27" t="str">
        <f t="shared" si="42"/>
        <v/>
      </c>
    </row>
    <row r="1248" spans="1:1">
      <c r="A1248" s="27" t="str">
        <f t="shared" si="42"/>
        <v/>
      </c>
    </row>
    <row r="1249" spans="1:1">
      <c r="A1249" s="27" t="str">
        <f t="shared" si="42"/>
        <v/>
      </c>
    </row>
    <row r="1250" spans="1:1">
      <c r="A1250" s="27" t="str">
        <f t="shared" si="42"/>
        <v/>
      </c>
    </row>
    <row r="1251" spans="1:1">
      <c r="A1251" s="27" t="str">
        <f t="shared" si="42"/>
        <v/>
      </c>
    </row>
    <row r="1252" spans="1:1">
      <c r="A1252" s="27" t="str">
        <f t="shared" si="42"/>
        <v/>
      </c>
    </row>
    <row r="1253" spans="1:1">
      <c r="A1253" s="27" t="str">
        <f t="shared" si="42"/>
        <v/>
      </c>
    </row>
    <row r="1254" spans="1:1">
      <c r="A1254" s="27" t="str">
        <f t="shared" si="42"/>
        <v/>
      </c>
    </row>
    <row r="1255" spans="1:1">
      <c r="A1255" s="27" t="str">
        <f t="shared" si="42"/>
        <v/>
      </c>
    </row>
    <row r="1256" spans="1:1">
      <c r="A1256" s="27" t="str">
        <f t="shared" si="42"/>
        <v/>
      </c>
    </row>
    <row r="1257" spans="1:1">
      <c r="A1257" s="27" t="str">
        <f t="shared" si="42"/>
        <v/>
      </c>
    </row>
    <row r="1258" spans="1:1">
      <c r="A1258" s="27" t="str">
        <f t="shared" si="42"/>
        <v/>
      </c>
    </row>
    <row r="1259" spans="1:1">
      <c r="A1259" s="27" t="str">
        <f t="shared" si="42"/>
        <v/>
      </c>
    </row>
    <row r="1260" spans="1:1">
      <c r="A1260" s="27" t="str">
        <f t="shared" si="42"/>
        <v/>
      </c>
    </row>
    <row r="1261" spans="1:1">
      <c r="A1261" s="27" t="str">
        <f t="shared" si="42"/>
        <v/>
      </c>
    </row>
    <row r="1262" spans="1:1">
      <c r="A1262" s="27" t="str">
        <f t="shared" si="42"/>
        <v/>
      </c>
    </row>
    <row r="1263" spans="1:1">
      <c r="A1263" s="27" t="str">
        <f t="shared" si="42"/>
        <v/>
      </c>
    </row>
    <row r="1264" spans="1:1">
      <c r="A1264" s="27" t="str">
        <f t="shared" si="42"/>
        <v/>
      </c>
    </row>
    <row r="1265" spans="1:1">
      <c r="A1265" s="27" t="str">
        <f t="shared" ref="A1265:A1328" si="43">IF(B1265="","",ROW()-1)</f>
        <v/>
      </c>
    </row>
    <row r="1266" spans="1:1">
      <c r="A1266" s="27" t="str">
        <f t="shared" si="43"/>
        <v/>
      </c>
    </row>
    <row r="1267" spans="1:1">
      <c r="A1267" s="27" t="str">
        <f t="shared" si="43"/>
        <v/>
      </c>
    </row>
    <row r="1268" spans="1:1">
      <c r="A1268" s="27" t="str">
        <f t="shared" si="43"/>
        <v/>
      </c>
    </row>
    <row r="1269" spans="1:1">
      <c r="A1269" s="27" t="str">
        <f t="shared" si="43"/>
        <v/>
      </c>
    </row>
    <row r="1270" spans="1:1">
      <c r="A1270" s="27" t="str">
        <f t="shared" si="43"/>
        <v/>
      </c>
    </row>
    <row r="1271" spans="1:1">
      <c r="A1271" s="27" t="str">
        <f t="shared" si="43"/>
        <v/>
      </c>
    </row>
    <row r="1272" spans="1:1">
      <c r="A1272" s="27" t="str">
        <f t="shared" si="43"/>
        <v/>
      </c>
    </row>
    <row r="1273" spans="1:1">
      <c r="A1273" s="27" t="str">
        <f t="shared" si="43"/>
        <v/>
      </c>
    </row>
    <row r="1274" spans="1:1">
      <c r="A1274" s="27" t="str">
        <f t="shared" si="43"/>
        <v/>
      </c>
    </row>
    <row r="1275" spans="1:1">
      <c r="A1275" s="27" t="str">
        <f t="shared" si="43"/>
        <v/>
      </c>
    </row>
    <row r="1276" spans="1:1">
      <c r="A1276" s="27" t="str">
        <f t="shared" si="43"/>
        <v/>
      </c>
    </row>
    <row r="1277" spans="1:1">
      <c r="A1277" s="27" t="str">
        <f t="shared" si="43"/>
        <v/>
      </c>
    </row>
    <row r="1278" spans="1:1">
      <c r="A1278" s="27" t="str">
        <f t="shared" si="43"/>
        <v/>
      </c>
    </row>
    <row r="1279" spans="1:1">
      <c r="A1279" s="27" t="str">
        <f t="shared" si="43"/>
        <v/>
      </c>
    </row>
    <row r="1280" spans="1:1">
      <c r="A1280" s="27" t="str">
        <f t="shared" si="43"/>
        <v/>
      </c>
    </row>
    <row r="1281" spans="1:1">
      <c r="A1281" s="27" t="str">
        <f t="shared" si="43"/>
        <v/>
      </c>
    </row>
    <row r="1282" spans="1:1">
      <c r="A1282" s="27" t="str">
        <f t="shared" si="43"/>
        <v/>
      </c>
    </row>
    <row r="1283" spans="1:1">
      <c r="A1283" s="27" t="str">
        <f t="shared" si="43"/>
        <v/>
      </c>
    </row>
    <row r="1284" spans="1:1">
      <c r="A1284" s="27" t="str">
        <f t="shared" si="43"/>
        <v/>
      </c>
    </row>
    <row r="1285" spans="1:1">
      <c r="A1285" s="27" t="str">
        <f t="shared" si="43"/>
        <v/>
      </c>
    </row>
    <row r="1286" spans="1:1">
      <c r="A1286" s="27" t="str">
        <f t="shared" si="43"/>
        <v/>
      </c>
    </row>
    <row r="1287" spans="1:1">
      <c r="A1287" s="27" t="str">
        <f t="shared" si="43"/>
        <v/>
      </c>
    </row>
    <row r="1288" spans="1:1">
      <c r="A1288" s="27" t="str">
        <f t="shared" si="43"/>
        <v/>
      </c>
    </row>
    <row r="1289" spans="1:1">
      <c r="A1289" s="27" t="str">
        <f t="shared" si="43"/>
        <v/>
      </c>
    </row>
    <row r="1290" spans="1:1">
      <c r="A1290" s="27" t="str">
        <f t="shared" si="43"/>
        <v/>
      </c>
    </row>
    <row r="1291" spans="1:1">
      <c r="A1291" s="27" t="str">
        <f t="shared" si="43"/>
        <v/>
      </c>
    </row>
    <row r="1292" spans="1:1">
      <c r="A1292" s="27" t="str">
        <f t="shared" si="43"/>
        <v/>
      </c>
    </row>
    <row r="1293" spans="1:1">
      <c r="A1293" s="27" t="str">
        <f t="shared" si="43"/>
        <v/>
      </c>
    </row>
    <row r="1294" spans="1:1">
      <c r="A1294" s="27" t="str">
        <f t="shared" si="43"/>
        <v/>
      </c>
    </row>
    <row r="1295" spans="1:1">
      <c r="A1295" s="27" t="str">
        <f t="shared" si="43"/>
        <v/>
      </c>
    </row>
    <row r="1296" spans="1:1">
      <c r="A1296" s="27" t="str">
        <f t="shared" si="43"/>
        <v/>
      </c>
    </row>
    <row r="1297" spans="1:1">
      <c r="A1297" s="27" t="str">
        <f t="shared" si="43"/>
        <v/>
      </c>
    </row>
    <row r="1298" spans="1:1">
      <c r="A1298" s="27" t="str">
        <f t="shared" si="43"/>
        <v/>
      </c>
    </row>
    <row r="1299" spans="1:1">
      <c r="A1299" s="27" t="str">
        <f t="shared" si="43"/>
        <v/>
      </c>
    </row>
    <row r="1300" spans="1:1">
      <c r="A1300" s="27" t="str">
        <f t="shared" si="43"/>
        <v/>
      </c>
    </row>
    <row r="1301" spans="1:1">
      <c r="A1301" s="27" t="str">
        <f t="shared" si="43"/>
        <v/>
      </c>
    </row>
    <row r="1302" spans="1:1">
      <c r="A1302" s="27" t="str">
        <f t="shared" si="43"/>
        <v/>
      </c>
    </row>
    <row r="1303" spans="1:1">
      <c r="A1303" s="27" t="str">
        <f t="shared" si="43"/>
        <v/>
      </c>
    </row>
    <row r="1304" spans="1:1">
      <c r="A1304" s="27" t="str">
        <f t="shared" si="43"/>
        <v/>
      </c>
    </row>
    <row r="1305" spans="1:1">
      <c r="A1305" s="27" t="str">
        <f t="shared" si="43"/>
        <v/>
      </c>
    </row>
    <row r="1306" spans="1:1">
      <c r="A1306" s="27" t="str">
        <f t="shared" si="43"/>
        <v/>
      </c>
    </row>
    <row r="1307" spans="1:1">
      <c r="A1307" s="27" t="str">
        <f t="shared" si="43"/>
        <v/>
      </c>
    </row>
    <row r="1308" spans="1:1">
      <c r="A1308" s="27" t="str">
        <f t="shared" si="43"/>
        <v/>
      </c>
    </row>
    <row r="1309" spans="1:1">
      <c r="A1309" s="27" t="str">
        <f t="shared" si="43"/>
        <v/>
      </c>
    </row>
    <row r="1310" spans="1:1">
      <c r="A1310" s="27" t="str">
        <f t="shared" si="43"/>
        <v/>
      </c>
    </row>
    <row r="1311" spans="1:1">
      <c r="A1311" s="27" t="str">
        <f t="shared" si="43"/>
        <v/>
      </c>
    </row>
    <row r="1312" spans="1:1">
      <c r="A1312" s="27" t="str">
        <f t="shared" si="43"/>
        <v/>
      </c>
    </row>
    <row r="1313" spans="1:1">
      <c r="A1313" s="27" t="str">
        <f t="shared" si="43"/>
        <v/>
      </c>
    </row>
    <row r="1314" spans="1:1">
      <c r="A1314" s="27" t="str">
        <f t="shared" si="43"/>
        <v/>
      </c>
    </row>
    <row r="1315" spans="1:1">
      <c r="A1315" s="27" t="str">
        <f t="shared" si="43"/>
        <v/>
      </c>
    </row>
    <row r="1316" spans="1:1">
      <c r="A1316" s="27" t="str">
        <f t="shared" si="43"/>
        <v/>
      </c>
    </row>
    <row r="1317" spans="1:1">
      <c r="A1317" s="27" t="str">
        <f t="shared" si="43"/>
        <v/>
      </c>
    </row>
    <row r="1318" spans="1:1">
      <c r="A1318" s="27" t="str">
        <f t="shared" si="43"/>
        <v/>
      </c>
    </row>
    <row r="1319" spans="1:1">
      <c r="A1319" s="27" t="str">
        <f t="shared" si="43"/>
        <v/>
      </c>
    </row>
    <row r="1320" spans="1:1">
      <c r="A1320" s="27" t="str">
        <f t="shared" si="43"/>
        <v/>
      </c>
    </row>
    <row r="1321" spans="1:1">
      <c r="A1321" s="27" t="str">
        <f t="shared" si="43"/>
        <v/>
      </c>
    </row>
    <row r="1322" spans="1:1">
      <c r="A1322" s="27" t="str">
        <f t="shared" si="43"/>
        <v/>
      </c>
    </row>
    <row r="1323" spans="1:1">
      <c r="A1323" s="27" t="str">
        <f t="shared" si="43"/>
        <v/>
      </c>
    </row>
    <row r="1324" spans="1:1">
      <c r="A1324" s="27" t="str">
        <f t="shared" si="43"/>
        <v/>
      </c>
    </row>
    <row r="1325" spans="1:1">
      <c r="A1325" s="27" t="str">
        <f t="shared" si="43"/>
        <v/>
      </c>
    </row>
    <row r="1326" spans="1:1">
      <c r="A1326" s="27" t="str">
        <f t="shared" si="43"/>
        <v/>
      </c>
    </row>
    <row r="1327" spans="1:1">
      <c r="A1327" s="27" t="str">
        <f t="shared" si="43"/>
        <v/>
      </c>
    </row>
    <row r="1328" spans="1:1">
      <c r="A1328" s="27" t="str">
        <f t="shared" si="43"/>
        <v/>
      </c>
    </row>
    <row r="1329" spans="1:1">
      <c r="A1329" s="27" t="str">
        <f t="shared" ref="A1329:A1392" si="44">IF(B1329="","",ROW()-1)</f>
        <v/>
      </c>
    </row>
    <row r="1330" spans="1:1">
      <c r="A1330" s="27" t="str">
        <f t="shared" si="44"/>
        <v/>
      </c>
    </row>
    <row r="1331" spans="1:1">
      <c r="A1331" s="27" t="str">
        <f t="shared" si="44"/>
        <v/>
      </c>
    </row>
    <row r="1332" spans="1:1">
      <c r="A1332" s="27" t="str">
        <f t="shared" si="44"/>
        <v/>
      </c>
    </row>
    <row r="1333" spans="1:1">
      <c r="A1333" s="27" t="str">
        <f t="shared" si="44"/>
        <v/>
      </c>
    </row>
    <row r="1334" spans="1:1">
      <c r="A1334" s="27" t="str">
        <f t="shared" si="44"/>
        <v/>
      </c>
    </row>
    <row r="1335" spans="1:1">
      <c r="A1335" s="27" t="str">
        <f t="shared" si="44"/>
        <v/>
      </c>
    </row>
    <row r="1336" spans="1:1">
      <c r="A1336" s="27" t="str">
        <f t="shared" si="44"/>
        <v/>
      </c>
    </row>
    <row r="1337" spans="1:1">
      <c r="A1337" s="27" t="str">
        <f t="shared" si="44"/>
        <v/>
      </c>
    </row>
    <row r="1338" spans="1:1">
      <c r="A1338" s="27" t="str">
        <f t="shared" si="44"/>
        <v/>
      </c>
    </row>
    <row r="1339" spans="1:1">
      <c r="A1339" s="27" t="str">
        <f t="shared" si="44"/>
        <v/>
      </c>
    </row>
    <row r="1340" spans="1:1">
      <c r="A1340" s="27" t="str">
        <f t="shared" si="44"/>
        <v/>
      </c>
    </row>
    <row r="1341" spans="1:1">
      <c r="A1341" s="27" t="str">
        <f t="shared" si="44"/>
        <v/>
      </c>
    </row>
    <row r="1342" spans="1:1">
      <c r="A1342" s="27" t="str">
        <f t="shared" si="44"/>
        <v/>
      </c>
    </row>
    <row r="1343" spans="1:1">
      <c r="A1343" s="27" t="str">
        <f t="shared" si="44"/>
        <v/>
      </c>
    </row>
    <row r="1344" spans="1:1">
      <c r="A1344" s="27" t="str">
        <f t="shared" si="44"/>
        <v/>
      </c>
    </row>
    <row r="1345" spans="1:1">
      <c r="A1345" s="27" t="str">
        <f t="shared" si="44"/>
        <v/>
      </c>
    </row>
    <row r="1346" spans="1:1">
      <c r="A1346" s="27" t="str">
        <f t="shared" si="44"/>
        <v/>
      </c>
    </row>
    <row r="1347" spans="1:1">
      <c r="A1347" s="27" t="str">
        <f t="shared" si="44"/>
        <v/>
      </c>
    </row>
    <row r="1348" spans="1:1">
      <c r="A1348" s="27" t="str">
        <f t="shared" si="44"/>
        <v/>
      </c>
    </row>
    <row r="1349" spans="1:1">
      <c r="A1349" s="27" t="str">
        <f t="shared" si="44"/>
        <v/>
      </c>
    </row>
    <row r="1350" spans="1:1">
      <c r="A1350" s="27" t="str">
        <f t="shared" si="44"/>
        <v/>
      </c>
    </row>
    <row r="1351" spans="1:1">
      <c r="A1351" s="27" t="str">
        <f t="shared" si="44"/>
        <v/>
      </c>
    </row>
    <row r="1352" spans="1:1">
      <c r="A1352" s="27" t="str">
        <f t="shared" si="44"/>
        <v/>
      </c>
    </row>
    <row r="1353" spans="1:1">
      <c r="A1353" s="27" t="str">
        <f t="shared" si="44"/>
        <v/>
      </c>
    </row>
    <row r="1354" spans="1:1">
      <c r="A1354" s="27" t="str">
        <f t="shared" si="44"/>
        <v/>
      </c>
    </row>
    <row r="1355" spans="1:1">
      <c r="A1355" s="27" t="str">
        <f t="shared" si="44"/>
        <v/>
      </c>
    </row>
    <row r="1356" spans="1:1">
      <c r="A1356" s="27" t="str">
        <f t="shared" si="44"/>
        <v/>
      </c>
    </row>
    <row r="1357" spans="1:1">
      <c r="A1357" s="27" t="str">
        <f t="shared" si="44"/>
        <v/>
      </c>
    </row>
    <row r="1358" spans="1:1">
      <c r="A1358" s="27" t="str">
        <f t="shared" si="44"/>
        <v/>
      </c>
    </row>
    <row r="1359" spans="1:1">
      <c r="A1359" s="27" t="str">
        <f t="shared" si="44"/>
        <v/>
      </c>
    </row>
    <row r="1360" spans="1:1">
      <c r="A1360" s="27" t="str">
        <f t="shared" si="44"/>
        <v/>
      </c>
    </row>
    <row r="1361" spans="1:1">
      <c r="A1361" s="27" t="str">
        <f t="shared" si="44"/>
        <v/>
      </c>
    </row>
    <row r="1362" spans="1:1">
      <c r="A1362" s="27" t="str">
        <f t="shared" si="44"/>
        <v/>
      </c>
    </row>
    <row r="1363" spans="1:1">
      <c r="A1363" s="27" t="str">
        <f t="shared" si="44"/>
        <v/>
      </c>
    </row>
    <row r="1364" spans="1:1">
      <c r="A1364" s="27" t="str">
        <f t="shared" si="44"/>
        <v/>
      </c>
    </row>
    <row r="1365" spans="1:1">
      <c r="A1365" s="27" t="str">
        <f t="shared" si="44"/>
        <v/>
      </c>
    </row>
    <row r="1366" spans="1:1">
      <c r="A1366" s="27" t="str">
        <f t="shared" si="44"/>
        <v/>
      </c>
    </row>
    <row r="1367" spans="1:1">
      <c r="A1367" s="27" t="str">
        <f t="shared" si="44"/>
        <v/>
      </c>
    </row>
    <row r="1368" spans="1:1">
      <c r="A1368" s="27" t="str">
        <f t="shared" si="44"/>
        <v/>
      </c>
    </row>
    <row r="1369" spans="1:1">
      <c r="A1369" s="27" t="str">
        <f t="shared" si="44"/>
        <v/>
      </c>
    </row>
    <row r="1370" spans="1:1">
      <c r="A1370" s="27" t="str">
        <f t="shared" si="44"/>
        <v/>
      </c>
    </row>
    <row r="1371" spans="1:1">
      <c r="A1371" s="27" t="str">
        <f t="shared" si="44"/>
        <v/>
      </c>
    </row>
    <row r="1372" spans="1:1">
      <c r="A1372" s="27" t="str">
        <f t="shared" si="44"/>
        <v/>
      </c>
    </row>
    <row r="1373" spans="1:1">
      <c r="A1373" s="27" t="str">
        <f t="shared" si="44"/>
        <v/>
      </c>
    </row>
    <row r="1374" spans="1:1">
      <c r="A1374" s="27" t="str">
        <f t="shared" si="44"/>
        <v/>
      </c>
    </row>
    <row r="1375" spans="1:1">
      <c r="A1375" s="27" t="str">
        <f t="shared" si="44"/>
        <v/>
      </c>
    </row>
    <row r="1376" spans="1:1">
      <c r="A1376" s="27" t="str">
        <f t="shared" si="44"/>
        <v/>
      </c>
    </row>
    <row r="1377" spans="1:1">
      <c r="A1377" s="27" t="str">
        <f t="shared" si="44"/>
        <v/>
      </c>
    </row>
    <row r="1378" spans="1:1">
      <c r="A1378" s="27" t="str">
        <f t="shared" si="44"/>
        <v/>
      </c>
    </row>
    <row r="1379" spans="1:1">
      <c r="A1379" s="27" t="str">
        <f t="shared" si="44"/>
        <v/>
      </c>
    </row>
    <row r="1380" spans="1:1">
      <c r="A1380" s="27" t="str">
        <f t="shared" si="44"/>
        <v/>
      </c>
    </row>
    <row r="1381" spans="1:1">
      <c r="A1381" s="27" t="str">
        <f t="shared" si="44"/>
        <v/>
      </c>
    </row>
    <row r="1382" spans="1:1">
      <c r="A1382" s="27" t="str">
        <f t="shared" si="44"/>
        <v/>
      </c>
    </row>
    <row r="1383" spans="1:1">
      <c r="A1383" s="27" t="str">
        <f t="shared" si="44"/>
        <v/>
      </c>
    </row>
    <row r="1384" spans="1:1">
      <c r="A1384" s="27" t="str">
        <f t="shared" si="44"/>
        <v/>
      </c>
    </row>
    <row r="1385" spans="1:1">
      <c r="A1385" s="27" t="str">
        <f t="shared" si="44"/>
        <v/>
      </c>
    </row>
    <row r="1386" spans="1:1">
      <c r="A1386" s="27" t="str">
        <f t="shared" si="44"/>
        <v/>
      </c>
    </row>
    <row r="1387" spans="1:1">
      <c r="A1387" s="27" t="str">
        <f t="shared" si="44"/>
        <v/>
      </c>
    </row>
    <row r="1388" spans="1:1">
      <c r="A1388" s="27" t="str">
        <f t="shared" si="44"/>
        <v/>
      </c>
    </row>
    <row r="1389" spans="1:1">
      <c r="A1389" s="27" t="str">
        <f t="shared" si="44"/>
        <v/>
      </c>
    </row>
    <row r="1390" spans="1:1">
      <c r="A1390" s="27" t="str">
        <f t="shared" si="44"/>
        <v/>
      </c>
    </row>
    <row r="1391" spans="1:1">
      <c r="A1391" s="27" t="str">
        <f t="shared" si="44"/>
        <v/>
      </c>
    </row>
    <row r="1392" spans="1:1">
      <c r="A1392" s="27" t="str">
        <f t="shared" si="44"/>
        <v/>
      </c>
    </row>
    <row r="1393" spans="1:1">
      <c r="A1393" s="27" t="str">
        <f t="shared" ref="A1393:A1456" si="45">IF(B1393="","",ROW()-1)</f>
        <v/>
      </c>
    </row>
    <row r="1394" spans="1:1">
      <c r="A1394" s="27" t="str">
        <f t="shared" si="45"/>
        <v/>
      </c>
    </row>
    <row r="1395" spans="1:1">
      <c r="A1395" s="27" t="str">
        <f t="shared" si="45"/>
        <v/>
      </c>
    </row>
    <row r="1396" spans="1:1">
      <c r="A1396" s="27" t="str">
        <f t="shared" si="45"/>
        <v/>
      </c>
    </row>
    <row r="1397" spans="1:1">
      <c r="A1397" s="27" t="str">
        <f t="shared" si="45"/>
        <v/>
      </c>
    </row>
    <row r="1398" spans="1:1">
      <c r="A1398" s="27" t="str">
        <f t="shared" si="45"/>
        <v/>
      </c>
    </row>
    <row r="1399" spans="1:1">
      <c r="A1399" s="27" t="str">
        <f t="shared" si="45"/>
        <v/>
      </c>
    </row>
    <row r="1400" spans="1:1">
      <c r="A1400" s="27" t="str">
        <f t="shared" si="45"/>
        <v/>
      </c>
    </row>
    <row r="1401" spans="1:1">
      <c r="A1401" s="27" t="str">
        <f t="shared" si="45"/>
        <v/>
      </c>
    </row>
    <row r="1402" spans="1:1">
      <c r="A1402" s="27" t="str">
        <f t="shared" si="45"/>
        <v/>
      </c>
    </row>
    <row r="1403" spans="1:1">
      <c r="A1403" s="27" t="str">
        <f t="shared" si="45"/>
        <v/>
      </c>
    </row>
    <row r="1404" spans="1:1">
      <c r="A1404" s="27" t="str">
        <f t="shared" si="45"/>
        <v/>
      </c>
    </row>
    <row r="1405" spans="1:1">
      <c r="A1405" s="27" t="str">
        <f t="shared" si="45"/>
        <v/>
      </c>
    </row>
    <row r="1406" spans="1:1">
      <c r="A1406" s="27" t="str">
        <f t="shared" si="45"/>
        <v/>
      </c>
    </row>
    <row r="1407" spans="1:1">
      <c r="A1407" s="27" t="str">
        <f t="shared" si="45"/>
        <v/>
      </c>
    </row>
    <row r="1408" spans="1:1">
      <c r="A1408" s="27" t="str">
        <f t="shared" si="45"/>
        <v/>
      </c>
    </row>
    <row r="1409" spans="1:1">
      <c r="A1409" s="27" t="str">
        <f t="shared" si="45"/>
        <v/>
      </c>
    </row>
    <row r="1410" spans="1:1">
      <c r="A1410" s="27" t="str">
        <f t="shared" si="45"/>
        <v/>
      </c>
    </row>
    <row r="1411" spans="1:1">
      <c r="A1411" s="27" t="str">
        <f t="shared" si="45"/>
        <v/>
      </c>
    </row>
    <row r="1412" spans="1:1">
      <c r="A1412" s="27" t="str">
        <f t="shared" si="45"/>
        <v/>
      </c>
    </row>
    <row r="1413" spans="1:1">
      <c r="A1413" s="27" t="str">
        <f t="shared" si="45"/>
        <v/>
      </c>
    </row>
    <row r="1414" spans="1:1">
      <c r="A1414" s="27" t="str">
        <f t="shared" si="45"/>
        <v/>
      </c>
    </row>
    <row r="1415" spans="1:1">
      <c r="A1415" s="27" t="str">
        <f t="shared" si="45"/>
        <v/>
      </c>
    </row>
    <row r="1416" spans="1:1">
      <c r="A1416" s="27" t="str">
        <f t="shared" si="45"/>
        <v/>
      </c>
    </row>
    <row r="1417" spans="1:1">
      <c r="A1417" s="27" t="str">
        <f t="shared" si="45"/>
        <v/>
      </c>
    </row>
    <row r="1418" spans="1:1">
      <c r="A1418" s="27" t="str">
        <f t="shared" si="45"/>
        <v/>
      </c>
    </row>
    <row r="1419" spans="1:1">
      <c r="A1419" s="27" t="str">
        <f t="shared" si="45"/>
        <v/>
      </c>
    </row>
    <row r="1420" spans="1:1">
      <c r="A1420" s="27" t="str">
        <f t="shared" si="45"/>
        <v/>
      </c>
    </row>
    <row r="1421" spans="1:1">
      <c r="A1421" s="27" t="str">
        <f t="shared" si="45"/>
        <v/>
      </c>
    </row>
    <row r="1422" spans="1:1">
      <c r="A1422" s="27" t="str">
        <f t="shared" si="45"/>
        <v/>
      </c>
    </row>
    <row r="1423" spans="1:1">
      <c r="A1423" s="27" t="str">
        <f t="shared" si="45"/>
        <v/>
      </c>
    </row>
    <row r="1424" spans="1:1">
      <c r="A1424" s="27" t="str">
        <f t="shared" si="45"/>
        <v/>
      </c>
    </row>
    <row r="1425" spans="1:1">
      <c r="A1425" s="27" t="str">
        <f t="shared" si="45"/>
        <v/>
      </c>
    </row>
    <row r="1426" spans="1:1">
      <c r="A1426" s="27" t="str">
        <f t="shared" si="45"/>
        <v/>
      </c>
    </row>
    <row r="1427" spans="1:1">
      <c r="A1427" s="27" t="str">
        <f t="shared" si="45"/>
        <v/>
      </c>
    </row>
    <row r="1428" spans="1:1">
      <c r="A1428" s="27" t="str">
        <f t="shared" si="45"/>
        <v/>
      </c>
    </row>
    <row r="1429" spans="1:1">
      <c r="A1429" s="27" t="str">
        <f t="shared" si="45"/>
        <v/>
      </c>
    </row>
    <row r="1430" spans="1:1">
      <c r="A1430" s="27" t="str">
        <f t="shared" si="45"/>
        <v/>
      </c>
    </row>
    <row r="1431" spans="1:1">
      <c r="A1431" s="27" t="str">
        <f t="shared" si="45"/>
        <v/>
      </c>
    </row>
    <row r="1432" spans="1:1">
      <c r="A1432" s="27" t="str">
        <f t="shared" si="45"/>
        <v/>
      </c>
    </row>
    <row r="1433" spans="1:1">
      <c r="A1433" s="27" t="str">
        <f t="shared" si="45"/>
        <v/>
      </c>
    </row>
    <row r="1434" spans="1:1">
      <c r="A1434" s="27" t="str">
        <f t="shared" si="45"/>
        <v/>
      </c>
    </row>
    <row r="1435" spans="1:1">
      <c r="A1435" s="27" t="str">
        <f t="shared" si="45"/>
        <v/>
      </c>
    </row>
    <row r="1436" spans="1:1">
      <c r="A1436" s="27" t="str">
        <f t="shared" si="45"/>
        <v/>
      </c>
    </row>
    <row r="1437" spans="1:1">
      <c r="A1437" s="27" t="str">
        <f t="shared" si="45"/>
        <v/>
      </c>
    </row>
    <row r="1438" spans="1:1">
      <c r="A1438" s="27" t="str">
        <f t="shared" si="45"/>
        <v/>
      </c>
    </row>
    <row r="1439" spans="1:1">
      <c r="A1439" s="27" t="str">
        <f t="shared" si="45"/>
        <v/>
      </c>
    </row>
    <row r="1440" spans="1:1">
      <c r="A1440" s="27" t="str">
        <f t="shared" si="45"/>
        <v/>
      </c>
    </row>
    <row r="1441" spans="1:1">
      <c r="A1441" s="27" t="str">
        <f t="shared" si="45"/>
        <v/>
      </c>
    </row>
    <row r="1442" spans="1:1">
      <c r="A1442" s="27" t="str">
        <f t="shared" si="45"/>
        <v/>
      </c>
    </row>
    <row r="1443" spans="1:1">
      <c r="A1443" s="27" t="str">
        <f t="shared" si="45"/>
        <v/>
      </c>
    </row>
    <row r="1444" spans="1:1">
      <c r="A1444" s="27" t="str">
        <f t="shared" si="45"/>
        <v/>
      </c>
    </row>
    <row r="1445" spans="1:1">
      <c r="A1445" s="27" t="str">
        <f t="shared" si="45"/>
        <v/>
      </c>
    </row>
    <row r="1446" spans="1:1">
      <c r="A1446" s="27" t="str">
        <f t="shared" si="45"/>
        <v/>
      </c>
    </row>
    <row r="1447" spans="1:1">
      <c r="A1447" s="27" t="str">
        <f t="shared" si="45"/>
        <v/>
      </c>
    </row>
    <row r="1448" spans="1:1">
      <c r="A1448" s="27" t="str">
        <f t="shared" si="45"/>
        <v/>
      </c>
    </row>
    <row r="1449" spans="1:1">
      <c r="A1449" s="27" t="str">
        <f t="shared" si="45"/>
        <v/>
      </c>
    </row>
    <row r="1450" spans="1:1">
      <c r="A1450" s="27" t="str">
        <f t="shared" si="45"/>
        <v/>
      </c>
    </row>
    <row r="1451" spans="1:1">
      <c r="A1451" s="27" t="str">
        <f t="shared" si="45"/>
        <v/>
      </c>
    </row>
    <row r="1452" spans="1:1">
      <c r="A1452" s="27" t="str">
        <f t="shared" si="45"/>
        <v/>
      </c>
    </row>
    <row r="1453" spans="1:1">
      <c r="A1453" s="27" t="str">
        <f t="shared" si="45"/>
        <v/>
      </c>
    </row>
    <row r="1454" spans="1:1">
      <c r="A1454" s="27" t="str">
        <f t="shared" si="45"/>
        <v/>
      </c>
    </row>
    <row r="1455" spans="1:1">
      <c r="A1455" s="27" t="str">
        <f t="shared" si="45"/>
        <v/>
      </c>
    </row>
    <row r="1456" spans="1:1">
      <c r="A1456" s="27" t="str">
        <f t="shared" si="45"/>
        <v/>
      </c>
    </row>
    <row r="1457" spans="1:1">
      <c r="A1457" s="27" t="str">
        <f t="shared" ref="A1457:A1520" si="46">IF(B1457="","",ROW()-1)</f>
        <v/>
      </c>
    </row>
    <row r="1458" spans="1:1">
      <c r="A1458" s="27" t="str">
        <f t="shared" si="46"/>
        <v/>
      </c>
    </row>
    <row r="1459" spans="1:1">
      <c r="A1459" s="27" t="str">
        <f t="shared" si="46"/>
        <v/>
      </c>
    </row>
    <row r="1460" spans="1:1">
      <c r="A1460" s="27" t="str">
        <f t="shared" si="46"/>
        <v/>
      </c>
    </row>
    <row r="1461" spans="1:1">
      <c r="A1461" s="27" t="str">
        <f t="shared" si="46"/>
        <v/>
      </c>
    </row>
    <row r="1462" spans="1:1">
      <c r="A1462" s="27" t="str">
        <f t="shared" si="46"/>
        <v/>
      </c>
    </row>
    <row r="1463" spans="1:1">
      <c r="A1463" s="27" t="str">
        <f t="shared" si="46"/>
        <v/>
      </c>
    </row>
    <row r="1464" spans="1:1">
      <c r="A1464" s="27" t="str">
        <f t="shared" si="46"/>
        <v/>
      </c>
    </row>
    <row r="1465" spans="1:1">
      <c r="A1465" s="27" t="str">
        <f t="shared" si="46"/>
        <v/>
      </c>
    </row>
    <row r="1466" spans="1:1">
      <c r="A1466" s="27" t="str">
        <f t="shared" si="46"/>
        <v/>
      </c>
    </row>
    <row r="1467" spans="1:1">
      <c r="A1467" s="27" t="str">
        <f t="shared" si="46"/>
        <v/>
      </c>
    </row>
    <row r="1468" spans="1:1">
      <c r="A1468" s="27" t="str">
        <f t="shared" si="46"/>
        <v/>
      </c>
    </row>
    <row r="1469" spans="1:1">
      <c r="A1469" s="27" t="str">
        <f t="shared" si="46"/>
        <v/>
      </c>
    </row>
    <row r="1470" spans="1:1">
      <c r="A1470" s="27" t="str">
        <f t="shared" si="46"/>
        <v/>
      </c>
    </row>
    <row r="1471" spans="1:1">
      <c r="A1471" s="27" t="str">
        <f t="shared" si="46"/>
        <v/>
      </c>
    </row>
    <row r="1472" spans="1:1">
      <c r="A1472" s="27" t="str">
        <f t="shared" si="46"/>
        <v/>
      </c>
    </row>
    <row r="1473" spans="1:1">
      <c r="A1473" s="27" t="str">
        <f t="shared" si="46"/>
        <v/>
      </c>
    </row>
    <row r="1474" spans="1:1">
      <c r="A1474" s="27" t="str">
        <f t="shared" si="46"/>
        <v/>
      </c>
    </row>
    <row r="1475" spans="1:1">
      <c r="A1475" s="27" t="str">
        <f t="shared" si="46"/>
        <v/>
      </c>
    </row>
    <row r="1476" spans="1:1">
      <c r="A1476" s="27" t="str">
        <f t="shared" si="46"/>
        <v/>
      </c>
    </row>
    <row r="1477" spans="1:1">
      <c r="A1477" s="27" t="str">
        <f t="shared" si="46"/>
        <v/>
      </c>
    </row>
    <row r="1478" spans="1:1">
      <c r="A1478" s="27" t="str">
        <f t="shared" si="46"/>
        <v/>
      </c>
    </row>
    <row r="1479" spans="1:1">
      <c r="A1479" s="27" t="str">
        <f t="shared" si="46"/>
        <v/>
      </c>
    </row>
    <row r="1480" spans="1:1">
      <c r="A1480" s="27" t="str">
        <f t="shared" si="46"/>
        <v/>
      </c>
    </row>
    <row r="1481" spans="1:1">
      <c r="A1481" s="27" t="str">
        <f t="shared" si="46"/>
        <v/>
      </c>
    </row>
    <row r="1482" spans="1:1">
      <c r="A1482" s="27" t="str">
        <f t="shared" si="46"/>
        <v/>
      </c>
    </row>
    <row r="1483" spans="1:1">
      <c r="A1483" s="27" t="str">
        <f t="shared" si="46"/>
        <v/>
      </c>
    </row>
    <row r="1484" spans="1:1">
      <c r="A1484" s="27" t="str">
        <f t="shared" si="46"/>
        <v/>
      </c>
    </row>
    <row r="1485" spans="1:1">
      <c r="A1485" s="27" t="str">
        <f t="shared" si="46"/>
        <v/>
      </c>
    </row>
    <row r="1486" spans="1:1">
      <c r="A1486" s="27" t="str">
        <f t="shared" si="46"/>
        <v/>
      </c>
    </row>
    <row r="1487" spans="1:1">
      <c r="A1487" s="27" t="str">
        <f t="shared" si="46"/>
        <v/>
      </c>
    </row>
    <row r="1488" spans="1:1">
      <c r="A1488" s="27" t="str">
        <f t="shared" si="46"/>
        <v/>
      </c>
    </row>
    <row r="1489" spans="1:1">
      <c r="A1489" s="27" t="str">
        <f t="shared" si="46"/>
        <v/>
      </c>
    </row>
    <row r="1490" spans="1:1">
      <c r="A1490" s="27" t="str">
        <f t="shared" si="46"/>
        <v/>
      </c>
    </row>
    <row r="1491" spans="1:1">
      <c r="A1491" s="27" t="str">
        <f t="shared" si="46"/>
        <v/>
      </c>
    </row>
    <row r="1492" spans="1:1">
      <c r="A1492" s="27" t="str">
        <f t="shared" si="46"/>
        <v/>
      </c>
    </row>
    <row r="1493" spans="1:1">
      <c r="A1493" s="27" t="str">
        <f t="shared" si="46"/>
        <v/>
      </c>
    </row>
    <row r="1494" spans="1:1">
      <c r="A1494" s="27" t="str">
        <f t="shared" si="46"/>
        <v/>
      </c>
    </row>
    <row r="1495" spans="1:1">
      <c r="A1495" s="27" t="str">
        <f t="shared" si="46"/>
        <v/>
      </c>
    </row>
    <row r="1496" spans="1:1">
      <c r="A1496" s="27" t="str">
        <f t="shared" si="46"/>
        <v/>
      </c>
    </row>
    <row r="1497" spans="1:1">
      <c r="A1497" s="27" t="str">
        <f t="shared" si="46"/>
        <v/>
      </c>
    </row>
    <row r="1498" spans="1:1">
      <c r="A1498" s="27" t="str">
        <f t="shared" si="46"/>
        <v/>
      </c>
    </row>
    <row r="1499" spans="1:1">
      <c r="A1499" s="27" t="str">
        <f t="shared" si="46"/>
        <v/>
      </c>
    </row>
    <row r="1500" spans="1:1">
      <c r="A1500" s="27" t="str">
        <f t="shared" si="46"/>
        <v/>
      </c>
    </row>
    <row r="1501" spans="1:1">
      <c r="A1501" s="27" t="str">
        <f t="shared" si="46"/>
        <v/>
      </c>
    </row>
    <row r="1502" spans="1:1">
      <c r="A1502" s="27" t="str">
        <f t="shared" si="46"/>
        <v/>
      </c>
    </row>
    <row r="1503" spans="1:1">
      <c r="A1503" s="27" t="str">
        <f t="shared" si="46"/>
        <v/>
      </c>
    </row>
    <row r="1504" spans="1:1">
      <c r="A1504" s="27" t="str">
        <f t="shared" si="46"/>
        <v/>
      </c>
    </row>
    <row r="1505" spans="1:1">
      <c r="A1505" s="27" t="str">
        <f t="shared" si="46"/>
        <v/>
      </c>
    </row>
    <row r="1506" spans="1:1">
      <c r="A1506" s="27" t="str">
        <f t="shared" si="46"/>
        <v/>
      </c>
    </row>
    <row r="1507" spans="1:1">
      <c r="A1507" s="27" t="str">
        <f t="shared" si="46"/>
        <v/>
      </c>
    </row>
    <row r="1508" spans="1:1">
      <c r="A1508" s="27" t="str">
        <f t="shared" si="46"/>
        <v/>
      </c>
    </row>
    <row r="1509" spans="1:1">
      <c r="A1509" s="27" t="str">
        <f t="shared" si="46"/>
        <v/>
      </c>
    </row>
    <row r="1510" spans="1:1">
      <c r="A1510" s="27" t="str">
        <f t="shared" si="46"/>
        <v/>
      </c>
    </row>
    <row r="1511" spans="1:1">
      <c r="A1511" s="27" t="str">
        <f t="shared" si="46"/>
        <v/>
      </c>
    </row>
    <row r="1512" spans="1:1">
      <c r="A1512" s="27" t="str">
        <f t="shared" si="46"/>
        <v/>
      </c>
    </row>
    <row r="1513" spans="1:1">
      <c r="A1513" s="27" t="str">
        <f t="shared" si="46"/>
        <v/>
      </c>
    </row>
    <row r="1514" spans="1:1">
      <c r="A1514" s="27" t="str">
        <f t="shared" si="46"/>
        <v/>
      </c>
    </row>
    <row r="1515" spans="1:1">
      <c r="A1515" s="27" t="str">
        <f t="shared" si="46"/>
        <v/>
      </c>
    </row>
    <row r="1516" spans="1:1">
      <c r="A1516" s="27" t="str">
        <f t="shared" si="46"/>
        <v/>
      </c>
    </row>
    <row r="1517" spans="1:1">
      <c r="A1517" s="27" t="str">
        <f t="shared" si="46"/>
        <v/>
      </c>
    </row>
    <row r="1518" spans="1:1">
      <c r="A1518" s="27" t="str">
        <f t="shared" si="46"/>
        <v/>
      </c>
    </row>
    <row r="1519" spans="1:1">
      <c r="A1519" s="27" t="str">
        <f t="shared" si="46"/>
        <v/>
      </c>
    </row>
    <row r="1520" spans="1:1">
      <c r="A1520" s="27" t="str">
        <f t="shared" si="46"/>
        <v/>
      </c>
    </row>
    <row r="1521" spans="1:1">
      <c r="A1521" s="27" t="str">
        <f t="shared" ref="A1521:A1584" si="47">IF(B1521="","",ROW()-1)</f>
        <v/>
      </c>
    </row>
    <row r="1522" spans="1:1">
      <c r="A1522" s="27" t="str">
        <f t="shared" si="47"/>
        <v/>
      </c>
    </row>
    <row r="1523" spans="1:1">
      <c r="A1523" s="27" t="str">
        <f t="shared" si="47"/>
        <v/>
      </c>
    </row>
    <row r="1524" spans="1:1">
      <c r="A1524" s="27" t="str">
        <f t="shared" si="47"/>
        <v/>
      </c>
    </row>
    <row r="1525" spans="1:1">
      <c r="A1525" s="27" t="str">
        <f t="shared" si="47"/>
        <v/>
      </c>
    </row>
    <row r="1526" spans="1:1">
      <c r="A1526" s="27" t="str">
        <f t="shared" si="47"/>
        <v/>
      </c>
    </row>
    <row r="1527" spans="1:1">
      <c r="A1527" s="27" t="str">
        <f t="shared" si="47"/>
        <v/>
      </c>
    </row>
    <row r="1528" spans="1:1">
      <c r="A1528" s="27" t="str">
        <f t="shared" si="47"/>
        <v/>
      </c>
    </row>
    <row r="1529" spans="1:1">
      <c r="A1529" s="27" t="str">
        <f t="shared" si="47"/>
        <v/>
      </c>
    </row>
    <row r="1530" spans="1:1">
      <c r="A1530" s="27" t="str">
        <f t="shared" si="47"/>
        <v/>
      </c>
    </row>
    <row r="1531" spans="1:1">
      <c r="A1531" s="27" t="str">
        <f t="shared" si="47"/>
        <v/>
      </c>
    </row>
    <row r="1532" spans="1:1">
      <c r="A1532" s="27" t="str">
        <f t="shared" si="47"/>
        <v/>
      </c>
    </row>
    <row r="1533" spans="1:1">
      <c r="A1533" s="27" t="str">
        <f t="shared" si="47"/>
        <v/>
      </c>
    </row>
    <row r="1534" spans="1:1">
      <c r="A1534" s="27" t="str">
        <f t="shared" si="47"/>
        <v/>
      </c>
    </row>
    <row r="1535" spans="1:1">
      <c r="A1535" s="27" t="str">
        <f t="shared" si="47"/>
        <v/>
      </c>
    </row>
    <row r="1536" spans="1:1">
      <c r="A1536" s="27" t="str">
        <f t="shared" si="47"/>
        <v/>
      </c>
    </row>
    <row r="1537" spans="1:1">
      <c r="A1537" s="27" t="str">
        <f t="shared" si="47"/>
        <v/>
      </c>
    </row>
    <row r="1538" spans="1:1">
      <c r="A1538" s="27" t="str">
        <f t="shared" si="47"/>
        <v/>
      </c>
    </row>
    <row r="1539" spans="1:1">
      <c r="A1539" s="27" t="str">
        <f t="shared" si="47"/>
        <v/>
      </c>
    </row>
    <row r="1540" spans="1:1">
      <c r="A1540" s="27" t="str">
        <f t="shared" si="47"/>
        <v/>
      </c>
    </row>
    <row r="1541" spans="1:1">
      <c r="A1541" s="27" t="str">
        <f t="shared" si="47"/>
        <v/>
      </c>
    </row>
    <row r="1542" spans="1:1">
      <c r="A1542" s="27" t="str">
        <f t="shared" si="47"/>
        <v/>
      </c>
    </row>
    <row r="1543" spans="1:1">
      <c r="A1543" s="27" t="str">
        <f t="shared" si="47"/>
        <v/>
      </c>
    </row>
    <row r="1544" spans="1:1">
      <c r="A1544" s="27" t="str">
        <f t="shared" si="47"/>
        <v/>
      </c>
    </row>
    <row r="1545" spans="1:1">
      <c r="A1545" s="27" t="str">
        <f t="shared" si="47"/>
        <v/>
      </c>
    </row>
    <row r="1546" spans="1:1">
      <c r="A1546" s="27" t="str">
        <f t="shared" si="47"/>
        <v/>
      </c>
    </row>
    <row r="1547" spans="1:1">
      <c r="A1547" s="27" t="str">
        <f t="shared" si="47"/>
        <v/>
      </c>
    </row>
    <row r="1548" spans="1:1">
      <c r="A1548" s="27" t="str">
        <f t="shared" si="47"/>
        <v/>
      </c>
    </row>
    <row r="1549" spans="1:1">
      <c r="A1549" s="27" t="str">
        <f t="shared" si="47"/>
        <v/>
      </c>
    </row>
    <row r="1550" spans="1:1">
      <c r="A1550" s="27" t="str">
        <f t="shared" si="47"/>
        <v/>
      </c>
    </row>
    <row r="1551" spans="1:1">
      <c r="A1551" s="27" t="str">
        <f t="shared" si="47"/>
        <v/>
      </c>
    </row>
    <row r="1552" spans="1:1">
      <c r="A1552" s="27" t="str">
        <f t="shared" si="47"/>
        <v/>
      </c>
    </row>
    <row r="1553" spans="1:1">
      <c r="A1553" s="27" t="str">
        <f t="shared" si="47"/>
        <v/>
      </c>
    </row>
    <row r="1554" spans="1:1">
      <c r="A1554" s="27" t="str">
        <f t="shared" si="47"/>
        <v/>
      </c>
    </row>
    <row r="1555" spans="1:1">
      <c r="A1555" s="27" t="str">
        <f t="shared" si="47"/>
        <v/>
      </c>
    </row>
    <row r="1556" spans="1:1">
      <c r="A1556" s="27" t="str">
        <f t="shared" si="47"/>
        <v/>
      </c>
    </row>
    <row r="1557" spans="1:1">
      <c r="A1557" s="27" t="str">
        <f t="shared" si="47"/>
        <v/>
      </c>
    </row>
    <row r="1558" spans="1:1">
      <c r="A1558" s="27" t="str">
        <f t="shared" si="47"/>
        <v/>
      </c>
    </row>
    <row r="1559" spans="1:1">
      <c r="A1559" s="27" t="str">
        <f t="shared" si="47"/>
        <v/>
      </c>
    </row>
    <row r="1560" spans="1:1">
      <c r="A1560" s="27" t="str">
        <f t="shared" si="47"/>
        <v/>
      </c>
    </row>
    <row r="1561" spans="1:1">
      <c r="A1561" s="27" t="str">
        <f t="shared" si="47"/>
        <v/>
      </c>
    </row>
    <row r="1562" spans="1:1">
      <c r="A1562" s="27" t="str">
        <f t="shared" si="47"/>
        <v/>
      </c>
    </row>
    <row r="1563" spans="1:1">
      <c r="A1563" s="27" t="str">
        <f t="shared" si="47"/>
        <v/>
      </c>
    </row>
    <row r="1564" spans="1:1">
      <c r="A1564" s="27" t="str">
        <f t="shared" si="47"/>
        <v/>
      </c>
    </row>
    <row r="1565" spans="1:1">
      <c r="A1565" s="27" t="str">
        <f t="shared" si="47"/>
        <v/>
      </c>
    </row>
    <row r="1566" spans="1:1">
      <c r="A1566" s="27" t="str">
        <f t="shared" si="47"/>
        <v/>
      </c>
    </row>
    <row r="1567" spans="1:1">
      <c r="A1567" s="27" t="str">
        <f t="shared" si="47"/>
        <v/>
      </c>
    </row>
    <row r="1568" spans="1:1">
      <c r="A1568" s="27" t="str">
        <f t="shared" si="47"/>
        <v/>
      </c>
    </row>
    <row r="1569" spans="1:1">
      <c r="A1569" s="27" t="str">
        <f t="shared" si="47"/>
        <v/>
      </c>
    </row>
    <row r="1570" spans="1:1">
      <c r="A1570" s="27" t="str">
        <f t="shared" si="47"/>
        <v/>
      </c>
    </row>
    <row r="1571" spans="1:1">
      <c r="A1571" s="27" t="str">
        <f t="shared" si="47"/>
        <v/>
      </c>
    </row>
    <row r="1572" spans="1:1">
      <c r="A1572" s="27" t="str">
        <f t="shared" si="47"/>
        <v/>
      </c>
    </row>
    <row r="1573" spans="1:1">
      <c r="A1573" s="27" t="str">
        <f t="shared" si="47"/>
        <v/>
      </c>
    </row>
    <row r="1574" spans="1:1">
      <c r="A1574" s="27" t="str">
        <f t="shared" si="47"/>
        <v/>
      </c>
    </row>
    <row r="1575" spans="1:1">
      <c r="A1575" s="27" t="str">
        <f t="shared" si="47"/>
        <v/>
      </c>
    </row>
    <row r="1576" spans="1:1">
      <c r="A1576" s="27" t="str">
        <f t="shared" si="47"/>
        <v/>
      </c>
    </row>
    <row r="1577" spans="1:1">
      <c r="A1577" s="27" t="str">
        <f t="shared" si="47"/>
        <v/>
      </c>
    </row>
    <row r="1578" spans="1:1">
      <c r="A1578" s="27" t="str">
        <f t="shared" si="47"/>
        <v/>
      </c>
    </row>
    <row r="1579" spans="1:1">
      <c r="A1579" s="27" t="str">
        <f t="shared" si="47"/>
        <v/>
      </c>
    </row>
    <row r="1580" spans="1:1">
      <c r="A1580" s="27" t="str">
        <f t="shared" si="47"/>
        <v/>
      </c>
    </row>
    <row r="1581" spans="1:1">
      <c r="A1581" s="27" t="str">
        <f t="shared" si="47"/>
        <v/>
      </c>
    </row>
    <row r="1582" spans="1:1">
      <c r="A1582" s="27" t="str">
        <f t="shared" si="47"/>
        <v/>
      </c>
    </row>
    <row r="1583" spans="1:1">
      <c r="A1583" s="27" t="str">
        <f t="shared" si="47"/>
        <v/>
      </c>
    </row>
    <row r="1584" spans="1:1">
      <c r="A1584" s="27" t="str">
        <f t="shared" si="47"/>
        <v/>
      </c>
    </row>
    <row r="1585" spans="1:1">
      <c r="A1585" s="27" t="str">
        <f t="shared" ref="A1585:A1648" si="48">IF(B1585="","",ROW()-1)</f>
        <v/>
      </c>
    </row>
    <row r="1586" spans="1:1">
      <c r="A1586" s="27" t="str">
        <f t="shared" si="48"/>
        <v/>
      </c>
    </row>
    <row r="1587" spans="1:1">
      <c r="A1587" s="27" t="str">
        <f t="shared" si="48"/>
        <v/>
      </c>
    </row>
    <row r="1588" spans="1:1">
      <c r="A1588" s="27" t="str">
        <f t="shared" si="48"/>
        <v/>
      </c>
    </row>
    <row r="1589" spans="1:1">
      <c r="A1589" s="27" t="str">
        <f t="shared" si="48"/>
        <v/>
      </c>
    </row>
    <row r="1590" spans="1:1">
      <c r="A1590" s="27" t="str">
        <f t="shared" si="48"/>
        <v/>
      </c>
    </row>
    <row r="1591" spans="1:1">
      <c r="A1591" s="27" t="str">
        <f t="shared" si="48"/>
        <v/>
      </c>
    </row>
    <row r="1592" spans="1:1">
      <c r="A1592" s="27" t="str">
        <f t="shared" si="48"/>
        <v/>
      </c>
    </row>
    <row r="1593" spans="1:1">
      <c r="A1593" s="27" t="str">
        <f t="shared" si="48"/>
        <v/>
      </c>
    </row>
    <row r="1594" spans="1:1">
      <c r="A1594" s="27" t="str">
        <f t="shared" si="48"/>
        <v/>
      </c>
    </row>
    <row r="1595" spans="1:1">
      <c r="A1595" s="27" t="str">
        <f t="shared" si="48"/>
        <v/>
      </c>
    </row>
    <row r="1596" spans="1:1">
      <c r="A1596" s="27" t="str">
        <f t="shared" si="48"/>
        <v/>
      </c>
    </row>
    <row r="1597" spans="1:1">
      <c r="A1597" s="27" t="str">
        <f t="shared" si="48"/>
        <v/>
      </c>
    </row>
    <row r="1598" spans="1:1">
      <c r="A1598" s="27" t="str">
        <f t="shared" si="48"/>
        <v/>
      </c>
    </row>
    <row r="1599" spans="1:1">
      <c r="A1599" s="27" t="str">
        <f t="shared" si="48"/>
        <v/>
      </c>
    </row>
    <row r="1600" spans="1:1">
      <c r="A1600" s="27" t="str">
        <f t="shared" si="48"/>
        <v/>
      </c>
    </row>
    <row r="1601" spans="1:1">
      <c r="A1601" s="27" t="str">
        <f t="shared" si="48"/>
        <v/>
      </c>
    </row>
    <row r="1602" spans="1:1">
      <c r="A1602" s="27" t="str">
        <f t="shared" si="48"/>
        <v/>
      </c>
    </row>
    <row r="1603" spans="1:1">
      <c r="A1603" s="27" t="str">
        <f t="shared" si="48"/>
        <v/>
      </c>
    </row>
    <row r="1604" spans="1:1">
      <c r="A1604" s="27" t="str">
        <f t="shared" si="48"/>
        <v/>
      </c>
    </row>
    <row r="1605" spans="1:1">
      <c r="A1605" s="27" t="str">
        <f t="shared" si="48"/>
        <v/>
      </c>
    </row>
    <row r="1606" spans="1:1">
      <c r="A1606" s="27" t="str">
        <f t="shared" si="48"/>
        <v/>
      </c>
    </row>
    <row r="1607" spans="1:1">
      <c r="A1607" s="27" t="str">
        <f t="shared" si="48"/>
        <v/>
      </c>
    </row>
    <row r="1608" spans="1:1">
      <c r="A1608" s="27" t="str">
        <f t="shared" si="48"/>
        <v/>
      </c>
    </row>
    <row r="1609" spans="1:1">
      <c r="A1609" s="27" t="str">
        <f t="shared" si="48"/>
        <v/>
      </c>
    </row>
    <row r="1610" spans="1:1">
      <c r="A1610" s="27" t="str">
        <f t="shared" si="48"/>
        <v/>
      </c>
    </row>
    <row r="1611" spans="1:1">
      <c r="A1611" s="27" t="str">
        <f t="shared" si="48"/>
        <v/>
      </c>
    </row>
    <row r="1612" spans="1:1">
      <c r="A1612" s="27" t="str">
        <f t="shared" si="48"/>
        <v/>
      </c>
    </row>
    <row r="1613" spans="1:1">
      <c r="A1613" s="27" t="str">
        <f t="shared" si="48"/>
        <v/>
      </c>
    </row>
    <row r="1614" spans="1:1">
      <c r="A1614" s="27" t="str">
        <f t="shared" si="48"/>
        <v/>
      </c>
    </row>
    <row r="1615" spans="1:1">
      <c r="A1615" s="27" t="str">
        <f t="shared" si="48"/>
        <v/>
      </c>
    </row>
    <row r="1616" spans="1:1">
      <c r="A1616" s="27" t="str">
        <f t="shared" si="48"/>
        <v/>
      </c>
    </row>
    <row r="1617" spans="1:1">
      <c r="A1617" s="27" t="str">
        <f t="shared" si="48"/>
        <v/>
      </c>
    </row>
    <row r="1618" spans="1:1">
      <c r="A1618" s="27" t="str">
        <f t="shared" si="48"/>
        <v/>
      </c>
    </row>
    <row r="1619" spans="1:1">
      <c r="A1619" s="27" t="str">
        <f t="shared" si="48"/>
        <v/>
      </c>
    </row>
    <row r="1620" spans="1:1">
      <c r="A1620" s="27" t="str">
        <f t="shared" si="48"/>
        <v/>
      </c>
    </row>
    <row r="1621" spans="1:1">
      <c r="A1621" s="27" t="str">
        <f t="shared" si="48"/>
        <v/>
      </c>
    </row>
    <row r="1622" spans="1:1">
      <c r="A1622" s="27" t="str">
        <f t="shared" si="48"/>
        <v/>
      </c>
    </row>
    <row r="1623" spans="1:1">
      <c r="A1623" s="27" t="str">
        <f t="shared" si="48"/>
        <v/>
      </c>
    </row>
    <row r="1624" spans="1:1">
      <c r="A1624" s="27" t="str">
        <f t="shared" si="48"/>
        <v/>
      </c>
    </row>
    <row r="1625" spans="1:1">
      <c r="A1625" s="27" t="str">
        <f t="shared" si="48"/>
        <v/>
      </c>
    </row>
    <row r="1626" spans="1:1">
      <c r="A1626" s="27" t="str">
        <f t="shared" si="48"/>
        <v/>
      </c>
    </row>
    <row r="1627" spans="1:1">
      <c r="A1627" s="27" t="str">
        <f t="shared" si="48"/>
        <v/>
      </c>
    </row>
    <row r="1628" spans="1:1">
      <c r="A1628" s="27" t="str">
        <f t="shared" si="48"/>
        <v/>
      </c>
    </row>
    <row r="1629" spans="1:1">
      <c r="A1629" s="27" t="str">
        <f t="shared" si="48"/>
        <v/>
      </c>
    </row>
    <row r="1630" spans="1:1">
      <c r="A1630" s="27" t="str">
        <f t="shared" si="48"/>
        <v/>
      </c>
    </row>
    <row r="1631" spans="1:1">
      <c r="A1631" s="27" t="str">
        <f t="shared" si="48"/>
        <v/>
      </c>
    </row>
    <row r="1632" spans="1:1">
      <c r="A1632" s="27" t="str">
        <f t="shared" si="48"/>
        <v/>
      </c>
    </row>
    <row r="1633" spans="1:1">
      <c r="A1633" s="27" t="str">
        <f t="shared" si="48"/>
        <v/>
      </c>
    </row>
    <row r="1634" spans="1:1">
      <c r="A1634" s="27" t="str">
        <f t="shared" si="48"/>
        <v/>
      </c>
    </row>
    <row r="1635" spans="1:1">
      <c r="A1635" s="27" t="str">
        <f t="shared" si="48"/>
        <v/>
      </c>
    </row>
    <row r="1636" spans="1:1">
      <c r="A1636" s="27" t="str">
        <f t="shared" si="48"/>
        <v/>
      </c>
    </row>
    <row r="1637" spans="1:1">
      <c r="A1637" s="27" t="str">
        <f t="shared" si="48"/>
        <v/>
      </c>
    </row>
    <row r="1638" spans="1:1">
      <c r="A1638" s="27" t="str">
        <f t="shared" si="48"/>
        <v/>
      </c>
    </row>
    <row r="1639" spans="1:1">
      <c r="A1639" s="27" t="str">
        <f t="shared" si="48"/>
        <v/>
      </c>
    </row>
    <row r="1640" spans="1:1">
      <c r="A1640" s="27" t="str">
        <f t="shared" si="48"/>
        <v/>
      </c>
    </row>
    <row r="1641" spans="1:1">
      <c r="A1641" s="27" t="str">
        <f t="shared" si="48"/>
        <v/>
      </c>
    </row>
    <row r="1642" spans="1:1">
      <c r="A1642" s="27" t="str">
        <f t="shared" si="48"/>
        <v/>
      </c>
    </row>
    <row r="1643" spans="1:1">
      <c r="A1643" s="27" t="str">
        <f t="shared" si="48"/>
        <v/>
      </c>
    </row>
    <row r="1644" spans="1:1">
      <c r="A1644" s="27" t="str">
        <f t="shared" si="48"/>
        <v/>
      </c>
    </row>
    <row r="1645" spans="1:1">
      <c r="A1645" s="27" t="str">
        <f t="shared" si="48"/>
        <v/>
      </c>
    </row>
    <row r="1646" spans="1:1">
      <c r="A1646" s="27" t="str">
        <f t="shared" si="48"/>
        <v/>
      </c>
    </row>
    <row r="1647" spans="1:1">
      <c r="A1647" s="27" t="str">
        <f t="shared" si="48"/>
        <v/>
      </c>
    </row>
    <row r="1648" spans="1:1">
      <c r="A1648" s="27" t="str">
        <f t="shared" si="48"/>
        <v/>
      </c>
    </row>
    <row r="1649" spans="1:1">
      <c r="A1649" s="27" t="str">
        <f t="shared" ref="A1649:A1712" si="49">IF(B1649="","",ROW()-1)</f>
        <v/>
      </c>
    </row>
    <row r="1650" spans="1:1">
      <c r="A1650" s="27" t="str">
        <f t="shared" si="49"/>
        <v/>
      </c>
    </row>
    <row r="1651" spans="1:1">
      <c r="A1651" s="27" t="str">
        <f t="shared" si="49"/>
        <v/>
      </c>
    </row>
    <row r="1652" spans="1:1">
      <c r="A1652" s="27" t="str">
        <f t="shared" si="49"/>
        <v/>
      </c>
    </row>
    <row r="1653" spans="1:1">
      <c r="A1653" s="27" t="str">
        <f t="shared" si="49"/>
        <v/>
      </c>
    </row>
    <row r="1654" spans="1:1">
      <c r="A1654" s="27" t="str">
        <f t="shared" si="49"/>
        <v/>
      </c>
    </row>
    <row r="1655" spans="1:1">
      <c r="A1655" s="27" t="str">
        <f t="shared" si="49"/>
        <v/>
      </c>
    </row>
    <row r="1656" spans="1:1">
      <c r="A1656" s="27" t="str">
        <f t="shared" si="49"/>
        <v/>
      </c>
    </row>
    <row r="1657" spans="1:1">
      <c r="A1657" s="27" t="str">
        <f t="shared" si="49"/>
        <v/>
      </c>
    </row>
    <row r="1658" spans="1:1">
      <c r="A1658" s="27" t="str">
        <f t="shared" si="49"/>
        <v/>
      </c>
    </row>
    <row r="1659" spans="1:1">
      <c r="A1659" s="27" t="str">
        <f t="shared" si="49"/>
        <v/>
      </c>
    </row>
    <row r="1660" spans="1:1">
      <c r="A1660" s="27" t="str">
        <f t="shared" si="49"/>
        <v/>
      </c>
    </row>
    <row r="1661" spans="1:1">
      <c r="A1661" s="27" t="str">
        <f t="shared" si="49"/>
        <v/>
      </c>
    </row>
    <row r="1662" spans="1:1">
      <c r="A1662" s="27" t="str">
        <f t="shared" si="49"/>
        <v/>
      </c>
    </row>
    <row r="1663" spans="1:1">
      <c r="A1663" s="27" t="str">
        <f t="shared" si="49"/>
        <v/>
      </c>
    </row>
    <row r="1664" spans="1:1">
      <c r="A1664" s="27" t="str">
        <f t="shared" si="49"/>
        <v/>
      </c>
    </row>
    <row r="1665" spans="1:1">
      <c r="A1665" s="27" t="str">
        <f t="shared" si="49"/>
        <v/>
      </c>
    </row>
    <row r="1666" spans="1:1">
      <c r="A1666" s="27" t="str">
        <f t="shared" si="49"/>
        <v/>
      </c>
    </row>
    <row r="1667" spans="1:1">
      <c r="A1667" s="27" t="str">
        <f t="shared" si="49"/>
        <v/>
      </c>
    </row>
    <row r="1668" spans="1:1">
      <c r="A1668" s="27" t="str">
        <f t="shared" si="49"/>
        <v/>
      </c>
    </row>
    <row r="1669" spans="1:1">
      <c r="A1669" s="27" t="str">
        <f t="shared" si="49"/>
        <v/>
      </c>
    </row>
    <row r="1670" spans="1:1">
      <c r="A1670" s="27" t="str">
        <f t="shared" si="49"/>
        <v/>
      </c>
    </row>
    <row r="1671" spans="1:1">
      <c r="A1671" s="27" t="str">
        <f t="shared" si="49"/>
        <v/>
      </c>
    </row>
    <row r="1672" spans="1:1">
      <c r="A1672" s="27" t="str">
        <f t="shared" si="49"/>
        <v/>
      </c>
    </row>
    <row r="1673" spans="1:1">
      <c r="A1673" s="27" t="str">
        <f t="shared" si="49"/>
        <v/>
      </c>
    </row>
    <row r="1674" spans="1:1">
      <c r="A1674" s="27" t="str">
        <f t="shared" si="49"/>
        <v/>
      </c>
    </row>
    <row r="1675" spans="1:1">
      <c r="A1675" s="27" t="str">
        <f t="shared" si="49"/>
        <v/>
      </c>
    </row>
    <row r="1676" spans="1:1">
      <c r="A1676" s="27" t="str">
        <f t="shared" si="49"/>
        <v/>
      </c>
    </row>
    <row r="1677" spans="1:1">
      <c r="A1677" s="27" t="str">
        <f t="shared" si="49"/>
        <v/>
      </c>
    </row>
    <row r="1678" spans="1:1">
      <c r="A1678" s="27" t="str">
        <f t="shared" si="49"/>
        <v/>
      </c>
    </row>
    <row r="1679" spans="1:1">
      <c r="A1679" s="27" t="str">
        <f t="shared" si="49"/>
        <v/>
      </c>
    </row>
    <row r="1680" spans="1:1">
      <c r="A1680" s="27" t="str">
        <f t="shared" si="49"/>
        <v/>
      </c>
    </row>
    <row r="1681" spans="1:1">
      <c r="A1681" s="27" t="str">
        <f t="shared" si="49"/>
        <v/>
      </c>
    </row>
    <row r="1682" spans="1:1">
      <c r="A1682" s="27" t="str">
        <f t="shared" si="49"/>
        <v/>
      </c>
    </row>
    <row r="1683" spans="1:1">
      <c r="A1683" s="27" t="str">
        <f t="shared" si="49"/>
        <v/>
      </c>
    </row>
    <row r="1684" spans="1:1">
      <c r="A1684" s="27" t="str">
        <f t="shared" si="49"/>
        <v/>
      </c>
    </row>
    <row r="1685" spans="1:1">
      <c r="A1685" s="27" t="str">
        <f t="shared" si="49"/>
        <v/>
      </c>
    </row>
    <row r="1686" spans="1:1">
      <c r="A1686" s="27" t="str">
        <f t="shared" si="49"/>
        <v/>
      </c>
    </row>
    <row r="1687" spans="1:1">
      <c r="A1687" s="27" t="str">
        <f t="shared" si="49"/>
        <v/>
      </c>
    </row>
    <row r="1688" spans="1:1">
      <c r="A1688" s="27" t="str">
        <f t="shared" si="49"/>
        <v/>
      </c>
    </row>
    <row r="1689" spans="1:1">
      <c r="A1689" s="27" t="str">
        <f t="shared" si="49"/>
        <v/>
      </c>
    </row>
    <row r="1690" spans="1:1">
      <c r="A1690" s="27" t="str">
        <f t="shared" si="49"/>
        <v/>
      </c>
    </row>
    <row r="1691" spans="1:1">
      <c r="A1691" s="27" t="str">
        <f t="shared" si="49"/>
        <v/>
      </c>
    </row>
    <row r="1692" spans="1:1">
      <c r="A1692" s="27" t="str">
        <f t="shared" si="49"/>
        <v/>
      </c>
    </row>
    <row r="1693" spans="1:1">
      <c r="A1693" s="27" t="str">
        <f t="shared" si="49"/>
        <v/>
      </c>
    </row>
    <row r="1694" spans="1:1">
      <c r="A1694" s="27" t="str">
        <f t="shared" si="49"/>
        <v/>
      </c>
    </row>
    <row r="1695" spans="1:1">
      <c r="A1695" s="27" t="str">
        <f t="shared" si="49"/>
        <v/>
      </c>
    </row>
    <row r="1696" spans="1:1">
      <c r="A1696" s="27" t="str">
        <f t="shared" si="49"/>
        <v/>
      </c>
    </row>
    <row r="1697" spans="1:1">
      <c r="A1697" s="27" t="str">
        <f t="shared" si="49"/>
        <v/>
      </c>
    </row>
    <row r="1698" spans="1:1">
      <c r="A1698" s="27" t="str">
        <f t="shared" si="49"/>
        <v/>
      </c>
    </row>
    <row r="1699" spans="1:1">
      <c r="A1699" s="27" t="str">
        <f t="shared" si="49"/>
        <v/>
      </c>
    </row>
    <row r="1700" spans="1:1">
      <c r="A1700" s="27" t="str">
        <f t="shared" si="49"/>
        <v/>
      </c>
    </row>
    <row r="1701" spans="1:1">
      <c r="A1701" s="27" t="str">
        <f t="shared" si="49"/>
        <v/>
      </c>
    </row>
    <row r="1702" spans="1:1">
      <c r="A1702" s="27" t="str">
        <f t="shared" si="49"/>
        <v/>
      </c>
    </row>
    <row r="1703" spans="1:1">
      <c r="A1703" s="27" t="str">
        <f t="shared" si="49"/>
        <v/>
      </c>
    </row>
    <row r="1704" spans="1:1">
      <c r="A1704" s="27" t="str">
        <f t="shared" si="49"/>
        <v/>
      </c>
    </row>
    <row r="1705" spans="1:1">
      <c r="A1705" s="27" t="str">
        <f t="shared" si="49"/>
        <v/>
      </c>
    </row>
    <row r="1706" spans="1:1">
      <c r="A1706" s="27" t="str">
        <f t="shared" si="49"/>
        <v/>
      </c>
    </row>
    <row r="1707" spans="1:1">
      <c r="A1707" s="27" t="str">
        <f t="shared" si="49"/>
        <v/>
      </c>
    </row>
    <row r="1708" spans="1:1">
      <c r="A1708" s="27" t="str">
        <f t="shared" si="49"/>
        <v/>
      </c>
    </row>
    <row r="1709" spans="1:1">
      <c r="A1709" s="27" t="str">
        <f t="shared" si="49"/>
        <v/>
      </c>
    </row>
    <row r="1710" spans="1:1">
      <c r="A1710" s="27" t="str">
        <f t="shared" si="49"/>
        <v/>
      </c>
    </row>
    <row r="1711" spans="1:1">
      <c r="A1711" s="27" t="str">
        <f t="shared" si="49"/>
        <v/>
      </c>
    </row>
    <row r="1712" spans="1:1">
      <c r="A1712" s="27" t="str">
        <f t="shared" si="49"/>
        <v/>
      </c>
    </row>
    <row r="1713" spans="1:1">
      <c r="A1713" s="27" t="str">
        <f t="shared" ref="A1713:A1776" si="50">IF(B1713="","",ROW()-1)</f>
        <v/>
      </c>
    </row>
    <row r="1714" spans="1:1">
      <c r="A1714" s="27" t="str">
        <f t="shared" si="50"/>
        <v/>
      </c>
    </row>
    <row r="1715" spans="1:1">
      <c r="A1715" s="27" t="str">
        <f t="shared" si="50"/>
        <v/>
      </c>
    </row>
    <row r="1716" spans="1:1">
      <c r="A1716" s="27" t="str">
        <f t="shared" si="50"/>
        <v/>
      </c>
    </row>
    <row r="1717" spans="1:1">
      <c r="A1717" s="27" t="str">
        <f t="shared" si="50"/>
        <v/>
      </c>
    </row>
    <row r="1718" spans="1:1">
      <c r="A1718" s="27" t="str">
        <f t="shared" si="50"/>
        <v/>
      </c>
    </row>
    <row r="1719" spans="1:1">
      <c r="A1719" s="27" t="str">
        <f t="shared" si="50"/>
        <v/>
      </c>
    </row>
    <row r="1720" spans="1:1">
      <c r="A1720" s="27" t="str">
        <f t="shared" si="50"/>
        <v/>
      </c>
    </row>
    <row r="1721" spans="1:1">
      <c r="A1721" s="27" t="str">
        <f t="shared" si="50"/>
        <v/>
      </c>
    </row>
    <row r="1722" spans="1:1">
      <c r="A1722" s="27" t="str">
        <f t="shared" si="50"/>
        <v/>
      </c>
    </row>
    <row r="1723" spans="1:1">
      <c r="A1723" s="27" t="str">
        <f t="shared" si="50"/>
        <v/>
      </c>
    </row>
    <row r="1724" spans="1:1">
      <c r="A1724" s="27" t="str">
        <f t="shared" si="50"/>
        <v/>
      </c>
    </row>
    <row r="1725" spans="1:1">
      <c r="A1725" s="27" t="str">
        <f t="shared" si="50"/>
        <v/>
      </c>
    </row>
    <row r="1726" spans="1:1">
      <c r="A1726" s="27" t="str">
        <f t="shared" si="50"/>
        <v/>
      </c>
    </row>
    <row r="1727" spans="1:1">
      <c r="A1727" s="27" t="str">
        <f t="shared" si="50"/>
        <v/>
      </c>
    </row>
    <row r="1728" spans="1:1">
      <c r="A1728" s="27" t="str">
        <f t="shared" si="50"/>
        <v/>
      </c>
    </row>
    <row r="1729" spans="1:1">
      <c r="A1729" s="27" t="str">
        <f t="shared" si="50"/>
        <v/>
      </c>
    </row>
    <row r="1730" spans="1:1">
      <c r="A1730" s="27" t="str">
        <f t="shared" si="50"/>
        <v/>
      </c>
    </row>
    <row r="1731" spans="1:1">
      <c r="A1731" s="27" t="str">
        <f t="shared" si="50"/>
        <v/>
      </c>
    </row>
    <row r="1732" spans="1:1">
      <c r="A1732" s="27" t="str">
        <f t="shared" si="50"/>
        <v/>
      </c>
    </row>
    <row r="1733" spans="1:1">
      <c r="A1733" s="27" t="str">
        <f t="shared" si="50"/>
        <v/>
      </c>
    </row>
    <row r="1734" spans="1:1">
      <c r="A1734" s="27" t="str">
        <f t="shared" si="50"/>
        <v/>
      </c>
    </row>
    <row r="1735" spans="1:1">
      <c r="A1735" s="27" t="str">
        <f t="shared" si="50"/>
        <v/>
      </c>
    </row>
    <row r="1736" spans="1:1">
      <c r="A1736" s="27" t="str">
        <f t="shared" si="50"/>
        <v/>
      </c>
    </row>
    <row r="1737" spans="1:1">
      <c r="A1737" s="27" t="str">
        <f t="shared" si="50"/>
        <v/>
      </c>
    </row>
    <row r="1738" spans="1:1">
      <c r="A1738" s="27" t="str">
        <f t="shared" si="50"/>
        <v/>
      </c>
    </row>
    <row r="1739" spans="1:1">
      <c r="A1739" s="27" t="str">
        <f t="shared" si="50"/>
        <v/>
      </c>
    </row>
    <row r="1740" spans="1:1">
      <c r="A1740" s="27" t="str">
        <f t="shared" si="50"/>
        <v/>
      </c>
    </row>
    <row r="1741" spans="1:1">
      <c r="A1741" s="27" t="str">
        <f t="shared" si="50"/>
        <v/>
      </c>
    </row>
    <row r="1742" spans="1:1">
      <c r="A1742" s="27" t="str">
        <f t="shared" si="50"/>
        <v/>
      </c>
    </row>
    <row r="1743" spans="1:1">
      <c r="A1743" s="27" t="str">
        <f t="shared" si="50"/>
        <v/>
      </c>
    </row>
    <row r="1744" spans="1:1">
      <c r="A1744" s="27" t="str">
        <f t="shared" si="50"/>
        <v/>
      </c>
    </row>
    <row r="1745" spans="1:1">
      <c r="A1745" s="27" t="str">
        <f t="shared" si="50"/>
        <v/>
      </c>
    </row>
    <row r="1746" spans="1:1">
      <c r="A1746" s="27" t="str">
        <f t="shared" si="50"/>
        <v/>
      </c>
    </row>
    <row r="1747" spans="1:1">
      <c r="A1747" s="27" t="str">
        <f t="shared" si="50"/>
        <v/>
      </c>
    </row>
    <row r="1748" spans="1:1">
      <c r="A1748" s="27" t="str">
        <f t="shared" si="50"/>
        <v/>
      </c>
    </row>
    <row r="1749" spans="1:1">
      <c r="A1749" s="27" t="str">
        <f t="shared" si="50"/>
        <v/>
      </c>
    </row>
    <row r="1750" spans="1:1">
      <c r="A1750" s="27" t="str">
        <f t="shared" si="50"/>
        <v/>
      </c>
    </row>
    <row r="1751" spans="1:1">
      <c r="A1751" s="27" t="str">
        <f t="shared" si="50"/>
        <v/>
      </c>
    </row>
    <row r="1752" spans="1:1">
      <c r="A1752" s="27" t="str">
        <f t="shared" si="50"/>
        <v/>
      </c>
    </row>
    <row r="1753" spans="1:1">
      <c r="A1753" s="27" t="str">
        <f t="shared" si="50"/>
        <v/>
      </c>
    </row>
    <row r="1754" spans="1:1">
      <c r="A1754" s="27" t="str">
        <f t="shared" si="50"/>
        <v/>
      </c>
    </row>
    <row r="1755" spans="1:1">
      <c r="A1755" s="27" t="str">
        <f t="shared" si="50"/>
        <v/>
      </c>
    </row>
    <row r="1756" spans="1:1">
      <c r="A1756" s="27" t="str">
        <f t="shared" si="50"/>
        <v/>
      </c>
    </row>
    <row r="1757" spans="1:1">
      <c r="A1757" s="27" t="str">
        <f t="shared" si="50"/>
        <v/>
      </c>
    </row>
    <row r="1758" spans="1:1">
      <c r="A1758" s="27" t="str">
        <f t="shared" si="50"/>
        <v/>
      </c>
    </row>
    <row r="1759" spans="1:1">
      <c r="A1759" s="27" t="str">
        <f t="shared" si="50"/>
        <v/>
      </c>
    </row>
    <row r="1760" spans="1:1">
      <c r="A1760" s="27" t="str">
        <f t="shared" si="50"/>
        <v/>
      </c>
    </row>
    <row r="1761" spans="1:1">
      <c r="A1761" s="27" t="str">
        <f t="shared" si="50"/>
        <v/>
      </c>
    </row>
    <row r="1762" spans="1:1">
      <c r="A1762" s="27" t="str">
        <f t="shared" si="50"/>
        <v/>
      </c>
    </row>
    <row r="1763" spans="1:1">
      <c r="A1763" s="27" t="str">
        <f t="shared" si="50"/>
        <v/>
      </c>
    </row>
    <row r="1764" spans="1:1">
      <c r="A1764" s="27" t="str">
        <f t="shared" si="50"/>
        <v/>
      </c>
    </row>
    <row r="1765" spans="1:1">
      <c r="A1765" s="27" t="str">
        <f t="shared" si="50"/>
        <v/>
      </c>
    </row>
    <row r="1766" spans="1:1">
      <c r="A1766" s="27" t="str">
        <f t="shared" si="50"/>
        <v/>
      </c>
    </row>
    <row r="1767" spans="1:1">
      <c r="A1767" s="27" t="str">
        <f t="shared" si="50"/>
        <v/>
      </c>
    </row>
    <row r="1768" spans="1:1">
      <c r="A1768" s="27" t="str">
        <f t="shared" si="50"/>
        <v/>
      </c>
    </row>
    <row r="1769" spans="1:1">
      <c r="A1769" s="27" t="str">
        <f t="shared" si="50"/>
        <v/>
      </c>
    </row>
    <row r="1770" spans="1:1">
      <c r="A1770" s="27" t="str">
        <f t="shared" si="50"/>
        <v/>
      </c>
    </row>
    <row r="1771" spans="1:1">
      <c r="A1771" s="27" t="str">
        <f t="shared" si="50"/>
        <v/>
      </c>
    </row>
    <row r="1772" spans="1:1">
      <c r="A1772" s="27" t="str">
        <f t="shared" si="50"/>
        <v/>
      </c>
    </row>
    <row r="1773" spans="1:1">
      <c r="A1773" s="27" t="str">
        <f t="shared" si="50"/>
        <v/>
      </c>
    </row>
    <row r="1774" spans="1:1">
      <c r="A1774" s="27" t="str">
        <f t="shared" si="50"/>
        <v/>
      </c>
    </row>
    <row r="1775" spans="1:1">
      <c r="A1775" s="27" t="str">
        <f t="shared" si="50"/>
        <v/>
      </c>
    </row>
    <row r="1776" spans="1:1">
      <c r="A1776" s="27" t="str">
        <f t="shared" si="50"/>
        <v/>
      </c>
    </row>
    <row r="1777" spans="1:1">
      <c r="A1777" s="27" t="str">
        <f t="shared" ref="A1777:A1840" si="51">IF(B1777="","",ROW()-1)</f>
        <v/>
      </c>
    </row>
    <row r="1778" spans="1:1">
      <c r="A1778" s="27" t="str">
        <f t="shared" si="51"/>
        <v/>
      </c>
    </row>
    <row r="1779" spans="1:1">
      <c r="A1779" s="27" t="str">
        <f t="shared" si="51"/>
        <v/>
      </c>
    </row>
    <row r="1780" spans="1:1">
      <c r="A1780" s="27" t="str">
        <f t="shared" si="51"/>
        <v/>
      </c>
    </row>
    <row r="1781" spans="1:1">
      <c r="A1781" s="27" t="str">
        <f t="shared" si="51"/>
        <v/>
      </c>
    </row>
    <row r="1782" spans="1:1">
      <c r="A1782" s="27" t="str">
        <f t="shared" si="51"/>
        <v/>
      </c>
    </row>
    <row r="1783" spans="1:1">
      <c r="A1783" s="27" t="str">
        <f t="shared" si="51"/>
        <v/>
      </c>
    </row>
    <row r="1784" spans="1:1">
      <c r="A1784" s="27" t="str">
        <f t="shared" si="51"/>
        <v/>
      </c>
    </row>
    <row r="1785" spans="1:1">
      <c r="A1785" s="27" t="str">
        <f t="shared" si="51"/>
        <v/>
      </c>
    </row>
    <row r="1786" spans="1:1">
      <c r="A1786" s="27" t="str">
        <f t="shared" si="51"/>
        <v/>
      </c>
    </row>
    <row r="1787" spans="1:1">
      <c r="A1787" s="27" t="str">
        <f t="shared" si="51"/>
        <v/>
      </c>
    </row>
    <row r="1788" spans="1:1">
      <c r="A1788" s="27" t="str">
        <f t="shared" si="51"/>
        <v/>
      </c>
    </row>
    <row r="1789" spans="1:1">
      <c r="A1789" s="27" t="str">
        <f t="shared" si="51"/>
        <v/>
      </c>
    </row>
    <row r="1790" spans="1:1">
      <c r="A1790" s="27" t="str">
        <f t="shared" si="51"/>
        <v/>
      </c>
    </row>
    <row r="1791" spans="1:1">
      <c r="A1791" s="27" t="str">
        <f t="shared" si="51"/>
        <v/>
      </c>
    </row>
    <row r="1792" spans="1:1">
      <c r="A1792" s="27" t="str">
        <f t="shared" si="51"/>
        <v/>
      </c>
    </row>
    <row r="1793" spans="1:1">
      <c r="A1793" s="27" t="str">
        <f t="shared" si="51"/>
        <v/>
      </c>
    </row>
    <row r="1794" spans="1:1">
      <c r="A1794" s="27" t="str">
        <f t="shared" si="51"/>
        <v/>
      </c>
    </row>
    <row r="1795" spans="1:1">
      <c r="A1795" s="27" t="str">
        <f t="shared" si="51"/>
        <v/>
      </c>
    </row>
    <row r="1796" spans="1:1">
      <c r="A1796" s="27" t="str">
        <f t="shared" si="51"/>
        <v/>
      </c>
    </row>
    <row r="1797" spans="1:1">
      <c r="A1797" s="27" t="str">
        <f t="shared" si="51"/>
        <v/>
      </c>
    </row>
    <row r="1798" spans="1:1">
      <c r="A1798" s="27" t="str">
        <f t="shared" si="51"/>
        <v/>
      </c>
    </row>
    <row r="1799" spans="1:1">
      <c r="A1799" s="27" t="str">
        <f t="shared" si="51"/>
        <v/>
      </c>
    </row>
    <row r="1800" spans="1:1">
      <c r="A1800" s="27" t="str">
        <f t="shared" si="51"/>
        <v/>
      </c>
    </row>
    <row r="1801" spans="1:1">
      <c r="A1801" s="27" t="str">
        <f t="shared" si="51"/>
        <v/>
      </c>
    </row>
    <row r="1802" spans="1:1">
      <c r="A1802" s="27" t="str">
        <f t="shared" si="51"/>
        <v/>
      </c>
    </row>
    <row r="1803" spans="1:1">
      <c r="A1803" s="27" t="str">
        <f t="shared" si="51"/>
        <v/>
      </c>
    </row>
    <row r="1804" spans="1:1">
      <c r="A1804" s="27" t="str">
        <f t="shared" si="51"/>
        <v/>
      </c>
    </row>
    <row r="1805" spans="1:1">
      <c r="A1805" s="27" t="str">
        <f t="shared" si="51"/>
        <v/>
      </c>
    </row>
    <row r="1806" spans="1:1">
      <c r="A1806" s="27" t="str">
        <f t="shared" si="51"/>
        <v/>
      </c>
    </row>
    <row r="1807" spans="1:1">
      <c r="A1807" s="27" t="str">
        <f t="shared" si="51"/>
        <v/>
      </c>
    </row>
    <row r="1808" spans="1:1">
      <c r="A1808" s="27" t="str">
        <f t="shared" si="51"/>
        <v/>
      </c>
    </row>
    <row r="1809" spans="1:1">
      <c r="A1809" s="27" t="str">
        <f t="shared" si="51"/>
        <v/>
      </c>
    </row>
    <row r="1810" spans="1:1">
      <c r="A1810" s="27" t="str">
        <f t="shared" si="51"/>
        <v/>
      </c>
    </row>
    <row r="1811" spans="1:1">
      <c r="A1811" s="27" t="str">
        <f t="shared" si="51"/>
        <v/>
      </c>
    </row>
    <row r="1812" spans="1:1">
      <c r="A1812" s="27" t="str">
        <f t="shared" si="51"/>
        <v/>
      </c>
    </row>
    <row r="1813" spans="1:1">
      <c r="A1813" s="27" t="str">
        <f t="shared" si="51"/>
        <v/>
      </c>
    </row>
    <row r="1814" spans="1:1">
      <c r="A1814" s="27" t="str">
        <f t="shared" si="51"/>
        <v/>
      </c>
    </row>
    <row r="1815" spans="1:1">
      <c r="A1815" s="27" t="str">
        <f t="shared" si="51"/>
        <v/>
      </c>
    </row>
    <row r="1816" spans="1:1">
      <c r="A1816" s="27" t="str">
        <f t="shared" si="51"/>
        <v/>
      </c>
    </row>
    <row r="1817" spans="1:1">
      <c r="A1817" s="27" t="str">
        <f t="shared" si="51"/>
        <v/>
      </c>
    </row>
    <row r="1818" spans="1:1">
      <c r="A1818" s="27" t="str">
        <f t="shared" si="51"/>
        <v/>
      </c>
    </row>
    <row r="1819" spans="1:1">
      <c r="A1819" s="27" t="str">
        <f t="shared" si="51"/>
        <v/>
      </c>
    </row>
    <row r="1820" spans="1:1">
      <c r="A1820" s="27" t="str">
        <f t="shared" si="51"/>
        <v/>
      </c>
    </row>
    <row r="1821" spans="1:1">
      <c r="A1821" s="27" t="str">
        <f t="shared" si="51"/>
        <v/>
      </c>
    </row>
    <row r="1822" spans="1:1">
      <c r="A1822" s="27" t="str">
        <f t="shared" si="51"/>
        <v/>
      </c>
    </row>
    <row r="1823" spans="1:1">
      <c r="A1823" s="27" t="str">
        <f t="shared" si="51"/>
        <v/>
      </c>
    </row>
    <row r="1824" spans="1:1">
      <c r="A1824" s="27" t="str">
        <f t="shared" si="51"/>
        <v/>
      </c>
    </row>
    <row r="1825" spans="1:1">
      <c r="A1825" s="27" t="str">
        <f t="shared" si="51"/>
        <v/>
      </c>
    </row>
    <row r="1826" spans="1:1">
      <c r="A1826" s="27" t="str">
        <f t="shared" si="51"/>
        <v/>
      </c>
    </row>
    <row r="1827" spans="1:1">
      <c r="A1827" s="27" t="str">
        <f t="shared" si="51"/>
        <v/>
      </c>
    </row>
    <row r="1828" spans="1:1">
      <c r="A1828" s="27" t="str">
        <f t="shared" si="51"/>
        <v/>
      </c>
    </row>
    <row r="1829" spans="1:1">
      <c r="A1829" s="27" t="str">
        <f t="shared" si="51"/>
        <v/>
      </c>
    </row>
    <row r="1830" spans="1:1">
      <c r="A1830" s="27" t="str">
        <f t="shared" si="51"/>
        <v/>
      </c>
    </row>
    <row r="1831" spans="1:1">
      <c r="A1831" s="27" t="str">
        <f t="shared" si="51"/>
        <v/>
      </c>
    </row>
    <row r="1832" spans="1:1">
      <c r="A1832" s="27" t="str">
        <f t="shared" si="51"/>
        <v/>
      </c>
    </row>
    <row r="1833" spans="1:1">
      <c r="A1833" s="27" t="str">
        <f t="shared" si="51"/>
        <v/>
      </c>
    </row>
    <row r="1834" spans="1:1">
      <c r="A1834" s="27" t="str">
        <f t="shared" si="51"/>
        <v/>
      </c>
    </row>
    <row r="1835" spans="1:1">
      <c r="A1835" s="27" t="str">
        <f t="shared" si="51"/>
        <v/>
      </c>
    </row>
    <row r="1836" spans="1:1">
      <c r="A1836" s="27" t="str">
        <f t="shared" si="51"/>
        <v/>
      </c>
    </row>
    <row r="1837" spans="1:1">
      <c r="A1837" s="27" t="str">
        <f t="shared" si="51"/>
        <v/>
      </c>
    </row>
    <row r="1838" spans="1:1">
      <c r="A1838" s="27" t="str">
        <f t="shared" si="51"/>
        <v/>
      </c>
    </row>
    <row r="1839" spans="1:1">
      <c r="A1839" s="27" t="str">
        <f t="shared" si="51"/>
        <v/>
      </c>
    </row>
    <row r="1840" spans="1:1">
      <c r="A1840" s="27" t="str">
        <f t="shared" si="51"/>
        <v/>
      </c>
    </row>
    <row r="1841" spans="1:1">
      <c r="A1841" s="27" t="str">
        <f t="shared" ref="A1841:A1904" si="52">IF(B1841="","",ROW()-1)</f>
        <v/>
      </c>
    </row>
    <row r="1842" spans="1:1">
      <c r="A1842" s="27" t="str">
        <f t="shared" si="52"/>
        <v/>
      </c>
    </row>
    <row r="1843" spans="1:1">
      <c r="A1843" s="27" t="str">
        <f t="shared" si="52"/>
        <v/>
      </c>
    </row>
    <row r="1844" spans="1:1">
      <c r="A1844" s="27" t="str">
        <f t="shared" si="52"/>
        <v/>
      </c>
    </row>
    <row r="1845" spans="1:1">
      <c r="A1845" s="27" t="str">
        <f t="shared" si="52"/>
        <v/>
      </c>
    </row>
    <row r="1846" spans="1:1">
      <c r="A1846" s="27" t="str">
        <f t="shared" si="52"/>
        <v/>
      </c>
    </row>
    <row r="1847" spans="1:1">
      <c r="A1847" s="27" t="str">
        <f t="shared" si="52"/>
        <v/>
      </c>
    </row>
    <row r="1848" spans="1:1">
      <c r="A1848" s="27" t="str">
        <f t="shared" si="52"/>
        <v/>
      </c>
    </row>
    <row r="1849" spans="1:1">
      <c r="A1849" s="27" t="str">
        <f t="shared" si="52"/>
        <v/>
      </c>
    </row>
    <row r="1850" spans="1:1">
      <c r="A1850" s="27" t="str">
        <f t="shared" si="52"/>
        <v/>
      </c>
    </row>
    <row r="1851" spans="1:1">
      <c r="A1851" s="27" t="str">
        <f t="shared" si="52"/>
        <v/>
      </c>
    </row>
    <row r="1852" spans="1:1">
      <c r="A1852" s="27" t="str">
        <f t="shared" si="52"/>
        <v/>
      </c>
    </row>
    <row r="1853" spans="1:1">
      <c r="A1853" s="27" t="str">
        <f t="shared" si="52"/>
        <v/>
      </c>
    </row>
    <row r="1854" spans="1:1">
      <c r="A1854" s="27" t="str">
        <f t="shared" si="52"/>
        <v/>
      </c>
    </row>
    <row r="1855" spans="1:1">
      <c r="A1855" s="27" t="str">
        <f t="shared" si="52"/>
        <v/>
      </c>
    </row>
    <row r="1856" spans="1:1">
      <c r="A1856" s="27" t="str">
        <f t="shared" si="52"/>
        <v/>
      </c>
    </row>
    <row r="1857" spans="1:1">
      <c r="A1857" s="27" t="str">
        <f t="shared" si="52"/>
        <v/>
      </c>
    </row>
    <row r="1858" spans="1:1">
      <c r="A1858" s="27" t="str">
        <f t="shared" si="52"/>
        <v/>
      </c>
    </row>
    <row r="1859" spans="1:1">
      <c r="A1859" s="27" t="str">
        <f t="shared" si="52"/>
        <v/>
      </c>
    </row>
    <row r="1860" spans="1:1">
      <c r="A1860" s="27" t="str">
        <f t="shared" si="52"/>
        <v/>
      </c>
    </row>
    <row r="1861" spans="1:1">
      <c r="A1861" s="27" t="str">
        <f t="shared" si="52"/>
        <v/>
      </c>
    </row>
    <row r="1862" spans="1:1">
      <c r="A1862" s="27" t="str">
        <f t="shared" si="52"/>
        <v/>
      </c>
    </row>
    <row r="1863" spans="1:1">
      <c r="A1863" s="27" t="str">
        <f t="shared" si="52"/>
        <v/>
      </c>
    </row>
    <row r="1864" spans="1:1">
      <c r="A1864" s="27" t="str">
        <f t="shared" si="52"/>
        <v/>
      </c>
    </row>
    <row r="1865" spans="1:1">
      <c r="A1865" s="27" t="str">
        <f t="shared" si="52"/>
        <v/>
      </c>
    </row>
    <row r="1866" spans="1:1">
      <c r="A1866" s="27" t="str">
        <f t="shared" si="52"/>
        <v/>
      </c>
    </row>
    <row r="1867" spans="1:1">
      <c r="A1867" s="27" t="str">
        <f t="shared" si="52"/>
        <v/>
      </c>
    </row>
    <row r="1868" spans="1:1">
      <c r="A1868" s="27" t="str">
        <f t="shared" si="52"/>
        <v/>
      </c>
    </row>
    <row r="1869" spans="1:1">
      <c r="A1869" s="27" t="str">
        <f t="shared" si="52"/>
        <v/>
      </c>
    </row>
    <row r="1870" spans="1:1">
      <c r="A1870" s="27" t="str">
        <f t="shared" si="52"/>
        <v/>
      </c>
    </row>
    <row r="1871" spans="1:1">
      <c r="A1871" s="27" t="str">
        <f t="shared" si="52"/>
        <v/>
      </c>
    </row>
    <row r="1872" spans="1:1">
      <c r="A1872" s="27" t="str">
        <f t="shared" si="52"/>
        <v/>
      </c>
    </row>
    <row r="1873" spans="1:1">
      <c r="A1873" s="27" t="str">
        <f t="shared" si="52"/>
        <v/>
      </c>
    </row>
    <row r="1874" spans="1:1">
      <c r="A1874" s="27" t="str">
        <f t="shared" si="52"/>
        <v/>
      </c>
    </row>
    <row r="1875" spans="1:1">
      <c r="A1875" s="27" t="str">
        <f t="shared" si="52"/>
        <v/>
      </c>
    </row>
    <row r="1876" spans="1:1">
      <c r="A1876" s="27" t="str">
        <f t="shared" si="52"/>
        <v/>
      </c>
    </row>
    <row r="1877" spans="1:1">
      <c r="A1877" s="27" t="str">
        <f t="shared" si="52"/>
        <v/>
      </c>
    </row>
    <row r="1878" spans="1:1">
      <c r="A1878" s="27" t="str">
        <f t="shared" si="52"/>
        <v/>
      </c>
    </row>
    <row r="1879" spans="1:1">
      <c r="A1879" s="27" t="str">
        <f t="shared" si="52"/>
        <v/>
      </c>
    </row>
    <row r="1880" spans="1:1">
      <c r="A1880" s="27" t="str">
        <f t="shared" si="52"/>
        <v/>
      </c>
    </row>
    <row r="1881" spans="1:1">
      <c r="A1881" s="27" t="str">
        <f t="shared" si="52"/>
        <v/>
      </c>
    </row>
    <row r="1882" spans="1:1">
      <c r="A1882" s="27" t="str">
        <f t="shared" si="52"/>
        <v/>
      </c>
    </row>
    <row r="1883" spans="1:1">
      <c r="A1883" s="27" t="str">
        <f t="shared" si="52"/>
        <v/>
      </c>
    </row>
    <row r="1884" spans="1:1">
      <c r="A1884" s="27" t="str">
        <f t="shared" si="52"/>
        <v/>
      </c>
    </row>
    <row r="1885" spans="1:1">
      <c r="A1885" s="27" t="str">
        <f t="shared" si="52"/>
        <v/>
      </c>
    </row>
    <row r="1886" spans="1:1">
      <c r="A1886" s="27" t="str">
        <f t="shared" si="52"/>
        <v/>
      </c>
    </row>
    <row r="1887" spans="1:1">
      <c r="A1887" s="27" t="str">
        <f t="shared" si="52"/>
        <v/>
      </c>
    </row>
    <row r="1888" spans="1:1">
      <c r="A1888" s="27" t="str">
        <f t="shared" si="52"/>
        <v/>
      </c>
    </row>
    <row r="1889" spans="1:1">
      <c r="A1889" s="27" t="str">
        <f t="shared" si="52"/>
        <v/>
      </c>
    </row>
    <row r="1890" spans="1:1">
      <c r="A1890" s="27" t="str">
        <f t="shared" si="52"/>
        <v/>
      </c>
    </row>
    <row r="1891" spans="1:1">
      <c r="A1891" s="27" t="str">
        <f t="shared" si="52"/>
        <v/>
      </c>
    </row>
    <row r="1892" spans="1:1">
      <c r="A1892" s="27" t="str">
        <f t="shared" si="52"/>
        <v/>
      </c>
    </row>
    <row r="1893" spans="1:1">
      <c r="A1893" s="27" t="str">
        <f t="shared" si="52"/>
        <v/>
      </c>
    </row>
    <row r="1894" spans="1:1">
      <c r="A1894" s="27" t="str">
        <f t="shared" si="52"/>
        <v/>
      </c>
    </row>
    <row r="1895" spans="1:1">
      <c r="A1895" s="27" t="str">
        <f t="shared" si="52"/>
        <v/>
      </c>
    </row>
    <row r="1896" spans="1:1">
      <c r="A1896" s="27" t="str">
        <f t="shared" si="52"/>
        <v/>
      </c>
    </row>
    <row r="1897" spans="1:1">
      <c r="A1897" s="27" t="str">
        <f t="shared" si="52"/>
        <v/>
      </c>
    </row>
    <row r="1898" spans="1:1">
      <c r="A1898" s="27" t="str">
        <f t="shared" si="52"/>
        <v/>
      </c>
    </row>
    <row r="1899" spans="1:1">
      <c r="A1899" s="27" t="str">
        <f t="shared" si="52"/>
        <v/>
      </c>
    </row>
    <row r="1900" spans="1:1">
      <c r="A1900" s="27" t="str">
        <f t="shared" si="52"/>
        <v/>
      </c>
    </row>
    <row r="1901" spans="1:1">
      <c r="A1901" s="27" t="str">
        <f t="shared" si="52"/>
        <v/>
      </c>
    </row>
    <row r="1902" spans="1:1">
      <c r="A1902" s="27" t="str">
        <f t="shared" si="52"/>
        <v/>
      </c>
    </row>
    <row r="1903" spans="1:1">
      <c r="A1903" s="27" t="str">
        <f t="shared" si="52"/>
        <v/>
      </c>
    </row>
    <row r="1904" spans="1:1">
      <c r="A1904" s="27" t="str">
        <f t="shared" si="52"/>
        <v/>
      </c>
    </row>
    <row r="1905" spans="1:1">
      <c r="A1905" s="27" t="str">
        <f t="shared" ref="A1905:A1968" si="53">IF(B1905="","",ROW()-1)</f>
        <v/>
      </c>
    </row>
    <row r="1906" spans="1:1">
      <c r="A1906" s="27" t="str">
        <f t="shared" si="53"/>
        <v/>
      </c>
    </row>
    <row r="1907" spans="1:1">
      <c r="A1907" s="27" t="str">
        <f t="shared" si="53"/>
        <v/>
      </c>
    </row>
    <row r="1908" spans="1:1">
      <c r="A1908" s="27" t="str">
        <f t="shared" si="53"/>
        <v/>
      </c>
    </row>
    <row r="1909" spans="1:1">
      <c r="A1909" s="27" t="str">
        <f t="shared" si="53"/>
        <v/>
      </c>
    </row>
    <row r="1910" spans="1:1">
      <c r="A1910" s="27" t="str">
        <f t="shared" si="53"/>
        <v/>
      </c>
    </row>
    <row r="1911" spans="1:1">
      <c r="A1911" s="27" t="str">
        <f t="shared" si="53"/>
        <v/>
      </c>
    </row>
    <row r="1912" spans="1:1">
      <c r="A1912" s="27" t="str">
        <f t="shared" si="53"/>
        <v/>
      </c>
    </row>
    <row r="1913" spans="1:1">
      <c r="A1913" s="27" t="str">
        <f t="shared" si="53"/>
        <v/>
      </c>
    </row>
    <row r="1914" spans="1:1">
      <c r="A1914" s="27" t="str">
        <f t="shared" si="53"/>
        <v/>
      </c>
    </row>
    <row r="1915" spans="1:1">
      <c r="A1915" s="27" t="str">
        <f t="shared" si="53"/>
        <v/>
      </c>
    </row>
    <row r="1916" spans="1:1">
      <c r="A1916" s="27" t="str">
        <f t="shared" si="53"/>
        <v/>
      </c>
    </row>
    <row r="1917" spans="1:1">
      <c r="A1917" s="27" t="str">
        <f t="shared" si="53"/>
        <v/>
      </c>
    </row>
    <row r="1918" spans="1:1">
      <c r="A1918" s="27" t="str">
        <f t="shared" si="53"/>
        <v/>
      </c>
    </row>
    <row r="1919" spans="1:1">
      <c r="A1919" s="27" t="str">
        <f t="shared" si="53"/>
        <v/>
      </c>
    </row>
    <row r="1920" spans="1:1">
      <c r="A1920" s="27" t="str">
        <f t="shared" si="53"/>
        <v/>
      </c>
    </row>
    <row r="1921" spans="1:1">
      <c r="A1921" s="27" t="str">
        <f t="shared" si="53"/>
        <v/>
      </c>
    </row>
    <row r="1922" spans="1:1">
      <c r="A1922" s="27" t="str">
        <f t="shared" si="53"/>
        <v/>
      </c>
    </row>
    <row r="1923" spans="1:1">
      <c r="A1923" s="27" t="str">
        <f t="shared" si="53"/>
        <v/>
      </c>
    </row>
    <row r="1924" spans="1:1">
      <c r="A1924" s="27" t="str">
        <f t="shared" si="53"/>
        <v/>
      </c>
    </row>
    <row r="1925" spans="1:1">
      <c r="A1925" s="27" t="str">
        <f t="shared" si="53"/>
        <v/>
      </c>
    </row>
    <row r="1926" spans="1:1">
      <c r="A1926" s="27" t="str">
        <f t="shared" si="53"/>
        <v/>
      </c>
    </row>
    <row r="1927" spans="1:1">
      <c r="A1927" s="27" t="str">
        <f t="shared" si="53"/>
        <v/>
      </c>
    </row>
    <row r="1928" spans="1:1">
      <c r="A1928" s="27" t="str">
        <f t="shared" si="53"/>
        <v/>
      </c>
    </row>
    <row r="1929" spans="1:1">
      <c r="A1929" s="27" t="str">
        <f t="shared" si="53"/>
        <v/>
      </c>
    </row>
    <row r="1930" spans="1:1">
      <c r="A1930" s="27" t="str">
        <f t="shared" si="53"/>
        <v/>
      </c>
    </row>
    <row r="1931" spans="1:1">
      <c r="A1931" s="27" t="str">
        <f t="shared" si="53"/>
        <v/>
      </c>
    </row>
    <row r="1932" spans="1:1">
      <c r="A1932" s="27" t="str">
        <f t="shared" si="53"/>
        <v/>
      </c>
    </row>
    <row r="1933" spans="1:1">
      <c r="A1933" s="27" t="str">
        <f t="shared" si="53"/>
        <v/>
      </c>
    </row>
    <row r="1934" spans="1:1">
      <c r="A1934" s="27" t="str">
        <f t="shared" si="53"/>
        <v/>
      </c>
    </row>
    <row r="1935" spans="1:1">
      <c r="A1935" s="27" t="str">
        <f t="shared" si="53"/>
        <v/>
      </c>
    </row>
    <row r="1936" spans="1:1">
      <c r="A1936" s="27" t="str">
        <f t="shared" si="53"/>
        <v/>
      </c>
    </row>
    <row r="1937" spans="1:1">
      <c r="A1937" s="27" t="str">
        <f t="shared" si="53"/>
        <v/>
      </c>
    </row>
    <row r="1938" spans="1:1">
      <c r="A1938" s="27" t="str">
        <f t="shared" si="53"/>
        <v/>
      </c>
    </row>
    <row r="1939" spans="1:1">
      <c r="A1939" s="27" t="str">
        <f t="shared" si="53"/>
        <v/>
      </c>
    </row>
    <row r="1940" spans="1:1">
      <c r="A1940" s="27" t="str">
        <f t="shared" si="53"/>
        <v/>
      </c>
    </row>
    <row r="1941" spans="1:1">
      <c r="A1941" s="27" t="str">
        <f t="shared" si="53"/>
        <v/>
      </c>
    </row>
    <row r="1942" spans="1:1">
      <c r="A1942" s="27" t="str">
        <f t="shared" si="53"/>
        <v/>
      </c>
    </row>
    <row r="1943" spans="1:1">
      <c r="A1943" s="27" t="str">
        <f t="shared" si="53"/>
        <v/>
      </c>
    </row>
    <row r="1944" spans="1:1">
      <c r="A1944" s="27" t="str">
        <f t="shared" si="53"/>
        <v/>
      </c>
    </row>
    <row r="1945" spans="1:1">
      <c r="A1945" s="27" t="str">
        <f t="shared" si="53"/>
        <v/>
      </c>
    </row>
    <row r="1946" spans="1:1">
      <c r="A1946" s="27" t="str">
        <f t="shared" si="53"/>
        <v/>
      </c>
    </row>
    <row r="1947" spans="1:1">
      <c r="A1947" s="27" t="str">
        <f t="shared" si="53"/>
        <v/>
      </c>
    </row>
    <row r="1948" spans="1:1">
      <c r="A1948" s="27" t="str">
        <f t="shared" si="53"/>
        <v/>
      </c>
    </row>
    <row r="1949" spans="1:1">
      <c r="A1949" s="27" t="str">
        <f t="shared" si="53"/>
        <v/>
      </c>
    </row>
    <row r="1950" spans="1:1">
      <c r="A1950" s="27" t="str">
        <f t="shared" si="53"/>
        <v/>
      </c>
    </row>
    <row r="1951" spans="1:1">
      <c r="A1951" s="27" t="str">
        <f t="shared" si="53"/>
        <v/>
      </c>
    </row>
    <row r="1952" spans="1:1">
      <c r="A1952" s="27" t="str">
        <f t="shared" si="53"/>
        <v/>
      </c>
    </row>
    <row r="1953" spans="1:1">
      <c r="A1953" s="27" t="str">
        <f t="shared" si="53"/>
        <v/>
      </c>
    </row>
    <row r="1954" spans="1:1">
      <c r="A1954" s="27" t="str">
        <f t="shared" si="53"/>
        <v/>
      </c>
    </row>
    <row r="1955" spans="1:1">
      <c r="A1955" s="27" t="str">
        <f t="shared" si="53"/>
        <v/>
      </c>
    </row>
    <row r="1956" spans="1:1">
      <c r="A1956" s="27" t="str">
        <f t="shared" si="53"/>
        <v/>
      </c>
    </row>
    <row r="1957" spans="1:1">
      <c r="A1957" s="27" t="str">
        <f t="shared" si="53"/>
        <v/>
      </c>
    </row>
    <row r="1958" spans="1:1">
      <c r="A1958" s="27" t="str">
        <f t="shared" si="53"/>
        <v/>
      </c>
    </row>
    <row r="1959" spans="1:1">
      <c r="A1959" s="27" t="str">
        <f t="shared" si="53"/>
        <v/>
      </c>
    </row>
    <row r="1960" spans="1:1">
      <c r="A1960" s="27" t="str">
        <f t="shared" si="53"/>
        <v/>
      </c>
    </row>
    <row r="1961" spans="1:1">
      <c r="A1961" s="27" t="str">
        <f t="shared" si="53"/>
        <v/>
      </c>
    </row>
    <row r="1962" spans="1:1">
      <c r="A1962" s="27" t="str">
        <f t="shared" si="53"/>
        <v/>
      </c>
    </row>
    <row r="1963" spans="1:1">
      <c r="A1963" s="27" t="str">
        <f t="shared" si="53"/>
        <v/>
      </c>
    </row>
    <row r="1964" spans="1:1">
      <c r="A1964" s="27" t="str">
        <f t="shared" si="53"/>
        <v/>
      </c>
    </row>
    <row r="1965" spans="1:1">
      <c r="A1965" s="27" t="str">
        <f t="shared" si="53"/>
        <v/>
      </c>
    </row>
    <row r="1966" spans="1:1">
      <c r="A1966" s="27" t="str">
        <f t="shared" si="53"/>
        <v/>
      </c>
    </row>
    <row r="1967" spans="1:1">
      <c r="A1967" s="27" t="str">
        <f t="shared" si="53"/>
        <v/>
      </c>
    </row>
    <row r="1968" spans="1:1">
      <c r="A1968" s="27" t="str">
        <f t="shared" si="53"/>
        <v/>
      </c>
    </row>
    <row r="1969" spans="1:1">
      <c r="A1969" s="27" t="str">
        <f t="shared" ref="A1969:A2000" si="54">IF(B1969="","",ROW()-1)</f>
        <v/>
      </c>
    </row>
    <row r="1970" spans="1:1">
      <c r="A1970" s="27" t="str">
        <f t="shared" si="54"/>
        <v/>
      </c>
    </row>
    <row r="1971" spans="1:1">
      <c r="A1971" s="27" t="str">
        <f t="shared" si="54"/>
        <v/>
      </c>
    </row>
    <row r="1972" spans="1:1">
      <c r="A1972" s="27" t="str">
        <f t="shared" si="54"/>
        <v/>
      </c>
    </row>
    <row r="1973" spans="1:1">
      <c r="A1973" s="27" t="str">
        <f t="shared" si="54"/>
        <v/>
      </c>
    </row>
    <row r="1974" spans="1:1">
      <c r="A1974" s="27" t="str">
        <f t="shared" si="54"/>
        <v/>
      </c>
    </row>
    <row r="1975" spans="1:1">
      <c r="A1975" s="27" t="str">
        <f t="shared" si="54"/>
        <v/>
      </c>
    </row>
    <row r="1976" spans="1:1">
      <c r="A1976" s="27" t="str">
        <f t="shared" si="54"/>
        <v/>
      </c>
    </row>
    <row r="1977" spans="1:1">
      <c r="A1977" s="27" t="str">
        <f t="shared" si="54"/>
        <v/>
      </c>
    </row>
    <row r="1978" spans="1:1">
      <c r="A1978" s="27" t="str">
        <f t="shared" si="54"/>
        <v/>
      </c>
    </row>
    <row r="1979" spans="1:1">
      <c r="A1979" s="27" t="str">
        <f t="shared" si="54"/>
        <v/>
      </c>
    </row>
    <row r="1980" spans="1:1">
      <c r="A1980" s="27" t="str">
        <f t="shared" si="54"/>
        <v/>
      </c>
    </row>
    <row r="1981" spans="1:1">
      <c r="A1981" s="27" t="str">
        <f t="shared" si="54"/>
        <v/>
      </c>
    </row>
    <row r="1982" spans="1:1">
      <c r="A1982" s="27" t="str">
        <f t="shared" si="54"/>
        <v/>
      </c>
    </row>
    <row r="1983" spans="1:1">
      <c r="A1983" s="27" t="str">
        <f t="shared" si="54"/>
        <v/>
      </c>
    </row>
    <row r="1984" spans="1:1">
      <c r="A1984" s="27" t="str">
        <f t="shared" si="54"/>
        <v/>
      </c>
    </row>
    <row r="1985" spans="1:1">
      <c r="A1985" s="27" t="str">
        <f t="shared" si="54"/>
        <v/>
      </c>
    </row>
    <row r="1986" spans="1:1">
      <c r="A1986" s="27" t="str">
        <f t="shared" si="54"/>
        <v/>
      </c>
    </row>
    <row r="1987" spans="1:1">
      <c r="A1987" s="27" t="str">
        <f t="shared" si="54"/>
        <v/>
      </c>
    </row>
    <row r="1988" spans="1:1">
      <c r="A1988" s="27" t="str">
        <f t="shared" si="54"/>
        <v/>
      </c>
    </row>
    <row r="1989" spans="1:1">
      <c r="A1989" s="27" t="str">
        <f t="shared" si="54"/>
        <v/>
      </c>
    </row>
    <row r="1990" spans="1:1">
      <c r="A1990" s="27" t="str">
        <f t="shared" si="54"/>
        <v/>
      </c>
    </row>
    <row r="1991" spans="1:1">
      <c r="A1991" s="27" t="str">
        <f t="shared" si="54"/>
        <v/>
      </c>
    </row>
    <row r="1992" spans="1:1">
      <c r="A1992" s="27" t="str">
        <f t="shared" si="54"/>
        <v/>
      </c>
    </row>
    <row r="1993" spans="1:1">
      <c r="A1993" s="27" t="str">
        <f t="shared" si="54"/>
        <v/>
      </c>
    </row>
    <row r="1994" spans="1:1">
      <c r="A1994" s="27" t="str">
        <f t="shared" si="54"/>
        <v/>
      </c>
    </row>
    <row r="1995" spans="1:1">
      <c r="A1995" s="27" t="str">
        <f t="shared" si="54"/>
        <v/>
      </c>
    </row>
    <row r="1996" spans="1:1">
      <c r="A1996" s="27" t="str">
        <f t="shared" si="54"/>
        <v/>
      </c>
    </row>
    <row r="1997" spans="1:1">
      <c r="A1997" s="27" t="str">
        <f t="shared" si="54"/>
        <v/>
      </c>
    </row>
    <row r="1998" spans="1:1">
      <c r="A1998" s="27" t="str">
        <f t="shared" si="54"/>
        <v/>
      </c>
    </row>
    <row r="1999" spans="1:1">
      <c r="A1999" s="27" t="str">
        <f t="shared" si="54"/>
        <v/>
      </c>
    </row>
    <row r="2000" spans="1:1">
      <c r="A2000" s="27" t="str">
        <f t="shared" si="54"/>
        <v/>
      </c>
    </row>
  </sheetData>
  <phoneticPr fontId="5" type="noConversion"/>
  <conditionalFormatting sqref="F2:F1000">
    <cfRule type="expression" dxfId="43" priority="1">
      <formula>AND($B2=$B1,$C2=$C1,$E2=$E1,$F2=$F1,LEN($A2)&gt;0)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ignoredErrors>
    <ignoredError sqref="E40 E46 G45 G39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MK52"/>
  <sheetViews>
    <sheetView tabSelected="1" zoomScale="93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:C31"/>
    </sheetView>
  </sheetViews>
  <sheetFormatPr baseColWidth="10" defaultColWidth="8.85546875" defaultRowHeight="15"/>
  <cols>
    <col min="1" max="1" width="22" style="3" customWidth="1"/>
    <col min="2" max="2" width="24.5703125" style="1" customWidth="1"/>
    <col min="3" max="3" width="34.42578125" style="1" bestFit="1" customWidth="1"/>
    <col min="4" max="1014" width="10.5703125" style="1" customWidth="1"/>
    <col min="1015" max="1025" width="9.140625" style="1" customWidth="1"/>
  </cols>
  <sheetData>
    <row r="1" spans="1:3" s="3" customFormat="1">
      <c r="A1" s="28" t="s">
        <v>86</v>
      </c>
      <c r="B1" s="29" t="s">
        <v>87</v>
      </c>
      <c r="C1" s="29" t="s">
        <v>88</v>
      </c>
    </row>
    <row r="2" spans="1:3">
      <c r="A2" s="27" t="s">
        <v>347</v>
      </c>
      <c r="B2" s="37" t="s">
        <v>1509</v>
      </c>
      <c r="C2" s="15" t="s">
        <v>4</v>
      </c>
    </row>
    <row r="3" spans="1:3">
      <c r="A3" s="27" t="s">
        <v>348</v>
      </c>
      <c r="B3" s="37">
        <v>10668</v>
      </c>
      <c r="C3" s="15" t="s">
        <v>4</v>
      </c>
    </row>
    <row r="4" spans="1:3">
      <c r="A4" s="27" t="s">
        <v>349</v>
      </c>
      <c r="B4" s="37" t="s">
        <v>1510</v>
      </c>
      <c r="C4" s="15" t="s">
        <v>1511</v>
      </c>
    </row>
    <row r="5" spans="1:3">
      <c r="A5" s="3" t="s">
        <v>89</v>
      </c>
      <c r="B5" s="37" t="s">
        <v>1502</v>
      </c>
      <c r="C5" s="15" t="s">
        <v>4</v>
      </c>
    </row>
    <row r="6" spans="1:3">
      <c r="A6" s="3" t="s">
        <v>90</v>
      </c>
      <c r="B6" s="37" t="s">
        <v>1502</v>
      </c>
      <c r="C6" s="15" t="s">
        <v>4</v>
      </c>
    </row>
    <row r="7" spans="1:3">
      <c r="A7" s="3" t="s">
        <v>91</v>
      </c>
      <c r="B7" s="37" t="s">
        <v>1502</v>
      </c>
      <c r="C7" s="15" t="s">
        <v>4</v>
      </c>
    </row>
    <row r="8" spans="1:3">
      <c r="A8" s="3" t="s">
        <v>92</v>
      </c>
      <c r="B8" s="37" t="s">
        <v>1502</v>
      </c>
      <c r="C8" s="15" t="s">
        <v>4</v>
      </c>
    </row>
    <row r="9" spans="1:3">
      <c r="A9" s="3" t="s">
        <v>93</v>
      </c>
      <c r="B9" s="37" t="s">
        <v>1502</v>
      </c>
      <c r="C9" s="89" t="s">
        <v>4</v>
      </c>
    </row>
    <row r="10" spans="1:3">
      <c r="A10" s="3" t="s">
        <v>94</v>
      </c>
      <c r="B10" s="37" t="s">
        <v>1502</v>
      </c>
      <c r="C10" s="15" t="s">
        <v>4</v>
      </c>
    </row>
    <row r="11" spans="1:3">
      <c r="A11" s="3" t="s">
        <v>95</v>
      </c>
      <c r="B11" s="37" t="s">
        <v>1502</v>
      </c>
      <c r="C11" s="15" t="s">
        <v>4</v>
      </c>
    </row>
    <row r="12" spans="1:3">
      <c r="A12" s="3" t="s">
        <v>96</v>
      </c>
      <c r="B12" s="37" t="s">
        <v>1502</v>
      </c>
      <c r="C12" s="15" t="s">
        <v>4</v>
      </c>
    </row>
    <row r="13" spans="1:3">
      <c r="A13" s="3" t="s">
        <v>97</v>
      </c>
      <c r="B13" s="37" t="s">
        <v>1502</v>
      </c>
      <c r="C13" s="15" t="s">
        <v>4</v>
      </c>
    </row>
    <row r="14" spans="1:3">
      <c r="A14" s="3" t="s">
        <v>98</v>
      </c>
      <c r="B14" s="37" t="s">
        <v>1502</v>
      </c>
      <c r="C14" s="15" t="s">
        <v>4</v>
      </c>
    </row>
    <row r="15" spans="1:3">
      <c r="A15" s="27" t="s">
        <v>350</v>
      </c>
      <c r="B15" s="35" t="s">
        <v>176</v>
      </c>
      <c r="C15" s="15" t="s">
        <v>298</v>
      </c>
    </row>
    <row r="16" spans="1:3">
      <c r="A16" s="27" t="s">
        <v>351</v>
      </c>
      <c r="B16" s="35" t="s">
        <v>177</v>
      </c>
      <c r="C16" s="15" t="s">
        <v>299</v>
      </c>
    </row>
    <row r="17" spans="1:3">
      <c r="A17" s="27" t="s">
        <v>352</v>
      </c>
      <c r="B17" s="35" t="s">
        <v>178</v>
      </c>
      <c r="C17" s="15" t="s">
        <v>300</v>
      </c>
    </row>
    <row r="18" spans="1:3">
      <c r="A18" s="27" t="s">
        <v>353</v>
      </c>
      <c r="B18" s="35" t="s">
        <v>181</v>
      </c>
      <c r="C18" s="15" t="s">
        <v>301</v>
      </c>
    </row>
    <row r="19" spans="1:3">
      <c r="A19" s="27" t="s">
        <v>354</v>
      </c>
      <c r="B19" s="35" t="s">
        <v>180</v>
      </c>
      <c r="C19" s="15" t="s">
        <v>302</v>
      </c>
    </row>
    <row r="20" spans="1:3">
      <c r="A20" s="27" t="s">
        <v>355</v>
      </c>
      <c r="B20" s="36" t="s">
        <v>179</v>
      </c>
      <c r="C20" s="15" t="s">
        <v>303</v>
      </c>
    </row>
    <row r="21" spans="1:3">
      <c r="A21" s="27" t="s">
        <v>356</v>
      </c>
      <c r="B21" s="1">
        <v>300</v>
      </c>
      <c r="C21" s="1">
        <v>50</v>
      </c>
    </row>
    <row r="22" spans="1:3">
      <c r="A22" s="27" t="s">
        <v>357</v>
      </c>
      <c r="B22" s="1">
        <v>2</v>
      </c>
      <c r="C22" s="1">
        <v>10</v>
      </c>
    </row>
    <row r="23" spans="1:3">
      <c r="A23" s="3" t="s">
        <v>416</v>
      </c>
      <c r="B23" s="37" t="s">
        <v>1512</v>
      </c>
      <c r="C23" s="37" t="s">
        <v>1611</v>
      </c>
    </row>
    <row r="24" spans="1:3">
      <c r="A24" s="3" t="s">
        <v>417</v>
      </c>
      <c r="B24" s="37" t="s">
        <v>1520</v>
      </c>
      <c r="C24" s="37" t="s">
        <v>1612</v>
      </c>
    </row>
    <row r="25" spans="1:3">
      <c r="A25" s="3" t="s">
        <v>418</v>
      </c>
      <c r="B25" s="37" t="s">
        <v>1532</v>
      </c>
      <c r="C25" s="37" t="s">
        <v>1613</v>
      </c>
    </row>
    <row r="26" spans="1:3">
      <c r="A26" s="3" t="s">
        <v>419</v>
      </c>
      <c r="B26" s="37" t="s">
        <v>1550</v>
      </c>
      <c r="C26" s="37" t="s">
        <v>1614</v>
      </c>
    </row>
    <row r="27" spans="1:3">
      <c r="A27" s="3" t="s">
        <v>458</v>
      </c>
      <c r="B27" s="37" t="s">
        <v>1557</v>
      </c>
      <c r="C27" s="37" t="s">
        <v>1605</v>
      </c>
    </row>
    <row r="28" spans="1:3">
      <c r="A28" s="3" t="s">
        <v>459</v>
      </c>
      <c r="B28" s="37" t="s">
        <v>1580</v>
      </c>
      <c r="C28" s="37" t="s">
        <v>1606</v>
      </c>
    </row>
    <row r="29" spans="1:3">
      <c r="A29" s="3" t="s">
        <v>460</v>
      </c>
      <c r="B29" s="37" t="s">
        <v>1590</v>
      </c>
      <c r="C29" s="37" t="s">
        <v>1607</v>
      </c>
    </row>
    <row r="30" spans="1:3">
      <c r="A30" s="3" t="s">
        <v>461</v>
      </c>
      <c r="B30" s="37" t="s">
        <v>1602</v>
      </c>
      <c r="C30" s="37" t="s">
        <v>1615</v>
      </c>
    </row>
    <row r="31" spans="1:3">
      <c r="A31" s="3" t="s">
        <v>462</v>
      </c>
      <c r="B31" s="37"/>
      <c r="C31" s="37"/>
    </row>
    <row r="32" spans="1:3">
      <c r="A32" s="3" t="s">
        <v>463</v>
      </c>
      <c r="B32" s="37"/>
      <c r="C32" s="37"/>
    </row>
    <row r="33" spans="1:3">
      <c r="A33" s="3" t="s">
        <v>464</v>
      </c>
      <c r="B33" s="37"/>
      <c r="C33" s="37"/>
    </row>
    <row r="34" spans="1:3">
      <c r="A34" s="3" t="s">
        <v>465</v>
      </c>
      <c r="B34" s="37"/>
      <c r="C34" s="37"/>
    </row>
    <row r="35" spans="1:3">
      <c r="A35" s="3" t="s">
        <v>466</v>
      </c>
      <c r="B35" s="37"/>
      <c r="C35" s="37"/>
    </row>
    <row r="36" spans="1:3">
      <c r="A36" s="3" t="s">
        <v>467</v>
      </c>
      <c r="B36" s="37"/>
      <c r="C36" s="37"/>
    </row>
    <row r="37" spans="1:3">
      <c r="A37" s="3" t="s">
        <v>468</v>
      </c>
      <c r="B37" s="37"/>
      <c r="C37" s="37"/>
    </row>
    <row r="38" spans="1:3">
      <c r="A38" s="3" t="s">
        <v>469</v>
      </c>
      <c r="B38" s="37"/>
      <c r="C38" s="37"/>
    </row>
    <row r="39" spans="1:3">
      <c r="A39" s="3" t="s">
        <v>470</v>
      </c>
      <c r="B39" s="37"/>
      <c r="C39" s="37"/>
    </row>
    <row r="40" spans="1:3">
      <c r="A40" s="3" t="s">
        <v>471</v>
      </c>
      <c r="B40" s="37"/>
      <c r="C40" s="37"/>
    </row>
    <row r="41" spans="1:3">
      <c r="A41" s="3" t="s">
        <v>472</v>
      </c>
      <c r="B41" s="37"/>
      <c r="C41" s="37"/>
    </row>
    <row r="42" spans="1:3">
      <c r="A42" s="3" t="s">
        <v>473</v>
      </c>
      <c r="B42" s="37"/>
      <c r="C42" s="37"/>
    </row>
    <row r="43" spans="1:3">
      <c r="B43" s="37"/>
    </row>
    <row r="44" spans="1:3">
      <c r="B44" s="37"/>
    </row>
    <row r="45" spans="1:3">
      <c r="B45" s="37"/>
    </row>
    <row r="46" spans="1:3">
      <c r="B46" s="37"/>
    </row>
    <row r="47" spans="1:3">
      <c r="B47" s="37"/>
    </row>
    <row r="48" spans="1:3">
      <c r="B48" s="37"/>
    </row>
    <row r="49" spans="2:2">
      <c r="B49" s="37"/>
    </row>
    <row r="50" spans="2:2">
      <c r="B50" s="37"/>
    </row>
    <row r="51" spans="2:2">
      <c r="B51" s="37"/>
    </row>
    <row r="52" spans="2:2">
      <c r="B52" s="37"/>
    </row>
  </sheetData>
  <sortState xmlns:xlrd2="http://schemas.microsoft.com/office/spreadsheetml/2017/richdata2" ref="B23:B152">
    <sortCondition ref="B152"/>
  </sortState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AMH4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85546875" defaultRowHeight="15"/>
  <cols>
    <col min="1" max="1" width="23.140625" style="3" customWidth="1"/>
    <col min="2" max="2" width="53.140625" style="1" customWidth="1"/>
    <col min="3" max="3" width="34.5703125" style="1" customWidth="1"/>
    <col min="4" max="1011" width="10.5703125" style="1" customWidth="1"/>
    <col min="1012" max="1022" width="9.140625" style="1" customWidth="1"/>
  </cols>
  <sheetData>
    <row r="1" spans="1:1022" s="3" customFormat="1">
      <c r="A1" s="28" t="s">
        <v>132</v>
      </c>
      <c r="B1" s="29" t="s">
        <v>133</v>
      </c>
      <c r="C1" s="29" t="s">
        <v>134</v>
      </c>
    </row>
    <row r="2" spans="1:1022" s="5" customFormat="1">
      <c r="A2" s="27" t="s">
        <v>358</v>
      </c>
      <c r="B2" s="37" t="s">
        <v>135</v>
      </c>
      <c r="C2" s="39" t="str">
        <f>CONCATENATE(ProjektEigenschaften!$B$15,0)</f>
        <v>MW0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7" t="s">
        <v>359</v>
      </c>
      <c r="B3" s="37" t="s">
        <v>136</v>
      </c>
      <c r="C3" s="39" t="str">
        <f>CONCATENATE(ProjektEigenschaften!$B$15,1)</f>
        <v>MW1</v>
      </c>
    </row>
    <row r="4" spans="1:1022">
      <c r="A4" s="27" t="s">
        <v>360</v>
      </c>
      <c r="B4" s="37" t="s">
        <v>138</v>
      </c>
      <c r="C4" s="39" t="str">
        <f>CONCATENATE(ProjektEigenschaften!$B$15,2)</f>
        <v>MW2</v>
      </c>
    </row>
    <row r="5" spans="1:1022">
      <c r="A5" s="27" t="s">
        <v>361</v>
      </c>
      <c r="B5" s="37" t="s">
        <v>139</v>
      </c>
      <c r="C5" s="39" t="str">
        <f>CONCATENATE(ProjektEigenschaften!$B$15,3)</f>
        <v>MW3</v>
      </c>
    </row>
    <row r="6" spans="1:1022">
      <c r="A6" s="27" t="s">
        <v>362</v>
      </c>
      <c r="B6" s="37" t="s">
        <v>140</v>
      </c>
      <c r="C6" s="39" t="str">
        <f>CONCATENATE(ProjektEigenschaften!$B$15,4)</f>
        <v>MW4</v>
      </c>
    </row>
    <row r="7" spans="1:1022">
      <c r="A7" s="27" t="s">
        <v>363</v>
      </c>
      <c r="B7" s="37" t="s">
        <v>137</v>
      </c>
      <c r="C7" s="39" t="str">
        <f>CONCATENATE(ProjektEigenschaften!$B$15,5)</f>
        <v>MW5</v>
      </c>
    </row>
    <row r="8" spans="1:1022">
      <c r="A8" s="3" t="s">
        <v>196</v>
      </c>
      <c r="B8" s="37" t="s">
        <v>199</v>
      </c>
      <c r="C8" s="39" t="str">
        <f>CONCATENATE(ProjektEigenschaften!$B$15,6)</f>
        <v>MW6</v>
      </c>
    </row>
    <row r="9" spans="1:1022">
      <c r="A9" s="3" t="s">
        <v>197</v>
      </c>
      <c r="B9" s="37" t="s">
        <v>199</v>
      </c>
      <c r="C9" s="39" t="str">
        <f>CONCATENATE(ProjektEigenschaften!$B$15,7)</f>
        <v>MW7</v>
      </c>
    </row>
    <row r="10" spans="1:1022">
      <c r="A10" s="3" t="s">
        <v>198</v>
      </c>
      <c r="B10" s="37" t="s">
        <v>199</v>
      </c>
      <c r="C10" s="39" t="str">
        <f>CONCATENATE(ProjektEigenschaften!$B$15,8)</f>
        <v>MW8</v>
      </c>
    </row>
    <row r="11" spans="1:1022">
      <c r="A11" s="3" t="s">
        <v>195</v>
      </c>
      <c r="B11" s="37" t="s">
        <v>304</v>
      </c>
      <c r="C11" s="39" t="str">
        <f>CONCATENATE(ProjektEigenschaften!$B$15,9)</f>
        <v>MW9</v>
      </c>
    </row>
    <row r="12" spans="1:1022" s="5" customFormat="1">
      <c r="A12" s="27" t="s">
        <v>364</v>
      </c>
      <c r="B12" s="37" t="s">
        <v>193</v>
      </c>
      <c r="C12" s="39" t="str">
        <f>CONCATENATE(ProjektEigenschaften!$B$16,0)</f>
        <v>SG0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 s="5" customFormat="1">
      <c r="A13" s="27" t="s">
        <v>365</v>
      </c>
      <c r="B13" s="37" t="s">
        <v>194</v>
      </c>
      <c r="C13" s="39" t="str">
        <f>CONCATENATE(ProjektEigenschaften!$B$16,1)</f>
        <v>SG1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7" t="s">
        <v>366</v>
      </c>
      <c r="B14" s="37" t="s">
        <v>191</v>
      </c>
      <c r="C14" s="39" t="str">
        <f>CONCATENATE(ProjektEigenschaften!$B$16,2)</f>
        <v>SG2</v>
      </c>
    </row>
    <row r="15" spans="1:1022">
      <c r="A15" s="27" t="s">
        <v>367</v>
      </c>
      <c r="B15" s="37" t="s">
        <v>192</v>
      </c>
      <c r="C15" s="39" t="str">
        <f>CONCATENATE(ProjektEigenschaften!$B$16,3)</f>
        <v>SG3</v>
      </c>
    </row>
    <row r="16" spans="1:1022">
      <c r="A16" s="3" t="s">
        <v>200</v>
      </c>
      <c r="B16" s="37" t="s">
        <v>201</v>
      </c>
      <c r="C16" s="39" t="str">
        <f>CONCATENATE(ProjektEigenschaften!$B$16,4)</f>
        <v>SG4</v>
      </c>
    </row>
    <row r="17" spans="1:1022">
      <c r="A17" s="3" t="s">
        <v>202</v>
      </c>
      <c r="B17" s="37" t="s">
        <v>201</v>
      </c>
      <c r="C17" s="39" t="str">
        <f>CONCATENATE(ProjektEigenschaften!$B$16,5)</f>
        <v>SG5</v>
      </c>
    </row>
    <row r="18" spans="1:1022">
      <c r="A18" s="3" t="s">
        <v>203</v>
      </c>
      <c r="B18" s="37" t="s">
        <v>201</v>
      </c>
      <c r="C18" s="39" t="str">
        <f>CONCATENATE(ProjektEigenschaften!$B$16,6)</f>
        <v>SG6</v>
      </c>
    </row>
    <row r="19" spans="1:1022">
      <c r="A19" s="3" t="s">
        <v>204</v>
      </c>
      <c r="B19" s="37" t="s">
        <v>201</v>
      </c>
      <c r="C19" s="39" t="str">
        <f>CONCATENATE(ProjektEigenschaften!$B$16,7)</f>
        <v>SG7</v>
      </c>
    </row>
    <row r="20" spans="1:1022">
      <c r="A20" s="3" t="s">
        <v>205</v>
      </c>
      <c r="B20" s="37" t="s">
        <v>201</v>
      </c>
      <c r="C20" s="39" t="str">
        <f>CONCATENATE(ProjektEigenschaften!$B$16,8)</f>
        <v>SG8</v>
      </c>
    </row>
    <row r="21" spans="1:1022">
      <c r="A21" s="3" t="s">
        <v>206</v>
      </c>
      <c r="B21" s="37" t="s">
        <v>305</v>
      </c>
      <c r="C21" s="39" t="str">
        <f>CONCATENATE(ProjektEigenschaften!$B$16,9)</f>
        <v>SG9</v>
      </c>
    </row>
    <row r="22" spans="1:1022" s="5" customFormat="1">
      <c r="A22" s="27" t="s">
        <v>368</v>
      </c>
      <c r="B22" s="37" t="s">
        <v>141</v>
      </c>
      <c r="C22" s="39" t="str">
        <f>CONCATENATE(ProjektEigenschaften!$B$19,0)</f>
        <v>RM0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pans="1:1022">
      <c r="A23" s="27" t="s">
        <v>369</v>
      </c>
      <c r="B23" s="37" t="s">
        <v>142</v>
      </c>
      <c r="C23" s="39" t="str">
        <f>CONCATENATE(ProjektEigenschaften!$B$17,0)</f>
        <v>SM0</v>
      </c>
    </row>
    <row r="24" spans="1:1022">
      <c r="A24" s="27" t="s">
        <v>370</v>
      </c>
      <c r="B24" s="37" t="s">
        <v>143</v>
      </c>
      <c r="C24" s="39" t="str">
        <f>CONCATENATE(ProjektEigenschaften!$B$18,0)</f>
        <v>BM0</v>
      </c>
    </row>
    <row r="25" spans="1:1022">
      <c r="A25" s="27" t="s">
        <v>371</v>
      </c>
      <c r="B25" s="37" t="s">
        <v>144</v>
      </c>
      <c r="C25" s="39" t="str">
        <f>CONCATENATE(ProjektEigenschaften!$B$19,1)</f>
        <v>RM1</v>
      </c>
    </row>
    <row r="26" spans="1:1022">
      <c r="A26" s="3" t="s">
        <v>207</v>
      </c>
      <c r="B26" s="37" t="s">
        <v>213</v>
      </c>
      <c r="C26" s="39" t="str">
        <f>CONCATENATE(ProjektEigenschaften!$B$19,4)</f>
        <v>RM4</v>
      </c>
    </row>
    <row r="27" spans="1:1022">
      <c r="A27" s="3" t="s">
        <v>208</v>
      </c>
      <c r="B27" s="37" t="s">
        <v>213</v>
      </c>
      <c r="C27" s="39" t="str">
        <f>CONCATENATE(ProjektEigenschaften!$B$19,5)</f>
        <v>RM5</v>
      </c>
    </row>
    <row r="28" spans="1:1022">
      <c r="A28" s="3" t="s">
        <v>209</v>
      </c>
      <c r="B28" s="37" t="s">
        <v>213</v>
      </c>
      <c r="C28" s="39" t="str">
        <f>CONCATENATE(ProjektEigenschaften!$B$19,6)</f>
        <v>RM6</v>
      </c>
    </row>
    <row r="29" spans="1:1022">
      <c r="A29" s="3" t="s">
        <v>210</v>
      </c>
      <c r="B29" s="37" t="s">
        <v>213</v>
      </c>
      <c r="C29" s="39" t="str">
        <f>CONCATENATE(ProjektEigenschaften!$B$19,7)</f>
        <v>RM7</v>
      </c>
    </row>
    <row r="30" spans="1:1022">
      <c r="A30" s="3" t="s">
        <v>211</v>
      </c>
      <c r="B30" s="37" t="s">
        <v>213</v>
      </c>
      <c r="C30" s="39" t="str">
        <f>CONCATENATE(ProjektEigenschaften!$B$19,8)</f>
        <v>RM8</v>
      </c>
    </row>
    <row r="31" spans="1:1022">
      <c r="A31" s="3" t="s">
        <v>212</v>
      </c>
      <c r="B31" s="37" t="s">
        <v>306</v>
      </c>
      <c r="C31" s="39" t="str">
        <f>CONCATENATE(ProjektEigenschaften!$B$19,9)</f>
        <v>RM9</v>
      </c>
    </row>
    <row r="32" spans="1:1022" s="5" customFormat="1">
      <c r="A32" s="27" t="s">
        <v>372</v>
      </c>
      <c r="B32" s="37" t="s">
        <v>145</v>
      </c>
      <c r="C32" s="39" t="str">
        <f>CONCATENATE(ProjektEigenschaften!$B$20,0)</f>
        <v>FG0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pans="1:1022" s="5" customFormat="1">
      <c r="A33" s="27" t="s">
        <v>373</v>
      </c>
      <c r="B33" s="37" t="s">
        <v>146</v>
      </c>
      <c r="C33" s="39" t="str">
        <f>CONCATENATE(ProjektEigenschaften!$B$20,1)</f>
        <v>FG1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pans="1:1022">
      <c r="A34" s="27" t="s">
        <v>374</v>
      </c>
      <c r="B34" s="37" t="s">
        <v>147</v>
      </c>
      <c r="C34" s="39" t="str">
        <f>CONCATENATE(ProjektEigenschaften!$B$20,2)</f>
        <v>FG2</v>
      </c>
    </row>
    <row r="35" spans="1:1022">
      <c r="A35" s="27" t="s">
        <v>375</v>
      </c>
      <c r="B35" s="37" t="s">
        <v>148</v>
      </c>
      <c r="C35" s="39" t="str">
        <f>CONCATENATE(ProjektEigenschaften!$B$20,3)</f>
        <v>FG3</v>
      </c>
    </row>
    <row r="36" spans="1:1022">
      <c r="A36" s="3" t="s">
        <v>214</v>
      </c>
      <c r="B36" s="37" t="s">
        <v>215</v>
      </c>
      <c r="C36" s="39" t="str">
        <f>CONCATENATE(ProjektEigenschaften!$B$20,4)</f>
        <v>FG4</v>
      </c>
    </row>
    <row r="37" spans="1:1022">
      <c r="A37" s="3" t="s">
        <v>216</v>
      </c>
      <c r="B37" s="37" t="s">
        <v>215</v>
      </c>
      <c r="C37" s="39" t="str">
        <f>CONCATENATE(ProjektEigenschaften!$B$20,5)</f>
        <v>FG5</v>
      </c>
    </row>
    <row r="38" spans="1:1022">
      <c r="A38" s="3" t="s">
        <v>217</v>
      </c>
      <c r="B38" s="37" t="s">
        <v>215</v>
      </c>
      <c r="C38" s="39" t="str">
        <f>CONCATENATE(ProjektEigenschaften!$B$20,6)</f>
        <v>FG6</v>
      </c>
    </row>
    <row r="39" spans="1:1022">
      <c r="A39" s="3" t="s">
        <v>218</v>
      </c>
      <c r="B39" s="37" t="s">
        <v>215</v>
      </c>
      <c r="C39" s="39" t="str">
        <f>CONCATENATE(ProjektEigenschaften!$B$20,7)</f>
        <v>FG7</v>
      </c>
    </row>
    <row r="40" spans="1:1022">
      <c r="A40" s="3" t="s">
        <v>219</v>
      </c>
      <c r="B40" s="37" t="s">
        <v>215</v>
      </c>
      <c r="C40" s="39" t="str">
        <f>CONCATENATE(ProjektEigenschaften!$B$20,8)</f>
        <v>FG8</v>
      </c>
    </row>
    <row r="41" spans="1:1022">
      <c r="A41" s="3" t="s">
        <v>220</v>
      </c>
      <c r="B41" s="37" t="s">
        <v>307</v>
      </c>
      <c r="C41" s="39" t="str">
        <f>CONCATENATE(ProjektEigenschaften!$B$20,9)</f>
        <v>FG9</v>
      </c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AM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baseColWidth="10" defaultColWidth="8.85546875" defaultRowHeight="15"/>
  <cols>
    <col min="1" max="2" width="28.7109375" style="1" customWidth="1"/>
    <col min="3" max="3" width="24" style="1" bestFit="1" customWidth="1"/>
    <col min="4" max="4" width="12.28515625" style="1" customWidth="1"/>
    <col min="5" max="6" width="10.5703125" style="1" customWidth="1"/>
    <col min="7" max="7" width="16.28515625" style="1" bestFit="1" customWidth="1"/>
    <col min="8" max="9" width="10.5703125" style="1" customWidth="1"/>
    <col min="10" max="10" width="16.28515625" style="1" bestFit="1" customWidth="1"/>
    <col min="11" max="12" width="10.5703125" style="1" customWidth="1"/>
    <col min="13" max="13" width="16.28515625" style="1" bestFit="1" customWidth="1"/>
    <col min="14" max="997" width="10.5703125" style="1" customWidth="1"/>
    <col min="998" max="1023" width="9.140625" style="1" customWidth="1"/>
  </cols>
  <sheetData>
    <row r="1" spans="1:1025" s="3" customFormat="1">
      <c r="A1" s="28" t="s">
        <v>149</v>
      </c>
      <c r="B1" s="29" t="s">
        <v>150</v>
      </c>
      <c r="C1" s="29" t="s">
        <v>151</v>
      </c>
      <c r="D1" s="29" t="s">
        <v>152</v>
      </c>
    </row>
    <row r="2" spans="1:1025">
      <c r="A2" s="27" t="s">
        <v>1492</v>
      </c>
      <c r="B2" s="15"/>
      <c r="C2" s="37" t="s">
        <v>1496</v>
      </c>
      <c r="D2" s="37">
        <v>1</v>
      </c>
      <c r="AMJ2" s="1"/>
      <c r="AMK2" s="1"/>
    </row>
    <row r="3" spans="1:1025">
      <c r="A3" s="27" t="s">
        <v>376</v>
      </c>
      <c r="B3" s="15"/>
      <c r="C3" s="37" t="s">
        <v>1505</v>
      </c>
      <c r="D3" s="37">
        <v>1</v>
      </c>
      <c r="AMJ3" s="1"/>
      <c r="AMK3" s="1"/>
    </row>
    <row r="4" spans="1:1025">
      <c r="A4" s="27" t="s">
        <v>377</v>
      </c>
      <c r="B4" s="8"/>
      <c r="C4" s="37" t="s">
        <v>153</v>
      </c>
      <c r="D4" s="37">
        <v>1</v>
      </c>
      <c r="G4" s="37" t="s">
        <v>153</v>
      </c>
      <c r="H4" s="37">
        <v>1</v>
      </c>
      <c r="J4" s="37" t="s">
        <v>153</v>
      </c>
      <c r="K4" s="37">
        <v>1</v>
      </c>
      <c r="M4" s="37" t="s">
        <v>153</v>
      </c>
      <c r="N4" s="37">
        <v>1</v>
      </c>
    </row>
    <row r="5" spans="1:1025">
      <c r="A5" s="27" t="s">
        <v>378</v>
      </c>
      <c r="B5" s="8"/>
      <c r="C5" s="37" t="s">
        <v>1497</v>
      </c>
      <c r="D5" s="37">
        <v>1</v>
      </c>
      <c r="G5" s="37" t="s">
        <v>1497</v>
      </c>
      <c r="H5" s="37">
        <v>1</v>
      </c>
      <c r="J5" s="37" t="s">
        <v>1497</v>
      </c>
      <c r="K5" s="37">
        <v>1</v>
      </c>
      <c r="M5" s="37" t="s">
        <v>1497</v>
      </c>
      <c r="N5" s="37">
        <v>1</v>
      </c>
    </row>
    <row r="6" spans="1:1025">
      <c r="A6" s="27" t="s">
        <v>379</v>
      </c>
      <c r="B6" s="8"/>
      <c r="C6" s="37" t="s">
        <v>1498</v>
      </c>
      <c r="D6" s="37">
        <v>1</v>
      </c>
      <c r="G6" s="37" t="s">
        <v>1498</v>
      </c>
      <c r="H6" s="37">
        <v>1</v>
      </c>
      <c r="J6" s="37" t="s">
        <v>1498</v>
      </c>
      <c r="K6" s="37">
        <v>1</v>
      </c>
      <c r="M6" s="37" t="s">
        <v>1498</v>
      </c>
      <c r="N6" s="37">
        <v>1</v>
      </c>
    </row>
    <row r="7" spans="1:1025">
      <c r="A7" s="27" t="s">
        <v>380</v>
      </c>
      <c r="B7" s="38" t="str">
        <f>CONCATENATE(DatenpunktEigenschaften!$C$2," ",DatenpunktEigenschaften!$C$3," ",DatenpunktEigenschaften!$C$4)</f>
        <v>MW0 MW1 MW2</v>
      </c>
      <c r="C7" s="37" t="s">
        <v>1501</v>
      </c>
      <c r="D7" s="37">
        <v>8</v>
      </c>
      <c r="G7" s="37" t="s">
        <v>223</v>
      </c>
      <c r="H7" s="37">
        <v>8</v>
      </c>
      <c r="J7" s="37" t="s">
        <v>223</v>
      </c>
      <c r="K7" s="37">
        <v>8</v>
      </c>
      <c r="M7" s="37" t="s">
        <v>223</v>
      </c>
      <c r="N7" s="37">
        <v>8</v>
      </c>
    </row>
    <row r="8" spans="1:1025">
      <c r="A8" s="27" t="s">
        <v>381</v>
      </c>
      <c r="B8" s="38" t="str">
        <f>CONCATENATE(DatenpunktEigenschaften!$C$5," ",DatenpunktEigenschaften!$C$6)</f>
        <v>MW3 MW4</v>
      </c>
      <c r="C8" s="37" t="s">
        <v>1502</v>
      </c>
      <c r="D8" s="37">
        <v>8</v>
      </c>
      <c r="G8" s="37" t="s">
        <v>224</v>
      </c>
      <c r="H8" s="37">
        <v>8</v>
      </c>
      <c r="J8" s="37" t="s">
        <v>224</v>
      </c>
      <c r="K8" s="37">
        <v>8</v>
      </c>
      <c r="M8" s="37" t="s">
        <v>224</v>
      </c>
      <c r="N8" s="37">
        <v>8</v>
      </c>
    </row>
    <row r="9" spans="1:1025">
      <c r="A9" s="27" t="s">
        <v>382</v>
      </c>
      <c r="B9" s="38" t="str">
        <f>CONCATENATE(DatenpunktEigenschaften!$C$7)</f>
        <v>MW5</v>
      </c>
      <c r="C9" s="37" t="s">
        <v>1499</v>
      </c>
      <c r="D9" s="37">
        <v>8</v>
      </c>
      <c r="G9" s="37" t="s">
        <v>1499</v>
      </c>
      <c r="H9" s="37">
        <v>8</v>
      </c>
      <c r="J9" s="37" t="s">
        <v>1499</v>
      </c>
      <c r="K9" s="37">
        <v>8</v>
      </c>
      <c r="M9" s="37" t="s">
        <v>1499</v>
      </c>
      <c r="N9" s="37">
        <v>8</v>
      </c>
    </row>
    <row r="10" spans="1:1025">
      <c r="A10" s="27" t="s">
        <v>383</v>
      </c>
      <c r="B10" s="38"/>
      <c r="C10" s="37" t="s">
        <v>228</v>
      </c>
      <c r="D10" s="37">
        <v>0</v>
      </c>
      <c r="G10" s="37" t="s">
        <v>228</v>
      </c>
      <c r="H10" s="37">
        <v>0</v>
      </c>
      <c r="J10" s="37" t="s">
        <v>228</v>
      </c>
      <c r="K10" s="37">
        <v>0</v>
      </c>
      <c r="M10" s="37" t="s">
        <v>228</v>
      </c>
      <c r="N10" s="37">
        <v>0</v>
      </c>
    </row>
    <row r="11" spans="1:1025">
      <c r="A11" s="27" t="s">
        <v>384</v>
      </c>
      <c r="B11" s="38"/>
      <c r="C11" s="37" t="s">
        <v>229</v>
      </c>
      <c r="D11" s="37">
        <v>0</v>
      </c>
      <c r="G11" s="37" t="s">
        <v>229</v>
      </c>
      <c r="H11" s="37">
        <v>0</v>
      </c>
      <c r="J11" s="37" t="s">
        <v>229</v>
      </c>
      <c r="K11" s="37">
        <v>0</v>
      </c>
      <c r="M11" s="37" t="s">
        <v>229</v>
      </c>
      <c r="N11" s="37">
        <v>0</v>
      </c>
    </row>
    <row r="12" spans="1:1025">
      <c r="A12" s="27" t="s">
        <v>385</v>
      </c>
      <c r="B12" s="38" t="str">
        <f>CONCATENATE(DatenpunktEigenschaften!$C$12," ",DatenpunktEigenschaften!$C$14)</f>
        <v>SG0 SG2</v>
      </c>
      <c r="C12" s="37" t="s">
        <v>1500</v>
      </c>
      <c r="D12" s="37">
        <v>8</v>
      </c>
      <c r="G12" s="37" t="s">
        <v>1500</v>
      </c>
      <c r="H12" s="37">
        <v>8</v>
      </c>
      <c r="J12" s="37" t="s">
        <v>1500</v>
      </c>
      <c r="K12" s="37">
        <v>8</v>
      </c>
      <c r="M12" s="37" t="s">
        <v>1500</v>
      </c>
      <c r="N12" s="37">
        <v>8</v>
      </c>
    </row>
    <row r="13" spans="1:1025">
      <c r="A13" s="27" t="s">
        <v>386</v>
      </c>
      <c r="B13" s="38" t="str">
        <f>CONCATENATE(DatenpunktEigenschaften!$C$13," ",DatenpunktEigenschaften!$C$15)</f>
        <v>SG1 SG3</v>
      </c>
      <c r="C13" s="37" t="s">
        <v>240</v>
      </c>
      <c r="D13" s="37">
        <v>4</v>
      </c>
      <c r="G13" s="37" t="s">
        <v>240</v>
      </c>
      <c r="H13" s="37">
        <v>4</v>
      </c>
      <c r="J13" s="37" t="s">
        <v>240</v>
      </c>
      <c r="K13" s="37">
        <v>4</v>
      </c>
      <c r="M13" s="37" t="s">
        <v>240</v>
      </c>
      <c r="N13" s="37">
        <v>4</v>
      </c>
    </row>
    <row r="14" spans="1:1025">
      <c r="A14" s="27" t="s">
        <v>387</v>
      </c>
      <c r="B14" s="38"/>
      <c r="C14" s="37" t="s">
        <v>230</v>
      </c>
      <c r="D14" s="37">
        <v>0</v>
      </c>
      <c r="G14" s="37" t="s">
        <v>230</v>
      </c>
      <c r="H14" s="37">
        <v>0</v>
      </c>
      <c r="J14" s="37" t="s">
        <v>230</v>
      </c>
      <c r="K14" s="37">
        <v>0</v>
      </c>
      <c r="M14" s="37" t="s">
        <v>230</v>
      </c>
      <c r="N14" s="37">
        <v>0</v>
      </c>
    </row>
    <row r="15" spans="1:1025">
      <c r="A15" s="27" t="s">
        <v>388</v>
      </c>
      <c r="B15" s="38"/>
      <c r="C15" s="37" t="s">
        <v>231</v>
      </c>
      <c r="D15" s="37">
        <v>0</v>
      </c>
      <c r="G15" s="37" t="s">
        <v>231</v>
      </c>
      <c r="H15" s="37">
        <v>0</v>
      </c>
      <c r="J15" s="37" t="s">
        <v>231</v>
      </c>
      <c r="K15" s="37">
        <v>0</v>
      </c>
      <c r="M15" s="37" t="s">
        <v>231</v>
      </c>
      <c r="N15" s="37">
        <v>0</v>
      </c>
    </row>
    <row r="16" spans="1:1025">
      <c r="A16" s="27" t="s">
        <v>389</v>
      </c>
      <c r="B16" s="38"/>
      <c r="C16" s="37" t="s">
        <v>232</v>
      </c>
      <c r="D16" s="37">
        <v>0</v>
      </c>
      <c r="G16" s="37" t="s">
        <v>232</v>
      </c>
      <c r="H16" s="37">
        <v>0</v>
      </c>
      <c r="J16" s="37" t="s">
        <v>232</v>
      </c>
      <c r="K16" s="37">
        <v>0</v>
      </c>
      <c r="M16" s="37" t="s">
        <v>232</v>
      </c>
      <c r="N16" s="37">
        <v>0</v>
      </c>
    </row>
    <row r="17" spans="1:14">
      <c r="A17" s="27" t="s">
        <v>390</v>
      </c>
      <c r="B17" s="38" t="str">
        <f>CONCATENATE(DatenpunktEigenschaften!$C$22," ",DatenpunktEigenschaften!$C$23," ",DatenpunktEigenschaften!$C$24," ",DatenpunktEigenschaften!$C$25)</f>
        <v>RM0 SM0 BM0 RM1</v>
      </c>
      <c r="C17" s="37" t="s">
        <v>225</v>
      </c>
      <c r="D17" s="37">
        <v>12</v>
      </c>
      <c r="G17" s="37" t="s">
        <v>225</v>
      </c>
      <c r="H17" s="37">
        <v>12</v>
      </c>
      <c r="J17" s="37" t="s">
        <v>225</v>
      </c>
      <c r="K17" s="37">
        <v>12</v>
      </c>
      <c r="M17" s="37" t="s">
        <v>225</v>
      </c>
      <c r="N17" s="37">
        <v>12</v>
      </c>
    </row>
    <row r="18" spans="1:14">
      <c r="A18" s="27" t="s">
        <v>391</v>
      </c>
      <c r="B18" s="38"/>
      <c r="C18" s="37" t="s">
        <v>233</v>
      </c>
      <c r="D18" s="37">
        <v>0</v>
      </c>
      <c r="G18" s="37" t="s">
        <v>233</v>
      </c>
      <c r="H18" s="37">
        <v>0</v>
      </c>
      <c r="J18" s="37" t="s">
        <v>233</v>
      </c>
      <c r="K18" s="37">
        <v>0</v>
      </c>
      <c r="M18" s="37" t="s">
        <v>233</v>
      </c>
      <c r="N18" s="37">
        <v>0</v>
      </c>
    </row>
    <row r="19" spans="1:14">
      <c r="A19" s="27" t="s">
        <v>392</v>
      </c>
      <c r="B19" s="38"/>
      <c r="C19" s="37" t="s">
        <v>234</v>
      </c>
      <c r="D19" s="37">
        <v>0</v>
      </c>
      <c r="G19" s="37" t="s">
        <v>234</v>
      </c>
      <c r="H19" s="37">
        <v>0</v>
      </c>
      <c r="J19" s="37" t="s">
        <v>234</v>
      </c>
      <c r="K19" s="37">
        <v>0</v>
      </c>
      <c r="M19" s="37" t="s">
        <v>234</v>
      </c>
      <c r="N19" s="37">
        <v>0</v>
      </c>
    </row>
    <row r="20" spans="1:14">
      <c r="A20" s="27" t="s">
        <v>393</v>
      </c>
      <c r="B20" s="38"/>
      <c r="C20" s="37" t="s">
        <v>235</v>
      </c>
      <c r="D20" s="37">
        <v>0</v>
      </c>
      <c r="G20" s="37" t="s">
        <v>235</v>
      </c>
      <c r="H20" s="37">
        <v>0</v>
      </c>
      <c r="J20" s="37" t="s">
        <v>235</v>
      </c>
      <c r="K20" s="37">
        <v>0</v>
      </c>
      <c r="M20" s="37" t="s">
        <v>235</v>
      </c>
      <c r="N20" s="37">
        <v>0</v>
      </c>
    </row>
    <row r="21" spans="1:14">
      <c r="A21" s="27" t="s">
        <v>394</v>
      </c>
      <c r="B21" s="38"/>
      <c r="C21" s="37" t="s">
        <v>236</v>
      </c>
      <c r="D21" s="37">
        <v>0</v>
      </c>
      <c r="G21" s="37" t="s">
        <v>236</v>
      </c>
      <c r="H21" s="37">
        <v>0</v>
      </c>
      <c r="J21" s="37" t="s">
        <v>236</v>
      </c>
      <c r="K21" s="37">
        <v>0</v>
      </c>
      <c r="M21" s="37" t="s">
        <v>236</v>
      </c>
      <c r="N21" s="37">
        <v>0</v>
      </c>
    </row>
    <row r="22" spans="1:14">
      <c r="A22" s="27" t="s">
        <v>395</v>
      </c>
      <c r="B22" s="38" t="str">
        <f>CONCATENATE(DatenpunktEigenschaften!$C$32," ",DatenpunktEigenschaften!$C$34)</f>
        <v>FG0 FG2</v>
      </c>
      <c r="C22" s="37" t="s">
        <v>1503</v>
      </c>
      <c r="D22" s="37">
        <v>10</v>
      </c>
      <c r="G22" s="37" t="s">
        <v>227</v>
      </c>
      <c r="H22" s="37">
        <v>10</v>
      </c>
      <c r="J22" s="37" t="s">
        <v>227</v>
      </c>
      <c r="K22" s="37">
        <v>10</v>
      </c>
      <c r="M22" s="37" t="s">
        <v>227</v>
      </c>
      <c r="N22" s="37">
        <v>10</v>
      </c>
    </row>
    <row r="23" spans="1:14">
      <c r="A23" s="27" t="s">
        <v>396</v>
      </c>
      <c r="B23" s="38" t="str">
        <f>CONCATENATE(DatenpunktEigenschaften!$C$33," ",DatenpunktEigenschaften!$C$35)</f>
        <v>FG1 FG3</v>
      </c>
      <c r="C23" s="37" t="s">
        <v>226</v>
      </c>
      <c r="D23" s="37">
        <v>6</v>
      </c>
      <c r="G23" s="37" t="s">
        <v>226</v>
      </c>
      <c r="H23" s="37">
        <v>6</v>
      </c>
      <c r="J23" s="37" t="s">
        <v>226</v>
      </c>
      <c r="K23" s="37">
        <v>6</v>
      </c>
      <c r="M23" s="37" t="s">
        <v>226</v>
      </c>
      <c r="N23" s="37">
        <v>6</v>
      </c>
    </row>
    <row r="24" spans="1:14">
      <c r="A24" s="27" t="s">
        <v>397</v>
      </c>
      <c r="B24" s="38"/>
      <c r="C24" s="37" t="s">
        <v>237</v>
      </c>
      <c r="D24" s="37">
        <v>0</v>
      </c>
      <c r="G24" s="37" t="s">
        <v>237</v>
      </c>
      <c r="H24" s="37">
        <v>0</v>
      </c>
      <c r="J24" s="37" t="s">
        <v>237</v>
      </c>
      <c r="K24" s="37">
        <v>0</v>
      </c>
      <c r="M24" s="37" t="s">
        <v>237</v>
      </c>
      <c r="N24" s="37">
        <v>0</v>
      </c>
    </row>
    <row r="25" spans="1:14">
      <c r="A25" s="27" t="s">
        <v>398</v>
      </c>
      <c r="B25" s="38"/>
      <c r="C25" s="37" t="s">
        <v>238</v>
      </c>
      <c r="D25" s="37">
        <v>0</v>
      </c>
      <c r="G25" s="37" t="s">
        <v>238</v>
      </c>
      <c r="H25" s="37">
        <v>0</v>
      </c>
      <c r="J25" s="37" t="s">
        <v>238</v>
      </c>
      <c r="K25" s="37">
        <v>0</v>
      </c>
      <c r="M25" s="37" t="s">
        <v>238</v>
      </c>
      <c r="N25" s="37">
        <v>0</v>
      </c>
    </row>
    <row r="26" spans="1:14">
      <c r="A26" s="27" t="s">
        <v>399</v>
      </c>
      <c r="B26" s="38"/>
      <c r="C26" s="37" t="s">
        <v>239</v>
      </c>
      <c r="D26" s="37">
        <v>0</v>
      </c>
      <c r="G26" s="37" t="s">
        <v>239</v>
      </c>
      <c r="H26" s="37">
        <v>0</v>
      </c>
      <c r="J26" s="37" t="s">
        <v>239</v>
      </c>
      <c r="K26" s="37">
        <v>0</v>
      </c>
      <c r="M26" s="37" t="s">
        <v>239</v>
      </c>
      <c r="N26" s="37">
        <v>0</v>
      </c>
    </row>
    <row r="27" spans="1:14">
      <c r="A27" s="3" t="s">
        <v>154</v>
      </c>
      <c r="B27" s="38"/>
      <c r="C27" s="37"/>
      <c r="D27" s="37">
        <v>0</v>
      </c>
    </row>
    <row r="28" spans="1:14">
      <c r="A28" s="3" t="s">
        <v>155</v>
      </c>
      <c r="B28" s="38"/>
      <c r="C28" s="37"/>
      <c r="D28" s="37">
        <v>0</v>
      </c>
    </row>
    <row r="29" spans="1:14">
      <c r="A29" s="3" t="s">
        <v>156</v>
      </c>
      <c r="B29" s="38"/>
      <c r="C29" s="37"/>
      <c r="D29" s="37">
        <v>0</v>
      </c>
    </row>
    <row r="30" spans="1:14">
      <c r="A30" s="3" t="s">
        <v>157</v>
      </c>
      <c r="B30" s="38"/>
      <c r="C30" s="37"/>
      <c r="D30" s="37">
        <v>0</v>
      </c>
    </row>
    <row r="31" spans="1:14">
      <c r="A31" s="3" t="s">
        <v>158</v>
      </c>
      <c r="B31" s="38"/>
      <c r="C31" s="37"/>
      <c r="D31" s="37">
        <v>0</v>
      </c>
    </row>
    <row r="32" spans="1:14">
      <c r="A32" s="3" t="s">
        <v>159</v>
      </c>
      <c r="B32" s="38"/>
      <c r="C32" s="37"/>
      <c r="D32" s="37">
        <v>0</v>
      </c>
    </row>
    <row r="33" spans="1:4">
      <c r="A33" s="3" t="s">
        <v>160</v>
      </c>
      <c r="B33" s="38"/>
      <c r="C33" s="37"/>
      <c r="D33" s="37">
        <v>0</v>
      </c>
    </row>
    <row r="34" spans="1:4">
      <c r="A34" s="3" t="s">
        <v>161</v>
      </c>
      <c r="B34" s="38"/>
      <c r="C34" s="37"/>
      <c r="D34" s="37">
        <v>0</v>
      </c>
    </row>
    <row r="35" spans="1:4">
      <c r="A35" s="3"/>
      <c r="B35" s="38"/>
      <c r="C35" s="37"/>
      <c r="D35" s="37">
        <v>0</v>
      </c>
    </row>
  </sheetData>
  <phoneticPr fontId="5" type="noConversion"/>
  <conditionalFormatting sqref="C3:C34">
    <cfRule type="duplicateValues" dxfId="42" priority="5"/>
  </conditionalFormatting>
  <conditionalFormatting sqref="C2">
    <cfRule type="duplicateValues" dxfId="41" priority="4"/>
  </conditionalFormatting>
  <conditionalFormatting sqref="G4:G26">
    <cfRule type="duplicateValues" dxfId="40" priority="3"/>
  </conditionalFormatting>
  <conditionalFormatting sqref="J4:J26">
    <cfRule type="duplicateValues" dxfId="39" priority="2"/>
  </conditionalFormatting>
  <conditionalFormatting sqref="M4:M26">
    <cfRule type="duplicateValues" dxfId="38" priority="1"/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979-BEE5-495A-9FE8-A8F1C897E602}">
  <sheetPr>
    <tabColor theme="4" tint="0.39997558519241921"/>
  </sheetPr>
  <dimension ref="A1:ALX24"/>
  <sheetViews>
    <sheetView zoomScale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85546875" defaultRowHeight="15"/>
  <cols>
    <col min="1" max="1" width="18.7109375" style="1" customWidth="1"/>
    <col min="2" max="4" width="32.42578125" style="1" customWidth="1"/>
    <col min="5" max="5" width="15.28515625" style="1" bestFit="1" customWidth="1"/>
    <col min="6" max="1012" width="10.5703125" style="1" customWidth="1"/>
  </cols>
  <sheetData>
    <row r="1" spans="1:13" s="3" customFormat="1">
      <c r="A1" s="28" t="s">
        <v>256</v>
      </c>
      <c r="B1" s="29" t="s">
        <v>274</v>
      </c>
      <c r="C1" s="29" t="s">
        <v>267</v>
      </c>
      <c r="D1" s="29" t="s">
        <v>257</v>
      </c>
      <c r="E1" s="29" t="s">
        <v>258</v>
      </c>
      <c r="F1" s="29" t="s">
        <v>259</v>
      </c>
      <c r="G1" s="29" t="s">
        <v>260</v>
      </c>
      <c r="H1" s="29" t="s">
        <v>261</v>
      </c>
      <c r="I1" s="29" t="s">
        <v>262</v>
      </c>
      <c r="J1" s="29" t="s">
        <v>263</v>
      </c>
      <c r="K1" s="29" t="s">
        <v>264</v>
      </c>
      <c r="L1" s="29" t="s">
        <v>265</v>
      </c>
      <c r="M1" s="29" t="s">
        <v>266</v>
      </c>
    </row>
    <row r="2" spans="1:13" s="3" customFormat="1">
      <c r="A2" s="27" t="s">
        <v>400</v>
      </c>
      <c r="B2" s="37" t="s">
        <v>289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s="3" customFormat="1">
      <c r="A3" s="27" t="s">
        <v>401</v>
      </c>
      <c r="B3" s="37" t="s">
        <v>275</v>
      </c>
      <c r="C3" s="37">
        <v>1.5</v>
      </c>
      <c r="D3" s="37" t="s">
        <v>268</v>
      </c>
      <c r="E3" s="37" t="s">
        <v>269</v>
      </c>
      <c r="F3" s="37" t="s">
        <v>270</v>
      </c>
      <c r="G3" s="37"/>
      <c r="H3" s="37"/>
      <c r="I3" s="37"/>
      <c r="J3" s="37"/>
      <c r="K3" s="37"/>
      <c r="L3" s="37"/>
      <c r="M3" s="37"/>
    </row>
    <row r="4" spans="1:13" s="3" customFormat="1">
      <c r="A4" s="27" t="s">
        <v>402</v>
      </c>
      <c r="B4" s="37" t="s">
        <v>276</v>
      </c>
      <c r="C4" s="37">
        <v>1.5</v>
      </c>
      <c r="D4" s="37" t="s">
        <v>271</v>
      </c>
      <c r="E4" s="37" t="s">
        <v>272</v>
      </c>
      <c r="F4" s="37" t="s">
        <v>273</v>
      </c>
      <c r="G4" s="37" t="s">
        <v>270</v>
      </c>
      <c r="H4" s="37"/>
      <c r="I4" s="37"/>
      <c r="J4" s="37"/>
      <c r="K4" s="37"/>
      <c r="L4" s="37"/>
      <c r="M4" s="37"/>
    </row>
    <row r="5" spans="1:13" s="3" customFormat="1">
      <c r="A5" s="27" t="s">
        <v>403</v>
      </c>
      <c r="B5" s="37" t="s">
        <v>277</v>
      </c>
      <c r="C5" s="37">
        <v>1.5</v>
      </c>
      <c r="D5" s="37" t="s">
        <v>271</v>
      </c>
      <c r="E5" s="37" t="s">
        <v>272</v>
      </c>
      <c r="F5" s="37" t="s">
        <v>273</v>
      </c>
      <c r="G5" s="37" t="s">
        <v>269</v>
      </c>
      <c r="H5" s="37" t="s">
        <v>270</v>
      </c>
      <c r="I5" s="37"/>
      <c r="J5" s="37"/>
      <c r="K5" s="37"/>
      <c r="L5" s="37"/>
      <c r="M5" s="37"/>
    </row>
    <row r="6" spans="1:13" s="3" customFormat="1">
      <c r="A6" s="27" t="s">
        <v>404</v>
      </c>
      <c r="B6" s="37" t="s">
        <v>278</v>
      </c>
      <c r="C6" s="37">
        <v>1.5</v>
      </c>
      <c r="D6" s="37" t="s">
        <v>271</v>
      </c>
      <c r="E6" s="37" t="s">
        <v>272</v>
      </c>
      <c r="F6" s="37" t="s">
        <v>273</v>
      </c>
      <c r="G6" s="37" t="s">
        <v>270</v>
      </c>
      <c r="H6" s="37"/>
      <c r="I6" s="37"/>
      <c r="J6" s="37"/>
      <c r="K6" s="37"/>
      <c r="L6" s="37"/>
      <c r="M6" s="37"/>
    </row>
    <row r="7" spans="1:13" s="3" customFormat="1">
      <c r="A7" s="27" t="s">
        <v>405</v>
      </c>
      <c r="B7" s="37" t="s">
        <v>278</v>
      </c>
      <c r="C7" s="37">
        <v>1.5</v>
      </c>
      <c r="D7" s="37" t="s">
        <v>271</v>
      </c>
      <c r="E7" s="37" t="s">
        <v>272</v>
      </c>
      <c r="F7" s="37" t="s">
        <v>273</v>
      </c>
      <c r="G7" s="37" t="s">
        <v>269</v>
      </c>
      <c r="H7" s="37" t="s">
        <v>270</v>
      </c>
      <c r="I7" s="37"/>
      <c r="J7" s="37"/>
      <c r="K7" s="37"/>
      <c r="L7" s="37"/>
      <c r="M7" s="37"/>
    </row>
    <row r="8" spans="1:13" s="3" customFormat="1">
      <c r="A8" s="27" t="s">
        <v>406</v>
      </c>
      <c r="B8" s="37" t="s">
        <v>279</v>
      </c>
      <c r="C8" s="37">
        <v>0.8</v>
      </c>
      <c r="D8" s="37">
        <v>1</v>
      </c>
      <c r="E8" s="37">
        <v>2</v>
      </c>
      <c r="F8" s="37"/>
      <c r="G8" s="37"/>
      <c r="H8" s="37"/>
      <c r="I8" s="37"/>
      <c r="J8" s="37"/>
      <c r="K8" s="37"/>
      <c r="L8" s="37"/>
      <c r="M8" s="37"/>
    </row>
    <row r="9" spans="1:13" s="3" customFormat="1">
      <c r="A9" s="27" t="s">
        <v>407</v>
      </c>
      <c r="B9" s="37" t="s">
        <v>280</v>
      </c>
      <c r="C9" s="37">
        <v>0.8</v>
      </c>
      <c r="D9" s="37">
        <v>1</v>
      </c>
      <c r="E9" s="37">
        <v>2</v>
      </c>
      <c r="F9" s="37">
        <v>3</v>
      </c>
      <c r="G9" s="37"/>
      <c r="H9" s="37"/>
      <c r="I9" s="37"/>
      <c r="J9" s="37"/>
      <c r="K9" s="37"/>
      <c r="L9" s="37"/>
      <c r="M9" s="37"/>
    </row>
    <row r="10" spans="1:13" s="3" customFormat="1">
      <c r="A10" s="27" t="s">
        <v>408</v>
      </c>
      <c r="B10" s="37" t="s">
        <v>281</v>
      </c>
      <c r="C10" s="37">
        <v>0.8</v>
      </c>
      <c r="D10" s="37">
        <v>1</v>
      </c>
      <c r="E10" s="37">
        <v>2</v>
      </c>
      <c r="F10" s="37">
        <v>3</v>
      </c>
      <c r="G10" s="37">
        <v>4</v>
      </c>
      <c r="H10" s="37"/>
      <c r="I10" s="37"/>
      <c r="J10" s="37"/>
      <c r="K10" s="37"/>
      <c r="L10" s="37"/>
      <c r="M10" s="37"/>
    </row>
    <row r="11" spans="1:13" s="3" customFormat="1">
      <c r="A11" s="27" t="s">
        <v>409</v>
      </c>
      <c r="B11" s="37" t="s">
        <v>282</v>
      </c>
      <c r="C11" s="37">
        <v>0.8</v>
      </c>
      <c r="D11" s="37">
        <v>1</v>
      </c>
      <c r="E11" s="37">
        <v>2</v>
      </c>
      <c r="F11" s="37">
        <v>3</v>
      </c>
      <c r="G11" s="37">
        <v>4</v>
      </c>
      <c r="H11" s="37">
        <v>5</v>
      </c>
      <c r="I11" s="37"/>
      <c r="J11" s="37"/>
      <c r="K11" s="37"/>
      <c r="L11" s="37"/>
      <c r="M11" s="37"/>
    </row>
    <row r="12" spans="1:13" s="3" customFormat="1">
      <c r="A12" s="27" t="s">
        <v>410</v>
      </c>
      <c r="B12" s="37" t="s">
        <v>283</v>
      </c>
      <c r="C12" s="37">
        <v>0.8</v>
      </c>
      <c r="D12" s="37">
        <v>1</v>
      </c>
      <c r="E12" s="37">
        <v>2</v>
      </c>
      <c r="F12" s="37">
        <v>3</v>
      </c>
      <c r="G12" s="37">
        <v>4</v>
      </c>
      <c r="H12" s="37">
        <v>5</v>
      </c>
      <c r="I12" s="37">
        <v>6</v>
      </c>
      <c r="J12" s="37"/>
      <c r="K12" s="37"/>
      <c r="L12" s="37"/>
      <c r="M12" s="37"/>
    </row>
    <row r="13" spans="1:13" s="3" customFormat="1">
      <c r="A13" s="27" t="s">
        <v>411</v>
      </c>
      <c r="B13" s="37" t="s">
        <v>284</v>
      </c>
      <c r="C13" s="37">
        <v>0.8</v>
      </c>
      <c r="D13" s="37">
        <v>1</v>
      </c>
      <c r="E13" s="37">
        <v>2</v>
      </c>
      <c r="F13" s="37"/>
      <c r="G13" s="37"/>
      <c r="H13" s="37"/>
      <c r="I13" s="37"/>
      <c r="J13" s="37"/>
      <c r="K13" s="37"/>
      <c r="L13" s="37"/>
      <c r="M13" s="37"/>
    </row>
    <row r="14" spans="1:13" s="3" customFormat="1">
      <c r="A14" s="27" t="s">
        <v>412</v>
      </c>
      <c r="B14" s="37" t="s">
        <v>285</v>
      </c>
      <c r="C14" s="37">
        <v>0.8</v>
      </c>
      <c r="D14" s="37">
        <v>1</v>
      </c>
      <c r="E14" s="37">
        <v>2</v>
      </c>
      <c r="F14" s="37">
        <v>3</v>
      </c>
      <c r="G14" s="37"/>
      <c r="H14" s="37"/>
      <c r="I14" s="37"/>
      <c r="J14" s="37"/>
      <c r="K14" s="37"/>
      <c r="L14" s="37"/>
      <c r="M14" s="37"/>
    </row>
    <row r="15" spans="1:13" s="3" customFormat="1">
      <c r="A15" s="27" t="s">
        <v>413</v>
      </c>
      <c r="B15" s="37" t="s">
        <v>286</v>
      </c>
      <c r="C15" s="37">
        <v>0.8</v>
      </c>
      <c r="D15" s="37">
        <v>1</v>
      </c>
      <c r="E15" s="37">
        <v>2</v>
      </c>
      <c r="F15" s="37">
        <v>3</v>
      </c>
      <c r="G15" s="37">
        <v>4</v>
      </c>
      <c r="H15" s="37"/>
      <c r="I15" s="37"/>
      <c r="J15" s="37"/>
      <c r="K15" s="37"/>
      <c r="L15" s="37"/>
      <c r="M15" s="37"/>
    </row>
    <row r="16" spans="1:13" s="3" customFormat="1">
      <c r="A16" s="27" t="s">
        <v>414</v>
      </c>
      <c r="B16" s="37" t="s">
        <v>287</v>
      </c>
      <c r="C16" s="37">
        <v>0.8</v>
      </c>
      <c r="D16" s="37">
        <v>1</v>
      </c>
      <c r="E16" s="37">
        <v>2</v>
      </c>
      <c r="F16" s="37">
        <v>3</v>
      </c>
      <c r="G16" s="37">
        <v>4</v>
      </c>
      <c r="H16" s="37">
        <v>5</v>
      </c>
      <c r="I16" s="37"/>
      <c r="J16" s="37"/>
      <c r="K16" s="37"/>
      <c r="L16" s="37"/>
      <c r="M16" s="37"/>
    </row>
    <row r="17" spans="1:1012" s="3" customFormat="1">
      <c r="A17" s="27" t="s">
        <v>415</v>
      </c>
      <c r="B17" s="37" t="s">
        <v>288</v>
      </c>
      <c r="C17" s="37">
        <v>0.8</v>
      </c>
      <c r="D17" s="37">
        <v>1</v>
      </c>
      <c r="E17" s="37">
        <v>2</v>
      </c>
      <c r="F17" s="37">
        <v>3</v>
      </c>
      <c r="G17" s="37">
        <v>4</v>
      </c>
      <c r="H17" s="37">
        <v>5</v>
      </c>
      <c r="I17" s="37">
        <v>6</v>
      </c>
      <c r="J17" s="37"/>
      <c r="K17" s="37"/>
      <c r="L17" s="37"/>
      <c r="M17" s="37"/>
    </row>
    <row r="18" spans="1:1012" s="3" customFormat="1"/>
    <row r="19" spans="1:1012">
      <c r="ALW19"/>
      <c r="ALX19"/>
    </row>
    <row r="20" spans="1:1012">
      <c r="ALW20"/>
      <c r="ALX20"/>
    </row>
    <row r="21" spans="1:1012">
      <c r="ALW21"/>
      <c r="ALX21"/>
    </row>
    <row r="22" spans="1:1012">
      <c r="ALW22"/>
      <c r="ALX22"/>
    </row>
    <row r="23" spans="1:1012">
      <c r="ALW23"/>
      <c r="ALX23"/>
    </row>
    <row r="24" spans="1:1012">
      <c r="ALW24"/>
      <c r="ALX24"/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AMM69"/>
  <sheetViews>
    <sheetView zoomScale="83" zoomScaleNormal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ColWidth="8.85546875" defaultRowHeight="15"/>
  <cols>
    <col min="1" max="1" width="18.7109375" style="1" customWidth="1"/>
    <col min="2" max="2" width="18.7109375" style="25" customWidth="1"/>
    <col min="3" max="3" width="32.42578125" style="1" customWidth="1"/>
    <col min="4" max="4" width="52" style="1" bestFit="1" customWidth="1"/>
    <col min="5" max="12" width="14.42578125" style="1" bestFit="1" customWidth="1"/>
    <col min="13" max="13" width="9" style="1" bestFit="1" customWidth="1"/>
    <col min="14" max="14" width="14.42578125" style="1" bestFit="1" customWidth="1"/>
    <col min="15" max="15" width="9" style="1" bestFit="1" customWidth="1"/>
    <col min="16" max="16" width="14.42578125" style="1" bestFit="1" customWidth="1"/>
    <col min="17" max="17" width="10.140625" style="1" bestFit="1" customWidth="1"/>
    <col min="18" max="18" width="14.42578125" style="1" bestFit="1" customWidth="1"/>
    <col min="19" max="1027" width="10.5703125" style="1" customWidth="1"/>
  </cols>
  <sheetData>
    <row r="1" spans="1:18" s="3" customFormat="1">
      <c r="A1" s="28" t="s">
        <v>117</v>
      </c>
      <c r="B1" s="29" t="s">
        <v>345</v>
      </c>
      <c r="C1" s="29" t="s">
        <v>326</v>
      </c>
      <c r="D1" s="29" t="s">
        <v>247</v>
      </c>
      <c r="E1" s="29" t="s">
        <v>479</v>
      </c>
      <c r="F1" s="29" t="s">
        <v>480</v>
      </c>
      <c r="G1" s="29" t="s">
        <v>481</v>
      </c>
      <c r="H1" s="29" t="s">
        <v>482</v>
      </c>
      <c r="I1" s="29" t="s">
        <v>483</v>
      </c>
      <c r="J1" s="29" t="s">
        <v>484</v>
      </c>
      <c r="K1" s="29" t="s">
        <v>251</v>
      </c>
      <c r="L1" s="29" t="s">
        <v>252</v>
      </c>
      <c r="M1" s="29" t="s">
        <v>248</v>
      </c>
      <c r="N1" s="29" t="s">
        <v>253</v>
      </c>
      <c r="O1" s="29" t="s">
        <v>249</v>
      </c>
      <c r="P1" s="29" t="s">
        <v>254</v>
      </c>
      <c r="Q1" s="29" t="s">
        <v>250</v>
      </c>
      <c r="R1" s="29" t="s">
        <v>255</v>
      </c>
    </row>
    <row r="2" spans="1:18" s="26" customFormat="1">
      <c r="A2" s="27" t="s">
        <v>478</v>
      </c>
      <c r="B2" s="37"/>
      <c r="C2" s="37"/>
      <c r="D2" s="37"/>
      <c r="E2" s="37" t="s">
        <v>474</v>
      </c>
      <c r="F2" s="37" t="s">
        <v>40</v>
      </c>
      <c r="G2" s="37" t="s">
        <v>475</v>
      </c>
      <c r="H2" s="37" t="s">
        <v>476</v>
      </c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s="26" customFormat="1">
      <c r="A3" s="27" t="s">
        <v>477</v>
      </c>
      <c r="B3" s="37"/>
      <c r="C3" s="87">
        <v>1</v>
      </c>
      <c r="D3" s="37"/>
      <c r="E3" s="37">
        <v>2</v>
      </c>
      <c r="F3" s="37">
        <v>5</v>
      </c>
      <c r="G3" s="37">
        <v>2</v>
      </c>
      <c r="H3" s="37">
        <v>5</v>
      </c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s="3" customFormat="1">
      <c r="A4" s="27" t="str">
        <f>CONCATENATE("app"," ",B4," ",C4)</f>
        <v>app SENS 0</v>
      </c>
      <c r="B4" s="30" t="s">
        <v>122</v>
      </c>
      <c r="C4" s="30">
        <v>0</v>
      </c>
      <c r="D4" s="37" t="s">
        <v>346</v>
      </c>
      <c r="E4" s="38" t="str">
        <f>KabelEigenschaften!A2</f>
        <v>cabWireless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3" customFormat="1" ht="15.75" thickBot="1">
      <c r="A5" s="27" t="str">
        <f t="shared" ref="A5:A68" si="0">CONCATENATE("app"," ",B5," ",C5)</f>
        <v>app SENS A1</v>
      </c>
      <c r="B5" s="30" t="s">
        <v>122</v>
      </c>
      <c r="C5" s="30" t="s">
        <v>327</v>
      </c>
      <c r="D5" s="37" t="s">
        <v>123</v>
      </c>
      <c r="E5" s="38"/>
      <c r="F5" s="38"/>
      <c r="G5" s="38"/>
      <c r="H5" s="38" t="str">
        <f>KabelEigenschaften!$A$13</f>
        <v>cab2Ls_1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>
      <c r="A6" s="27" t="str">
        <f t="shared" si="0"/>
        <v>app SENT A1</v>
      </c>
      <c r="B6" s="31" t="s">
        <v>2</v>
      </c>
      <c r="C6" s="30" t="s">
        <v>327</v>
      </c>
      <c r="D6" s="37" t="s">
        <v>123</v>
      </c>
      <c r="E6" s="38"/>
      <c r="F6" s="38"/>
      <c r="G6" s="38"/>
      <c r="H6" s="38" t="str">
        <f>KabelEigenschaften!$A$13</f>
        <v>cab2Ls_1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>
      <c r="A7" s="27" t="str">
        <f t="shared" si="0"/>
        <v>app SENF A1</v>
      </c>
      <c r="B7" s="32" t="s">
        <v>9</v>
      </c>
      <c r="C7" s="30" t="s">
        <v>327</v>
      </c>
      <c r="D7" s="37" t="s">
        <v>123</v>
      </c>
      <c r="E7" s="38"/>
      <c r="F7" s="38"/>
      <c r="G7" s="38"/>
      <c r="H7" s="38" t="str">
        <f>KabelEigenschaften!$A$13</f>
        <v>cab2Ls_1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>
      <c r="A8" s="27" t="str">
        <f t="shared" si="0"/>
        <v>app SENL A1</v>
      </c>
      <c r="B8" s="32" t="s">
        <v>12</v>
      </c>
      <c r="C8" s="30" t="s">
        <v>327</v>
      </c>
      <c r="D8" s="37" t="s">
        <v>123</v>
      </c>
      <c r="E8" s="38"/>
      <c r="F8" s="38"/>
      <c r="G8" s="38"/>
      <c r="H8" s="38" t="str">
        <f>KabelEigenschaften!$A$13</f>
        <v>cab2Ls_1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>
      <c r="A9" s="27" t="str">
        <f t="shared" si="0"/>
        <v>app SEND A1</v>
      </c>
      <c r="B9" s="32" t="s">
        <v>15</v>
      </c>
      <c r="C9" s="30" t="s">
        <v>327</v>
      </c>
      <c r="D9" s="37" t="s">
        <v>123</v>
      </c>
      <c r="E9" s="38"/>
      <c r="F9" s="38"/>
      <c r="G9" s="38"/>
      <c r="H9" s="38" t="str">
        <f>KabelEigenschaften!$A$13</f>
        <v>cab2Ls_1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>
      <c r="A10" s="27" t="str">
        <f t="shared" si="0"/>
        <v>app SENP A1</v>
      </c>
      <c r="B10" s="32" t="s">
        <v>18</v>
      </c>
      <c r="C10" s="30" t="s">
        <v>327</v>
      </c>
      <c r="D10" s="37" t="s">
        <v>123</v>
      </c>
      <c r="E10" s="38"/>
      <c r="F10" s="38"/>
      <c r="G10" s="38"/>
      <c r="H10" s="38" t="str">
        <f>KabelEigenschaften!$A$13</f>
        <v>cab2Ls_1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>
      <c r="A11" s="27" t="str">
        <f t="shared" si="0"/>
        <v>app SENV A1</v>
      </c>
      <c r="B11" s="32" t="s">
        <v>21</v>
      </c>
      <c r="C11" s="30" t="s">
        <v>327</v>
      </c>
      <c r="D11" s="37" t="s">
        <v>123</v>
      </c>
      <c r="E11" s="38"/>
      <c r="F11" s="38"/>
      <c r="G11" s="38"/>
      <c r="H11" s="38" t="str">
        <f>KabelEigenschaften!$A$13</f>
        <v>cab2Ls_1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s="3" customFormat="1">
      <c r="A12" s="27" t="str">
        <f t="shared" si="0"/>
        <v>app MOTS C1</v>
      </c>
      <c r="B12" s="32" t="s">
        <v>24</v>
      </c>
      <c r="C12" s="30" t="s">
        <v>420</v>
      </c>
      <c r="D12" s="37" t="s">
        <v>339</v>
      </c>
      <c r="E12" s="38" t="str">
        <f>KabelEigenschaften!$A$3</f>
        <v>cabLNPE_1</v>
      </c>
      <c r="F12" s="38" t="str">
        <f>KabelEigenschaften!$A$8</f>
        <v>cab2L_1</v>
      </c>
      <c r="G12" s="38" t="str">
        <f>KabelEigenschaften!$A$11</f>
        <v>cab5L_1</v>
      </c>
      <c r="H12" s="38" t="str">
        <f>KabelEigenschaften!$A$15</f>
        <v>cab4Ls_1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s="3" customFormat="1">
      <c r="A13" s="27" t="str">
        <f t="shared" si="0"/>
        <v>app MOTS C2</v>
      </c>
      <c r="B13" s="32" t="s">
        <v>24</v>
      </c>
      <c r="C13" s="30" t="s">
        <v>427</v>
      </c>
      <c r="D13" s="37" t="s">
        <v>340</v>
      </c>
      <c r="E13" s="38" t="str">
        <f>KabelEigenschaften!$A$3</f>
        <v>cabLNPE_1</v>
      </c>
      <c r="F13" s="38" t="str">
        <f>KabelEigenschaften!$A$8</f>
        <v>cab2L_1</v>
      </c>
      <c r="G13" s="38" t="str">
        <f>KabelEigenschaften!$A$9</f>
        <v>cab3L_1</v>
      </c>
      <c r="H13" s="38" t="str">
        <f>KabelEigenschaften!$A$15</f>
        <v>cab4Ls_1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s="3" customFormat="1">
      <c r="A14" s="27" t="str">
        <f t="shared" si="0"/>
        <v>app MOTS C3</v>
      </c>
      <c r="B14" s="32" t="s">
        <v>24</v>
      </c>
      <c r="C14" s="30" t="s">
        <v>428</v>
      </c>
      <c r="D14" s="37" t="s">
        <v>341</v>
      </c>
      <c r="E14" s="38" t="str">
        <f>KabelEigenschaften!$A$3</f>
        <v>cabLNPE_1</v>
      </c>
      <c r="F14" s="38" t="str">
        <f>KabelEigenschaften!$A$8</f>
        <v>cab2L_1</v>
      </c>
      <c r="G14" s="38" t="str">
        <f>KabelEigenschaften!$A$9</f>
        <v>cab3L_1</v>
      </c>
      <c r="H14" s="38" t="str">
        <f>KabelEigenschaften!$A$13</f>
        <v>cab2Ls_1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s="3" customFormat="1">
      <c r="A15" s="27" t="str">
        <f t="shared" si="0"/>
        <v>app MOTS C4</v>
      </c>
      <c r="B15" s="32" t="s">
        <v>24</v>
      </c>
      <c r="C15" s="30" t="s">
        <v>429</v>
      </c>
      <c r="D15" s="37" t="s">
        <v>342</v>
      </c>
      <c r="E15" s="38" t="str">
        <f>KabelEigenschaften!$A$3</f>
        <v>cabLNPE_1</v>
      </c>
      <c r="F15" s="38"/>
      <c r="G15" s="38" t="str">
        <f>KabelEigenschaften!$A$9</f>
        <v>cab3L_1</v>
      </c>
      <c r="H15" s="38" t="str">
        <f>KabelEigenschaften!$A$13</f>
        <v>cab2Ls_1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s="3" customFormat="1">
      <c r="A16" s="27" t="str">
        <f t="shared" si="0"/>
        <v>app MOTS C5</v>
      </c>
      <c r="B16" s="32" t="s">
        <v>24</v>
      </c>
      <c r="C16" s="30" t="s">
        <v>430</v>
      </c>
      <c r="D16" s="37" t="s">
        <v>343</v>
      </c>
      <c r="E16" s="38" t="str">
        <f>KabelEigenschaften!$A$3</f>
        <v>cabLNPE_1</v>
      </c>
      <c r="F16" s="38"/>
      <c r="G16" s="38" t="str">
        <f>KabelEigenschaften!$A$8</f>
        <v>cab2L_1</v>
      </c>
      <c r="H16" s="38" t="str">
        <f>KabelEigenschaften!$A$13</f>
        <v>cab2Ls_1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s="3" customFormat="1">
      <c r="A17" s="27" t="str">
        <f t="shared" si="0"/>
        <v>app MOTS C6</v>
      </c>
      <c r="B17" s="32" t="s">
        <v>24</v>
      </c>
      <c r="C17" s="30" t="s">
        <v>431</v>
      </c>
      <c r="D17" s="37" t="s">
        <v>344</v>
      </c>
      <c r="E17" s="38" t="str">
        <f>KabelEigenschaften!$A$3</f>
        <v>cabLNPE_1</v>
      </c>
      <c r="F17" s="38"/>
      <c r="G17" s="38"/>
      <c r="H17" s="38" t="str">
        <f>KabelEigenschaften!$A$13</f>
        <v>cab2Ls_1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s="3" customFormat="1">
      <c r="A18" s="27" t="str">
        <f t="shared" si="0"/>
        <v>app MOTS D1</v>
      </c>
      <c r="B18" s="32" t="s">
        <v>24</v>
      </c>
      <c r="C18" s="30" t="s">
        <v>421</v>
      </c>
      <c r="D18" s="37" t="s">
        <v>333</v>
      </c>
      <c r="E18" s="38" t="str">
        <f>KabelEigenschaften!$A$4</f>
        <v>cab3LPE_1</v>
      </c>
      <c r="F18" s="38" t="str">
        <f>KabelEigenschaften!$A$8</f>
        <v>cab2L_1</v>
      </c>
      <c r="G18" s="38" t="str">
        <f>KabelEigenschaften!$A$11</f>
        <v>cab5L_1</v>
      </c>
      <c r="H18" s="38" t="str">
        <f>KabelEigenschaften!$A$15</f>
        <v>cab4Ls_1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s="3" customFormat="1">
      <c r="A19" s="27" t="str">
        <f t="shared" si="0"/>
        <v>app MOTS D2</v>
      </c>
      <c r="B19" s="32" t="s">
        <v>24</v>
      </c>
      <c r="C19" s="30" t="s">
        <v>422</v>
      </c>
      <c r="D19" s="37" t="s">
        <v>334</v>
      </c>
      <c r="E19" s="38" t="str">
        <f>KabelEigenschaften!$A$4</f>
        <v>cab3LPE_1</v>
      </c>
      <c r="F19" s="38" t="str">
        <f>KabelEigenschaften!$A$8</f>
        <v>cab2L_1</v>
      </c>
      <c r="G19" s="38" t="str">
        <f>KabelEigenschaften!$A$9</f>
        <v>cab3L_1</v>
      </c>
      <c r="H19" s="38" t="str">
        <f>KabelEigenschaften!$A$15</f>
        <v>cab4Ls_1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s="3" customFormat="1">
      <c r="A20" s="27" t="str">
        <f t="shared" si="0"/>
        <v>app MOTS D3</v>
      </c>
      <c r="B20" s="32" t="s">
        <v>24</v>
      </c>
      <c r="C20" s="30" t="s">
        <v>423</v>
      </c>
      <c r="D20" s="37" t="s">
        <v>335</v>
      </c>
      <c r="E20" s="38" t="str">
        <f>KabelEigenschaften!$A$4</f>
        <v>cab3LPE_1</v>
      </c>
      <c r="F20" s="38" t="str">
        <f>KabelEigenschaften!$A$8</f>
        <v>cab2L_1</v>
      </c>
      <c r="G20" s="38" t="str">
        <f>KabelEigenschaften!$A$9</f>
        <v>cab3L_1</v>
      </c>
      <c r="H20" s="38" t="str">
        <f>KabelEigenschaften!$A$13</f>
        <v>cab2Ls_1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s="3" customFormat="1">
      <c r="A21" s="27" t="str">
        <f t="shared" si="0"/>
        <v>app MOTS D4</v>
      </c>
      <c r="B21" s="32" t="s">
        <v>24</v>
      </c>
      <c r="C21" s="30" t="s">
        <v>424</v>
      </c>
      <c r="D21" s="37" t="s">
        <v>336</v>
      </c>
      <c r="E21" s="38" t="str">
        <f>KabelEigenschaften!$A$4</f>
        <v>cab3LPE_1</v>
      </c>
      <c r="F21" s="38"/>
      <c r="G21" s="38" t="str">
        <f>KabelEigenschaften!$A$9</f>
        <v>cab3L_1</v>
      </c>
      <c r="H21" s="38" t="str">
        <f>KabelEigenschaften!$A$13</f>
        <v>cab2Ls_1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s="3" customFormat="1">
      <c r="A22" s="27" t="str">
        <f t="shared" si="0"/>
        <v>app MOTS D5</v>
      </c>
      <c r="B22" s="32" t="s">
        <v>24</v>
      </c>
      <c r="C22" s="30" t="s">
        <v>425</v>
      </c>
      <c r="D22" s="37" t="s">
        <v>337</v>
      </c>
      <c r="E22" s="38" t="str">
        <f>KabelEigenschaften!$A$4</f>
        <v>cab3LPE_1</v>
      </c>
      <c r="F22" s="38"/>
      <c r="G22" s="38" t="str">
        <f>KabelEigenschaften!$A$8</f>
        <v>cab2L_1</v>
      </c>
      <c r="H22" s="38" t="str">
        <f>KabelEigenschaften!$A$13</f>
        <v>cab2Ls_1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s="3" customFormat="1">
      <c r="A23" s="27" t="str">
        <f t="shared" si="0"/>
        <v>app MOTS D6</v>
      </c>
      <c r="B23" s="32" t="s">
        <v>24</v>
      </c>
      <c r="C23" s="30" t="s">
        <v>426</v>
      </c>
      <c r="D23" s="37" t="s">
        <v>338</v>
      </c>
      <c r="E23" s="38" t="str">
        <f>KabelEigenschaften!$A$4</f>
        <v>cab3LPE_1</v>
      </c>
      <c r="F23" s="38"/>
      <c r="G23" s="38"/>
      <c r="H23" s="38" t="str">
        <f>KabelEigenschaften!$A$13</f>
        <v>cab2Ls_1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s="3" customFormat="1">
      <c r="A24" s="27" t="str">
        <f t="shared" si="0"/>
        <v>app MOT1 C1</v>
      </c>
      <c r="B24" s="32" t="s">
        <v>30</v>
      </c>
      <c r="C24" s="30" t="s">
        <v>420</v>
      </c>
      <c r="D24" s="37" t="s">
        <v>432</v>
      </c>
      <c r="E24" s="38" t="str">
        <f>KabelEigenschaften!$A$3</f>
        <v>cabLNPE_1</v>
      </c>
      <c r="F24" s="38" t="str">
        <f>KabelEigenschaften!$A$8</f>
        <v>cab2L_1</v>
      </c>
      <c r="G24" s="38" t="str">
        <f>KabelEigenschaften!$A$11</f>
        <v>cab5L_1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s="3" customFormat="1">
      <c r="A25" s="27" t="str">
        <f t="shared" si="0"/>
        <v>app MOT1 C2</v>
      </c>
      <c r="B25" s="32" t="s">
        <v>30</v>
      </c>
      <c r="C25" s="30" t="s">
        <v>427</v>
      </c>
      <c r="D25" s="37" t="s">
        <v>434</v>
      </c>
      <c r="E25" s="38" t="str">
        <f>KabelEigenschaften!$A$3</f>
        <v>cabLNPE_1</v>
      </c>
      <c r="F25" s="38" t="str">
        <f>KabelEigenschaften!$A$8</f>
        <v>cab2L_1</v>
      </c>
      <c r="G25" s="38" t="str">
        <f>KabelEigenschaften!$A$10</f>
        <v>cab4L_1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s="3" customFormat="1">
      <c r="A26" s="27" t="str">
        <f t="shared" si="0"/>
        <v>app MOT1 C3</v>
      </c>
      <c r="B26" s="32" t="s">
        <v>30</v>
      </c>
      <c r="C26" s="30" t="s">
        <v>428</v>
      </c>
      <c r="D26" s="37" t="s">
        <v>435</v>
      </c>
      <c r="E26" s="38" t="str">
        <f>KabelEigenschaften!$A$3</f>
        <v>cabLNPE_1</v>
      </c>
      <c r="F26" s="38" t="str">
        <f>KabelEigenschaften!$A$8</f>
        <v>cab2L_1</v>
      </c>
      <c r="G26" s="38" t="str">
        <f>KabelEigenschaften!$A$10</f>
        <v>cab4L_1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s="3" customFormat="1">
      <c r="A27" s="27" t="str">
        <f t="shared" si="0"/>
        <v>app MOT1 C4</v>
      </c>
      <c r="B27" s="32" t="s">
        <v>30</v>
      </c>
      <c r="C27" s="30" t="s">
        <v>429</v>
      </c>
      <c r="D27" s="37" t="s">
        <v>433</v>
      </c>
      <c r="E27" s="38" t="str">
        <f>KabelEigenschaften!$A$3</f>
        <v>cabLNPE_1</v>
      </c>
      <c r="F27" s="38"/>
      <c r="G27" s="38" t="str">
        <f>KabelEigenschaften!$A$8</f>
        <v>cab2L_1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s="3" customFormat="1">
      <c r="A28" s="27" t="str">
        <f t="shared" si="0"/>
        <v>app MOT1 C5</v>
      </c>
      <c r="B28" s="32" t="s">
        <v>30</v>
      </c>
      <c r="C28" s="30" t="s">
        <v>430</v>
      </c>
      <c r="D28" s="37" t="s">
        <v>440</v>
      </c>
      <c r="E28" s="38" t="str">
        <f>KabelEigenschaften!$A$3</f>
        <v>cabLNPE_1</v>
      </c>
      <c r="F28" s="38" t="str">
        <f>KabelEigenschaften!$A$8</f>
        <v>cab2L_1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s="3" customFormat="1">
      <c r="A29" s="27" t="str">
        <f t="shared" si="0"/>
        <v>app MOT1 D1</v>
      </c>
      <c r="B29" s="32" t="s">
        <v>30</v>
      </c>
      <c r="C29" s="30" t="s">
        <v>421</v>
      </c>
      <c r="D29" s="37" t="s">
        <v>436</v>
      </c>
      <c r="E29" s="38" t="str">
        <f>KabelEigenschaften!$A$4</f>
        <v>cab3LPE_1</v>
      </c>
      <c r="F29" s="38" t="str">
        <f>KabelEigenschaften!$A$8</f>
        <v>cab2L_1</v>
      </c>
      <c r="G29" s="38" t="str">
        <f>KabelEigenschaften!$A$11</f>
        <v>cab5L_1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s="3" customFormat="1">
      <c r="A30" s="27" t="str">
        <f t="shared" si="0"/>
        <v>app MOT1 D2</v>
      </c>
      <c r="B30" s="32" t="s">
        <v>30</v>
      </c>
      <c r="C30" s="30" t="s">
        <v>422</v>
      </c>
      <c r="D30" s="37" t="s">
        <v>438</v>
      </c>
      <c r="E30" s="38" t="str">
        <f>KabelEigenschaften!$A$4</f>
        <v>cab3LPE_1</v>
      </c>
      <c r="F30" s="38" t="str">
        <f>KabelEigenschaften!$A$8</f>
        <v>cab2L_1</v>
      </c>
      <c r="G30" s="38" t="str">
        <f>KabelEigenschaften!$A$10</f>
        <v>cab4L_1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s="3" customFormat="1">
      <c r="A31" s="27" t="str">
        <f t="shared" si="0"/>
        <v>app MOT1 D3</v>
      </c>
      <c r="B31" s="32" t="s">
        <v>30</v>
      </c>
      <c r="C31" s="30" t="s">
        <v>423</v>
      </c>
      <c r="D31" s="37" t="s">
        <v>439</v>
      </c>
      <c r="E31" s="38" t="str">
        <f>KabelEigenschaften!$A$4</f>
        <v>cab3LPE_1</v>
      </c>
      <c r="F31" s="38" t="str">
        <f>KabelEigenschaften!$A$8</f>
        <v>cab2L_1</v>
      </c>
      <c r="G31" s="38" t="str">
        <f>KabelEigenschaften!$A$10</f>
        <v>cab4L_1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s="3" customFormat="1">
      <c r="A32" s="27" t="str">
        <f t="shared" si="0"/>
        <v>app MOT1 D4</v>
      </c>
      <c r="B32" s="32" t="s">
        <v>30</v>
      </c>
      <c r="C32" s="30" t="s">
        <v>424</v>
      </c>
      <c r="D32" s="37" t="s">
        <v>437</v>
      </c>
      <c r="E32" s="38" t="str">
        <f>KabelEigenschaften!$A$4</f>
        <v>cab3LPE_1</v>
      </c>
      <c r="F32" s="38"/>
      <c r="G32" s="38" t="str">
        <f>KabelEigenschaften!$A$8</f>
        <v>cab2L_1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s="3" customFormat="1">
      <c r="A33" s="27" t="str">
        <f t="shared" si="0"/>
        <v>app MOT1 D5</v>
      </c>
      <c r="B33" s="32" t="s">
        <v>30</v>
      </c>
      <c r="C33" s="30" t="s">
        <v>425</v>
      </c>
      <c r="D33" s="37" t="s">
        <v>441</v>
      </c>
      <c r="E33" s="38" t="str">
        <f>KabelEigenschaften!$A$4</f>
        <v>cab3LPE_1</v>
      </c>
      <c r="F33" s="38" t="str">
        <f>KabelEigenschaften!$A$8</f>
        <v>cab2L_1</v>
      </c>
      <c r="G33" s="38" t="str">
        <f>KabelEigenschaften!$A$8</f>
        <v>cab2L_1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s="3" customFormat="1">
      <c r="A34" s="27" t="str">
        <f t="shared" si="0"/>
        <v>app PMPx C1</v>
      </c>
      <c r="B34" s="32" t="s">
        <v>33</v>
      </c>
      <c r="C34" s="30" t="s">
        <v>420</v>
      </c>
      <c r="D34" s="37" t="s">
        <v>432</v>
      </c>
      <c r="E34" s="38" t="str">
        <f>KabelEigenschaften!$A$3</f>
        <v>cabLNPE_1</v>
      </c>
      <c r="F34" s="38" t="str">
        <f>KabelEigenschaften!$A$8</f>
        <v>cab2L_1</v>
      </c>
      <c r="G34" s="38" t="str">
        <f>KabelEigenschaften!$A$11</f>
        <v>cab5L_1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s="3" customFormat="1">
      <c r="A35" s="27" t="str">
        <f t="shared" si="0"/>
        <v>app PMPx C2</v>
      </c>
      <c r="B35" s="32" t="s">
        <v>33</v>
      </c>
      <c r="C35" s="30" t="s">
        <v>427</v>
      </c>
      <c r="D35" s="37" t="s">
        <v>434</v>
      </c>
      <c r="E35" s="38" t="str">
        <f>KabelEigenschaften!$A$3</f>
        <v>cabLNPE_1</v>
      </c>
      <c r="F35" s="38" t="str">
        <f>KabelEigenschaften!$A$8</f>
        <v>cab2L_1</v>
      </c>
      <c r="G35" s="38" t="str">
        <f>KabelEigenschaften!$A$10</f>
        <v>cab4L_1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s="3" customFormat="1">
      <c r="A36" s="27" t="str">
        <f t="shared" si="0"/>
        <v>app PMPx C3</v>
      </c>
      <c r="B36" s="32" t="s">
        <v>33</v>
      </c>
      <c r="C36" s="30" t="s">
        <v>428</v>
      </c>
      <c r="D36" s="37" t="s">
        <v>435</v>
      </c>
      <c r="E36" s="38" t="str">
        <f>KabelEigenschaften!$A$3</f>
        <v>cabLNPE_1</v>
      </c>
      <c r="F36" s="38" t="str">
        <f>KabelEigenschaften!$A$8</f>
        <v>cab2L_1</v>
      </c>
      <c r="G36" s="38" t="str">
        <f>KabelEigenschaften!$A$10</f>
        <v>cab4L_1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s="3" customFormat="1">
      <c r="A37" s="27" t="str">
        <f t="shared" si="0"/>
        <v>app PMPx C4</v>
      </c>
      <c r="B37" s="32" t="s">
        <v>33</v>
      </c>
      <c r="C37" s="30" t="s">
        <v>429</v>
      </c>
      <c r="D37" s="37" t="s">
        <v>433</v>
      </c>
      <c r="E37" s="38" t="str">
        <f>KabelEigenschaften!$A$3</f>
        <v>cabLNPE_1</v>
      </c>
      <c r="F37" s="38"/>
      <c r="G37" s="38" t="str">
        <f>KabelEigenschaften!$A$8</f>
        <v>cab2L_1</v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s="3" customFormat="1">
      <c r="A38" s="27" t="str">
        <f t="shared" si="0"/>
        <v>app PMPx C5</v>
      </c>
      <c r="B38" s="32" t="s">
        <v>33</v>
      </c>
      <c r="C38" s="30" t="s">
        <v>430</v>
      </c>
      <c r="D38" s="37" t="s">
        <v>440</v>
      </c>
      <c r="E38" s="38" t="str">
        <f>KabelEigenschaften!$A$3</f>
        <v>cabLNPE_1</v>
      </c>
      <c r="F38" s="38" t="str">
        <f>KabelEigenschaften!$A$8</f>
        <v>cab2L_1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s="3" customFormat="1">
      <c r="A39" s="27" t="str">
        <f t="shared" si="0"/>
        <v>app PMPx D1</v>
      </c>
      <c r="B39" s="32" t="s">
        <v>33</v>
      </c>
      <c r="C39" s="30" t="s">
        <v>421</v>
      </c>
      <c r="D39" s="37" t="s">
        <v>436</v>
      </c>
      <c r="E39" s="38" t="str">
        <f>KabelEigenschaften!$A$4</f>
        <v>cab3LPE_1</v>
      </c>
      <c r="F39" s="38" t="str">
        <f>KabelEigenschaften!$A$8</f>
        <v>cab2L_1</v>
      </c>
      <c r="G39" s="38" t="str">
        <f>KabelEigenschaften!$A$11</f>
        <v>cab5L_1</v>
      </c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s="3" customFormat="1">
      <c r="A40" s="27" t="str">
        <f t="shared" si="0"/>
        <v>app PMPx D2</v>
      </c>
      <c r="B40" s="32" t="s">
        <v>33</v>
      </c>
      <c r="C40" s="30" t="s">
        <v>422</v>
      </c>
      <c r="D40" s="37" t="s">
        <v>438</v>
      </c>
      <c r="E40" s="38" t="str">
        <f>KabelEigenschaften!$A$4</f>
        <v>cab3LPE_1</v>
      </c>
      <c r="F40" s="38" t="str">
        <f>KabelEigenschaften!$A$8</f>
        <v>cab2L_1</v>
      </c>
      <c r="G40" s="38" t="str">
        <f>KabelEigenschaften!$A$10</f>
        <v>cab4L_1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s="3" customFormat="1">
      <c r="A41" s="27" t="str">
        <f t="shared" si="0"/>
        <v>app PMPx D3</v>
      </c>
      <c r="B41" s="32" t="s">
        <v>33</v>
      </c>
      <c r="C41" s="30" t="s">
        <v>423</v>
      </c>
      <c r="D41" s="37" t="s">
        <v>439</v>
      </c>
      <c r="E41" s="38" t="str">
        <f>KabelEigenschaften!$A$4</f>
        <v>cab3LPE_1</v>
      </c>
      <c r="F41" s="38" t="str">
        <f>KabelEigenschaften!$A$8</f>
        <v>cab2L_1</v>
      </c>
      <c r="G41" s="38" t="str">
        <f>KabelEigenschaften!$A$10</f>
        <v>cab4L_1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s="3" customFormat="1">
      <c r="A42" s="27" t="str">
        <f t="shared" si="0"/>
        <v>app PMPx D4</v>
      </c>
      <c r="B42" s="32" t="s">
        <v>33</v>
      </c>
      <c r="C42" s="30" t="s">
        <v>424</v>
      </c>
      <c r="D42" s="37" t="s">
        <v>437</v>
      </c>
      <c r="E42" s="38" t="str">
        <f>KabelEigenschaften!$A$4</f>
        <v>cab3LPE_1</v>
      </c>
      <c r="F42" s="38"/>
      <c r="G42" s="38" t="str">
        <f>KabelEigenschaften!$A$8</f>
        <v>cab2L_1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s="3" customFormat="1">
      <c r="A43" s="27" t="str">
        <f t="shared" si="0"/>
        <v>app PMPx D5</v>
      </c>
      <c r="B43" s="32" t="s">
        <v>33</v>
      </c>
      <c r="C43" s="30" t="s">
        <v>425</v>
      </c>
      <c r="D43" s="37" t="s">
        <v>441</v>
      </c>
      <c r="E43" s="38" t="str">
        <f>KabelEigenschaften!$A$4</f>
        <v>cab3LPE_1</v>
      </c>
      <c r="F43" s="38" t="str">
        <f>KabelEigenschaften!$A$8</f>
        <v>cab2L_1</v>
      </c>
      <c r="G43" s="38" t="str">
        <f>KabelEigenschaften!$A$8</f>
        <v>cab2L_1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s="3" customFormat="1">
      <c r="A44" s="27" t="str">
        <f t="shared" si="0"/>
        <v>app RVTx A1</v>
      </c>
      <c r="B44" s="32" t="s">
        <v>49</v>
      </c>
      <c r="C44" s="30" t="s">
        <v>327</v>
      </c>
      <c r="D44" s="37" t="s">
        <v>443</v>
      </c>
      <c r="E44" s="38"/>
      <c r="F44" s="38"/>
      <c r="G44" s="38"/>
      <c r="H44" s="38" t="str">
        <f>KabelEigenschaften!$A$15</f>
        <v>cab4Ls_1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s="3" customFormat="1">
      <c r="A45" s="27" t="str">
        <f t="shared" si="0"/>
        <v>app RVTx A2</v>
      </c>
      <c r="B45" s="32" t="s">
        <v>49</v>
      </c>
      <c r="C45" s="30" t="s">
        <v>329</v>
      </c>
      <c r="D45" s="37" t="s">
        <v>444</v>
      </c>
      <c r="E45" s="38"/>
      <c r="F45" s="38"/>
      <c r="G45" s="38"/>
      <c r="H45" s="38" t="str">
        <f>KabelEigenschaften!$A$14</f>
        <v>cab3Ls_1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s="3" customFormat="1">
      <c r="A46" s="27" t="str">
        <f t="shared" si="0"/>
        <v>app RVTx B1</v>
      </c>
      <c r="B46" s="32" t="s">
        <v>49</v>
      </c>
      <c r="C46" s="30" t="s">
        <v>328</v>
      </c>
      <c r="D46" s="37" t="s">
        <v>445</v>
      </c>
      <c r="E46" s="38"/>
      <c r="F46" s="38"/>
      <c r="G46" s="38"/>
      <c r="H46" s="38" t="str">
        <f>KabelEigenschaften!$A$15</f>
        <v>cab4Ls_1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s="3" customFormat="1">
      <c r="A47" s="27" t="str">
        <f t="shared" si="0"/>
        <v>app RVTx B2</v>
      </c>
      <c r="B47" s="32" t="s">
        <v>49</v>
      </c>
      <c r="C47" s="30" t="s">
        <v>331</v>
      </c>
      <c r="D47" s="37" t="s">
        <v>446</v>
      </c>
      <c r="E47" s="38"/>
      <c r="F47" s="38"/>
      <c r="G47" s="38"/>
      <c r="H47" s="38" t="str">
        <f>KabelEigenschaften!$A$14</f>
        <v>cab3Ls_1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s="3" customFormat="1">
      <c r="A48" s="27" t="str">
        <f t="shared" si="0"/>
        <v>app RVTx C1</v>
      </c>
      <c r="B48" s="32" t="s">
        <v>49</v>
      </c>
      <c r="C48" s="30" t="s">
        <v>420</v>
      </c>
      <c r="D48" s="37" t="s">
        <v>447</v>
      </c>
      <c r="E48" s="38" t="str">
        <f>KabelEigenschaften!$A$3</f>
        <v>cabLNPE_1</v>
      </c>
      <c r="F48" s="38"/>
      <c r="G48" s="38"/>
      <c r="H48" s="38" t="str">
        <f>KabelEigenschaften!$A$15</f>
        <v>cab4Ls_1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s="3" customFormat="1">
      <c r="A49" s="27" t="str">
        <f t="shared" si="0"/>
        <v>app RVTx C2</v>
      </c>
      <c r="B49" s="32" t="s">
        <v>49</v>
      </c>
      <c r="C49" s="30" t="s">
        <v>427</v>
      </c>
      <c r="D49" s="37" t="s">
        <v>448</v>
      </c>
      <c r="E49" s="38" t="str">
        <f>KabelEigenschaften!$A$3</f>
        <v>cabLNPE_1</v>
      </c>
      <c r="F49" s="38"/>
      <c r="G49" s="38"/>
      <c r="H49" s="38" t="str">
        <f>KabelEigenschaften!$A$13</f>
        <v>cab2Ls_1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s="3" customFormat="1">
      <c r="A50" s="3" t="str">
        <f t="shared" si="0"/>
        <v>app SM01 A1</v>
      </c>
      <c r="B50" s="33" t="s">
        <v>56</v>
      </c>
      <c r="C50" s="3" t="s">
        <v>327</v>
      </c>
      <c r="D50" s="37" t="s">
        <v>124</v>
      </c>
      <c r="E50" s="38"/>
      <c r="F50" s="38"/>
      <c r="G50" s="38" t="str">
        <f>KabelEigenschaften!$A$8</f>
        <v>cab2L_1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s="3" customFormat="1">
      <c r="A51" s="3" t="str">
        <f t="shared" si="0"/>
        <v>app SM02 A1</v>
      </c>
      <c r="B51" s="33" t="s">
        <v>61</v>
      </c>
      <c r="C51" s="3" t="s">
        <v>327</v>
      </c>
      <c r="D51" s="37" t="s">
        <v>125</v>
      </c>
      <c r="E51" s="38"/>
      <c r="F51" s="38"/>
      <c r="G51" s="38" t="str">
        <f>KabelEigenschaften!$A$9</f>
        <v>cab3L_1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s="3" customFormat="1">
      <c r="A52" s="3" t="str">
        <f t="shared" si="0"/>
        <v>app SM03 A1</v>
      </c>
      <c r="B52" s="33" t="s">
        <v>67</v>
      </c>
      <c r="C52" s="3" t="s">
        <v>327</v>
      </c>
      <c r="D52" s="37" t="s">
        <v>126</v>
      </c>
      <c r="E52" s="38"/>
      <c r="F52" s="38"/>
      <c r="G52" s="38" t="str">
        <f>KabelEigenschaften!$A$10</f>
        <v>cab4L_1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 s="3" customFormat="1">
      <c r="A53" s="3" t="str">
        <f t="shared" si="0"/>
        <v>app RM01 A1</v>
      </c>
      <c r="B53" s="33" t="s">
        <v>72</v>
      </c>
      <c r="C53" s="3" t="s">
        <v>327</v>
      </c>
      <c r="D53" s="37" t="s">
        <v>127</v>
      </c>
      <c r="E53" s="38"/>
      <c r="F53" s="38"/>
      <c r="G53" s="38" t="str">
        <f>KabelEigenschaften!$A$8</f>
        <v>cab2L_1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s="3" customFormat="1">
      <c r="A54" s="3" t="str">
        <f t="shared" si="0"/>
        <v>app RM02 A1</v>
      </c>
      <c r="B54" s="33" t="s">
        <v>77</v>
      </c>
      <c r="C54" s="3" t="s">
        <v>327</v>
      </c>
      <c r="D54" s="37" t="s">
        <v>128</v>
      </c>
      <c r="E54" s="38"/>
      <c r="F54" s="38"/>
      <c r="G54" s="38" t="str">
        <f>KabelEigenschaften!$A$9</f>
        <v>cab3L_1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s="3" customFormat="1">
      <c r="A55" s="3" t="str">
        <f t="shared" si="0"/>
        <v>app RM03 A1</v>
      </c>
      <c r="B55" s="33" t="s">
        <v>83</v>
      </c>
      <c r="C55" s="3" t="s">
        <v>327</v>
      </c>
      <c r="D55" s="37" t="s">
        <v>129</v>
      </c>
      <c r="E55" s="38"/>
      <c r="F55" s="38"/>
      <c r="G55" s="38" t="str">
        <f>KabelEigenschaften!$A$10</f>
        <v>cab4L_1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 s="3" customFormat="1">
      <c r="A56" s="3" t="str">
        <f t="shared" si="0"/>
        <v>app KLPx A1</v>
      </c>
      <c r="B56" s="33" t="s">
        <v>36</v>
      </c>
      <c r="C56" s="3" t="s">
        <v>327</v>
      </c>
      <c r="D56" s="37" t="s">
        <v>449</v>
      </c>
      <c r="E56" s="38"/>
      <c r="F56" s="38"/>
      <c r="G56" s="38" t="str">
        <f>KabelEigenschaften!$A$10</f>
        <v>cab4L_1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 s="3" customFormat="1">
      <c r="A57" s="3" t="str">
        <f t="shared" si="0"/>
        <v>app KLPx A2</v>
      </c>
      <c r="B57" s="33" t="s">
        <v>36</v>
      </c>
      <c r="C57" s="3" t="s">
        <v>329</v>
      </c>
      <c r="D57" s="37" t="s">
        <v>450</v>
      </c>
      <c r="E57" s="38"/>
      <c r="F57" s="38"/>
      <c r="G57" s="38" t="str">
        <f>KabelEigenschaften!$A$9</f>
        <v>cab3L_1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 s="3" customFormat="1">
      <c r="A58" s="3" t="str">
        <f t="shared" si="0"/>
        <v>app KLPx A3</v>
      </c>
      <c r="B58" s="33" t="s">
        <v>36</v>
      </c>
      <c r="C58" s="3" t="s">
        <v>330</v>
      </c>
      <c r="D58" s="37" t="s">
        <v>451</v>
      </c>
      <c r="E58" s="38"/>
      <c r="F58" s="38"/>
      <c r="G58" s="38" t="str">
        <f>KabelEigenschaften!$A$8</f>
        <v>cab2L_1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s="3" customFormat="1">
      <c r="A59" s="3" t="str">
        <f t="shared" si="0"/>
        <v>app KLPx B1</v>
      </c>
      <c r="B59" s="33" t="s">
        <v>36</v>
      </c>
      <c r="C59" s="3" t="s">
        <v>328</v>
      </c>
      <c r="D59" s="37" t="s">
        <v>452</v>
      </c>
      <c r="E59" s="38"/>
      <c r="F59" s="38"/>
      <c r="G59" s="38" t="str">
        <f>KabelEigenschaften!$A$10</f>
        <v>cab4L_1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 s="3" customFormat="1">
      <c r="A60" s="3" t="str">
        <f t="shared" si="0"/>
        <v>app KLPx B2</v>
      </c>
      <c r="B60" s="33" t="s">
        <v>36</v>
      </c>
      <c r="C60" s="3" t="s">
        <v>331</v>
      </c>
      <c r="D60" s="37" t="s">
        <v>453</v>
      </c>
      <c r="E60" s="38"/>
      <c r="F60" s="38"/>
      <c r="G60" s="38" t="str">
        <f>KabelEigenschaften!$A$9</f>
        <v>cab3L_1</v>
      </c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 s="3" customFormat="1">
      <c r="A61" s="3" t="str">
        <f t="shared" si="0"/>
        <v>app KLPx B3</v>
      </c>
      <c r="B61" s="33" t="s">
        <v>36</v>
      </c>
      <c r="C61" s="3" t="s">
        <v>332</v>
      </c>
      <c r="D61" s="37" t="s">
        <v>454</v>
      </c>
      <c r="E61" s="38"/>
      <c r="F61" s="38"/>
      <c r="G61" s="38" t="str">
        <f>KabelEigenschaften!$A$8</f>
        <v>cab2L_1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 s="3" customFormat="1">
      <c r="A62" s="3" t="str">
        <f t="shared" si="0"/>
        <v>app KLPx C1</v>
      </c>
      <c r="B62" s="33" t="s">
        <v>36</v>
      </c>
      <c r="C62" s="3" t="s">
        <v>420</v>
      </c>
      <c r="D62" s="37" t="s">
        <v>455</v>
      </c>
      <c r="E62" s="38" t="str">
        <f>KabelEigenschaften!$A$3</f>
        <v>cabLNPE_1</v>
      </c>
      <c r="F62" s="38"/>
      <c r="G62" s="38" t="str">
        <f>KabelEigenschaften!$A$10</f>
        <v>cab4L_1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 s="3" customFormat="1">
      <c r="A63" s="3" t="str">
        <f t="shared" si="0"/>
        <v>app KLPx C2</v>
      </c>
      <c r="B63" s="33" t="s">
        <v>36</v>
      </c>
      <c r="C63" s="3" t="s">
        <v>427</v>
      </c>
      <c r="D63" s="37" t="s">
        <v>456</v>
      </c>
      <c r="E63" s="38" t="str">
        <f>KabelEigenschaften!$A$3</f>
        <v>cabLNPE_1</v>
      </c>
      <c r="F63" s="38"/>
      <c r="G63" s="38" t="str">
        <f>KabelEigenschaften!$A$9</f>
        <v>cab3L_1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 s="3" customFormat="1" ht="15.75" thickBot="1">
      <c r="A64" s="3" t="str">
        <f t="shared" si="0"/>
        <v>app KLPx C3</v>
      </c>
      <c r="B64" s="34" t="s">
        <v>36</v>
      </c>
      <c r="C64" s="3" t="s">
        <v>428</v>
      </c>
      <c r="D64" s="37" t="s">
        <v>457</v>
      </c>
      <c r="E64" s="38" t="str">
        <f>KabelEigenschaften!$A$3</f>
        <v>cabLNPE_1</v>
      </c>
      <c r="F64" s="38"/>
      <c r="G64" s="38" t="str">
        <f>KabelEigenschaften!$A$8</f>
        <v>cab2L_1</v>
      </c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 s="3" customFormat="1">
      <c r="A65" s="3" t="str">
        <f t="shared" si="0"/>
        <v>app PNT3 A1</v>
      </c>
      <c r="B65" s="3" t="s">
        <v>168</v>
      </c>
      <c r="C65" s="3" t="s">
        <v>327</v>
      </c>
      <c r="D65" s="37" t="s">
        <v>442</v>
      </c>
      <c r="E65" s="38"/>
      <c r="F65" s="38"/>
      <c r="G65" s="38" t="str">
        <f>KabelEigenschaften!$A$10</f>
        <v>cab4L_1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 s="3" customFormat="1">
      <c r="A66" s="3" t="str">
        <f t="shared" si="0"/>
        <v xml:space="preserve">app PNT3_230 </v>
      </c>
      <c r="B66" s="3" t="s">
        <v>291</v>
      </c>
      <c r="D66" s="37" t="s">
        <v>290</v>
      </c>
      <c r="E66" s="38" t="str">
        <f>KabelEigenschaften!$A$3</f>
        <v>cabLNPE_1</v>
      </c>
      <c r="F66" s="38"/>
      <c r="G66" s="38" t="str">
        <f>KabelEigenschaften!$A$9</f>
        <v>cab3L_1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 s="3" customFormat="1">
      <c r="A67" s="3" t="str">
        <f t="shared" si="0"/>
        <v>app AOUT A1</v>
      </c>
      <c r="B67" s="3" t="s">
        <v>118</v>
      </c>
      <c r="C67" s="3" t="s">
        <v>327</v>
      </c>
      <c r="D67" s="37" t="s">
        <v>119</v>
      </c>
      <c r="E67" s="38"/>
      <c r="F67" s="38"/>
      <c r="G67" s="38"/>
      <c r="H67" s="38" t="str">
        <f>KabelEigenschaften!$A$13</f>
        <v>cab2Ls_1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 s="3" customFormat="1">
      <c r="A68" s="3" t="str">
        <f t="shared" si="0"/>
        <v>app DOUT A1</v>
      </c>
      <c r="B68" s="3" t="s">
        <v>120</v>
      </c>
      <c r="C68" s="3" t="s">
        <v>327</v>
      </c>
      <c r="D68" s="37" t="s">
        <v>121</v>
      </c>
      <c r="E68" s="38"/>
      <c r="F68" s="38"/>
      <c r="G68" s="38" t="str">
        <f>KabelEigenschaften!$A$8</f>
        <v>cab2L_1</v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 s="3" customFormat="1">
      <c r="A69" s="3" t="str">
        <f t="shared" ref="A69" si="1">CONCATENATE("app"," ",B69," ",C69)</f>
        <v xml:space="preserve">app LOG1 </v>
      </c>
      <c r="B69" s="3" t="s">
        <v>130</v>
      </c>
      <c r="D69" s="37" t="s">
        <v>131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</sheetData>
  <phoneticPr fontId="5" type="noConversion"/>
  <dataValidations count="1">
    <dataValidation type="whole" errorStyle="warning" showInputMessage="1" showErrorMessage="1" prompt="1 -&gt; X3002_x000a_2 -&gt; 300X2" sqref="C3" xr:uid="{526F82D5-F513-4C02-AE69-78A993699C64}">
      <formula1>1</formula1>
      <formula2>2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AMK12"/>
  <sheetViews>
    <sheetView workbookViewId="0">
      <selection activeCell="F6" sqref="F6"/>
    </sheetView>
  </sheetViews>
  <sheetFormatPr baseColWidth="10" defaultColWidth="8.85546875" defaultRowHeight="15"/>
  <cols>
    <col min="1" max="1" width="22" style="3" customWidth="1"/>
    <col min="2" max="2" width="13.42578125" style="1" bestFit="1" customWidth="1"/>
    <col min="3" max="3" width="12.5703125" style="1" bestFit="1" customWidth="1"/>
    <col min="4" max="1013" width="10.5703125" style="1" customWidth="1"/>
    <col min="1014" max="1025" width="9.140625" style="1" customWidth="1"/>
  </cols>
  <sheetData>
    <row r="1" spans="1:3" s="3" customFormat="1">
      <c r="A1" s="28" t="s">
        <v>162</v>
      </c>
      <c r="B1" s="29" t="s">
        <v>163</v>
      </c>
      <c r="C1" s="29" t="s">
        <v>164</v>
      </c>
    </row>
    <row r="2" spans="1:3">
      <c r="A2" s="27" t="s">
        <v>485</v>
      </c>
      <c r="B2" s="87" t="s">
        <v>1504</v>
      </c>
      <c r="C2" s="37" t="s">
        <v>4</v>
      </c>
    </row>
    <row r="3" spans="1:3">
      <c r="A3" s="3" t="s">
        <v>165</v>
      </c>
      <c r="B3" s="37" t="s">
        <v>222</v>
      </c>
      <c r="C3" s="37" t="s">
        <v>221</v>
      </c>
    </row>
    <row r="4" spans="1:3">
      <c r="A4" s="27" t="s">
        <v>1495</v>
      </c>
      <c r="B4" s="37">
        <v>32</v>
      </c>
      <c r="C4" s="37">
        <v>499</v>
      </c>
    </row>
    <row r="5" spans="1:3">
      <c r="A5" s="3" t="s">
        <v>154</v>
      </c>
      <c r="B5" s="37">
        <v>600</v>
      </c>
      <c r="C5" s="37">
        <v>699</v>
      </c>
    </row>
    <row r="6" spans="1:3">
      <c r="A6" s="3" t="s">
        <v>155</v>
      </c>
      <c r="B6" s="37"/>
      <c r="C6" s="37"/>
    </row>
    <row r="7" spans="1:3">
      <c r="A7" s="3" t="s">
        <v>156</v>
      </c>
      <c r="B7" s="37">
        <v>500</v>
      </c>
      <c r="C7" s="37">
        <v>599</v>
      </c>
    </row>
    <row r="8" spans="1:3">
      <c r="A8" s="3" t="s">
        <v>157</v>
      </c>
      <c r="B8" s="37"/>
      <c r="C8" s="37"/>
    </row>
    <row r="9" spans="1:3">
      <c r="A9" s="3" t="s">
        <v>158</v>
      </c>
      <c r="B9" s="37"/>
      <c r="C9" s="37"/>
    </row>
    <row r="10" spans="1:3">
      <c r="A10" s="3" t="s">
        <v>159</v>
      </c>
      <c r="B10" s="37"/>
      <c r="C10" s="37"/>
    </row>
    <row r="11" spans="1:3">
      <c r="A11" s="3" t="s">
        <v>166</v>
      </c>
      <c r="B11" s="37">
        <v>700</v>
      </c>
      <c r="C11" s="37">
        <v>999</v>
      </c>
    </row>
    <row r="12" spans="1:3">
      <c r="A12" s="3" t="s">
        <v>167</v>
      </c>
      <c r="B12" s="37">
        <v>1000</v>
      </c>
      <c r="C12" s="37">
        <v>9999</v>
      </c>
    </row>
  </sheetData>
  <dataValidations count="1">
    <dataValidation type="list" allowBlank="1" showInputMessage="1" showErrorMessage="1" sqref="B2" xr:uid="{BFB4EDE7-0C22-4F23-A6BF-FF418A9A1C52}">
      <formula1>"ja,nein"</formula1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MC5"/>
  <sheetViews>
    <sheetView zoomScale="88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ColWidth="8.85546875" defaultRowHeight="15"/>
  <cols>
    <col min="1" max="1" width="28.28515625" style="1" customWidth="1"/>
    <col min="2" max="3" width="26.7109375" style="1" customWidth="1"/>
    <col min="4" max="5" width="22.5703125" style="1" bestFit="1" customWidth="1"/>
    <col min="6" max="7" width="23.28515625" style="1" customWidth="1"/>
    <col min="8" max="13" width="19.28515625" style="1" customWidth="1"/>
    <col min="14" max="1017" width="10.5703125" style="1" customWidth="1"/>
    <col min="1018" max="1028" width="9.140625" customWidth="1"/>
  </cols>
  <sheetData>
    <row r="1" spans="1:13" s="3" customFormat="1">
      <c r="A1" s="3" t="s">
        <v>99</v>
      </c>
      <c r="B1" s="40" t="s">
        <v>174</v>
      </c>
      <c r="C1" s="40" t="s">
        <v>175</v>
      </c>
      <c r="D1" s="40" t="s">
        <v>100</v>
      </c>
      <c r="E1" s="40" t="s">
        <v>169</v>
      </c>
      <c r="F1" s="40" t="s">
        <v>101</v>
      </c>
      <c r="G1" s="40" t="s">
        <v>170</v>
      </c>
      <c r="H1" s="40" t="s">
        <v>102</v>
      </c>
      <c r="I1" s="40" t="s">
        <v>171</v>
      </c>
      <c r="J1" s="40" t="s">
        <v>103</v>
      </c>
      <c r="K1" s="40" t="s">
        <v>172</v>
      </c>
      <c r="L1" s="40" t="s">
        <v>104</v>
      </c>
      <c r="M1" s="40" t="s">
        <v>173</v>
      </c>
    </row>
    <row r="2" spans="1:13">
      <c r="A2" s="3" t="s">
        <v>105</v>
      </c>
      <c r="B2" s="35" t="s">
        <v>107</v>
      </c>
      <c r="C2" s="37" t="s">
        <v>106</v>
      </c>
      <c r="D2" s="38" t="str">
        <f>CONCATENATE(ApparateEigenschaften!$B$4,"_0",1)</f>
        <v>SENS_01</v>
      </c>
      <c r="E2" s="37" t="s">
        <v>108</v>
      </c>
      <c r="F2" s="38" t="e">
        <f>CONCATENATE(ApparateEigenschaften!#REF!,"_0",1)</f>
        <v>#REF!</v>
      </c>
      <c r="G2" s="37" t="s">
        <v>109</v>
      </c>
      <c r="H2" s="38" t="e">
        <f>CONCATENATE(ApparateEigenschaften!#REF!,"_0",1)</f>
        <v>#REF!</v>
      </c>
      <c r="I2" s="37" t="s">
        <v>110</v>
      </c>
      <c r="J2" s="38"/>
      <c r="K2" s="37"/>
      <c r="L2" s="38"/>
      <c r="M2" s="37"/>
    </row>
    <row r="3" spans="1:13">
      <c r="A3" s="3" t="s">
        <v>111</v>
      </c>
      <c r="B3" s="35" t="s">
        <v>113</v>
      </c>
      <c r="C3" s="37" t="s">
        <v>112</v>
      </c>
      <c r="D3" s="38"/>
      <c r="E3" s="37"/>
      <c r="F3" s="38"/>
      <c r="G3" s="37"/>
      <c r="H3" s="38"/>
      <c r="I3" s="37"/>
      <c r="J3" s="38"/>
      <c r="K3" s="37"/>
      <c r="L3" s="38"/>
      <c r="M3" s="37"/>
    </row>
    <row r="4" spans="1:13">
      <c r="A4" s="3" t="s">
        <v>114</v>
      </c>
      <c r="B4" s="35" t="s">
        <v>116</v>
      </c>
      <c r="C4" s="37" t="s">
        <v>115</v>
      </c>
      <c r="D4" s="38"/>
      <c r="E4" s="37"/>
      <c r="F4" s="38"/>
      <c r="G4" s="37"/>
      <c r="H4" s="38"/>
      <c r="I4" s="37"/>
      <c r="J4" s="38"/>
      <c r="K4" s="37"/>
      <c r="L4" s="38"/>
      <c r="M4" s="37"/>
    </row>
    <row r="5" spans="1:13">
      <c r="A5" s="3"/>
      <c r="B5" s="35"/>
      <c r="C5" s="37"/>
      <c r="D5" s="38"/>
      <c r="E5" s="37"/>
      <c r="F5" s="38"/>
      <c r="G5" s="37"/>
      <c r="H5" s="38"/>
      <c r="I5" s="37"/>
      <c r="J5" s="38"/>
      <c r="K5" s="37"/>
      <c r="L5" s="38"/>
      <c r="M5" s="3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WazUp</vt:lpstr>
      <vt:lpstr>Import_SPStext</vt:lpstr>
      <vt:lpstr>VorlagenListeFUPLA</vt:lpstr>
      <vt:lpstr>MasterListe</vt:lpstr>
      <vt:lpstr>ApparateVorlagen</vt:lpstr>
      <vt:lpstr>ProjektEigenschaften</vt:lpstr>
      <vt:lpstr>DatenpunktEigenschaften</vt:lpstr>
      <vt:lpstr>SteuerungsEigenschaften</vt:lpstr>
      <vt:lpstr>KabelEigenschaften</vt:lpstr>
      <vt:lpstr>ApparateEigenschaften</vt:lpstr>
      <vt:lpstr>AdressierungsKonzept</vt:lpstr>
      <vt:lpstr>AnlageEigenschaften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Elite One</dc:creator>
  <dc:description/>
  <cp:lastModifiedBy>Dave Kunz</cp:lastModifiedBy>
  <cp:revision>35</cp:revision>
  <dcterms:created xsi:type="dcterms:W3CDTF">2019-06-22T18:43:15Z</dcterms:created>
  <dcterms:modified xsi:type="dcterms:W3CDTF">2023-01-25T10:54:25Z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