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T\Customers\GE\Proposals\MicroServices\"/>
    </mc:Choice>
  </mc:AlternateContent>
  <bookViews>
    <workbookView xWindow="240" yWindow="132" windowWidth="20112" windowHeight="7932"/>
  </bookViews>
  <sheets>
    <sheet name="3 Options" sheetId="2" r:id="rId1"/>
    <sheet name="temp" sheetId="3" r:id="rId2"/>
    <sheet name="Matrix of options" sheetId="4" r:id="rId3"/>
  </sheets>
  <calcPr calcId="162913"/>
</workbook>
</file>

<file path=xl/calcChain.xml><?xml version="1.0" encoding="utf-8"?>
<calcChain xmlns="http://schemas.openxmlformats.org/spreadsheetml/2006/main">
  <c r="O27" i="2" l="1"/>
  <c r="O28" i="2"/>
  <c r="O29" i="2"/>
  <c r="J26" i="2"/>
  <c r="O30" i="2"/>
  <c r="J22" i="2"/>
  <c r="J23" i="2"/>
  <c r="J24" i="2"/>
  <c r="L24" i="2" s="1"/>
  <c r="J8" i="2"/>
  <c r="J47" i="2" l="1"/>
  <c r="L47" i="2" s="1"/>
  <c r="J46" i="2"/>
  <c r="L46" i="2" s="1"/>
  <c r="J45" i="2"/>
  <c r="L45" i="2" s="1"/>
  <c r="J44" i="2"/>
  <c r="L44" i="2" s="1"/>
  <c r="J43" i="2"/>
  <c r="L43" i="2" s="1"/>
  <c r="J42" i="2"/>
  <c r="L42" i="2" s="1"/>
  <c r="O43" i="2" s="1"/>
  <c r="L41" i="2"/>
  <c r="J41" i="2"/>
  <c r="J40" i="2"/>
  <c r="L40" i="2" s="1"/>
  <c r="J39" i="2"/>
  <c r="L39" i="2" s="1"/>
  <c r="J31" i="2"/>
  <c r="L31" i="2" s="1"/>
  <c r="J30" i="2"/>
  <c r="L30" i="2" s="1"/>
  <c r="J29" i="2"/>
  <c r="L29" i="2" s="1"/>
  <c r="J28" i="2"/>
  <c r="L28" i="2" s="1"/>
  <c r="J27" i="2"/>
  <c r="L27" i="2" s="1"/>
  <c r="L26" i="2"/>
  <c r="J25" i="2"/>
  <c r="L25" i="2" s="1"/>
  <c r="L23" i="2"/>
  <c r="L22" i="2"/>
  <c r="J15" i="2"/>
  <c r="L15" i="2" s="1"/>
  <c r="J14" i="2"/>
  <c r="L14" i="2" s="1"/>
  <c r="J13" i="2"/>
  <c r="L13" i="2" s="1"/>
  <c r="J12" i="2"/>
  <c r="L12" i="2" s="1"/>
  <c r="L11" i="2"/>
  <c r="J11" i="2"/>
  <c r="J10" i="2"/>
  <c r="L10" i="2" s="1"/>
  <c r="O11" i="2" s="1"/>
  <c r="J9" i="2"/>
  <c r="L9" i="2" s="1"/>
  <c r="L8" i="2"/>
  <c r="J7" i="2"/>
  <c r="L7" i="2" s="1"/>
  <c r="L49" i="2" l="1"/>
  <c r="O44" i="2" s="1"/>
  <c r="L17" i="2"/>
  <c r="O12" i="2" s="1"/>
  <c r="L34" i="2"/>
  <c r="O32" i="2" s="1"/>
  <c r="I13" i="3" l="1"/>
  <c r="I14" i="3"/>
  <c r="K14" i="3" s="1"/>
  <c r="I21" i="3"/>
  <c r="K21" i="3" s="1"/>
  <c r="I20" i="3"/>
  <c r="K20" i="3" s="1"/>
  <c r="I19" i="3"/>
  <c r="K19" i="3" s="1"/>
  <c r="I18" i="3"/>
  <c r="K18" i="3" s="1"/>
  <c r="I17" i="3"/>
  <c r="K17" i="3" s="1"/>
  <c r="I16" i="3"/>
  <c r="K16" i="3" s="1"/>
  <c r="I15" i="3"/>
  <c r="K15" i="3" s="1"/>
  <c r="K13" i="3"/>
  <c r="K23" i="3" l="1"/>
</calcChain>
</file>

<file path=xl/sharedStrings.xml><?xml version="1.0" encoding="utf-8"?>
<sst xmlns="http://schemas.openxmlformats.org/spreadsheetml/2006/main" count="210" uniqueCount="84">
  <si>
    <t>Role</t>
  </si>
  <si>
    <t>Cost</t>
  </si>
  <si>
    <t>Sl No</t>
  </si>
  <si>
    <t>Micro Services Architect</t>
  </si>
  <si>
    <t>Technical Product Owner</t>
  </si>
  <si>
    <t>Software Dev Engineer -1</t>
  </si>
  <si>
    <t>Software Dev Engineer -2</t>
  </si>
  <si>
    <t>Software Dev Engineer -3</t>
  </si>
  <si>
    <t>People Identified</t>
  </si>
  <si>
    <t>QA Engineer -1</t>
  </si>
  <si>
    <t>QA Engineer -2</t>
  </si>
  <si>
    <t>Hours</t>
  </si>
  <si>
    <t>Duration
In Weeks</t>
  </si>
  <si>
    <t>Bill Rate</t>
  </si>
  <si>
    <t>Consultant</t>
  </si>
  <si>
    <t>Senthil</t>
  </si>
  <si>
    <t>Shameer</t>
  </si>
  <si>
    <t>TBD</t>
  </si>
  <si>
    <t>Location</t>
  </si>
  <si>
    <t>Onsite</t>
  </si>
  <si>
    <t>Offshore</t>
  </si>
  <si>
    <t>MS Architect</t>
  </si>
  <si>
    <t>Onsite Driven Model</t>
  </si>
  <si>
    <t>Column1</t>
  </si>
  <si>
    <t>Assumptions</t>
  </si>
  <si>
    <t>David Chema</t>
  </si>
  <si>
    <t>Architect Cost</t>
  </si>
  <si>
    <t>100 dollars / hr</t>
  </si>
  <si>
    <t>Consultants</t>
  </si>
  <si>
    <t>.5 FTE and Dave for 9 weeks</t>
  </si>
  <si>
    <t>Sprint Duration</t>
  </si>
  <si>
    <t>3 weeks</t>
  </si>
  <si>
    <t>Hours per sprint</t>
  </si>
  <si>
    <t>42 (167 /4)</t>
  </si>
  <si>
    <t>Total Sprints</t>
  </si>
  <si>
    <t>Travel Costs</t>
  </si>
  <si>
    <t>instead of 180 / hr</t>
  </si>
  <si>
    <t>David Lazar</t>
  </si>
  <si>
    <t>Option 1 - Leveraging onsite</t>
  </si>
  <si>
    <t>This option maximises use of current team</t>
  </si>
  <si>
    <t>Gireesh</t>
  </si>
  <si>
    <t>George / Gireesh (50% each)</t>
  </si>
  <si>
    <t>David and Dave - 0.5 FTE each</t>
  </si>
  <si>
    <t>Increased client/user interaction</t>
  </si>
  <si>
    <t>80% of current insight team is available for Insight work</t>
  </si>
  <si>
    <t>Points to note:</t>
  </si>
  <si>
    <t>Team builds and retain knowledge of microservices philosophy</t>
  </si>
  <si>
    <t>Sanjay</t>
  </si>
  <si>
    <t>80% of current Insight team is available for regular Insight work</t>
  </si>
  <si>
    <t>Travel Costs (billed on actuals)</t>
  </si>
  <si>
    <t>Only 50% of current Insight team is available for regular Insight work</t>
  </si>
  <si>
    <t>Option 2 - Leveraging Insight team</t>
  </si>
  <si>
    <t>Option 3 - Leveraging offshore</t>
  </si>
  <si>
    <t>Dave Chema</t>
  </si>
  <si>
    <t>Increased client/dev team interaction</t>
  </si>
  <si>
    <t>Reduced Billing of InSight</t>
  </si>
  <si>
    <t>Application Knowledge</t>
  </si>
  <si>
    <t>Learning Curve</t>
  </si>
  <si>
    <t>Technical Expertise</t>
  </si>
  <si>
    <t>Onboarding Time</t>
  </si>
  <si>
    <t>Impact to InSight Development</t>
  </si>
  <si>
    <t>Leveraging Onsite</t>
  </si>
  <si>
    <t>Quick</t>
  </si>
  <si>
    <t>Yes</t>
  </si>
  <si>
    <t>No</t>
  </si>
  <si>
    <t>1 to 2 months</t>
  </si>
  <si>
    <t>Medium</t>
  </si>
  <si>
    <t>Leveraging Insight team (Offshore and Onsite)</t>
  </si>
  <si>
    <t>Yes, minimal</t>
  </si>
  <si>
    <t>Leveraging Offshore</t>
  </si>
  <si>
    <t>Minimal</t>
  </si>
  <si>
    <t>Intial turn around time</t>
  </si>
  <si>
    <t>Actual Revenue</t>
  </si>
  <si>
    <t>Delayed</t>
  </si>
  <si>
    <t>Additional Cost after reducing InSight</t>
  </si>
  <si>
    <t xml:space="preserve">Need to reduce the development work on InSight </t>
  </si>
  <si>
    <t>Advisory Consultant</t>
  </si>
  <si>
    <t>Dave Cheema</t>
  </si>
  <si>
    <t>Sanjay Offshore cost</t>
  </si>
  <si>
    <t>George Offshore cost</t>
  </si>
  <si>
    <t>Shameer Onsite cost</t>
  </si>
  <si>
    <t>Senthil Onsite cost</t>
  </si>
  <si>
    <t>Total</t>
  </si>
  <si>
    <t>Miscellaneous 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</si>
</sst>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Arial Narrow"/>
      <family val="2"/>
    </font>
    <font>
      <b/>
      <sz val="11"/>
      <color rgb="FFFFFFFF"/>
      <name val="Arial Narrow"/>
      <family val="2"/>
    </font>
    <font>
      <sz val="11"/>
      <color rgb="FF000000"/>
      <name val="Arial Narrow"/>
      <family val="2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E9EDF4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wrapText="1"/>
    </xf>
    <xf numFmtId="0" fontId="1" fillId="0" borderId="6" xfId="0" applyFont="1" applyBorder="1"/>
    <xf numFmtId="0" fontId="1" fillId="0" borderId="1" xfId="0" applyFont="1" applyBorder="1"/>
    <xf numFmtId="0" fontId="0" fillId="0" borderId="1" xfId="0" applyFill="1" applyBorder="1"/>
    <xf numFmtId="0" fontId="0" fillId="0" borderId="7" xfId="0" applyFill="1" applyBorder="1"/>
    <xf numFmtId="0" fontId="0" fillId="0" borderId="1" xfId="0" applyFont="1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2" fillId="0" borderId="0" xfId="0" applyFont="1"/>
    <xf numFmtId="0" fontId="0" fillId="2" borderId="0" xfId="0" applyFill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4" fillId="5" borderId="8" xfId="0" applyFont="1" applyFill="1" applyBorder="1" applyAlignment="1">
      <alignment horizontal="left" vertical="center" wrapText="1" readingOrder="1"/>
    </xf>
    <xf numFmtId="0" fontId="4" fillId="5" borderId="9" xfId="0" applyFont="1" applyFill="1" applyBorder="1" applyAlignment="1">
      <alignment horizontal="left" vertical="center" wrapText="1" readingOrder="1"/>
    </xf>
    <xf numFmtId="0" fontId="4" fillId="5" borderId="10" xfId="0" applyFont="1" applyFill="1" applyBorder="1" applyAlignment="1">
      <alignment horizontal="left" vertical="center" wrapText="1" readingOrder="1"/>
    </xf>
    <xf numFmtId="0" fontId="5" fillId="6" borderId="10" xfId="0" applyFont="1" applyFill="1" applyBorder="1" applyAlignment="1">
      <alignment horizontal="left" vertical="center" wrapText="1" readingOrder="1"/>
    </xf>
    <xf numFmtId="3" fontId="5" fillId="6" borderId="10" xfId="0" applyNumberFormat="1" applyFont="1" applyFill="1" applyBorder="1" applyAlignment="1">
      <alignment horizontal="right" wrapText="1" readingOrder="1"/>
    </xf>
    <xf numFmtId="0" fontId="5" fillId="6" borderId="10" xfId="0" applyFont="1" applyFill="1" applyBorder="1" applyAlignment="1">
      <alignment horizontal="right" wrapText="1" readingOrder="1"/>
    </xf>
    <xf numFmtId="0" fontId="4" fillId="5" borderId="11" xfId="0" applyFont="1" applyFill="1" applyBorder="1" applyAlignment="1">
      <alignment horizontal="left" vertical="center" wrapText="1" readingOrder="1"/>
    </xf>
    <xf numFmtId="0" fontId="5" fillId="6" borderId="11" xfId="0" applyFont="1" applyFill="1" applyBorder="1" applyAlignment="1">
      <alignment horizontal="left" vertical="center" wrapText="1" readingOrder="1"/>
    </xf>
    <xf numFmtId="3" fontId="5" fillId="6" borderId="11" xfId="0" applyNumberFormat="1" applyFont="1" applyFill="1" applyBorder="1" applyAlignment="1">
      <alignment horizontal="right" wrapText="1" readingOrder="1"/>
    </xf>
    <xf numFmtId="0" fontId="5" fillId="6" borderId="11" xfId="0" applyFont="1" applyFill="1" applyBorder="1" applyAlignment="1">
      <alignment horizontal="right" wrapText="1" readingOrder="1"/>
    </xf>
    <xf numFmtId="0" fontId="6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5" borderId="8" xfId="0" applyFont="1" applyFill="1" applyBorder="1" applyAlignment="1">
      <alignment vertical="top" wrapText="1"/>
    </xf>
    <xf numFmtId="0" fontId="3" fillId="5" borderId="9" xfId="0" applyFont="1" applyFill="1" applyBorder="1" applyAlignment="1">
      <alignment vertical="top" wrapText="1"/>
    </xf>
    <xf numFmtId="0" fontId="4" fillId="5" borderId="8" xfId="0" applyFont="1" applyFill="1" applyBorder="1" applyAlignment="1">
      <alignment horizontal="left" vertical="center" wrapText="1" readingOrder="1"/>
    </xf>
    <xf numFmtId="0" fontId="4" fillId="5" borderId="9" xfId="0" applyFont="1" applyFill="1" applyBorder="1" applyAlignment="1">
      <alignment horizontal="left" vertical="center" wrapText="1" readingOrder="1"/>
    </xf>
  </cellXfs>
  <cellStyles count="1">
    <cellStyle name="Normal" xfId="0" builtinId="0"/>
  </cellStyles>
  <dxfs count="25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362" displayName="Table362" ref="E6:L17" totalsRowShown="0" headerRowDxfId="24" headerRowBorderDxfId="23" tableBorderDxfId="22" totalsRowBorderDxfId="21">
  <tableColumns count="8">
    <tableColumn id="1" name="Sl No" dataDxfId="20"/>
    <tableColumn id="2" name="Role" dataDxfId="19"/>
    <tableColumn id="3" name="Location" dataDxfId="18"/>
    <tableColumn id="4" name="People Identified" dataDxfId="17"/>
    <tableColumn id="5" name="Duration_x000a_In Weeks" dataDxfId="16"/>
    <tableColumn id="6" name="Hours" dataDxfId="15"/>
    <tableColumn id="7" name="Bill Rate" dataDxfId="14"/>
    <tableColumn id="8" name="Cost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36" displayName="Table36" ref="D12:L24" totalsRowShown="0" headerRowDxfId="12" headerRowBorderDxfId="11" tableBorderDxfId="10" totalsRowBorderDxfId="9">
  <autoFilter ref="D12:L24"/>
  <tableColumns count="9">
    <tableColumn id="1" name="Sl No" dataDxfId="8"/>
    <tableColumn id="2" name="Role" dataDxfId="7"/>
    <tableColumn id="3" name="Location" dataDxfId="6"/>
    <tableColumn id="4" name="People Identified" dataDxfId="5"/>
    <tableColumn id="5" name="Duration_x000a_In Weeks" dataDxfId="4"/>
    <tableColumn id="6" name="Hours" dataDxfId="3"/>
    <tableColumn id="7" name="Bill Rate" dataDxfId="2"/>
    <tableColumn id="8" name="Cost" dataDxfId="1"/>
    <tableColumn id="10" name="Column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O49"/>
  <sheetViews>
    <sheetView tabSelected="1" topLeftCell="A18" workbookViewId="0">
      <selection activeCell="N30" sqref="N30"/>
    </sheetView>
  </sheetViews>
  <sheetFormatPr defaultRowHeight="14.4" x14ac:dyDescent="0.3"/>
  <cols>
    <col min="1" max="1" width="9.109375" customWidth="1"/>
    <col min="2" max="4" width="9.109375" hidden="1" customWidth="1"/>
    <col min="6" max="6" width="28.44140625" bestFit="1" customWidth="1"/>
    <col min="8" max="8" width="26.5546875" bestFit="1" customWidth="1"/>
    <col min="13" max="13" width="2.44140625" customWidth="1"/>
    <col min="14" max="14" width="50.6640625" customWidth="1"/>
  </cols>
  <sheetData>
    <row r="5" spans="5:15" x14ac:dyDescent="0.3">
      <c r="E5" s="32" t="s">
        <v>38</v>
      </c>
      <c r="F5" s="32"/>
      <c r="G5" s="32"/>
      <c r="H5" s="32"/>
      <c r="I5" s="32"/>
      <c r="J5" s="32"/>
      <c r="K5" s="32"/>
      <c r="L5" s="32"/>
    </row>
    <row r="6" spans="5:15" ht="28.8" x14ac:dyDescent="0.3">
      <c r="E6" s="6" t="s">
        <v>2</v>
      </c>
      <c r="F6" s="7" t="s">
        <v>0</v>
      </c>
      <c r="G6" s="7" t="s">
        <v>18</v>
      </c>
      <c r="H6" s="7" t="s">
        <v>8</v>
      </c>
      <c r="I6" s="8" t="s">
        <v>12</v>
      </c>
      <c r="J6" s="7" t="s">
        <v>11</v>
      </c>
      <c r="K6" s="7" t="s">
        <v>13</v>
      </c>
      <c r="L6" s="7" t="s">
        <v>1</v>
      </c>
    </row>
    <row r="7" spans="5:15" x14ac:dyDescent="0.3">
      <c r="E7" s="3">
        <v>1</v>
      </c>
      <c r="F7" s="1" t="s">
        <v>14</v>
      </c>
      <c r="G7" s="1" t="s">
        <v>19</v>
      </c>
      <c r="H7" s="1" t="s">
        <v>37</v>
      </c>
      <c r="I7" s="2">
        <v>15</v>
      </c>
      <c r="J7" s="1">
        <f>I7*42*0.5</f>
        <v>315</v>
      </c>
      <c r="K7" s="1">
        <v>180</v>
      </c>
      <c r="L7" s="1">
        <f t="shared" ref="L7:L15" si="0">J7*K7</f>
        <v>56700</v>
      </c>
      <c r="N7" s="16" t="s">
        <v>45</v>
      </c>
    </row>
    <row r="8" spans="5:15" x14ac:dyDescent="0.3">
      <c r="E8" s="3">
        <v>2</v>
      </c>
      <c r="F8" s="1" t="s">
        <v>14</v>
      </c>
      <c r="G8" s="1" t="s">
        <v>19</v>
      </c>
      <c r="H8" s="1" t="s">
        <v>53</v>
      </c>
      <c r="I8" s="2">
        <v>9</v>
      </c>
      <c r="J8" s="1">
        <f>I8*42*0.5</f>
        <v>189</v>
      </c>
      <c r="K8" s="1">
        <v>180</v>
      </c>
      <c r="L8" s="1">
        <f t="shared" si="0"/>
        <v>34020</v>
      </c>
      <c r="N8" t="s">
        <v>42</v>
      </c>
    </row>
    <row r="9" spans="5:15" x14ac:dyDescent="0.3">
      <c r="E9" s="3">
        <v>2</v>
      </c>
      <c r="F9" s="1" t="s">
        <v>3</v>
      </c>
      <c r="G9" s="1" t="s">
        <v>19</v>
      </c>
      <c r="H9" s="1" t="s">
        <v>17</v>
      </c>
      <c r="I9" s="1">
        <v>15</v>
      </c>
      <c r="J9" s="1">
        <f t="shared" ref="J9:J15" si="1">I9*42</f>
        <v>630</v>
      </c>
      <c r="K9" s="1">
        <v>100</v>
      </c>
      <c r="L9" s="1">
        <f t="shared" si="0"/>
        <v>63000</v>
      </c>
      <c r="N9" t="s">
        <v>54</v>
      </c>
    </row>
    <row r="10" spans="5:15" x14ac:dyDescent="0.3">
      <c r="E10" s="3">
        <v>3</v>
      </c>
      <c r="F10" s="1" t="s">
        <v>4</v>
      </c>
      <c r="G10" s="1" t="s">
        <v>19</v>
      </c>
      <c r="H10" s="1" t="s">
        <v>15</v>
      </c>
      <c r="I10" s="1">
        <v>15</v>
      </c>
      <c r="J10" s="1">
        <f t="shared" si="1"/>
        <v>630</v>
      </c>
      <c r="K10" s="1">
        <v>65</v>
      </c>
      <c r="L10" s="1">
        <f t="shared" si="0"/>
        <v>40950</v>
      </c>
      <c r="N10" t="s">
        <v>44</v>
      </c>
    </row>
    <row r="11" spans="5:15" x14ac:dyDescent="0.3">
      <c r="E11" s="3">
        <v>4</v>
      </c>
      <c r="F11" s="1" t="s">
        <v>5</v>
      </c>
      <c r="G11" s="1" t="s">
        <v>19</v>
      </c>
      <c r="H11" s="1" t="s">
        <v>16</v>
      </c>
      <c r="I11" s="1">
        <v>15</v>
      </c>
      <c r="J11" s="1">
        <f t="shared" si="1"/>
        <v>630</v>
      </c>
      <c r="K11" s="1">
        <v>60</v>
      </c>
      <c r="L11" s="1">
        <f t="shared" si="0"/>
        <v>37800</v>
      </c>
      <c r="N11" s="17" t="s">
        <v>55</v>
      </c>
      <c r="O11">
        <f>L10+Table362[[#This Row],[Cost]]</f>
        <v>78750</v>
      </c>
    </row>
    <row r="12" spans="5:15" x14ac:dyDescent="0.3">
      <c r="E12" s="3">
        <v>5</v>
      </c>
      <c r="F12" s="1" t="s">
        <v>6</v>
      </c>
      <c r="G12" s="1" t="s">
        <v>20</v>
      </c>
      <c r="H12" s="1" t="s">
        <v>17</v>
      </c>
      <c r="I12" s="1">
        <v>15</v>
      </c>
      <c r="J12" s="1">
        <f t="shared" si="1"/>
        <v>630</v>
      </c>
      <c r="K12" s="1">
        <v>18</v>
      </c>
      <c r="L12" s="1">
        <f t="shared" si="0"/>
        <v>11340</v>
      </c>
      <c r="N12" t="s">
        <v>72</v>
      </c>
      <c r="O12">
        <f>L17-O11</f>
        <v>205300</v>
      </c>
    </row>
    <row r="13" spans="5:15" x14ac:dyDescent="0.3">
      <c r="E13" s="3">
        <v>6</v>
      </c>
      <c r="F13" s="1" t="s">
        <v>7</v>
      </c>
      <c r="G13" s="1" t="s">
        <v>20</v>
      </c>
      <c r="H13" s="1" t="s">
        <v>17</v>
      </c>
      <c r="I13" s="1">
        <v>15</v>
      </c>
      <c r="J13" s="1">
        <f t="shared" si="1"/>
        <v>630</v>
      </c>
      <c r="K13" s="1">
        <v>18</v>
      </c>
      <c r="L13" s="1">
        <f t="shared" si="0"/>
        <v>11340</v>
      </c>
    </row>
    <row r="14" spans="5:15" x14ac:dyDescent="0.3">
      <c r="E14" s="3">
        <v>7</v>
      </c>
      <c r="F14" s="1" t="s">
        <v>9</v>
      </c>
      <c r="G14" s="1" t="s">
        <v>20</v>
      </c>
      <c r="H14" s="1" t="s">
        <v>17</v>
      </c>
      <c r="I14" s="1">
        <v>15</v>
      </c>
      <c r="J14" s="1">
        <f t="shared" si="1"/>
        <v>630</v>
      </c>
      <c r="K14" s="1">
        <v>15</v>
      </c>
      <c r="L14" s="1">
        <f t="shared" si="0"/>
        <v>9450</v>
      </c>
    </row>
    <row r="15" spans="5:15" x14ac:dyDescent="0.3">
      <c r="E15" s="3">
        <v>8</v>
      </c>
      <c r="F15" s="1" t="s">
        <v>10</v>
      </c>
      <c r="G15" s="1" t="s">
        <v>20</v>
      </c>
      <c r="H15" s="1" t="s">
        <v>17</v>
      </c>
      <c r="I15" s="1">
        <v>15</v>
      </c>
      <c r="J15" s="1">
        <f t="shared" si="1"/>
        <v>630</v>
      </c>
      <c r="K15" s="1">
        <v>15</v>
      </c>
      <c r="L15" s="1">
        <f t="shared" si="0"/>
        <v>9450</v>
      </c>
    </row>
    <row r="16" spans="5:15" x14ac:dyDescent="0.3">
      <c r="E16" s="3"/>
      <c r="F16" s="1" t="s">
        <v>49</v>
      </c>
      <c r="G16" s="1"/>
      <c r="H16" s="1"/>
      <c r="I16" s="1"/>
      <c r="J16" s="1"/>
      <c r="K16" s="1"/>
      <c r="L16" s="1">
        <v>10000</v>
      </c>
    </row>
    <row r="17" spans="5:15" x14ac:dyDescent="0.3">
      <c r="E17" s="4"/>
      <c r="F17" s="5"/>
      <c r="G17" s="5"/>
      <c r="H17" s="5"/>
      <c r="I17" s="5"/>
      <c r="J17" s="5"/>
      <c r="K17" s="5"/>
      <c r="L17" s="9">
        <f>SUM(L7:L16)</f>
        <v>284050</v>
      </c>
    </row>
    <row r="20" spans="5:15" x14ac:dyDescent="0.3">
      <c r="E20" s="32" t="s">
        <v>51</v>
      </c>
      <c r="F20" s="32"/>
      <c r="G20" s="32"/>
      <c r="H20" s="32"/>
      <c r="I20" s="32"/>
      <c r="J20" s="32"/>
      <c r="K20" s="32"/>
      <c r="L20" s="32"/>
    </row>
    <row r="21" spans="5:15" ht="28.8" x14ac:dyDescent="0.3">
      <c r="E21" s="14" t="s">
        <v>2</v>
      </c>
      <c r="F21" s="14" t="s">
        <v>0</v>
      </c>
      <c r="G21" s="14" t="s">
        <v>18</v>
      </c>
      <c r="H21" s="14" t="s">
        <v>8</v>
      </c>
      <c r="I21" s="15" t="s">
        <v>12</v>
      </c>
      <c r="J21" s="14" t="s">
        <v>11</v>
      </c>
      <c r="K21" s="14" t="s">
        <v>13</v>
      </c>
      <c r="L21" s="14" t="s">
        <v>1</v>
      </c>
      <c r="N21" s="16" t="s">
        <v>45</v>
      </c>
    </row>
    <row r="22" spans="5:15" x14ac:dyDescent="0.3">
      <c r="E22" s="1">
        <v>1</v>
      </c>
      <c r="F22" s="1" t="s">
        <v>76</v>
      </c>
      <c r="G22" s="1"/>
      <c r="H22" s="1" t="s">
        <v>37</v>
      </c>
      <c r="I22" s="2">
        <v>15</v>
      </c>
      <c r="J22" s="1">
        <f>I22*42*0.15</f>
        <v>94.5</v>
      </c>
      <c r="K22" s="1">
        <v>180</v>
      </c>
      <c r="L22" s="1">
        <f t="shared" ref="L22:L31" si="2">J22*K22</f>
        <v>17010</v>
      </c>
      <c r="N22" t="s">
        <v>39</v>
      </c>
    </row>
    <row r="23" spans="5:15" x14ac:dyDescent="0.3">
      <c r="E23" s="1">
        <v>2</v>
      </c>
      <c r="F23" s="1" t="s">
        <v>76</v>
      </c>
      <c r="G23" s="1"/>
      <c r="H23" s="1" t="s">
        <v>77</v>
      </c>
      <c r="I23" s="2">
        <v>9</v>
      </c>
      <c r="J23" s="1">
        <f>I23*42*0.15</f>
        <v>56.699999999999996</v>
      </c>
      <c r="K23" s="1">
        <v>180</v>
      </c>
      <c r="L23" s="1">
        <f t="shared" si="2"/>
        <v>10206</v>
      </c>
      <c r="N23" t="s">
        <v>46</v>
      </c>
    </row>
    <row r="24" spans="5:15" x14ac:dyDescent="0.3">
      <c r="E24" s="1">
        <v>3</v>
      </c>
      <c r="F24" s="1" t="s">
        <v>3</v>
      </c>
      <c r="G24" s="1" t="s">
        <v>19</v>
      </c>
      <c r="H24" s="1" t="s">
        <v>41</v>
      </c>
      <c r="I24" s="2">
        <v>6</v>
      </c>
      <c r="J24" s="1">
        <f t="shared" ref="J24:J31" si="3">I24*42</f>
        <v>252</v>
      </c>
      <c r="K24" s="1">
        <v>80</v>
      </c>
      <c r="L24" s="1">
        <f t="shared" si="2"/>
        <v>20160</v>
      </c>
      <c r="N24" t="s">
        <v>50</v>
      </c>
    </row>
    <row r="25" spans="5:15" x14ac:dyDescent="0.3">
      <c r="E25" s="1">
        <v>4</v>
      </c>
      <c r="F25" s="1" t="s">
        <v>3</v>
      </c>
      <c r="G25" s="30" t="s">
        <v>20</v>
      </c>
      <c r="H25" s="1" t="s">
        <v>41</v>
      </c>
      <c r="I25" s="1">
        <v>9</v>
      </c>
      <c r="J25" s="1">
        <f t="shared" si="3"/>
        <v>378</v>
      </c>
      <c r="K25" s="1">
        <v>30</v>
      </c>
      <c r="L25" s="1">
        <f t="shared" si="2"/>
        <v>11340</v>
      </c>
      <c r="N25" s="17" t="s">
        <v>55</v>
      </c>
    </row>
    <row r="26" spans="5:15" x14ac:dyDescent="0.3">
      <c r="E26" s="1">
        <v>5</v>
      </c>
      <c r="F26" s="1" t="s">
        <v>4</v>
      </c>
      <c r="G26" s="1" t="s">
        <v>19</v>
      </c>
      <c r="H26" s="1" t="s">
        <v>15</v>
      </c>
      <c r="I26" s="1">
        <v>15</v>
      </c>
      <c r="J26" s="1">
        <f>I26*42</f>
        <v>630</v>
      </c>
      <c r="K26" s="1">
        <v>65</v>
      </c>
      <c r="L26" s="1">
        <f t="shared" si="2"/>
        <v>40950</v>
      </c>
      <c r="N26" t="s">
        <v>78</v>
      </c>
      <c r="O26">
        <v>9450</v>
      </c>
    </row>
    <row r="27" spans="5:15" x14ac:dyDescent="0.3">
      <c r="E27" s="1">
        <v>6</v>
      </c>
      <c r="F27" s="1" t="s">
        <v>5</v>
      </c>
      <c r="G27" s="1" t="s">
        <v>19</v>
      </c>
      <c r="H27" s="1" t="s">
        <v>16</v>
      </c>
      <c r="I27" s="1">
        <v>15</v>
      </c>
      <c r="J27" s="1">
        <f t="shared" si="3"/>
        <v>630</v>
      </c>
      <c r="K27" s="1">
        <v>60</v>
      </c>
      <c r="L27" s="1">
        <f t="shared" si="2"/>
        <v>37800</v>
      </c>
      <c r="N27" t="s">
        <v>79</v>
      </c>
      <c r="O27">
        <f>21*15*42</f>
        <v>13230</v>
      </c>
    </row>
    <row r="28" spans="5:15" x14ac:dyDescent="0.3">
      <c r="E28" s="1">
        <v>7</v>
      </c>
      <c r="F28" s="1" t="s">
        <v>6</v>
      </c>
      <c r="G28" s="1" t="s">
        <v>19</v>
      </c>
      <c r="H28" s="1" t="s">
        <v>47</v>
      </c>
      <c r="I28" s="1">
        <v>15</v>
      </c>
      <c r="J28" s="1">
        <f t="shared" si="3"/>
        <v>630</v>
      </c>
      <c r="K28" s="1">
        <v>65</v>
      </c>
      <c r="L28" s="1">
        <f t="shared" si="2"/>
        <v>40950</v>
      </c>
      <c r="N28" t="s">
        <v>80</v>
      </c>
      <c r="O28">
        <f>60*15*42</f>
        <v>37800</v>
      </c>
    </row>
    <row r="29" spans="5:15" x14ac:dyDescent="0.3">
      <c r="E29" s="1">
        <v>8</v>
      </c>
      <c r="F29" s="1" t="s">
        <v>7</v>
      </c>
      <c r="G29" s="1" t="s">
        <v>20</v>
      </c>
      <c r="H29" s="1" t="s">
        <v>17</v>
      </c>
      <c r="I29" s="1">
        <v>15</v>
      </c>
      <c r="J29" s="1">
        <f t="shared" si="3"/>
        <v>630</v>
      </c>
      <c r="K29" s="1">
        <v>18</v>
      </c>
      <c r="L29" s="1">
        <f t="shared" si="2"/>
        <v>11340</v>
      </c>
      <c r="N29" t="s">
        <v>81</v>
      </c>
      <c r="O29">
        <f>65*15*42</f>
        <v>40950</v>
      </c>
    </row>
    <row r="30" spans="5:15" x14ac:dyDescent="0.3">
      <c r="E30" s="1">
        <v>9</v>
      </c>
      <c r="F30" s="1" t="s">
        <v>9</v>
      </c>
      <c r="G30" s="10" t="s">
        <v>19</v>
      </c>
      <c r="H30" s="1" t="s">
        <v>17</v>
      </c>
      <c r="I30" s="1">
        <v>15</v>
      </c>
      <c r="J30" s="1">
        <f t="shared" si="3"/>
        <v>630</v>
      </c>
      <c r="K30" s="1">
        <v>65</v>
      </c>
      <c r="L30" s="1">
        <f t="shared" si="2"/>
        <v>40950</v>
      </c>
      <c r="N30" t="s">
        <v>82</v>
      </c>
      <c r="O30" s="31">
        <f>SUM(O26:O29)</f>
        <v>101430</v>
      </c>
    </row>
    <row r="31" spans="5:15" x14ac:dyDescent="0.3">
      <c r="E31" s="1">
        <v>10</v>
      </c>
      <c r="F31" s="1" t="s">
        <v>10</v>
      </c>
      <c r="G31" s="1" t="s">
        <v>20</v>
      </c>
      <c r="H31" s="1" t="s">
        <v>17</v>
      </c>
      <c r="I31" s="1">
        <v>15</v>
      </c>
      <c r="J31" s="1">
        <f t="shared" si="3"/>
        <v>630</v>
      </c>
      <c r="K31" s="1">
        <v>15</v>
      </c>
      <c r="L31" s="1">
        <f t="shared" si="2"/>
        <v>9450</v>
      </c>
    </row>
    <row r="32" spans="5:15" x14ac:dyDescent="0.3">
      <c r="E32" s="1"/>
      <c r="F32" s="1" t="s">
        <v>49</v>
      </c>
      <c r="G32" s="1"/>
      <c r="H32" s="1"/>
      <c r="I32" s="1"/>
      <c r="J32" s="1"/>
      <c r="K32" s="1"/>
      <c r="L32" s="1">
        <v>10000</v>
      </c>
      <c r="N32" t="s">
        <v>72</v>
      </c>
      <c r="O32" s="31">
        <f>L34-O30</f>
        <v>148726</v>
      </c>
    </row>
    <row r="33" spans="5:15" x14ac:dyDescent="0.3">
      <c r="E33" s="1"/>
      <c r="F33" s="1" t="s">
        <v>83</v>
      </c>
      <c r="G33" s="1"/>
      <c r="H33" s="1"/>
      <c r="I33" s="1"/>
      <c r="J33" s="1"/>
      <c r="K33" s="1"/>
      <c r="L33" s="1">
        <v>7000</v>
      </c>
      <c r="O33" s="31"/>
    </row>
    <row r="34" spans="5:15" x14ac:dyDescent="0.3">
      <c r="E34" s="1"/>
      <c r="F34" s="1"/>
      <c r="G34" s="1"/>
      <c r="H34" s="1"/>
      <c r="I34" s="1"/>
      <c r="J34" s="1"/>
      <c r="K34" s="1"/>
      <c r="L34" s="10">
        <f>SUM(L22:L32)</f>
        <v>250156</v>
      </c>
    </row>
    <row r="37" spans="5:15" x14ac:dyDescent="0.3">
      <c r="E37" s="32" t="s">
        <v>52</v>
      </c>
      <c r="F37" s="32"/>
      <c r="G37" s="32"/>
      <c r="H37" s="32"/>
      <c r="I37" s="32"/>
      <c r="J37" s="32"/>
      <c r="K37" s="32"/>
      <c r="L37" s="32"/>
    </row>
    <row r="38" spans="5:15" ht="28.8" x14ac:dyDescent="0.3">
      <c r="E38" s="18" t="s">
        <v>2</v>
      </c>
      <c r="F38" s="18" t="s">
        <v>0</v>
      </c>
      <c r="G38" s="18" t="s">
        <v>18</v>
      </c>
      <c r="H38" s="18" t="s">
        <v>8</v>
      </c>
      <c r="I38" s="19" t="s">
        <v>12</v>
      </c>
      <c r="J38" s="18" t="s">
        <v>11</v>
      </c>
      <c r="K38" s="18" t="s">
        <v>13</v>
      </c>
      <c r="L38" s="18" t="s">
        <v>1</v>
      </c>
    </row>
    <row r="39" spans="5:15" x14ac:dyDescent="0.3">
      <c r="E39" s="1">
        <v>1</v>
      </c>
      <c r="F39" s="1" t="s">
        <v>14</v>
      </c>
      <c r="G39" s="1" t="s">
        <v>19</v>
      </c>
      <c r="H39" s="1" t="s">
        <v>37</v>
      </c>
      <c r="I39" s="2">
        <v>15</v>
      </c>
      <c r="J39" s="1">
        <f>I39*42*0.5</f>
        <v>315</v>
      </c>
      <c r="K39" s="1">
        <v>180</v>
      </c>
      <c r="L39" s="1">
        <f t="shared" ref="L39:L47" si="4">J39*K39</f>
        <v>56700</v>
      </c>
      <c r="N39" s="16" t="s">
        <v>45</v>
      </c>
    </row>
    <row r="40" spans="5:15" x14ac:dyDescent="0.3">
      <c r="E40" s="1">
        <v>2</v>
      </c>
      <c r="F40" s="1" t="s">
        <v>14</v>
      </c>
      <c r="G40" s="1" t="s">
        <v>19</v>
      </c>
      <c r="H40" s="13" t="s">
        <v>53</v>
      </c>
      <c r="I40" s="2">
        <v>9</v>
      </c>
      <c r="J40" s="1">
        <f>I40*42*0.5</f>
        <v>189</v>
      </c>
      <c r="K40" s="1">
        <v>180</v>
      </c>
      <c r="L40" s="1">
        <f t="shared" si="4"/>
        <v>34020</v>
      </c>
      <c r="N40" t="s">
        <v>42</v>
      </c>
    </row>
    <row r="41" spans="5:15" x14ac:dyDescent="0.3">
      <c r="E41" s="1">
        <v>2</v>
      </c>
      <c r="F41" s="1" t="s">
        <v>3</v>
      </c>
      <c r="G41" s="1" t="s">
        <v>20</v>
      </c>
      <c r="H41" s="1" t="s">
        <v>40</v>
      </c>
      <c r="I41" s="1">
        <v>15</v>
      </c>
      <c r="J41" s="1">
        <f t="shared" ref="J41:J47" si="5">I41*42</f>
        <v>630</v>
      </c>
      <c r="K41" s="1">
        <v>40</v>
      </c>
      <c r="L41" s="1">
        <f t="shared" si="4"/>
        <v>25200</v>
      </c>
      <c r="N41" t="s">
        <v>43</v>
      </c>
    </row>
    <row r="42" spans="5:15" x14ac:dyDescent="0.3">
      <c r="E42" s="1">
        <v>3</v>
      </c>
      <c r="F42" s="1" t="s">
        <v>4</v>
      </c>
      <c r="G42" s="1" t="s">
        <v>19</v>
      </c>
      <c r="H42" s="1" t="s">
        <v>15</v>
      </c>
      <c r="I42" s="1">
        <v>15</v>
      </c>
      <c r="J42" s="1">
        <f t="shared" si="5"/>
        <v>630</v>
      </c>
      <c r="K42" s="1">
        <v>65</v>
      </c>
      <c r="L42" s="1">
        <f t="shared" si="4"/>
        <v>40950</v>
      </c>
      <c r="N42" t="s">
        <v>48</v>
      </c>
    </row>
    <row r="43" spans="5:15" x14ac:dyDescent="0.3">
      <c r="E43" s="1">
        <v>4</v>
      </c>
      <c r="F43" s="1" t="s">
        <v>5</v>
      </c>
      <c r="G43" s="1" t="s">
        <v>20</v>
      </c>
      <c r="H43" s="1" t="s">
        <v>47</v>
      </c>
      <c r="I43" s="1">
        <v>15</v>
      </c>
      <c r="J43" s="1">
        <f t="shared" si="5"/>
        <v>630</v>
      </c>
      <c r="K43" s="1">
        <v>18</v>
      </c>
      <c r="L43" s="1">
        <f t="shared" si="4"/>
        <v>11340</v>
      </c>
      <c r="N43" s="17" t="s">
        <v>55</v>
      </c>
      <c r="O43">
        <f>L42</f>
        <v>40950</v>
      </c>
    </row>
    <row r="44" spans="5:15" x14ac:dyDescent="0.3">
      <c r="E44" s="1">
        <v>5</v>
      </c>
      <c r="F44" s="1" t="s">
        <v>6</v>
      </c>
      <c r="G44" s="1" t="s">
        <v>20</v>
      </c>
      <c r="H44" s="1" t="s">
        <v>17</v>
      </c>
      <c r="I44" s="1">
        <v>15</v>
      </c>
      <c r="J44" s="1">
        <f t="shared" si="5"/>
        <v>630</v>
      </c>
      <c r="K44" s="1">
        <v>18</v>
      </c>
      <c r="L44" s="1">
        <f t="shared" si="4"/>
        <v>11340</v>
      </c>
      <c r="N44" t="s">
        <v>72</v>
      </c>
      <c r="O44">
        <f>L49-O43</f>
        <v>178840</v>
      </c>
    </row>
    <row r="45" spans="5:15" x14ac:dyDescent="0.3">
      <c r="E45" s="1">
        <v>6</v>
      </c>
      <c r="F45" s="1" t="s">
        <v>7</v>
      </c>
      <c r="G45" s="1" t="s">
        <v>20</v>
      </c>
      <c r="H45" s="1" t="s">
        <v>17</v>
      </c>
      <c r="I45" s="1">
        <v>15</v>
      </c>
      <c r="J45" s="1">
        <f t="shared" si="5"/>
        <v>630</v>
      </c>
      <c r="K45" s="1">
        <v>18</v>
      </c>
      <c r="L45" s="1">
        <f t="shared" si="4"/>
        <v>11340</v>
      </c>
    </row>
    <row r="46" spans="5:15" x14ac:dyDescent="0.3">
      <c r="E46" s="1">
        <v>7</v>
      </c>
      <c r="F46" s="1" t="s">
        <v>9</v>
      </c>
      <c r="G46" s="1" t="s">
        <v>20</v>
      </c>
      <c r="H46" s="1" t="s">
        <v>17</v>
      </c>
      <c r="I46" s="1">
        <v>15</v>
      </c>
      <c r="J46" s="1">
        <f t="shared" si="5"/>
        <v>630</v>
      </c>
      <c r="K46" s="1">
        <v>15</v>
      </c>
      <c r="L46" s="1">
        <f t="shared" si="4"/>
        <v>9450</v>
      </c>
    </row>
    <row r="47" spans="5:15" x14ac:dyDescent="0.3">
      <c r="E47" s="1">
        <v>8</v>
      </c>
      <c r="F47" s="1" t="s">
        <v>10</v>
      </c>
      <c r="G47" s="1" t="s">
        <v>20</v>
      </c>
      <c r="H47" s="1" t="s">
        <v>17</v>
      </c>
      <c r="I47" s="1">
        <v>15</v>
      </c>
      <c r="J47" s="1">
        <f t="shared" si="5"/>
        <v>630</v>
      </c>
      <c r="K47" s="1">
        <v>15</v>
      </c>
      <c r="L47" s="1">
        <f t="shared" si="4"/>
        <v>9450</v>
      </c>
    </row>
    <row r="48" spans="5:15" x14ac:dyDescent="0.3">
      <c r="E48" s="1"/>
      <c r="F48" s="1" t="s">
        <v>49</v>
      </c>
      <c r="G48" s="1"/>
      <c r="H48" s="1"/>
      <c r="I48" s="1"/>
      <c r="J48" s="1"/>
      <c r="K48" s="1"/>
      <c r="L48" s="1">
        <v>10000</v>
      </c>
    </row>
    <row r="49" spans="5:12" x14ac:dyDescent="0.3">
      <c r="E49" s="1"/>
      <c r="F49" s="1"/>
      <c r="G49" s="1"/>
      <c r="H49" s="1"/>
      <c r="I49" s="1"/>
      <c r="J49" s="1"/>
      <c r="K49" s="1"/>
      <c r="L49" s="10">
        <f>SUM(L39:L48)</f>
        <v>219790</v>
      </c>
    </row>
  </sheetData>
  <mergeCells count="3">
    <mergeCell ref="E5:L5"/>
    <mergeCell ref="E37:L37"/>
    <mergeCell ref="E20:L20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24"/>
  <sheetViews>
    <sheetView workbookViewId="0">
      <selection activeCell="E10" sqref="E10"/>
    </sheetView>
  </sheetViews>
  <sheetFormatPr defaultRowHeight="14.4" x14ac:dyDescent="0.3"/>
  <cols>
    <col min="5" max="5" width="23.6640625" bestFit="1" customWidth="1"/>
    <col min="6" max="6" width="13.5546875" customWidth="1"/>
    <col min="7" max="7" width="19" bestFit="1" customWidth="1"/>
    <col min="12" max="12" width="2.44140625" customWidth="1"/>
    <col min="13" max="13" width="37.33203125" customWidth="1"/>
  </cols>
  <sheetData>
    <row r="2" spans="4:12" x14ac:dyDescent="0.3">
      <c r="E2" s="10" t="s">
        <v>24</v>
      </c>
      <c r="F2" s="1"/>
    </row>
    <row r="3" spans="4:12" x14ac:dyDescent="0.3">
      <c r="E3" s="1" t="s">
        <v>26</v>
      </c>
      <c r="F3" s="1" t="s">
        <v>27</v>
      </c>
      <c r="G3" t="s">
        <v>36</v>
      </c>
    </row>
    <row r="4" spans="4:12" x14ac:dyDescent="0.3">
      <c r="E4" s="1" t="s">
        <v>28</v>
      </c>
      <c r="F4" s="1" t="s">
        <v>29</v>
      </c>
    </row>
    <row r="5" spans="4:12" x14ac:dyDescent="0.3">
      <c r="E5" s="11" t="s">
        <v>30</v>
      </c>
      <c r="F5" s="1" t="s">
        <v>31</v>
      </c>
    </row>
    <row r="6" spans="4:12" x14ac:dyDescent="0.3">
      <c r="E6" s="11" t="s">
        <v>32</v>
      </c>
      <c r="F6" s="11" t="s">
        <v>33</v>
      </c>
    </row>
    <row r="7" spans="4:12" x14ac:dyDescent="0.3">
      <c r="E7" s="11" t="s">
        <v>34</v>
      </c>
      <c r="F7" s="1">
        <v>5</v>
      </c>
    </row>
    <row r="8" spans="4:12" ht="14.25" customHeight="1" x14ac:dyDescent="0.3">
      <c r="E8" s="12"/>
    </row>
    <row r="9" spans="4:12" ht="14.25" customHeight="1" x14ac:dyDescent="0.3"/>
    <row r="10" spans="4:12" ht="14.25" customHeight="1" x14ac:dyDescent="0.3"/>
    <row r="11" spans="4:12" x14ac:dyDescent="0.3">
      <c r="D11" s="32" t="s">
        <v>22</v>
      </c>
      <c r="E11" s="32"/>
      <c r="F11" s="32"/>
      <c r="G11" s="32"/>
      <c r="H11" s="32"/>
      <c r="I11" s="32"/>
      <c r="J11" s="32"/>
      <c r="K11" s="32"/>
    </row>
    <row r="12" spans="4:12" ht="28.8" x14ac:dyDescent="0.3">
      <c r="D12" s="6" t="s">
        <v>2</v>
      </c>
      <c r="E12" s="7" t="s">
        <v>0</v>
      </c>
      <c r="F12" s="7" t="s">
        <v>18</v>
      </c>
      <c r="G12" s="7" t="s">
        <v>8</v>
      </c>
      <c r="H12" s="8" t="s">
        <v>12</v>
      </c>
      <c r="I12" s="7" t="s">
        <v>11</v>
      </c>
      <c r="J12" s="7" t="s">
        <v>13</v>
      </c>
      <c r="K12" s="7" t="s">
        <v>1</v>
      </c>
      <c r="L12" t="s">
        <v>23</v>
      </c>
    </row>
    <row r="13" spans="4:12" x14ac:dyDescent="0.3">
      <c r="D13" s="3">
        <v>1</v>
      </c>
      <c r="E13" s="1" t="s">
        <v>14</v>
      </c>
      <c r="F13" s="1" t="s">
        <v>19</v>
      </c>
      <c r="G13" s="1" t="s">
        <v>37</v>
      </c>
      <c r="H13" s="2">
        <v>15</v>
      </c>
      <c r="I13" s="1">
        <f>H13*42/2</f>
        <v>315</v>
      </c>
      <c r="J13" s="1">
        <v>180</v>
      </c>
      <c r="K13" s="1">
        <f t="shared" ref="K13:K21" si="0">I13*J13</f>
        <v>56700</v>
      </c>
    </row>
    <row r="14" spans="4:12" x14ac:dyDescent="0.3">
      <c r="D14" s="3">
        <v>2</v>
      </c>
      <c r="E14" s="1" t="s">
        <v>14</v>
      </c>
      <c r="F14" s="1" t="s">
        <v>19</v>
      </c>
      <c r="G14" s="1" t="s">
        <v>25</v>
      </c>
      <c r="H14" s="2">
        <v>9</v>
      </c>
      <c r="I14" s="1">
        <f>H14*42/2</f>
        <v>189</v>
      </c>
      <c r="J14" s="1">
        <v>150</v>
      </c>
      <c r="K14" s="1">
        <f t="shared" si="0"/>
        <v>28350</v>
      </c>
    </row>
    <row r="15" spans="4:12" x14ac:dyDescent="0.3">
      <c r="D15" s="3">
        <v>2</v>
      </c>
      <c r="E15" s="1" t="s">
        <v>3</v>
      </c>
      <c r="F15" s="1" t="s">
        <v>20</v>
      </c>
      <c r="G15" s="1" t="s">
        <v>21</v>
      </c>
      <c r="H15" s="1">
        <v>15</v>
      </c>
      <c r="I15" s="1">
        <f t="shared" ref="I15:I21" si="1">H15*42</f>
        <v>630</v>
      </c>
      <c r="J15" s="1">
        <v>40</v>
      </c>
      <c r="K15" s="1">
        <f t="shared" si="0"/>
        <v>25200</v>
      </c>
    </row>
    <row r="16" spans="4:12" x14ac:dyDescent="0.3">
      <c r="D16" s="3">
        <v>3</v>
      </c>
      <c r="E16" s="1" t="s">
        <v>4</v>
      </c>
      <c r="F16" s="1" t="s">
        <v>19</v>
      </c>
      <c r="G16" s="1" t="s">
        <v>15</v>
      </c>
      <c r="H16" s="1">
        <v>15</v>
      </c>
      <c r="I16" s="1">
        <f t="shared" si="1"/>
        <v>630</v>
      </c>
      <c r="J16" s="1">
        <v>65</v>
      </c>
      <c r="K16" s="1">
        <f t="shared" si="0"/>
        <v>40950</v>
      </c>
    </row>
    <row r="17" spans="4:11" x14ac:dyDescent="0.3">
      <c r="D17" s="3">
        <v>4</v>
      </c>
      <c r="E17" s="1" t="s">
        <v>5</v>
      </c>
      <c r="F17" s="1" t="s">
        <v>19</v>
      </c>
      <c r="G17" s="1" t="s">
        <v>16</v>
      </c>
      <c r="H17" s="1">
        <v>15</v>
      </c>
      <c r="I17" s="1">
        <f t="shared" si="1"/>
        <v>630</v>
      </c>
      <c r="J17" s="1">
        <v>65</v>
      </c>
      <c r="K17" s="1">
        <f t="shared" si="0"/>
        <v>40950</v>
      </c>
    </row>
    <row r="18" spans="4:11" x14ac:dyDescent="0.3">
      <c r="D18" s="3">
        <v>5</v>
      </c>
      <c r="E18" s="1" t="s">
        <v>6</v>
      </c>
      <c r="F18" s="1" t="s">
        <v>20</v>
      </c>
      <c r="G18" s="1" t="s">
        <v>17</v>
      </c>
      <c r="H18" s="1">
        <v>15</v>
      </c>
      <c r="I18" s="1">
        <f t="shared" si="1"/>
        <v>630</v>
      </c>
      <c r="J18" s="1">
        <v>18</v>
      </c>
      <c r="K18" s="1">
        <f t="shared" si="0"/>
        <v>11340</v>
      </c>
    </row>
    <row r="19" spans="4:11" x14ac:dyDescent="0.3">
      <c r="D19" s="3">
        <v>6</v>
      </c>
      <c r="E19" s="1" t="s">
        <v>7</v>
      </c>
      <c r="F19" s="1" t="s">
        <v>20</v>
      </c>
      <c r="G19" s="1" t="s">
        <v>17</v>
      </c>
      <c r="H19" s="1">
        <v>12</v>
      </c>
      <c r="I19" s="1">
        <f t="shared" si="1"/>
        <v>504</v>
      </c>
      <c r="J19" s="1">
        <v>18</v>
      </c>
      <c r="K19" s="1">
        <f t="shared" si="0"/>
        <v>9072</v>
      </c>
    </row>
    <row r="20" spans="4:11" x14ac:dyDescent="0.3">
      <c r="D20" s="3">
        <v>7</v>
      </c>
      <c r="E20" s="1" t="s">
        <v>9</v>
      </c>
      <c r="F20" s="1" t="s">
        <v>20</v>
      </c>
      <c r="G20" s="1" t="s">
        <v>17</v>
      </c>
      <c r="H20" s="1">
        <v>15</v>
      </c>
      <c r="I20" s="1">
        <f t="shared" si="1"/>
        <v>630</v>
      </c>
      <c r="J20" s="1">
        <v>15</v>
      </c>
      <c r="K20" s="1">
        <f t="shared" si="0"/>
        <v>9450</v>
      </c>
    </row>
    <row r="21" spans="4:11" x14ac:dyDescent="0.3">
      <c r="D21" s="3">
        <v>8</v>
      </c>
      <c r="E21" s="1" t="s">
        <v>10</v>
      </c>
      <c r="F21" s="1" t="s">
        <v>20</v>
      </c>
      <c r="G21" s="1" t="s">
        <v>17</v>
      </c>
      <c r="H21" s="1">
        <v>15</v>
      </c>
      <c r="I21" s="1">
        <f t="shared" si="1"/>
        <v>630</v>
      </c>
      <c r="J21" s="1">
        <v>15</v>
      </c>
      <c r="K21" s="1">
        <f t="shared" si="0"/>
        <v>9450</v>
      </c>
    </row>
    <row r="22" spans="4:11" x14ac:dyDescent="0.3">
      <c r="D22" s="3"/>
      <c r="E22" s="1" t="s">
        <v>35</v>
      </c>
      <c r="F22" s="1"/>
      <c r="G22" s="1"/>
      <c r="H22" s="1"/>
      <c r="I22" s="1"/>
      <c r="J22" s="1"/>
      <c r="K22" s="1">
        <v>10000</v>
      </c>
    </row>
    <row r="23" spans="4:11" x14ac:dyDescent="0.3">
      <c r="D23" s="4"/>
      <c r="E23" s="5"/>
      <c r="F23" s="5"/>
      <c r="G23" s="5"/>
      <c r="H23" s="5"/>
      <c r="I23" s="5"/>
      <c r="J23" s="5"/>
      <c r="K23" s="5">
        <f>SUM(K13:K22)</f>
        <v>241462</v>
      </c>
    </row>
    <row r="24" spans="4:11" x14ac:dyDescent="0.3">
      <c r="D24" s="3"/>
      <c r="E24" s="1"/>
      <c r="F24" s="1"/>
      <c r="G24" s="1"/>
      <c r="H24" s="1"/>
      <c r="I24" s="1"/>
      <c r="J24" s="1"/>
      <c r="K24" s="1"/>
    </row>
  </sheetData>
  <mergeCells count="1">
    <mergeCell ref="D11:K1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7"/>
  <sheetViews>
    <sheetView topLeftCell="A2" workbookViewId="0">
      <selection activeCell="D5" sqref="D5"/>
    </sheetView>
  </sheetViews>
  <sheetFormatPr defaultRowHeight="14.4" x14ac:dyDescent="0.3"/>
  <cols>
    <col min="2" max="2" width="18.33203125" customWidth="1"/>
    <col min="3" max="3" width="13.109375" customWidth="1"/>
    <col min="4" max="4" width="19.33203125" customWidth="1"/>
    <col min="5" max="5" width="16.6640625" customWidth="1"/>
    <col min="6" max="6" width="17.88671875" customWidth="1"/>
    <col min="7" max="7" width="16.109375" customWidth="1"/>
    <col min="8" max="8" width="15.88671875" bestFit="1" customWidth="1"/>
  </cols>
  <sheetData>
    <row r="2" spans="2:8" ht="15" thickBot="1" x14ac:dyDescent="0.35"/>
    <row r="3" spans="2:8" x14ac:dyDescent="0.3">
      <c r="B3" s="33"/>
      <c r="C3" s="35" t="s">
        <v>71</v>
      </c>
      <c r="D3" s="20" t="s">
        <v>56</v>
      </c>
      <c r="E3" s="20" t="s">
        <v>58</v>
      </c>
      <c r="F3" s="35" t="s">
        <v>59</v>
      </c>
      <c r="G3" s="35" t="s">
        <v>74</v>
      </c>
      <c r="H3" s="35" t="s">
        <v>60</v>
      </c>
    </row>
    <row r="4" spans="2:8" ht="15" thickBot="1" x14ac:dyDescent="0.35">
      <c r="B4" s="34"/>
      <c r="C4" s="36"/>
      <c r="D4" s="21" t="s">
        <v>57</v>
      </c>
      <c r="E4" s="21" t="s">
        <v>57</v>
      </c>
      <c r="F4" s="36"/>
      <c r="G4" s="36"/>
      <c r="H4" s="36"/>
    </row>
    <row r="5" spans="2:8" ht="15.6" thickTop="1" thickBot="1" x14ac:dyDescent="0.35">
      <c r="B5" s="22" t="s">
        <v>61</v>
      </c>
      <c r="C5" s="23" t="s">
        <v>62</v>
      </c>
      <c r="D5" s="23" t="s">
        <v>63</v>
      </c>
      <c r="E5" s="23" t="s">
        <v>64</v>
      </c>
      <c r="F5" s="23" t="s">
        <v>65</v>
      </c>
      <c r="G5" s="24">
        <v>205300</v>
      </c>
      <c r="H5" s="25" t="s">
        <v>66</v>
      </c>
    </row>
    <row r="6" spans="2:8" ht="42.6" thickBot="1" x14ac:dyDescent="0.35">
      <c r="B6" s="26" t="s">
        <v>67</v>
      </c>
      <c r="C6" s="27" t="s">
        <v>73</v>
      </c>
      <c r="D6" s="27" t="s">
        <v>64</v>
      </c>
      <c r="E6" s="27" t="s">
        <v>68</v>
      </c>
      <c r="F6" s="27">
        <v>0</v>
      </c>
      <c r="G6" s="28">
        <v>131510</v>
      </c>
      <c r="H6" s="29" t="s">
        <v>75</v>
      </c>
    </row>
    <row r="7" spans="2:8" ht="15" thickBot="1" x14ac:dyDescent="0.35">
      <c r="B7" s="26" t="s">
        <v>69</v>
      </c>
      <c r="C7" s="27" t="s">
        <v>73</v>
      </c>
      <c r="D7" s="27" t="s">
        <v>63</v>
      </c>
      <c r="E7" s="27" t="s">
        <v>64</v>
      </c>
      <c r="F7" s="27" t="s">
        <v>65</v>
      </c>
      <c r="G7" s="28">
        <v>179940</v>
      </c>
      <c r="H7" s="29" t="s">
        <v>70</v>
      </c>
    </row>
  </sheetData>
  <mergeCells count="5">
    <mergeCell ref="B3:B4"/>
    <mergeCell ref="C3:C4"/>
    <mergeCell ref="F3:F4"/>
    <mergeCell ref="G3:G4"/>
    <mergeCell ref="H3:H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 Options</vt:lpstr>
      <vt:lpstr>temp</vt:lpstr>
      <vt:lpstr>Matrix of options</vt:lpstr>
    </vt:vector>
  </TitlesOfParts>
  <Company>UST Global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Renju Philip</dc:creator>
  <cp:lastModifiedBy>Dave.Cheema</cp:lastModifiedBy>
  <dcterms:created xsi:type="dcterms:W3CDTF">2016-04-05T09:38:57Z</dcterms:created>
  <dcterms:modified xsi:type="dcterms:W3CDTF">2016-04-20T14:34:02Z</dcterms:modified>
</cp:coreProperties>
</file>