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emplateWorkbook"/>
  <bookViews>
    <workbookView xWindow="0" yWindow="60" windowWidth="20730" windowHeight="11595"/>
  </bookViews>
  <sheets>
    <sheet name="BlueSheet" sheetId="2" r:id="rId1"/>
    <sheet name="Extras" sheetId="4" r:id="rId2"/>
    <sheet name="Notes" sheetId="5" r:id="rId3"/>
    <sheet name="Miscellaneous" sheetId="6" state="hidden" r:id="rId4"/>
    <sheet name="Overview" sheetId="3" r:id="rId5"/>
    <sheet name="Indicators" sheetId="1" state="hidden" r:id="rId6"/>
  </sheets>
  <externalReferences>
    <externalReference r:id="rId7"/>
  </externalReferences>
  <definedNames>
    <definedName name="Account_Information">BlueSheet!$B$2</definedName>
    <definedName name="Account_Prospect">BlueSheet!$B$4</definedName>
    <definedName name="Base_Coverage">BlueSheet!$M$19</definedName>
    <definedName name="Best_Action_Plan_Needed_Info">BlueSheet!$M$45</definedName>
    <definedName name="Best_Action_Plan_What_Who_When">BlueSheet!$M$32</definedName>
    <definedName name="Buying_Influences">BlueSheet!$A$19</definedName>
    <definedName name="Close_Date">BlueSheet!$B$9</definedName>
    <definedName name="Communication_Notes">Notes!$A$4</definedName>
    <definedName name="Current_Position">BlueSheet!$I$2</definedName>
    <definedName name="Extra_Action_Plan_What_Who_When">Extras!$M$28</definedName>
    <definedName name="Extra_Base_Coverage">Extras!$M$4</definedName>
    <definedName name="Extra_Best_Action_Plan_Needed_Info">Extras!$M$43</definedName>
    <definedName name="Extra_Information">Extras!$A$4</definedName>
    <definedName name="Extra_Possible_Actions">Extras!$H$27</definedName>
    <definedName name="Extra_Summary_Strengths">Extras!$A$28</definedName>
    <definedName name="Extra_Summary_Warnings">Extras!$A$43</definedName>
    <definedName name="Extra_Win_Results">Extras!$H$4</definedName>
    <definedName name="Extra_Win_Results_Statement">Extras!$H$4</definedName>
    <definedName name="Ideal_Customer_Criteria">BlueSheet!$N$4</definedName>
    <definedName name="Possible_Actions">BlueSheet!$H$31</definedName>
    <definedName name="_xlnm.Print_Area" localSheetId="0">BlueSheet!$A$1:$Q$58</definedName>
    <definedName name="_xlnm.Print_Area" localSheetId="1">Extras!$A$1:$Q$58</definedName>
    <definedName name="_xlnm.Print_Area" localSheetId="2">Notes!$A$1:$C$57</definedName>
    <definedName name="Single_Sales_Objective">BlueSheet!$B$7</definedName>
    <definedName name="Summary_Strengths">BlueSheet!$A$32</definedName>
    <definedName name="Summary_Warnings">BlueSheet!$A$45</definedName>
    <definedName name="Win_Results_Statement">BlueSheet!$H$19</definedName>
  </definedNames>
  <calcPr calcId="145621"/>
</workbook>
</file>

<file path=xl/calcChain.xml><?xml version="1.0" encoding="utf-8"?>
<calcChain xmlns="http://schemas.openxmlformats.org/spreadsheetml/2006/main">
  <c r="Q9" i="2" l="1"/>
  <c r="M1" i="4"/>
  <c r="Q1" i="4"/>
  <c r="H1" i="4"/>
  <c r="A1" i="4"/>
  <c r="A1" i="5"/>
  <c r="B314" i="3"/>
  <c r="B311" i="3"/>
  <c r="B308" i="3"/>
  <c r="B305" i="3"/>
  <c r="B302" i="3"/>
  <c r="B299" i="3"/>
  <c r="B296" i="3"/>
  <c r="B293" i="3"/>
  <c r="B290" i="3"/>
  <c r="B287" i="3"/>
  <c r="B284" i="3"/>
  <c r="B281" i="3"/>
  <c r="B278" i="3"/>
  <c r="B275" i="3"/>
  <c r="B272" i="3"/>
  <c r="B269" i="3"/>
  <c r="B266" i="3"/>
  <c r="B263" i="3"/>
  <c r="B260" i="3"/>
  <c r="B257" i="3"/>
  <c r="B254" i="3"/>
  <c r="B251" i="3"/>
  <c r="B248" i="3"/>
  <c r="B245" i="3"/>
  <c r="B242" i="3"/>
  <c r="B239" i="3"/>
  <c r="B14" i="3"/>
  <c r="B6" i="3"/>
  <c r="B5" i="3"/>
  <c r="B150" i="3"/>
  <c r="B138" i="3"/>
  <c r="B139" i="3"/>
  <c r="B140" i="3"/>
  <c r="B141" i="3"/>
  <c r="B142" i="3"/>
  <c r="B143" i="3"/>
  <c r="B144" i="3"/>
  <c r="B145" i="3"/>
  <c r="B146" i="3"/>
  <c r="B147" i="3"/>
  <c r="B148" i="3"/>
  <c r="B149" i="3"/>
  <c r="B137"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16" i="3"/>
  <c r="B315" i="3"/>
  <c r="B313" i="3"/>
  <c r="B312" i="3"/>
  <c r="B310" i="3"/>
  <c r="B309" i="3"/>
  <c r="B307" i="3"/>
  <c r="B306" i="3"/>
  <c r="B304" i="3"/>
  <c r="B303" i="3"/>
  <c r="B301" i="3"/>
  <c r="B300" i="3"/>
  <c r="B298" i="3"/>
  <c r="B297" i="3"/>
  <c r="B295" i="3"/>
  <c r="B294" i="3"/>
  <c r="B292" i="3"/>
  <c r="B291" i="3"/>
  <c r="B289" i="3"/>
  <c r="B288" i="3"/>
  <c r="B286" i="3"/>
  <c r="B285" i="3"/>
  <c r="B283" i="3"/>
  <c r="B282" i="3"/>
  <c r="B280" i="3"/>
  <c r="B279" i="3"/>
  <c r="B277" i="3"/>
  <c r="B276" i="3"/>
  <c r="B230" i="3"/>
  <c r="B231" i="3"/>
  <c r="B232" i="3"/>
  <c r="B233" i="3"/>
  <c r="B234" i="3"/>
  <c r="B235" i="3"/>
  <c r="B236" i="3"/>
  <c r="B237" i="3"/>
  <c r="B208" i="3"/>
  <c r="B209" i="3"/>
  <c r="B210" i="3"/>
  <c r="B211" i="3"/>
  <c r="B212" i="3"/>
  <c r="B213" i="3"/>
  <c r="B214" i="3"/>
  <c r="B215" i="3"/>
  <c r="B216" i="3"/>
  <c r="B217" i="3"/>
  <c r="B218" i="3"/>
  <c r="B219" i="3"/>
  <c r="B220" i="3"/>
  <c r="B221" i="3"/>
  <c r="B222" i="3"/>
  <c r="B223" i="3"/>
  <c r="B224" i="3"/>
  <c r="B225" i="3"/>
  <c r="B226" i="3"/>
  <c r="B227" i="3"/>
  <c r="B228" i="3"/>
  <c r="B229" i="3"/>
  <c r="B207" i="3"/>
  <c r="B178" i="3"/>
  <c r="B165" i="3"/>
  <c r="B166" i="3"/>
  <c r="B167" i="3"/>
  <c r="B168" i="3"/>
  <c r="B169" i="3"/>
  <c r="B170" i="3"/>
  <c r="B171" i="3"/>
  <c r="B172" i="3"/>
  <c r="B173" i="3"/>
  <c r="B174" i="3"/>
  <c r="B175" i="3"/>
  <c r="B176" i="3"/>
  <c r="B177" i="3"/>
  <c r="B164" i="3"/>
  <c r="A123" i="3"/>
  <c r="A122" i="3"/>
  <c r="A121" i="3"/>
  <c r="A120" i="3"/>
  <c r="A119" i="3"/>
  <c r="A118" i="3"/>
  <c r="A117" i="3"/>
  <c r="A116" i="3"/>
  <c r="A115" i="3"/>
  <c r="A114" i="3"/>
  <c r="A113" i="3"/>
  <c r="A112" i="3"/>
  <c r="A111" i="3"/>
  <c r="A110" i="3"/>
  <c r="A109" i="3"/>
  <c r="A108" i="3"/>
  <c r="A107" i="3"/>
  <c r="A106" i="3"/>
  <c r="A105" i="3"/>
  <c r="A104" i="3"/>
  <c r="B104" i="3"/>
  <c r="B105" i="3"/>
  <c r="B106" i="3"/>
  <c r="B107" i="3"/>
  <c r="B108" i="3"/>
  <c r="B109" i="3"/>
  <c r="B110" i="3"/>
  <c r="B111" i="3"/>
  <c r="B112" i="3"/>
  <c r="B113" i="3"/>
  <c r="B114" i="3"/>
  <c r="B115" i="3"/>
  <c r="B116" i="3"/>
  <c r="B117" i="3"/>
  <c r="B118" i="3"/>
  <c r="B119" i="3"/>
  <c r="B120" i="3"/>
  <c r="B121" i="3"/>
  <c r="B122" i="3"/>
  <c r="B123" i="3"/>
  <c r="B103" i="3"/>
  <c r="A103" i="3"/>
  <c r="B72" i="3"/>
  <c r="B73" i="3"/>
  <c r="B74" i="3"/>
  <c r="B75" i="3"/>
  <c r="B76" i="3"/>
  <c r="B77" i="3"/>
  <c r="B78" i="3"/>
  <c r="B79" i="3"/>
  <c r="B80" i="3"/>
  <c r="B81" i="3"/>
  <c r="B82" i="3"/>
  <c r="B83" i="3"/>
  <c r="B84" i="3"/>
  <c r="B85" i="3"/>
  <c r="B86" i="3"/>
  <c r="B87" i="3"/>
  <c r="B88" i="3"/>
  <c r="B89" i="3"/>
  <c r="B90" i="3"/>
  <c r="B91" i="3"/>
  <c r="B71" i="3"/>
  <c r="B40" i="3"/>
  <c r="B41" i="3"/>
  <c r="B42" i="3"/>
  <c r="B43" i="3"/>
  <c r="B44" i="3"/>
  <c r="B45" i="3"/>
  <c r="B46" i="3"/>
  <c r="B47" i="3"/>
  <c r="B48" i="3"/>
  <c r="B49" i="3"/>
  <c r="B50" i="3"/>
  <c r="B51" i="3"/>
  <c r="B52" i="3"/>
  <c r="B53" i="3"/>
  <c r="B54" i="3"/>
  <c r="B55" i="3"/>
  <c r="B56" i="3"/>
  <c r="B57" i="3"/>
  <c r="B58" i="3"/>
  <c r="B59" i="3"/>
  <c r="A59" i="3"/>
  <c r="A58" i="3"/>
  <c r="A57" i="3"/>
  <c r="A56" i="3"/>
  <c r="A55" i="3"/>
  <c r="A54" i="3"/>
  <c r="A53" i="3"/>
  <c r="A52" i="3"/>
  <c r="A51" i="3"/>
  <c r="A50" i="3"/>
  <c r="A49" i="3"/>
  <c r="A48" i="3"/>
  <c r="A47" i="3"/>
  <c r="A46" i="3"/>
  <c r="A45" i="3"/>
  <c r="A44" i="3"/>
  <c r="A43" i="3"/>
  <c r="A42" i="3"/>
  <c r="A41" i="3"/>
  <c r="A40" i="3"/>
  <c r="A39" i="3"/>
  <c r="B39" i="3"/>
  <c r="B27" i="3"/>
  <c r="A38" i="3"/>
  <c r="A37" i="3"/>
  <c r="A36" i="3"/>
  <c r="A35" i="3"/>
  <c r="A34" i="3"/>
  <c r="A33" i="3"/>
  <c r="A32" i="3"/>
  <c r="A31" i="3"/>
  <c r="A30" i="3"/>
  <c r="A29" i="3"/>
  <c r="B20" i="3"/>
  <c r="B19" i="3"/>
  <c r="B18" i="3"/>
  <c r="B17" i="3"/>
  <c r="B343" i="3"/>
  <c r="B342" i="3"/>
  <c r="B341" i="3"/>
  <c r="B340" i="3"/>
  <c r="B339" i="3"/>
  <c r="B338" i="3"/>
  <c r="B337" i="3"/>
  <c r="B336" i="3"/>
  <c r="B335" i="3"/>
  <c r="B334" i="3"/>
  <c r="B333" i="3"/>
  <c r="B332" i="3"/>
  <c r="B331" i="3"/>
  <c r="B330" i="3"/>
  <c r="B329" i="3"/>
  <c r="B328" i="3"/>
  <c r="B327" i="3"/>
  <c r="B326" i="3"/>
  <c r="B325" i="3"/>
  <c r="B324" i="3"/>
  <c r="B323" i="3"/>
  <c r="B322" i="3"/>
  <c r="B321" i="3"/>
  <c r="B320" i="3"/>
  <c r="B274" i="3"/>
  <c r="B273" i="3"/>
  <c r="B271" i="3"/>
  <c r="B270" i="3"/>
  <c r="B268" i="3"/>
  <c r="B267" i="3"/>
  <c r="B265" i="3"/>
  <c r="B264" i="3"/>
  <c r="B262" i="3"/>
  <c r="B261" i="3"/>
  <c r="B259" i="3"/>
  <c r="B258" i="3"/>
  <c r="B256" i="3"/>
  <c r="B255" i="3"/>
  <c r="B253" i="3"/>
  <c r="B252" i="3"/>
  <c r="B250" i="3"/>
  <c r="B249" i="3"/>
  <c r="B247" i="3"/>
  <c r="B246" i="3"/>
  <c r="B319" i="3"/>
  <c r="B318" i="3"/>
  <c r="B244" i="3"/>
  <c r="B243" i="3"/>
  <c r="B241" i="3"/>
  <c r="B24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180" i="3"/>
  <c r="B152" i="3"/>
  <c r="B153" i="3"/>
  <c r="B154" i="3"/>
  <c r="B155" i="3"/>
  <c r="B156" i="3"/>
  <c r="B157" i="3"/>
  <c r="B158" i="3"/>
  <c r="B159" i="3"/>
  <c r="B160" i="3"/>
  <c r="B161" i="3"/>
  <c r="B162" i="3"/>
  <c r="B163" i="3"/>
  <c r="B151" i="3"/>
  <c r="B126" i="3"/>
  <c r="B127" i="3"/>
  <c r="B128" i="3"/>
  <c r="B129" i="3"/>
  <c r="B130" i="3"/>
  <c r="B131" i="3"/>
  <c r="B132" i="3"/>
  <c r="B133" i="3"/>
  <c r="B134" i="3"/>
  <c r="B135" i="3"/>
  <c r="B136" i="3"/>
  <c r="B125" i="3"/>
  <c r="A102" i="3"/>
  <c r="A101" i="3"/>
  <c r="A100" i="3"/>
  <c r="A99" i="3"/>
  <c r="A98" i="3"/>
  <c r="A97" i="3"/>
  <c r="A96" i="3"/>
  <c r="A95" i="3"/>
  <c r="A94" i="3"/>
  <c r="A93" i="3"/>
  <c r="B94" i="3"/>
  <c r="B95" i="3"/>
  <c r="B96" i="3"/>
  <c r="B97" i="3"/>
  <c r="B98" i="3"/>
  <c r="B99" i="3"/>
  <c r="B100" i="3"/>
  <c r="B101" i="3"/>
  <c r="B102" i="3"/>
  <c r="B93" i="3"/>
  <c r="B62" i="3"/>
  <c r="B63" i="3"/>
  <c r="B64" i="3"/>
  <c r="B65" i="3"/>
  <c r="B66" i="3"/>
  <c r="B67" i="3"/>
  <c r="B68" i="3"/>
  <c r="B69" i="3"/>
  <c r="B70" i="3"/>
  <c r="B61" i="3"/>
  <c r="B30" i="3"/>
  <c r="B31" i="3"/>
  <c r="B32" i="3"/>
  <c r="B33" i="3"/>
  <c r="B34" i="3"/>
  <c r="B35" i="3"/>
  <c r="B36" i="3"/>
  <c r="B37" i="3"/>
  <c r="B38" i="3"/>
  <c r="B29" i="3"/>
  <c r="B24" i="3"/>
  <c r="B25" i="3"/>
  <c r="B26" i="3"/>
  <c r="B23" i="3"/>
  <c r="B22" i="3"/>
  <c r="B12" i="3"/>
  <c r="B13" i="3"/>
  <c r="B10" i="3"/>
  <c r="B9" i="3"/>
  <c r="B8" i="3"/>
  <c r="B7" i="3"/>
  <c r="B16" i="3"/>
  <c r="A26" i="3"/>
  <c r="A25" i="3"/>
  <c r="A24" i="3"/>
  <c r="A23" i="3"/>
  <c r="A22" i="3"/>
</calcChain>
</file>

<file path=xl/sharedStrings.xml><?xml version="1.0" encoding="utf-8"?>
<sst xmlns="http://schemas.openxmlformats.org/spreadsheetml/2006/main" count="485" uniqueCount="374">
  <si>
    <t>Ctrl + r  to place a Red Flag</t>
  </si>
  <si>
    <t>IDEAL CUSTOMER CRITERIA:</t>
  </si>
  <si>
    <t>Account/Prospect:</t>
  </si>
  <si>
    <t>Competition:</t>
  </si>
  <si>
    <t>Date</t>
  </si>
  <si>
    <t>Current Volume:</t>
  </si>
  <si>
    <t>SINGLE SALES OBJECTIVE</t>
  </si>
  <si>
    <t>Product/Service:</t>
  </si>
  <si>
    <t>Sales Rev/Units:</t>
  </si>
  <si>
    <t>Close Date:</t>
  </si>
  <si>
    <t>TOTAL</t>
  </si>
  <si>
    <t>DEGREE OF INFLUENCE</t>
  </si>
  <si>
    <t>MODE</t>
  </si>
  <si>
    <t>Rating:</t>
  </si>
  <si>
    <t xml:space="preserve"> E = Economic</t>
  </si>
  <si>
    <t xml:space="preserve"> H = High</t>
  </si>
  <si>
    <t>G = Growth</t>
  </si>
  <si>
    <t xml:space="preserve">NOTE:  </t>
  </si>
  <si>
    <t xml:space="preserve"> T = Technical</t>
  </si>
  <si>
    <t xml:space="preserve"> M = Medium</t>
  </si>
  <si>
    <t>T = Trouble</t>
  </si>
  <si>
    <t xml:space="preserve">Red Flag:            Uncovered Base, New Players/Reorganization, </t>
  </si>
  <si>
    <t xml:space="preserve">         Uncovered Base, New Players/Reorganization, </t>
  </si>
  <si>
    <t xml:space="preserve"> U = User</t>
  </si>
  <si>
    <t xml:space="preserve"> L = Low</t>
  </si>
  <si>
    <t>EK = Even Keel</t>
  </si>
  <si>
    <t xml:space="preserve"> C = Coach</t>
  </si>
  <si>
    <t>OC = Overconfident</t>
  </si>
  <si>
    <t>Strengths:</t>
  </si>
  <si>
    <t>BUYING INFLUENCES INVOLVED</t>
  </si>
  <si>
    <t>Role</t>
  </si>
  <si>
    <t>Degree</t>
  </si>
  <si>
    <t>Mode</t>
  </si>
  <si>
    <t xml:space="preserve">         BUYING INFLUENCE'S KEY WIN-RESULTS</t>
  </si>
  <si>
    <t>HOW WELL IS BASE COVERED?</t>
  </si>
  <si>
    <t>Name, Title, Location</t>
  </si>
  <si>
    <t>Win-Results Statement</t>
  </si>
  <si>
    <t>Evidence to support your Rating:</t>
  </si>
  <si>
    <t xml:space="preserve">  SUMMARY OF MY POSITION TODAY</t>
  </si>
  <si>
    <t>POSSIBLE ACTIONS</t>
  </si>
  <si>
    <t>BEST ACTION PLAN</t>
  </si>
  <si>
    <t>What</t>
  </si>
  <si>
    <t>Who</t>
  </si>
  <si>
    <t>When</t>
  </si>
  <si>
    <t>Information Needed</t>
  </si>
  <si>
    <t>From Whom</t>
  </si>
  <si>
    <t>SUMMARY OF MY POSITION TODAY</t>
  </si>
  <si>
    <t>Whom</t>
  </si>
  <si>
    <t>Ctrl + t  to place a Strength indicator</t>
  </si>
  <si>
    <t>Select with cursor and choose Edit, Delete to remove indicator</t>
  </si>
  <si>
    <t>STRENGTHS</t>
  </si>
  <si>
    <t>RED FLAGS</t>
  </si>
  <si>
    <t xml:space="preserve">         Areas of differentiation; Opportunities to</t>
  </si>
  <si>
    <r>
      <t>Win-Results Statement</t>
    </r>
    <r>
      <rPr>
        <sz val="8"/>
        <rFont val="Arial"/>
        <family val="2"/>
      </rPr>
      <t xml:space="preserve">: a short statement of the </t>
    </r>
  </si>
  <si>
    <t>important measurable business Results are delivered.</t>
  </si>
  <si>
    <t xml:space="preserve">personal Win that a Buying Influence attains when </t>
  </si>
  <si>
    <t>Date:</t>
  </si>
  <si>
    <t>BUYING INFLUENCE ROLES</t>
  </si>
  <si>
    <t>Degree
of
Influence</t>
  </si>
  <si>
    <t>A good sales strategy leverages Strengths and reduces or eliminates Red Flags.</t>
  </si>
  <si>
    <t xml:space="preserve">         Uncertainty/Lack of Data</t>
  </si>
  <si>
    <t xml:space="preserve">         Rate how well your base is covered with each</t>
  </si>
  <si>
    <r>
      <t xml:space="preserve">         'Buying Influence' for </t>
    </r>
    <r>
      <rPr>
        <b/>
        <sz val="8"/>
        <rFont val="Arial"/>
        <family val="2"/>
      </rPr>
      <t>this sales objective</t>
    </r>
    <r>
      <rPr>
        <sz val="8"/>
        <rFont val="Arial"/>
        <family val="2"/>
      </rPr>
      <t>.</t>
    </r>
  </si>
  <si>
    <t xml:space="preserve">          improve your position</t>
  </si>
  <si>
    <t>BUYING INFLUENCE'S KEY WIN-RESULTS</t>
  </si>
  <si>
    <t>1.</t>
  </si>
  <si>
    <t>2.</t>
  </si>
  <si>
    <t>3.</t>
  </si>
  <si>
    <t>4.</t>
  </si>
  <si>
    <t>5.</t>
  </si>
  <si>
    <t>Place in Sales Funnel:</t>
  </si>
  <si>
    <t>Timing for Priorities:</t>
  </si>
  <si>
    <t>Salesperson:</t>
  </si>
  <si>
    <t>Total Potential:</t>
  </si>
  <si>
    <t xml:space="preserve">Updated:  </t>
  </si>
  <si>
    <t>Match to Criteria:
-5 to +5</t>
  </si>
  <si>
    <t>Note(s)</t>
  </si>
  <si>
    <t xml:space="preserve">Adequacy: </t>
  </si>
  <si>
    <t>Account Information</t>
  </si>
  <si>
    <t>Single Sales Objective</t>
  </si>
  <si>
    <t xml:space="preserve">Date Created: </t>
  </si>
  <si>
    <t xml:space="preserve">Date Last Updated: </t>
  </si>
  <si>
    <t xml:space="preserve">Sales Person: </t>
  </si>
  <si>
    <t xml:space="preserve">Account or Prospect: </t>
  </si>
  <si>
    <t xml:space="preserve">Current Volume: </t>
  </si>
  <si>
    <t>Total Potential Volume:</t>
  </si>
  <si>
    <t xml:space="preserve">Product or Service: </t>
  </si>
  <si>
    <t>Sales Revenue/Units:</t>
  </si>
  <si>
    <t>Position Information</t>
  </si>
  <si>
    <t>Adequacy:</t>
  </si>
  <si>
    <t>My Pos vs Competition:</t>
  </si>
  <si>
    <t>Ideal Customer Criteria</t>
  </si>
  <si>
    <t>(Match/Criteria)</t>
  </si>
  <si>
    <t>Buying Influencs Involved</t>
  </si>
  <si>
    <t>Contact #1:</t>
  </si>
  <si>
    <t>Contact #2:</t>
  </si>
  <si>
    <t>Contact #3:</t>
  </si>
  <si>
    <t>Contact #4:</t>
  </si>
  <si>
    <t>Contact #5:</t>
  </si>
  <si>
    <t>Contact #6:</t>
  </si>
  <si>
    <t>Contact #7:</t>
  </si>
  <si>
    <t>Contact #8:</t>
  </si>
  <si>
    <t>Contact #9:</t>
  </si>
  <si>
    <t>Contact #10:</t>
  </si>
  <si>
    <t>Buying Influence's Key Win-Results</t>
  </si>
  <si>
    <t>(Role|Degree|Mode / Name, Title, Location)</t>
  </si>
  <si>
    <t>How Well is Base Covered?</t>
  </si>
  <si>
    <t>(Rating/Evidence)</t>
  </si>
  <si>
    <t>Summary of My Position Today</t>
  </si>
  <si>
    <t>Strength #1:</t>
  </si>
  <si>
    <t>Red Flag #1:</t>
  </si>
  <si>
    <t>Strength #2:</t>
  </si>
  <si>
    <t>Strength #3:</t>
  </si>
  <si>
    <t>Strength #4:</t>
  </si>
  <si>
    <t>Strength #5:</t>
  </si>
  <si>
    <t>Strength #6:</t>
  </si>
  <si>
    <t>Strength #7:</t>
  </si>
  <si>
    <t>Strength #8:</t>
  </si>
  <si>
    <t>Strength #9:</t>
  </si>
  <si>
    <t>Strength #10:</t>
  </si>
  <si>
    <t>Strength #11:</t>
  </si>
  <si>
    <t>Strength #12:</t>
  </si>
  <si>
    <t>Red Flag #2:</t>
  </si>
  <si>
    <t>Red Flag #3:</t>
  </si>
  <si>
    <t>Red Flag #4:</t>
  </si>
  <si>
    <t>Red Flag #5:</t>
  </si>
  <si>
    <t>Red Flag #6:</t>
  </si>
  <si>
    <t>Red Flag #7:</t>
  </si>
  <si>
    <t>Red Flag #8:</t>
  </si>
  <si>
    <t>Red Flag #9:</t>
  </si>
  <si>
    <t>Red Flag #10:</t>
  </si>
  <si>
    <t>Red Flag #11:</t>
  </si>
  <si>
    <t>Red Flag #12:</t>
  </si>
  <si>
    <t>Red Flag #13:</t>
  </si>
  <si>
    <t>Possible Actions</t>
  </si>
  <si>
    <t>Action #1:</t>
  </si>
  <si>
    <t>Action #2:</t>
  </si>
  <si>
    <t>Action #3:</t>
  </si>
  <si>
    <t>Action #4:</t>
  </si>
  <si>
    <t>Action #5:</t>
  </si>
  <si>
    <t>Action #6:</t>
  </si>
  <si>
    <t>Action #7:</t>
  </si>
  <si>
    <t>Action #8:</t>
  </si>
  <si>
    <t>Action #9:</t>
  </si>
  <si>
    <t>Action #10:</t>
  </si>
  <si>
    <t>Action #11:</t>
  </si>
  <si>
    <t>Action #12:</t>
  </si>
  <si>
    <t>Action #13:</t>
  </si>
  <si>
    <t>Action #14:</t>
  </si>
  <si>
    <t>Action #15:</t>
  </si>
  <si>
    <t>Action #16:</t>
  </si>
  <si>
    <t>Action #17:</t>
  </si>
  <si>
    <t>Action #18:</t>
  </si>
  <si>
    <t>Action #19:</t>
  </si>
  <si>
    <t>Action #20:</t>
  </si>
  <si>
    <t>Action #21:</t>
  </si>
  <si>
    <t>Action #22:</t>
  </si>
  <si>
    <t>Action #23:</t>
  </si>
  <si>
    <t>Action #24:</t>
  </si>
  <si>
    <t>Action #25:</t>
  </si>
  <si>
    <t>Action #26:</t>
  </si>
  <si>
    <t>Action #27:</t>
  </si>
  <si>
    <t>Best Action Plan</t>
  </si>
  <si>
    <t>Who:</t>
  </si>
  <si>
    <t>What:</t>
  </si>
  <si>
    <t>Plan #1:                                  When:</t>
  </si>
  <si>
    <t>Plan #2:                                  When:</t>
  </si>
  <si>
    <t>Information:</t>
  </si>
  <si>
    <t>Plan #3:                                  When:</t>
  </si>
  <si>
    <t>Plan #5:                                  When:</t>
  </si>
  <si>
    <t>Plan #4:                                  When:</t>
  </si>
  <si>
    <t>Plan #6:                                  When:</t>
  </si>
  <si>
    <t>Plan #7:                                  When:</t>
  </si>
  <si>
    <t>Plan #8:                                  When:</t>
  </si>
  <si>
    <t>Plan #9:                                  When:</t>
  </si>
  <si>
    <t>Plan #10:                                When:</t>
  </si>
  <si>
    <t>Plan #11:                                When:</t>
  </si>
  <si>
    <t>Plan #12:                                When:</t>
  </si>
  <si>
    <t>Needed Info #2:                        From:</t>
  </si>
  <si>
    <t>Needed Info #3:                        From:</t>
  </si>
  <si>
    <t>Needed Info #4:                        From:</t>
  </si>
  <si>
    <t>Needed Info #5:                        From:</t>
  </si>
  <si>
    <t>Needed Info #6:                        From:</t>
  </si>
  <si>
    <t>Needed Info #7:                        From:</t>
  </si>
  <si>
    <t>Needed Info #8:                        From:</t>
  </si>
  <si>
    <t>Needed Info #9:                        From:</t>
  </si>
  <si>
    <t>Needed Info #10:                      From:</t>
  </si>
  <si>
    <t>Needed Info #11:                      From:</t>
  </si>
  <si>
    <t>Needed Info #12:                      From:</t>
  </si>
  <si>
    <t>Needed Info #13:                      From:</t>
  </si>
  <si>
    <t>Needed Info #1:                       From:</t>
  </si>
  <si>
    <t>Note that the indicators are stacked on each other.</t>
  </si>
  <si>
    <t>MHI Strategic Selling Reinforcement Software, v3.0</t>
  </si>
  <si>
    <t xml:space="preserve">Total:  </t>
  </si>
  <si>
    <t>Hidden Text - used to keep row from bing hidden</t>
  </si>
  <si>
    <t>Main Template</t>
  </si>
  <si>
    <t>BlueSheet.XLS</t>
  </si>
  <si>
    <t>Prompts:</t>
  </si>
  <si>
    <t>Reserved File Name</t>
  </si>
  <si>
    <t>The file name 'bluesheet.xls' is reserved for the template. You must choose an other name for your Strategic Analysis.</t>
  </si>
  <si>
    <t>Caption for Reserved File Name</t>
  </si>
  <si>
    <t>Reserved Name</t>
  </si>
  <si>
    <t>Working in manual mode</t>
  </si>
  <si>
    <t>Caption for working in manual mode</t>
  </si>
  <si>
    <t>You are Working in Manual Mode</t>
  </si>
  <si>
    <t>Miscellaneous:</t>
  </si>
  <si>
    <t>Languages -&gt;
Items |</t>
  </si>
  <si>
    <t>US English</t>
  </si>
  <si>
    <t>French
(standard)</t>
  </si>
  <si>
    <t>German
(standard)</t>
  </si>
  <si>
    <t>Italian
(standard)</t>
  </si>
  <si>
    <t>Japanese</t>
  </si>
  <si>
    <t>Portuguese
(Brazilian)</t>
  </si>
  <si>
    <t>Spanish
(European)</t>
  </si>
  <si>
    <t>This table lists all of the 'strings' used in the Main MHI BlueSheet Template</t>
  </si>
  <si>
    <t>Main Template File Name</t>
  </si>
  <si>
    <t>bluesheet.xls</t>
  </si>
  <si>
    <t>false</t>
  </si>
  <si>
    <t>The variable "false"</t>
  </si>
  <si>
    <t>Blue Sheet Add-In Name</t>
  </si>
  <si>
    <t>Blue Sheet Add-In Title</t>
  </si>
  <si>
    <t>MHI SSRS Master Template</t>
  </si>
  <si>
    <t>bluesheet.xla</t>
  </si>
  <si>
    <t>My Position Vs. Competition:</t>
  </si>
  <si>
    <t>Blue Sheet Language Setting</t>
  </si>
  <si>
    <t>bluesheet.ini</t>
  </si>
  <si>
    <t>----- Add any additional text below this line -----</t>
  </si>
  <si>
    <t>Can not Find INI File</t>
  </si>
  <si>
    <t>Caption for Can not Find INI File</t>
  </si>
  <si>
    <t>B</t>
  </si>
  <si>
    <t>Add-In not installed correctly</t>
  </si>
  <si>
    <t>Caption for Add-In not installed correctly</t>
  </si>
  <si>
    <t>Add-In not Installed</t>
  </si>
  <si>
    <t>Can Not Find Blue Sheet INI File</t>
  </si>
  <si>
    <t>The Add-In Macro Library used by this Blue Sheet Template is not correctly installed.  Please close Excel and start the Blue Sheet Application from the Start, Programs menu.</t>
  </si>
  <si>
    <t>Could not find the BlueSheet .ini file.  Please close Excel and start the Blue Sheet Application from the Start, Programs menu.</t>
  </si>
  <si>
    <t>The Blue Sheet Application must be initiated from the Window's Start, Programs menu or none of the automated features will be made available.  Please restart MS Excel in this fashion, and then open this spreadsheet from the Blue Sheet menu.</t>
  </si>
  <si>
    <t>Contact #11:</t>
  </si>
  <si>
    <t>Contact #31:</t>
  </si>
  <si>
    <t>Contact #12:</t>
  </si>
  <si>
    <t>Contact #13:</t>
  </si>
  <si>
    <t>Contact #14:</t>
  </si>
  <si>
    <t>Contact #15:</t>
  </si>
  <si>
    <t>Contact #16:</t>
  </si>
  <si>
    <t>Contact #17:</t>
  </si>
  <si>
    <t>Contact #18:</t>
  </si>
  <si>
    <t>Contact #19:</t>
  </si>
  <si>
    <t>Contact #20:</t>
  </si>
  <si>
    <t>Contact #21:</t>
  </si>
  <si>
    <t>Contact #22:</t>
  </si>
  <si>
    <t>Contact #23:</t>
  </si>
  <si>
    <t>Contact #24:</t>
  </si>
  <si>
    <t>Contact #25:</t>
  </si>
  <si>
    <t>Contact #26:</t>
  </si>
  <si>
    <t>Contact #27:</t>
  </si>
  <si>
    <t>Contact #28:</t>
  </si>
  <si>
    <t>Contact #29:</t>
  </si>
  <si>
    <t>Contact #30:</t>
  </si>
  <si>
    <t>Strength #13:</t>
  </si>
  <si>
    <t>Strength #14:</t>
  </si>
  <si>
    <t>Strength #15:</t>
  </si>
  <si>
    <t>Strength #16:</t>
  </si>
  <si>
    <t>Strength #17:</t>
  </si>
  <si>
    <t>Strength #18:</t>
  </si>
  <si>
    <t>Strength #19:</t>
  </si>
  <si>
    <t>Strength #20:</t>
  </si>
  <si>
    <t>Strength #21:</t>
  </si>
  <si>
    <t>Strength #22:</t>
  </si>
  <si>
    <t>Strength #23:</t>
  </si>
  <si>
    <t>Strength #24:</t>
  </si>
  <si>
    <t>Strength #25:</t>
  </si>
  <si>
    <t>Red Flag #26:</t>
  </si>
  <si>
    <t>Red Flag #14:</t>
  </si>
  <si>
    <t>Red Flag #15:</t>
  </si>
  <si>
    <t>Red Flag #16:</t>
  </si>
  <si>
    <t>Red Flag #17:</t>
  </si>
  <si>
    <t>Red Flag #18:</t>
  </si>
  <si>
    <t>Red Flag #19:</t>
  </si>
  <si>
    <t>Red Flag #20:</t>
  </si>
  <si>
    <t>Red Flag #21:</t>
  </si>
  <si>
    <t>Red Flag #22:</t>
  </si>
  <si>
    <t>Red Flag #23:</t>
  </si>
  <si>
    <t>Red Flag #24:</t>
  </si>
  <si>
    <t>Red Flag #25:</t>
  </si>
  <si>
    <t>Red Flag #27:</t>
  </si>
  <si>
    <t>Red Flag #28:</t>
  </si>
  <si>
    <t>Action #28:</t>
  </si>
  <si>
    <t>Action #29:</t>
  </si>
  <si>
    <t>Action #30:</t>
  </si>
  <si>
    <t>Action #31:</t>
  </si>
  <si>
    <t>Action #32:</t>
  </si>
  <si>
    <t>Action #33:</t>
  </si>
  <si>
    <t>Action #34:</t>
  </si>
  <si>
    <t>Action #35:</t>
  </si>
  <si>
    <t>Action #36:</t>
  </si>
  <si>
    <t>Action #37:</t>
  </si>
  <si>
    <t>Action #38:</t>
  </si>
  <si>
    <t>Action #39:</t>
  </si>
  <si>
    <t>Action #40:</t>
  </si>
  <si>
    <t>Action #41:</t>
  </si>
  <si>
    <t>Action #42:</t>
  </si>
  <si>
    <t>Action #43:</t>
  </si>
  <si>
    <t>Action #44:</t>
  </si>
  <si>
    <t>Action #45:</t>
  </si>
  <si>
    <t>Action #46:</t>
  </si>
  <si>
    <t>Action #47:</t>
  </si>
  <si>
    <t>Action #48:</t>
  </si>
  <si>
    <t>Action #49:</t>
  </si>
  <si>
    <t>Action #50:</t>
  </si>
  <si>
    <t>Action #51:</t>
  </si>
  <si>
    <t>Action #52:</t>
  </si>
  <si>
    <t>Action #53:</t>
  </si>
  <si>
    <t>Action #54:</t>
  </si>
  <si>
    <t>Action #55:</t>
  </si>
  <si>
    <t>Action #56:</t>
  </si>
  <si>
    <t>Action #57:</t>
  </si>
  <si>
    <t>Action #58:</t>
  </si>
  <si>
    <t>Plan #13:                                When:</t>
  </si>
  <si>
    <t>Plan #14:                                When:</t>
  </si>
  <si>
    <t>Plan #15:                                When:</t>
  </si>
  <si>
    <t>Plan #16:                                When:</t>
  </si>
  <si>
    <t>Plan #17:                                When:</t>
  </si>
  <si>
    <t>Plan #18:                                When:</t>
  </si>
  <si>
    <t>Plan #19:                                When:</t>
  </si>
  <si>
    <t>Plan #20:                                When:</t>
  </si>
  <si>
    <t>Plan #21:                                When:</t>
  </si>
  <si>
    <t>Plan #22:                                When:</t>
  </si>
  <si>
    <t>Plan #23:                                When:</t>
  </si>
  <si>
    <t>Plan #24:                                When:</t>
  </si>
  <si>
    <t>Plan #25:                                When:</t>
  </si>
  <si>
    <t>Plan #26:                                When:</t>
  </si>
  <si>
    <t>Needed Info #14:                      From:</t>
  </si>
  <si>
    <t>Needed Info #15:                      From:</t>
  </si>
  <si>
    <t>Needed Info #16:                      From:</t>
  </si>
  <si>
    <t>Needed Info #17:                      From:</t>
  </si>
  <si>
    <t>Needed Info #18:                      From:</t>
  </si>
  <si>
    <t>Needed Info #19:                      From:</t>
  </si>
  <si>
    <t>Needed Info #20:                      From:</t>
  </si>
  <si>
    <t>Needed Info #21:                      From:</t>
  </si>
  <si>
    <t>Needed Info #22:                      From:</t>
  </si>
  <si>
    <t>Needed Info #23:                      From:</t>
  </si>
  <si>
    <t>Needed Info #24:                      From:</t>
  </si>
  <si>
    <t>Needed Info #25:                      From:</t>
  </si>
  <si>
    <t>Needed Info #26:                      From:</t>
  </si>
  <si>
    <t>Needed Info #27:                      From:</t>
  </si>
  <si>
    <t>Needed Info #28:                      From:</t>
  </si>
  <si>
    <t>!! Do Not Edit This Page !!</t>
  </si>
  <si>
    <t>Strength #26:</t>
  </si>
  <si>
    <t>© 2002 Miller Heiman, Inc.  All rights reserved.</t>
  </si>
  <si>
    <t>Overview String</t>
  </si>
  <si>
    <t xml:space="preserve">Report Date/Time: </t>
  </si>
  <si>
    <r>
      <t>Strategic Selling</t>
    </r>
    <r>
      <rPr>
        <b/>
        <i/>
        <vertAlign val="subscript"/>
        <sz val="10"/>
        <rFont val="Arial"/>
        <family val="2"/>
      </rPr>
      <t>®</t>
    </r>
    <r>
      <rPr>
        <b/>
        <i/>
        <sz val="16"/>
        <rFont val="Arial"/>
        <family val="2"/>
      </rPr>
      <t xml:space="preserve"> </t>
    </r>
    <r>
      <rPr>
        <b/>
        <sz val="16"/>
        <rFont val="Arial"/>
        <family val="2"/>
      </rPr>
      <t>Blue Sheet Software</t>
    </r>
    <r>
      <rPr>
        <b/>
        <i/>
        <sz val="16"/>
        <rFont val="Arial"/>
        <family val="2"/>
      </rPr>
      <t xml:space="preserve">
</t>
    </r>
    <r>
      <rPr>
        <b/>
        <sz val="16"/>
        <rFont val="Arial"/>
        <family val="2"/>
      </rPr>
      <t>Strategic Analysis</t>
    </r>
  </si>
  <si>
    <r>
      <t>Strategic Selling</t>
    </r>
    <r>
      <rPr>
        <b/>
        <vertAlign val="subscript"/>
        <sz val="10"/>
        <rFont val="Arial"/>
        <family val="2"/>
      </rPr>
      <t>®</t>
    </r>
    <r>
      <rPr>
        <b/>
        <sz val="12"/>
        <rFont val="Arial"/>
        <family val="2"/>
      </rPr>
      <t xml:space="preserve"> Blue Sheet (v3.1)
Strategic Analysis</t>
    </r>
  </si>
  <si>
    <t>Sai Kiran Kumar</t>
  </si>
  <si>
    <t>Anthem</t>
  </si>
  <si>
    <t>E, T, C</t>
  </si>
  <si>
    <t>G</t>
  </si>
  <si>
    <t>Report Date/Time: 4/21/2015  11:44:41 AM</t>
  </si>
  <si>
    <t>Cognizant</t>
  </si>
  <si>
    <t>H</t>
  </si>
  <si>
    <t>UST can provide better rates than Cognizant</t>
  </si>
  <si>
    <t>E, C</t>
  </si>
  <si>
    <t xml:space="preserve">M </t>
  </si>
  <si>
    <t>Improved Testing practices in the Provider Area</t>
  </si>
  <si>
    <t>Diane Body</t>
  </si>
  <si>
    <t>Allen Kemp</t>
  </si>
  <si>
    <t>Jay Evans</t>
  </si>
  <si>
    <t>Efficiency in the provider area</t>
  </si>
  <si>
    <t xml:space="preserve">Automation </t>
  </si>
  <si>
    <t>Savings in terms of quality, time saving, dollars or all of the above.</t>
  </si>
  <si>
    <t>Jay Evans is happy with the UST SIT team in EPDS v2 and WGSP</t>
  </si>
  <si>
    <t xml:space="preserve">Create an e2e proposal </t>
  </si>
  <si>
    <t>RFP will be requested from Cognizant too</t>
  </si>
  <si>
    <t>5M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</si>
</sst>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
    <numFmt numFmtId="166" formatCode="mmmm\ d\,\ yyyy"/>
  </numFmts>
  <fonts count="38" x14ac:knownFonts="1">
    <font>
      <sz val="10"/>
      <name val="Arial"/>
    </font>
    <font>
      <b/>
      <sz val="8"/>
      <color indexed="12"/>
      <name val="Arial"/>
      <family val="2"/>
    </font>
    <font>
      <sz val="8"/>
      <name val="Arial"/>
      <family val="2"/>
    </font>
    <font>
      <i/>
      <sz val="8"/>
      <name val="Arial"/>
      <family val="2"/>
    </font>
    <font>
      <b/>
      <u/>
      <sz val="8"/>
      <name val="Arial"/>
      <family val="2"/>
    </font>
    <font>
      <b/>
      <sz val="8"/>
      <name val="Arial"/>
      <family val="2"/>
    </font>
    <font>
      <sz val="7"/>
      <name val="Arial"/>
      <family val="2"/>
    </font>
    <font>
      <u/>
      <sz val="8"/>
      <name val="Arial"/>
      <family val="2"/>
    </font>
    <font>
      <b/>
      <i/>
      <sz val="8"/>
      <color indexed="12"/>
      <name val="Arial"/>
      <family val="2"/>
    </font>
    <font>
      <b/>
      <i/>
      <sz val="16"/>
      <name val="Arial"/>
      <family val="2"/>
    </font>
    <font>
      <b/>
      <sz val="9"/>
      <color indexed="48"/>
      <name val="Arial"/>
      <family val="2"/>
    </font>
    <font>
      <sz val="9"/>
      <name val="Arial"/>
      <family val="2"/>
    </font>
    <font>
      <sz val="9"/>
      <color indexed="10"/>
      <name val="Arial"/>
      <family val="2"/>
    </font>
    <font>
      <i/>
      <sz val="9"/>
      <name val="Arial"/>
      <family val="2"/>
    </font>
    <font>
      <b/>
      <u/>
      <sz val="8"/>
      <name val="Arial"/>
      <family val="2"/>
    </font>
    <font>
      <b/>
      <i/>
      <sz val="8"/>
      <name val="Arial"/>
      <family val="2"/>
    </font>
    <font>
      <b/>
      <sz val="8"/>
      <color indexed="57"/>
      <name val="Arial"/>
      <family val="2"/>
    </font>
    <font>
      <b/>
      <sz val="8"/>
      <name val="Arial"/>
      <family val="2"/>
    </font>
    <font>
      <sz val="8"/>
      <name val="Arial"/>
      <family val="2"/>
    </font>
    <font>
      <sz val="10"/>
      <name val="Courier"/>
      <family val="3"/>
    </font>
    <font>
      <sz val="7"/>
      <name val="Arial"/>
      <family val="2"/>
    </font>
    <font>
      <b/>
      <sz val="10"/>
      <name val="Arial"/>
      <family val="2"/>
    </font>
    <font>
      <b/>
      <sz val="12"/>
      <name val="Arial"/>
      <family val="2"/>
    </font>
    <font>
      <b/>
      <u/>
      <sz val="10"/>
      <name val="Arial"/>
      <family val="2"/>
    </font>
    <font>
      <i/>
      <sz val="10"/>
      <name val="Arial"/>
      <family val="2"/>
    </font>
    <font>
      <sz val="10"/>
      <color indexed="12"/>
      <name val="Arial"/>
      <family val="2"/>
    </font>
    <font>
      <b/>
      <sz val="8"/>
      <color indexed="12"/>
      <name val="Arial"/>
      <family val="2"/>
    </font>
    <font>
      <sz val="10"/>
      <color indexed="9"/>
      <name val="Arial"/>
      <family val="2"/>
    </font>
    <font>
      <b/>
      <u/>
      <sz val="10"/>
      <color indexed="12"/>
      <name val="Arial"/>
      <family val="2"/>
    </font>
    <font>
      <b/>
      <sz val="9"/>
      <color indexed="12"/>
      <name val="Arial"/>
      <family val="2"/>
    </font>
    <font>
      <b/>
      <sz val="9"/>
      <name val="Arial"/>
      <family val="2"/>
    </font>
    <font>
      <b/>
      <sz val="12"/>
      <color indexed="12"/>
      <name val="Arial"/>
      <family val="2"/>
    </font>
    <font>
      <b/>
      <sz val="14"/>
      <color indexed="10"/>
      <name val="Arial"/>
      <family val="2"/>
    </font>
    <font>
      <sz val="10"/>
      <color indexed="48"/>
      <name val="Arial"/>
      <family val="2"/>
    </font>
    <font>
      <b/>
      <sz val="16"/>
      <name val="Arial"/>
      <family val="2"/>
    </font>
    <font>
      <b/>
      <i/>
      <vertAlign val="subscript"/>
      <sz val="10"/>
      <name val="Arial"/>
      <family val="2"/>
    </font>
    <font>
      <b/>
      <i/>
      <sz val="12"/>
      <name val="Arial"/>
      <family val="2"/>
    </font>
    <font>
      <b/>
      <vertAlign val="subscript"/>
      <sz val="10"/>
      <name val="Arial"/>
      <family val="2"/>
    </font>
  </fonts>
  <fills count="3">
    <fill>
      <patternFill patternType="none"/>
    </fill>
    <fill>
      <patternFill patternType="gray125"/>
    </fill>
    <fill>
      <patternFill patternType="solid">
        <fgColor indexed="9"/>
        <bgColor indexed="64"/>
      </patternFill>
    </fill>
  </fills>
  <borders count="53">
    <border>
      <left/>
      <right/>
      <top/>
      <bottom/>
      <diagonal/>
    </border>
    <border>
      <left style="medium">
        <color indexed="12"/>
      </left>
      <right/>
      <top/>
      <bottom/>
      <diagonal/>
    </border>
    <border>
      <left style="medium">
        <color indexed="12"/>
      </left>
      <right/>
      <top style="medium">
        <color indexed="12"/>
      </top>
      <bottom/>
      <diagonal/>
    </border>
    <border>
      <left/>
      <right/>
      <top style="medium">
        <color indexed="12"/>
      </top>
      <bottom/>
      <diagonal/>
    </border>
    <border>
      <left style="thin">
        <color indexed="12"/>
      </left>
      <right/>
      <top style="medium">
        <color indexed="12"/>
      </top>
      <bottom/>
      <diagonal/>
    </border>
    <border>
      <left style="thin">
        <color indexed="12"/>
      </left>
      <right style="thin">
        <color indexed="12"/>
      </right>
      <top style="medium">
        <color indexed="12"/>
      </top>
      <bottom/>
      <diagonal/>
    </border>
    <border>
      <left/>
      <right style="medium">
        <color indexed="12"/>
      </right>
      <top style="medium">
        <color indexed="12"/>
      </top>
      <bottom/>
      <diagonal/>
    </border>
    <border>
      <left style="medium">
        <color indexed="12"/>
      </left>
      <right/>
      <top/>
      <bottom style="thin">
        <color indexed="12"/>
      </bottom>
      <diagonal/>
    </border>
    <border>
      <left/>
      <right/>
      <top/>
      <bottom style="thin">
        <color indexed="12"/>
      </bottom>
      <diagonal/>
    </border>
    <border>
      <left style="thin">
        <color indexed="12"/>
      </left>
      <right/>
      <top/>
      <bottom style="thin">
        <color indexed="12"/>
      </bottom>
      <diagonal/>
    </border>
    <border>
      <left style="thin">
        <color indexed="12"/>
      </left>
      <right style="thin">
        <color indexed="12"/>
      </right>
      <top/>
      <bottom style="thin">
        <color indexed="12"/>
      </bottom>
      <diagonal/>
    </border>
    <border>
      <left/>
      <right style="medium">
        <color indexed="12"/>
      </right>
      <top/>
      <bottom style="thin">
        <color indexed="12"/>
      </bottom>
      <diagonal/>
    </border>
    <border>
      <left style="medium">
        <color indexed="12"/>
      </left>
      <right/>
      <top style="thin">
        <color indexed="12"/>
      </top>
      <bottom/>
      <diagonal/>
    </border>
    <border>
      <left/>
      <right style="thin">
        <color indexed="12"/>
      </right>
      <top/>
      <bottom/>
      <diagonal/>
    </border>
    <border>
      <left style="thin">
        <color indexed="12"/>
      </left>
      <right/>
      <top/>
      <bottom/>
      <diagonal/>
    </border>
    <border>
      <left/>
      <right style="medium">
        <color indexed="12"/>
      </right>
      <top/>
      <bottom/>
      <diagonal/>
    </border>
    <border>
      <left/>
      <right style="thin">
        <color indexed="12"/>
      </right>
      <top/>
      <bottom style="thin">
        <color indexed="12"/>
      </bottom>
      <diagonal/>
    </border>
    <border>
      <left/>
      <right/>
      <top/>
      <bottom style="medium">
        <color indexed="12"/>
      </bottom>
      <diagonal/>
    </border>
    <border>
      <left style="thin">
        <color indexed="8"/>
      </left>
      <right style="medium">
        <color indexed="12"/>
      </right>
      <top/>
      <bottom style="thin">
        <color indexed="8"/>
      </bottom>
      <diagonal/>
    </border>
    <border>
      <left style="thin">
        <color indexed="8"/>
      </left>
      <right style="medium">
        <color indexed="12"/>
      </right>
      <top style="thin">
        <color indexed="8"/>
      </top>
      <bottom style="thin">
        <color indexed="8"/>
      </bottom>
      <diagonal/>
    </border>
    <border>
      <left style="thin">
        <color indexed="12"/>
      </left>
      <right/>
      <top/>
      <bottom style="thin">
        <color indexed="64"/>
      </bottom>
      <diagonal/>
    </border>
    <border>
      <left/>
      <right/>
      <top/>
      <bottom style="thin">
        <color indexed="64"/>
      </bottom>
      <diagonal/>
    </border>
    <border>
      <left/>
      <right style="thin">
        <color indexed="8"/>
      </right>
      <top/>
      <bottom style="double">
        <color indexed="12"/>
      </bottom>
      <diagonal/>
    </border>
    <border>
      <left/>
      <right style="medium">
        <color indexed="12"/>
      </right>
      <top/>
      <bottom style="double">
        <color indexed="12"/>
      </bottom>
      <diagonal/>
    </border>
    <border>
      <left style="medium">
        <color indexed="12"/>
      </left>
      <right/>
      <top style="double">
        <color indexed="12"/>
      </top>
      <bottom style="thin">
        <color indexed="12"/>
      </bottom>
      <diagonal/>
    </border>
    <border>
      <left/>
      <right/>
      <top style="double">
        <color indexed="12"/>
      </top>
      <bottom style="thin">
        <color indexed="12"/>
      </bottom>
      <diagonal/>
    </border>
    <border>
      <left style="thin">
        <color indexed="12"/>
      </left>
      <right style="thin">
        <color indexed="64"/>
      </right>
      <top style="double">
        <color indexed="12"/>
      </top>
      <bottom style="thin">
        <color indexed="12"/>
      </bottom>
      <diagonal/>
    </border>
    <border>
      <left style="thin">
        <color indexed="64"/>
      </left>
      <right/>
      <top style="double">
        <color indexed="12"/>
      </top>
      <bottom style="thin">
        <color indexed="12"/>
      </bottom>
      <diagonal/>
    </border>
    <border>
      <left style="thin">
        <color indexed="12"/>
      </left>
      <right/>
      <top style="double">
        <color indexed="12"/>
      </top>
      <bottom style="thin">
        <color indexed="12"/>
      </bottom>
      <diagonal/>
    </border>
    <border>
      <left style="thin">
        <color indexed="12"/>
      </left>
      <right/>
      <top style="double">
        <color indexed="12"/>
      </top>
      <bottom/>
      <diagonal/>
    </border>
    <border>
      <left/>
      <right/>
      <top style="double">
        <color indexed="12"/>
      </top>
      <bottom/>
      <diagonal/>
    </border>
    <border>
      <left/>
      <right style="medium">
        <color indexed="12"/>
      </right>
      <top style="double">
        <color indexed="12"/>
      </top>
      <bottom/>
      <diagonal/>
    </border>
    <border>
      <left/>
      <right/>
      <top style="thin">
        <color indexed="12"/>
      </top>
      <bottom/>
      <diagonal/>
    </border>
    <border>
      <left style="thin">
        <color indexed="12"/>
      </left>
      <right/>
      <top style="thin">
        <color indexed="12"/>
      </top>
      <bottom/>
      <diagonal/>
    </border>
    <border>
      <left/>
      <right style="thin">
        <color indexed="12"/>
      </right>
      <top style="thin">
        <color indexed="12"/>
      </top>
      <bottom/>
      <diagonal/>
    </border>
    <border>
      <left/>
      <right style="medium">
        <color indexed="12"/>
      </right>
      <top style="thin">
        <color indexed="12"/>
      </top>
      <bottom/>
      <diagonal/>
    </border>
    <border>
      <left/>
      <right style="medium">
        <color indexed="12"/>
      </right>
      <top/>
      <bottom style="medium">
        <color indexed="12"/>
      </bottom>
      <diagonal/>
    </border>
    <border>
      <left style="thin">
        <color indexed="12"/>
      </left>
      <right style="thin">
        <color indexed="12"/>
      </right>
      <top/>
      <bottom/>
      <diagonal/>
    </border>
    <border>
      <left style="medium">
        <color indexed="12"/>
      </left>
      <right/>
      <top/>
      <bottom style="medium">
        <color indexed="12"/>
      </bottom>
      <diagonal/>
    </border>
    <border>
      <left/>
      <right/>
      <top/>
      <bottom style="double">
        <color indexed="12"/>
      </bottom>
      <diagonal/>
    </border>
    <border>
      <left/>
      <right style="thin">
        <color indexed="12"/>
      </right>
      <top/>
      <bottom style="double">
        <color indexed="12"/>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2"/>
      </left>
      <right/>
      <top/>
      <bottom style="medium">
        <color indexed="12"/>
      </bottom>
      <diagonal/>
    </border>
    <border>
      <left/>
      <right style="thin">
        <color indexed="12"/>
      </right>
      <top/>
      <bottom style="medium">
        <color indexed="12"/>
      </bottom>
      <diagonal/>
    </border>
    <border>
      <left style="thin">
        <color indexed="12"/>
      </left>
      <right style="thin">
        <color indexed="12"/>
      </right>
      <top style="thin">
        <color indexed="12"/>
      </top>
      <bottom/>
      <diagonal/>
    </border>
    <border>
      <left/>
      <right style="thin">
        <color indexed="12"/>
      </right>
      <top style="medium">
        <color indexed="12"/>
      </top>
      <bottom/>
      <diagonal/>
    </border>
    <border>
      <left style="thin">
        <color indexed="12"/>
      </left>
      <right/>
      <top style="medium">
        <color indexed="12"/>
      </top>
      <bottom style="thin">
        <color indexed="12"/>
      </bottom>
      <diagonal/>
    </border>
    <border>
      <left/>
      <right/>
      <top style="medium">
        <color indexed="12"/>
      </top>
      <bottom style="thin">
        <color indexed="12"/>
      </bottom>
      <diagonal/>
    </border>
    <border>
      <left/>
      <right style="thin">
        <color indexed="12"/>
      </right>
      <top style="medium">
        <color indexed="12"/>
      </top>
      <bottom style="thin">
        <color indexed="12"/>
      </bottom>
      <diagonal/>
    </border>
    <border>
      <left style="thin">
        <color indexed="64"/>
      </left>
      <right/>
      <top/>
      <bottom style="medium">
        <color indexed="12"/>
      </bottom>
      <diagonal/>
    </border>
  </borders>
  <cellStyleXfs count="1">
    <xf numFmtId="0" fontId="0" fillId="0" borderId="0"/>
  </cellStyleXfs>
  <cellXfs count="306">
    <xf numFmtId="0" fontId="0" fillId="0" borderId="0" xfId="0"/>
    <xf numFmtId="0" fontId="10" fillId="0" borderId="0" xfId="0" applyFont="1"/>
    <xf numFmtId="0" fontId="11" fillId="0" borderId="0" xfId="0" applyFont="1"/>
    <xf numFmtId="0" fontId="12" fillId="0" borderId="0" xfId="0" applyFont="1"/>
    <xf numFmtId="0" fontId="11" fillId="0" borderId="0" xfId="0" applyFont="1" applyBorder="1"/>
    <xf numFmtId="0" fontId="13" fillId="0" borderId="0" xfId="0" applyFont="1" applyFill="1" applyBorder="1" applyProtection="1"/>
    <xf numFmtId="0" fontId="18" fillId="0" borderId="1" xfId="0" applyFont="1" applyFill="1" applyBorder="1" applyAlignment="1" applyProtection="1">
      <alignment horizontal="right"/>
    </xf>
    <xf numFmtId="0" fontId="0" fillId="0" borderId="0" xfId="0" applyAlignment="1">
      <alignment wrapText="1"/>
    </xf>
    <xf numFmtId="0" fontId="8" fillId="2" borderId="0" xfId="0" applyFont="1" applyFill="1" applyBorder="1" applyAlignment="1" applyProtection="1">
      <alignment horizontal="left"/>
    </xf>
    <xf numFmtId="0" fontId="2" fillId="2" borderId="0" xfId="0" applyFont="1" applyFill="1" applyBorder="1" applyAlignment="1" applyProtection="1"/>
    <xf numFmtId="0" fontId="2" fillId="2" borderId="0" xfId="0" applyFont="1" applyFill="1" applyBorder="1" applyAlignment="1" applyProtection="1">
      <alignment horizontal="center"/>
    </xf>
    <xf numFmtId="0" fontId="0" fillId="2" borderId="0" xfId="0" applyFill="1"/>
    <xf numFmtId="0" fontId="5" fillId="2" borderId="2" xfId="0" applyFont="1" applyFill="1" applyBorder="1" applyAlignment="1" applyProtection="1">
      <alignment horizontal="centerContinuous"/>
    </xf>
    <xf numFmtId="0" fontId="2" fillId="2" borderId="3" xfId="0" applyFont="1" applyFill="1" applyBorder="1" applyAlignment="1" applyProtection="1">
      <alignment horizontal="centerContinuous"/>
    </xf>
    <xf numFmtId="0" fontId="2" fillId="2" borderId="4" xfId="0" applyFont="1" applyFill="1" applyBorder="1" applyAlignment="1" applyProtection="1">
      <alignment horizontal="center" wrapText="1"/>
    </xf>
    <xf numFmtId="0" fontId="2" fillId="2" borderId="4" xfId="0" applyFont="1" applyFill="1" applyBorder="1" applyAlignment="1" applyProtection="1">
      <alignment horizontal="center"/>
    </xf>
    <xf numFmtId="0" fontId="2" fillId="2" borderId="5" xfId="0" applyFont="1" applyFill="1" applyBorder="1" applyAlignment="1" applyProtection="1">
      <alignment horizontal="center"/>
    </xf>
    <xf numFmtId="0" fontId="5" fillId="2" borderId="4" xfId="0" applyFont="1" applyFill="1" applyBorder="1" applyAlignment="1" applyProtection="1">
      <alignment horizontal="centerContinuous"/>
    </xf>
    <xf numFmtId="0" fontId="5" fillId="2" borderId="3" xfId="0" applyFont="1" applyFill="1" applyBorder="1" applyAlignment="1" applyProtection="1">
      <alignment horizontal="centerContinuous"/>
    </xf>
    <xf numFmtId="0" fontId="2" fillId="2" borderId="6" xfId="0" applyFont="1" applyFill="1" applyBorder="1" applyAlignment="1" applyProtection="1">
      <alignment horizontal="centerContinuous"/>
    </xf>
    <xf numFmtId="0" fontId="2" fillId="2" borderId="7" xfId="0" applyFont="1" applyFill="1" applyBorder="1" applyAlignment="1" applyProtection="1">
      <alignment horizontal="centerContinuous"/>
    </xf>
    <xf numFmtId="0" fontId="2" fillId="2" borderId="8" xfId="0" applyFont="1" applyFill="1" applyBorder="1" applyAlignment="1" applyProtection="1">
      <alignment horizontal="centerContinuous"/>
    </xf>
    <xf numFmtId="0" fontId="2" fillId="2" borderId="9" xfId="0" applyFont="1" applyFill="1" applyBorder="1" applyAlignment="1" applyProtection="1">
      <alignment horizontal="center"/>
    </xf>
    <xf numFmtId="0" fontId="2" fillId="2" borderId="10" xfId="0" applyFont="1" applyFill="1" applyBorder="1" applyAlignment="1" applyProtection="1">
      <alignment horizontal="center"/>
    </xf>
    <xf numFmtId="0" fontId="2" fillId="2" borderId="9" xfId="0" applyFont="1" applyFill="1" applyBorder="1" applyAlignment="1" applyProtection="1">
      <alignment horizontal="centerContinuous"/>
    </xf>
    <xf numFmtId="0" fontId="2" fillId="2" borderId="11" xfId="0" applyFont="1" applyFill="1" applyBorder="1" applyAlignment="1" applyProtection="1">
      <alignment horizontal="centerContinuous"/>
    </xf>
    <xf numFmtId="0" fontId="5" fillId="2" borderId="12" xfId="0" applyFont="1" applyFill="1" applyBorder="1" applyAlignment="1" applyProtection="1">
      <alignment horizontal="centerContinuous"/>
    </xf>
    <xf numFmtId="0" fontId="2" fillId="2" borderId="0" xfId="0" applyFont="1" applyFill="1" applyBorder="1" applyAlignment="1" applyProtection="1">
      <alignment horizontal="centerContinuous"/>
    </xf>
    <xf numFmtId="0" fontId="2" fillId="2" borderId="13" xfId="0" applyFont="1" applyFill="1" applyBorder="1" applyAlignment="1" applyProtection="1">
      <alignment horizontal="centerContinuous"/>
    </xf>
    <xf numFmtId="0" fontId="5" fillId="2" borderId="14" xfId="0" applyFont="1" applyFill="1" applyBorder="1" applyAlignment="1" applyProtection="1">
      <alignment horizontal="centerContinuous"/>
    </xf>
    <xf numFmtId="0" fontId="5" fillId="2" borderId="0" xfId="0" applyFont="1" applyFill="1" applyBorder="1" applyAlignment="1" applyProtection="1">
      <alignment horizontal="centerContinuous"/>
    </xf>
    <xf numFmtId="0" fontId="2" fillId="2" borderId="15" xfId="0" applyFont="1" applyFill="1" applyBorder="1" applyAlignment="1" applyProtection="1">
      <alignment horizontal="centerContinuous"/>
    </xf>
    <xf numFmtId="0" fontId="2" fillId="2" borderId="7" xfId="0" applyFont="1" applyFill="1" applyBorder="1" applyProtection="1"/>
    <xf numFmtId="0" fontId="2" fillId="2" borderId="8" xfId="0" applyFont="1" applyFill="1" applyBorder="1" applyProtection="1"/>
    <xf numFmtId="0" fontId="2" fillId="2" borderId="16" xfId="0" applyFont="1" applyFill="1" applyBorder="1" applyProtection="1"/>
    <xf numFmtId="0" fontId="2" fillId="2" borderId="16" xfId="0" applyFont="1" applyFill="1" applyBorder="1" applyAlignment="1" applyProtection="1">
      <alignment horizontal="centerContinuous"/>
    </xf>
    <xf numFmtId="0" fontId="2" fillId="2" borderId="11" xfId="0" applyFont="1" applyFill="1" applyBorder="1" applyProtection="1"/>
    <xf numFmtId="0" fontId="14" fillId="2" borderId="1" xfId="0" applyFont="1" applyFill="1" applyBorder="1" applyProtection="1"/>
    <xf numFmtId="0" fontId="2" fillId="2" borderId="0" xfId="0" applyFont="1" applyFill="1" applyBorder="1" applyProtection="1"/>
    <xf numFmtId="0" fontId="2" fillId="2" borderId="13" xfId="0" applyFont="1" applyFill="1" applyBorder="1" applyProtection="1"/>
    <xf numFmtId="0" fontId="7" fillId="2" borderId="14" xfId="0" applyFont="1" applyFill="1" applyBorder="1" applyProtection="1"/>
    <xf numFmtId="0" fontId="7" fillId="2" borderId="0" xfId="0" applyFont="1" applyFill="1" applyBorder="1" applyProtection="1"/>
    <xf numFmtId="0" fontId="7" fillId="2" borderId="15" xfId="0" applyFont="1" applyFill="1" applyBorder="1" applyProtection="1"/>
    <xf numFmtId="0" fontId="5" fillId="2" borderId="0" xfId="0" applyFont="1" applyFill="1" applyBorder="1" applyProtection="1"/>
    <xf numFmtId="0" fontId="2" fillId="2" borderId="0" xfId="0" applyFont="1" applyFill="1" applyProtection="1"/>
    <xf numFmtId="0" fontId="3" fillId="2" borderId="0" xfId="0" applyFont="1" applyFill="1" applyAlignment="1" applyProtection="1">
      <alignment horizontal="right"/>
    </xf>
    <xf numFmtId="0" fontId="2" fillId="2" borderId="0" xfId="0" applyFont="1" applyFill="1" applyAlignment="1" applyProtection="1">
      <alignment horizontal="left"/>
    </xf>
    <xf numFmtId="0" fontId="3" fillId="2" borderId="0" xfId="0" applyFont="1" applyFill="1" applyBorder="1" applyProtection="1"/>
    <xf numFmtId="0" fontId="19" fillId="0" borderId="17" xfId="0" applyFont="1" applyFill="1" applyBorder="1" applyAlignment="1">
      <alignment vertical="top"/>
    </xf>
    <xf numFmtId="0" fontId="0" fillId="0" borderId="0" xfId="0" applyFill="1" applyBorder="1" applyAlignment="1"/>
    <xf numFmtId="0" fontId="0" fillId="0" borderId="0" xfId="0" applyFill="1" applyBorder="1" applyProtection="1"/>
    <xf numFmtId="0" fontId="18" fillId="0" borderId="2" xfId="0" applyFont="1" applyFill="1" applyBorder="1" applyAlignment="1" applyProtection="1">
      <alignment horizontal="right"/>
    </xf>
    <xf numFmtId="0" fontId="2" fillId="0" borderId="0" xfId="0" applyFont="1" applyFill="1" applyBorder="1" applyAlignment="1" applyProtection="1">
      <alignment horizontal="right" wrapText="1"/>
    </xf>
    <xf numFmtId="0" fontId="18" fillId="0" borderId="14" xfId="0" applyFont="1" applyFill="1" applyBorder="1" applyProtection="1"/>
    <xf numFmtId="0" fontId="18" fillId="0" borderId="0" xfId="0" applyFont="1" applyFill="1" applyBorder="1" applyProtection="1"/>
    <xf numFmtId="0" fontId="2" fillId="0" borderId="0" xfId="0" applyFont="1" applyFill="1" applyBorder="1" applyProtection="1"/>
    <xf numFmtId="0" fontId="2" fillId="0" borderId="0" xfId="0" applyFont="1" applyFill="1" applyBorder="1" applyAlignment="1" applyProtection="1">
      <alignment horizontal="right"/>
    </xf>
    <xf numFmtId="0" fontId="2" fillId="0" borderId="14" xfId="0" applyFont="1" applyFill="1" applyBorder="1" applyProtection="1"/>
    <xf numFmtId="49" fontId="2" fillId="0" borderId="14" xfId="0" applyNumberFormat="1" applyFont="1" applyFill="1" applyBorder="1" applyAlignment="1" applyProtection="1">
      <alignment horizontal="left"/>
    </xf>
    <xf numFmtId="1" fontId="2" fillId="0" borderId="18" xfId="0" applyNumberFormat="1" applyFont="1" applyFill="1" applyBorder="1" applyAlignment="1" applyProtection="1">
      <alignment horizontal="center"/>
      <protection locked="0"/>
    </xf>
    <xf numFmtId="0" fontId="2" fillId="0" borderId="14" xfId="0" applyFont="1" applyFill="1" applyBorder="1" applyAlignment="1" applyProtection="1">
      <alignment horizontal="right"/>
    </xf>
    <xf numFmtId="1" fontId="2" fillId="0" borderId="19" xfId="0" applyNumberFormat="1" applyFont="1" applyFill="1" applyBorder="1" applyAlignment="1" applyProtection="1">
      <alignment horizontal="center"/>
      <protection locked="0"/>
    </xf>
    <xf numFmtId="0" fontId="3" fillId="0" borderId="1" xfId="0" applyFont="1" applyFill="1" applyBorder="1" applyAlignment="1" applyProtection="1">
      <alignment horizontal="right"/>
    </xf>
    <xf numFmtId="0" fontId="2" fillId="0" borderId="0" xfId="0" quotePrefix="1" applyFont="1" applyFill="1" applyBorder="1" applyProtection="1"/>
    <xf numFmtId="3" fontId="5" fillId="0" borderId="0" xfId="0" applyNumberFormat="1" applyFont="1" applyFill="1" applyBorder="1" applyAlignment="1" applyProtection="1">
      <alignment horizontal="left"/>
    </xf>
    <xf numFmtId="3" fontId="2" fillId="0" borderId="0" xfId="0" applyNumberFormat="1" applyFont="1" applyFill="1" applyBorder="1" applyAlignment="1" applyProtection="1">
      <alignment horizontal="left"/>
    </xf>
    <xf numFmtId="3" fontId="2" fillId="0" borderId="13" xfId="0" applyNumberFormat="1" applyFont="1" applyFill="1" applyBorder="1" applyAlignment="1" applyProtection="1">
      <alignment horizontal="left"/>
    </xf>
    <xf numFmtId="0" fontId="2" fillId="0" borderId="20" xfId="0" applyFont="1" applyFill="1" applyBorder="1" applyProtection="1"/>
    <xf numFmtId="0" fontId="2" fillId="0" borderId="21" xfId="0" applyFont="1" applyFill="1" applyBorder="1" applyProtection="1"/>
    <xf numFmtId="0" fontId="3" fillId="0" borderId="21" xfId="0" applyFont="1" applyFill="1" applyBorder="1" applyAlignment="1" applyProtection="1">
      <alignment horizontal="right"/>
    </xf>
    <xf numFmtId="0" fontId="3" fillId="0" borderId="22" xfId="0" applyFont="1" applyFill="1" applyBorder="1" applyAlignment="1" applyProtection="1">
      <alignment horizontal="right"/>
    </xf>
    <xf numFmtId="1" fontId="16" fillId="0" borderId="23" xfId="0" applyNumberFormat="1" applyFont="1" applyFill="1" applyBorder="1" applyAlignment="1" applyProtection="1">
      <alignment horizontal="center"/>
    </xf>
    <xf numFmtId="0" fontId="6" fillId="0" borderId="24" xfId="0" applyFont="1" applyFill="1" applyBorder="1" applyAlignment="1" applyProtection="1">
      <alignment horizontal="centerContinuous"/>
    </xf>
    <xf numFmtId="0" fontId="2" fillId="0" borderId="25" xfId="0" applyFont="1" applyFill="1" applyBorder="1" applyAlignment="1" applyProtection="1">
      <alignment horizontal="centerContinuous"/>
    </xf>
    <xf numFmtId="0" fontId="6" fillId="0" borderId="26" xfId="0" applyFont="1" applyFill="1" applyBorder="1" applyAlignment="1" applyProtection="1">
      <alignment horizontal="centerContinuous"/>
    </xf>
    <xf numFmtId="0" fontId="6" fillId="0" borderId="25" xfId="0" applyFont="1" applyFill="1" applyBorder="1" applyAlignment="1" applyProtection="1">
      <alignment horizontal="centerContinuous"/>
    </xf>
    <xf numFmtId="0" fontId="2" fillId="0" borderId="27" xfId="0" applyFont="1" applyFill="1" applyBorder="1" applyAlignment="1" applyProtection="1">
      <alignment horizontal="centerContinuous"/>
    </xf>
    <xf numFmtId="0" fontId="6" fillId="0" borderId="28" xfId="0" applyFont="1" applyFill="1" applyBorder="1" applyAlignment="1" applyProtection="1">
      <alignment horizontal="centerContinuous"/>
    </xf>
    <xf numFmtId="0" fontId="2" fillId="0" borderId="29" xfId="0" applyFont="1" applyFill="1" applyBorder="1" applyProtection="1"/>
    <xf numFmtId="0" fontId="2" fillId="0" borderId="30" xfId="0" applyFont="1" applyFill="1" applyBorder="1" applyProtection="1"/>
    <xf numFmtId="0" fontId="17" fillId="0" borderId="29" xfId="0" applyFont="1" applyFill="1" applyBorder="1" applyProtection="1"/>
    <xf numFmtId="0" fontId="17" fillId="0" borderId="30" xfId="0" applyFont="1" applyFill="1" applyBorder="1" applyProtection="1"/>
    <xf numFmtId="0" fontId="2" fillId="0" borderId="31" xfId="0" applyFont="1" applyFill="1" applyBorder="1" applyProtection="1"/>
    <xf numFmtId="0" fontId="2" fillId="0" borderId="1" xfId="0" applyFont="1" applyFill="1" applyBorder="1" applyAlignment="1" applyProtection="1">
      <alignment horizontal="left"/>
    </xf>
    <xf numFmtId="0" fontId="2" fillId="0" borderId="0" xfId="0" applyFont="1" applyFill="1" applyBorder="1" applyAlignment="1" applyProtection="1">
      <alignment horizontal="left"/>
    </xf>
    <xf numFmtId="0" fontId="15" fillId="0" borderId="0" xfId="0" applyFont="1" applyFill="1" applyBorder="1" applyAlignment="1" applyProtection="1">
      <alignment horizontal="left"/>
    </xf>
    <xf numFmtId="0" fontId="2" fillId="0" borderId="15" xfId="0" applyFont="1" applyFill="1" applyBorder="1" applyProtection="1"/>
    <xf numFmtId="0" fontId="2" fillId="0" borderId="7" xfId="0" applyFont="1" applyFill="1" applyBorder="1" applyAlignment="1" applyProtection="1">
      <alignment horizontal="left"/>
    </xf>
    <xf numFmtId="0" fontId="2" fillId="0" borderId="8" xfId="0" applyFont="1" applyFill="1" applyBorder="1" applyAlignment="1" applyProtection="1">
      <alignment horizontal="left"/>
    </xf>
    <xf numFmtId="0" fontId="2" fillId="0" borderId="9" xfId="0" applyFont="1" applyFill="1" applyBorder="1" applyProtection="1"/>
    <xf numFmtId="0" fontId="2" fillId="0" borderId="8" xfId="0" applyFont="1" applyFill="1" applyBorder="1" applyProtection="1"/>
    <xf numFmtId="0" fontId="2" fillId="0" borderId="11" xfId="0" applyFont="1" applyFill="1" applyBorder="1" applyProtection="1"/>
    <xf numFmtId="0" fontId="5" fillId="0" borderId="1" xfId="0" applyFont="1" applyFill="1" applyBorder="1" applyAlignment="1" applyProtection="1">
      <alignment horizontal="centerContinuous"/>
    </xf>
    <xf numFmtId="0" fontId="2" fillId="0" borderId="0" xfId="0" applyFont="1" applyFill="1" applyBorder="1" applyAlignment="1" applyProtection="1">
      <alignment horizontal="centerContinuous"/>
    </xf>
    <xf numFmtId="0" fontId="2" fillId="0" borderId="14" xfId="0" applyFont="1" applyFill="1" applyBorder="1" applyAlignment="1" applyProtection="1">
      <alignment horizontal="center"/>
    </xf>
    <xf numFmtId="0" fontId="17" fillId="0" borderId="14" xfId="0" applyFont="1" applyFill="1" applyBorder="1" applyAlignment="1" applyProtection="1">
      <alignment horizontal="centerContinuous"/>
    </xf>
    <xf numFmtId="0" fontId="17" fillId="0" borderId="0" xfId="0" applyFont="1" applyFill="1" applyBorder="1" applyAlignment="1" applyProtection="1">
      <alignment horizontal="centerContinuous"/>
    </xf>
    <xf numFmtId="0" fontId="17" fillId="0" borderId="15" xfId="0" applyFont="1" applyFill="1" applyBorder="1" applyAlignment="1" applyProtection="1">
      <alignment horizontal="centerContinuous"/>
    </xf>
    <xf numFmtId="0" fontId="2" fillId="0" borderId="1" xfId="0" applyFont="1" applyFill="1" applyBorder="1" applyAlignment="1" applyProtection="1">
      <alignment horizontal="centerContinuous"/>
    </xf>
    <xf numFmtId="0" fontId="5" fillId="0" borderId="14" xfId="0" applyFont="1" applyFill="1" applyBorder="1" applyAlignment="1" applyProtection="1">
      <alignment horizontal="centerContinuous"/>
    </xf>
    <xf numFmtId="0" fontId="5" fillId="0" borderId="14" xfId="0" applyFont="1" applyFill="1" applyBorder="1" applyAlignment="1" applyProtection="1"/>
    <xf numFmtId="0" fontId="5" fillId="0" borderId="0" xfId="0" applyFont="1" applyFill="1" applyBorder="1" applyAlignment="1" applyProtection="1"/>
    <xf numFmtId="0" fontId="2" fillId="0" borderId="0" xfId="0" applyFont="1" applyFill="1" applyBorder="1" applyAlignment="1" applyProtection="1"/>
    <xf numFmtId="0" fontId="2" fillId="0" borderId="15" xfId="0" applyFont="1" applyFill="1" applyBorder="1" applyAlignment="1" applyProtection="1"/>
    <xf numFmtId="0" fontId="2" fillId="0" borderId="7" xfId="0" applyFont="1" applyFill="1" applyBorder="1" applyAlignment="1" applyProtection="1">
      <alignment horizontal="centerContinuous"/>
    </xf>
    <xf numFmtId="0" fontId="2" fillId="0" borderId="8" xfId="0" applyFont="1" applyFill="1" applyBorder="1" applyAlignment="1" applyProtection="1">
      <alignment horizontal="centerContinuous"/>
    </xf>
    <xf numFmtId="0" fontId="2" fillId="0" borderId="9" xfId="0" applyFont="1" applyFill="1" applyBorder="1" applyAlignment="1" applyProtection="1">
      <alignment horizontal="center"/>
    </xf>
    <xf numFmtId="0" fontId="2" fillId="0" borderId="9" xfId="0" applyFont="1" applyFill="1" applyBorder="1" applyAlignment="1" applyProtection="1">
      <alignment horizontal="centerContinuous"/>
    </xf>
    <xf numFmtId="0" fontId="2" fillId="0" borderId="11" xfId="0" applyFont="1" applyFill="1" applyBorder="1" applyAlignment="1" applyProtection="1">
      <alignment horizontal="centerContinuous"/>
    </xf>
    <xf numFmtId="0" fontId="5" fillId="0" borderId="12" xfId="0" applyFont="1" applyFill="1" applyBorder="1" applyAlignment="1" applyProtection="1">
      <alignment horizontal="centerContinuous"/>
    </xf>
    <xf numFmtId="0" fontId="2" fillId="0" borderId="32" xfId="0" applyFont="1" applyFill="1" applyBorder="1" applyAlignment="1" applyProtection="1">
      <alignment horizontal="centerContinuous"/>
    </xf>
    <xf numFmtId="0" fontId="5" fillId="0" borderId="33" xfId="0" applyFont="1" applyFill="1" applyBorder="1" applyAlignment="1" applyProtection="1">
      <alignment horizontal="centerContinuous"/>
    </xf>
    <xf numFmtId="0" fontId="2" fillId="0" borderId="34" xfId="0" applyFont="1" applyFill="1" applyBorder="1" applyAlignment="1" applyProtection="1">
      <alignment horizontal="centerContinuous"/>
    </xf>
    <xf numFmtId="0" fontId="5" fillId="0" borderId="32" xfId="0" applyFont="1" applyFill="1" applyBorder="1" applyAlignment="1" applyProtection="1">
      <alignment horizontal="centerContinuous"/>
    </xf>
    <xf numFmtId="0" fontId="2" fillId="0" borderId="35" xfId="0" applyFont="1" applyFill="1" applyBorder="1" applyAlignment="1" applyProtection="1">
      <alignment horizontal="centerContinuous"/>
    </xf>
    <xf numFmtId="0" fontId="2" fillId="0" borderId="7" xfId="0" applyFont="1" applyFill="1" applyBorder="1" applyProtection="1"/>
    <xf numFmtId="0" fontId="2" fillId="0" borderId="16" xfId="0" applyFont="1" applyFill="1" applyBorder="1" applyAlignment="1" applyProtection="1">
      <alignment horizontal="centerContinuous"/>
    </xf>
    <xf numFmtId="0" fontId="14" fillId="0" borderId="1" xfId="0" applyFont="1" applyFill="1" applyBorder="1" applyProtection="1"/>
    <xf numFmtId="0" fontId="7" fillId="0" borderId="14" xfId="0" applyFont="1" applyFill="1" applyBorder="1" applyProtection="1"/>
    <xf numFmtId="0" fontId="7" fillId="0" borderId="0" xfId="0" applyFont="1" applyFill="1" applyBorder="1" applyProtection="1"/>
    <xf numFmtId="0" fontId="7" fillId="0" borderId="15" xfId="0" applyFont="1" applyFill="1" applyBorder="1" applyProtection="1"/>
    <xf numFmtId="0" fontId="3" fillId="0" borderId="0" xfId="0" applyFont="1" applyFill="1" applyBorder="1" applyAlignment="1" applyProtection="1">
      <alignment horizontal="right"/>
    </xf>
    <xf numFmtId="0" fontId="3" fillId="0" borderId="0" xfId="0" applyFont="1" applyFill="1" applyBorder="1" applyProtection="1"/>
    <xf numFmtId="0" fontId="2" fillId="0" borderId="3" xfId="0" applyFont="1" applyFill="1" applyBorder="1" applyProtection="1"/>
    <xf numFmtId="164" fontId="2" fillId="0" borderId="0" xfId="0" applyNumberFormat="1" applyFont="1" applyFill="1" applyBorder="1" applyAlignment="1" applyProtection="1">
      <alignment horizontal="left"/>
    </xf>
    <xf numFmtId="0" fontId="2" fillId="0" borderId="0" xfId="0" applyFont="1" applyFill="1" applyBorder="1" applyAlignment="1" applyProtection="1">
      <alignment horizontal="center"/>
    </xf>
    <xf numFmtId="0" fontId="1" fillId="2" borderId="2" xfId="0" applyFont="1" applyFill="1" applyBorder="1" applyProtection="1"/>
    <xf numFmtId="0" fontId="2" fillId="2" borderId="1" xfId="0" applyFont="1" applyFill="1" applyBorder="1" applyProtection="1"/>
    <xf numFmtId="0" fontId="4" fillId="2" borderId="1" xfId="0" applyFont="1" applyFill="1" applyBorder="1" applyProtection="1"/>
    <xf numFmtId="0" fontId="0" fillId="0" borderId="0" xfId="0" applyAlignment="1">
      <alignment vertical="top" wrapText="1"/>
    </xf>
    <xf numFmtId="0" fontId="0" fillId="0" borderId="0" xfId="0" applyAlignment="1">
      <alignment horizontal="right" vertical="top" wrapText="1"/>
    </xf>
    <xf numFmtId="0" fontId="0" fillId="0" borderId="0" xfId="0" applyNumberFormat="1" applyAlignment="1">
      <alignment vertical="top" wrapText="1"/>
    </xf>
    <xf numFmtId="49" fontId="0" fillId="0" borderId="0" xfId="0" applyNumberFormat="1" applyFill="1" applyBorder="1" applyAlignment="1" applyProtection="1">
      <alignment horizontal="left"/>
    </xf>
    <xf numFmtId="49" fontId="0" fillId="0" borderId="13" xfId="0" applyNumberFormat="1" applyFill="1" applyBorder="1" applyAlignment="1" applyProtection="1">
      <alignment horizontal="left"/>
    </xf>
    <xf numFmtId="49" fontId="18" fillId="2" borderId="0" xfId="0" applyNumberFormat="1" applyFont="1" applyFill="1"/>
    <xf numFmtId="0" fontId="2" fillId="2" borderId="3" xfId="0" applyFont="1" applyFill="1" applyBorder="1" applyAlignment="1" applyProtection="1">
      <alignment horizontal="left"/>
    </xf>
    <xf numFmtId="0" fontId="0" fillId="0" borderId="6" xfId="0" applyBorder="1" applyAlignment="1">
      <alignment horizontal="left"/>
    </xf>
    <xf numFmtId="0" fontId="23" fillId="0" borderId="0" xfId="0" applyFont="1" applyAlignment="1">
      <alignment vertical="top" wrapText="1"/>
    </xf>
    <xf numFmtId="49" fontId="21" fillId="0" borderId="0" xfId="0" applyNumberFormat="1" applyFont="1" applyAlignment="1">
      <alignment vertical="top" wrapText="1"/>
    </xf>
    <xf numFmtId="0" fontId="24" fillId="0" borderId="0" xfId="0" applyFont="1" applyAlignment="1">
      <alignment vertical="top" wrapText="1"/>
    </xf>
    <xf numFmtId="0" fontId="18" fillId="0" borderId="0" xfId="0" applyNumberFormat="1" applyFont="1" applyFill="1" applyBorder="1" applyAlignment="1" applyProtection="1">
      <alignment horizontal="left"/>
      <protection locked="0"/>
    </xf>
    <xf numFmtId="49" fontId="18" fillId="0" borderId="14" xfId="0" applyNumberFormat="1" applyFont="1" applyFill="1" applyBorder="1" applyAlignment="1" applyProtection="1">
      <alignment horizontal="center"/>
      <protection locked="0"/>
    </xf>
    <xf numFmtId="49" fontId="18" fillId="0" borderId="9" xfId="0" applyNumberFormat="1" applyFont="1" applyFill="1" applyBorder="1" applyAlignment="1" applyProtection="1">
      <alignment horizontal="center"/>
      <protection locked="0"/>
    </xf>
    <xf numFmtId="0" fontId="18" fillId="0" borderId="15" xfId="0" applyNumberFormat="1" applyFont="1" applyFill="1" applyBorder="1" applyAlignment="1" applyProtection="1">
      <alignment horizontal="left"/>
      <protection locked="0"/>
    </xf>
    <xf numFmtId="0" fontId="18" fillId="0" borderId="36" xfId="0" applyNumberFormat="1" applyFont="1" applyFill="1" applyBorder="1" applyAlignment="1" applyProtection="1">
      <alignment horizontal="left"/>
      <protection locked="0"/>
    </xf>
    <xf numFmtId="0" fontId="18" fillId="2" borderId="0" xfId="0" applyNumberFormat="1" applyFont="1" applyFill="1" applyBorder="1" applyAlignment="1" applyProtection="1">
      <alignment horizontal="left"/>
      <protection locked="0"/>
    </xf>
    <xf numFmtId="49" fontId="18" fillId="2" borderId="14" xfId="0" applyNumberFormat="1" applyFont="1" applyFill="1" applyBorder="1" applyAlignment="1" applyProtection="1">
      <alignment horizontal="center"/>
      <protection locked="0"/>
    </xf>
    <xf numFmtId="49" fontId="18" fillId="2" borderId="37" xfId="0" applyNumberFormat="1" applyFont="1" applyFill="1" applyBorder="1" applyAlignment="1" applyProtection="1">
      <alignment horizontal="center"/>
      <protection locked="0"/>
    </xf>
    <xf numFmtId="49" fontId="18" fillId="2" borderId="9" xfId="0" applyNumberFormat="1" applyFont="1" applyFill="1" applyBorder="1" applyAlignment="1" applyProtection="1">
      <alignment horizontal="center"/>
      <protection locked="0"/>
    </xf>
    <xf numFmtId="49" fontId="18" fillId="2" borderId="10" xfId="0" applyNumberFormat="1" applyFont="1" applyFill="1" applyBorder="1" applyAlignment="1" applyProtection="1">
      <alignment horizontal="center"/>
      <protection locked="0"/>
    </xf>
    <xf numFmtId="0" fontId="2" fillId="2" borderId="15" xfId="0" applyNumberFormat="1" applyFont="1" applyFill="1" applyBorder="1" applyAlignment="1" applyProtection="1">
      <alignment horizontal="left"/>
      <protection locked="0"/>
    </xf>
    <xf numFmtId="0" fontId="2" fillId="2" borderId="36" xfId="0" applyNumberFormat="1" applyFont="1" applyFill="1" applyBorder="1" applyAlignment="1" applyProtection="1">
      <alignment horizontal="left"/>
      <protection locked="0"/>
    </xf>
    <xf numFmtId="0" fontId="27" fillId="0" borderId="0" xfId="0" applyFont="1" applyAlignment="1">
      <alignment vertical="top" wrapText="1"/>
    </xf>
    <xf numFmtId="0" fontId="28" fillId="0" borderId="0" xfId="0" applyFont="1" applyAlignment="1">
      <alignment horizontal="left" vertical="center" wrapText="1"/>
    </xf>
    <xf numFmtId="0" fontId="29" fillId="0" borderId="0" xfId="0" applyFont="1"/>
    <xf numFmtId="0" fontId="30" fillId="0" borderId="0" xfId="0" applyFont="1"/>
    <xf numFmtId="0" fontId="31" fillId="0" borderId="0" xfId="0" applyFont="1" applyAlignment="1">
      <alignment horizontal="centerContinuous"/>
    </xf>
    <xf numFmtId="0" fontId="30" fillId="0" borderId="0" xfId="0" applyFont="1" applyAlignment="1">
      <alignment horizontal="centerContinuous"/>
    </xf>
    <xf numFmtId="0" fontId="11" fillId="0" borderId="0" xfId="0" applyFont="1" applyAlignment="1">
      <alignment horizontal="centerContinuous"/>
    </xf>
    <xf numFmtId="0" fontId="12" fillId="0" borderId="0" xfId="0" applyFont="1" applyAlignment="1">
      <alignment horizontal="center" vertical="center" wrapText="1"/>
    </xf>
    <xf numFmtId="0" fontId="29" fillId="0" borderId="0" xfId="0" applyFont="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xf>
    <xf numFmtId="49" fontId="0" fillId="0" borderId="0" xfId="0" applyNumberFormat="1"/>
    <xf numFmtId="49" fontId="11" fillId="0" borderId="0" xfId="0" applyNumberFormat="1" applyFont="1"/>
    <xf numFmtId="1" fontId="11" fillId="0" borderId="0" xfId="0" applyNumberFormat="1" applyFont="1" applyProtection="1">
      <protection locked="0"/>
    </xf>
    <xf numFmtId="0" fontId="12" fillId="0" borderId="0" xfId="0" quotePrefix="1" applyFont="1"/>
    <xf numFmtId="0" fontId="11" fillId="0" borderId="0" xfId="0" applyFont="1" applyAlignment="1">
      <alignment horizontal="left"/>
    </xf>
    <xf numFmtId="0" fontId="11" fillId="0" borderId="0" xfId="0" applyFont="1" applyAlignment="1">
      <alignment horizontal="right"/>
    </xf>
    <xf numFmtId="0" fontId="32" fillId="0" borderId="0" xfId="0" applyFont="1" applyAlignment="1">
      <alignment horizontal="center" wrapText="1"/>
    </xf>
    <xf numFmtId="0" fontId="0" fillId="0" borderId="0" xfId="0" applyAlignment="1">
      <alignment horizontal="left" vertical="top" wrapText="1"/>
    </xf>
    <xf numFmtId="0" fontId="0" fillId="0" borderId="0" xfId="0" applyNumberFormat="1" applyAlignment="1">
      <alignment horizontal="left" vertical="top" wrapText="1"/>
    </xf>
    <xf numFmtId="1" fontId="0" fillId="0" borderId="0" xfId="0" applyNumberFormat="1" applyAlignment="1">
      <alignment horizontal="left" vertical="top" wrapText="1"/>
    </xf>
    <xf numFmtId="14" fontId="26" fillId="2" borderId="17" xfId="0" applyNumberFormat="1" applyFont="1" applyFill="1" applyBorder="1" applyAlignment="1">
      <alignment horizontal="left"/>
    </xf>
    <xf numFmtId="0" fontId="33" fillId="0" borderId="0" xfId="0" applyFont="1" applyAlignment="1">
      <alignment wrapText="1"/>
    </xf>
    <xf numFmtId="0" fontId="2" fillId="2" borderId="1" xfId="0" applyNumberFormat="1" applyFont="1" applyFill="1" applyBorder="1" applyAlignment="1" applyProtection="1">
      <alignment horizontal="left"/>
      <protection locked="0"/>
    </xf>
    <xf numFmtId="0" fontId="2" fillId="2" borderId="38" xfId="0" applyNumberFormat="1" applyFont="1" applyFill="1" applyBorder="1" applyAlignment="1" applyProtection="1">
      <alignment horizontal="left"/>
      <protection locked="0"/>
    </xf>
    <xf numFmtId="0" fontId="22" fillId="0" borderId="0" xfId="0" applyNumberFormat="1" applyFont="1" applyAlignment="1">
      <alignment horizontal="right"/>
    </xf>
    <xf numFmtId="0" fontId="21" fillId="0" borderId="0" xfId="0" applyFont="1" applyAlignment="1">
      <alignment horizontal="left" vertical="top" wrapText="1"/>
    </xf>
    <xf numFmtId="0" fontId="36" fillId="0" borderId="0" xfId="0" applyFont="1" applyAlignment="1">
      <alignment horizontal="center" vertical="center" wrapText="1"/>
    </xf>
    <xf numFmtId="14" fontId="0" fillId="0" borderId="0" xfId="0" applyNumberFormat="1" applyAlignment="1">
      <alignment horizontal="left" vertical="top" wrapText="1"/>
    </xf>
    <xf numFmtId="16" fontId="18" fillId="0" borderId="15" xfId="0" applyNumberFormat="1" applyFont="1" applyFill="1" applyBorder="1" applyAlignment="1" applyProtection="1">
      <alignment horizontal="left"/>
      <protection locked="0"/>
    </xf>
    <xf numFmtId="49" fontId="2" fillId="0" borderId="14" xfId="0" applyNumberFormat="1" applyFont="1" applyFill="1" applyBorder="1" applyAlignment="1" applyProtection="1">
      <alignment horizontal="center"/>
      <protection locked="0"/>
    </xf>
    <xf numFmtId="0" fontId="2" fillId="0" borderId="43" xfId="0" applyNumberFormat="1" applyFont="1" applyFill="1" applyBorder="1" applyAlignment="1" applyProtection="1">
      <alignment horizontal="left"/>
      <protection locked="0"/>
    </xf>
    <xf numFmtId="0" fontId="18" fillId="0" borderId="43" xfId="0" applyNumberFormat="1" applyFont="1" applyFill="1" applyBorder="1" applyAlignment="1" applyProtection="1">
      <alignment horizontal="left"/>
      <protection locked="0"/>
    </xf>
    <xf numFmtId="0" fontId="18" fillId="0" borderId="44" xfId="0" applyNumberFormat="1" applyFont="1" applyFill="1" applyBorder="1" applyAlignment="1" applyProtection="1">
      <alignment horizontal="left"/>
      <protection locked="0"/>
    </xf>
    <xf numFmtId="0" fontId="18" fillId="0" borderId="41" xfId="0" applyNumberFormat="1" applyFont="1" applyFill="1" applyBorder="1" applyAlignment="1" applyProtection="1">
      <alignment horizontal="left"/>
      <protection locked="0"/>
    </xf>
    <xf numFmtId="0" fontId="18" fillId="0" borderId="42" xfId="0" applyNumberFormat="1" applyFont="1" applyFill="1" applyBorder="1" applyAlignment="1" applyProtection="1">
      <alignment horizontal="left"/>
      <protection locked="0"/>
    </xf>
    <xf numFmtId="0" fontId="25" fillId="0" borderId="8" xfId="0" applyNumberFormat="1" applyFont="1" applyFill="1" applyBorder="1" applyAlignment="1" applyProtection="1">
      <alignment horizontal="center"/>
      <protection locked="0"/>
    </xf>
    <xf numFmtId="0" fontId="25" fillId="0" borderId="16" xfId="0" applyNumberFormat="1" applyFont="1" applyFill="1" applyBorder="1" applyAlignment="1" applyProtection="1">
      <alignment horizontal="center"/>
      <protection locked="0"/>
    </xf>
    <xf numFmtId="1" fontId="18" fillId="0" borderId="9" xfId="0" applyNumberFormat="1" applyFont="1" applyFill="1" applyBorder="1" applyAlignment="1" applyProtection="1">
      <alignment horizontal="center"/>
      <protection locked="0"/>
    </xf>
    <xf numFmtId="1" fontId="18" fillId="0" borderId="16" xfId="0" applyNumberFormat="1" applyFont="1" applyFill="1" applyBorder="1" applyAlignment="1" applyProtection="1">
      <alignment horizontal="center"/>
      <protection locked="0"/>
    </xf>
    <xf numFmtId="0" fontId="2" fillId="0" borderId="41" xfId="0" applyNumberFormat="1" applyFont="1" applyFill="1" applyBorder="1" applyAlignment="1" applyProtection="1">
      <alignment horizontal="left"/>
      <protection locked="0"/>
    </xf>
    <xf numFmtId="1" fontId="18" fillId="0" borderId="33" xfId="0" applyNumberFormat="1" applyFont="1" applyFill="1" applyBorder="1" applyAlignment="1" applyProtection="1">
      <alignment horizontal="center"/>
      <protection locked="0"/>
    </xf>
    <xf numFmtId="0" fontId="0" fillId="0" borderId="34" xfId="0" applyBorder="1" applyAlignment="1" applyProtection="1">
      <alignment horizontal="center"/>
      <protection locked="0"/>
    </xf>
    <xf numFmtId="0" fontId="18" fillId="0" borderId="14" xfId="0" applyNumberFormat="1" applyFont="1" applyFill="1" applyBorder="1" applyAlignment="1" applyProtection="1">
      <alignment horizontal="left"/>
      <protection locked="0"/>
    </xf>
    <xf numFmtId="0" fontId="18" fillId="0" borderId="0" xfId="0" applyNumberFormat="1" applyFont="1" applyFill="1" applyBorder="1" applyAlignment="1" applyProtection="1">
      <alignment horizontal="left"/>
      <protection locked="0"/>
    </xf>
    <xf numFmtId="0" fontId="18" fillId="0" borderId="15" xfId="0" applyNumberFormat="1" applyFont="1" applyFill="1" applyBorder="1" applyAlignment="1" applyProtection="1">
      <alignment horizontal="left"/>
      <protection locked="0"/>
    </xf>
    <xf numFmtId="1" fontId="18" fillId="0" borderId="14" xfId="0" applyNumberFormat="1" applyFont="1" applyFill="1" applyBorder="1" applyAlignment="1" applyProtection="1">
      <alignment horizontal="center"/>
      <protection locked="0"/>
    </xf>
    <xf numFmtId="1" fontId="18" fillId="0" borderId="13" xfId="0" applyNumberFormat="1" applyFont="1" applyFill="1" applyBorder="1" applyAlignment="1" applyProtection="1">
      <alignment horizontal="center"/>
      <protection locked="0"/>
    </xf>
    <xf numFmtId="0" fontId="2" fillId="0" borderId="14" xfId="0" applyNumberFormat="1" applyFont="1" applyFill="1" applyBorder="1" applyAlignment="1" applyProtection="1">
      <alignment horizontal="left"/>
      <protection locked="0"/>
    </xf>
    <xf numFmtId="0" fontId="18" fillId="0" borderId="13" xfId="0" applyNumberFormat="1" applyFont="1" applyFill="1" applyBorder="1" applyAlignment="1" applyProtection="1">
      <alignment horizontal="left"/>
      <protection locked="0"/>
    </xf>
    <xf numFmtId="0" fontId="20" fillId="0" borderId="6" xfId="0" applyFont="1" applyFill="1" applyBorder="1" applyAlignment="1" applyProtection="1">
      <alignment horizontal="center" wrapText="1"/>
    </xf>
    <xf numFmtId="0" fontId="20" fillId="0" borderId="15" xfId="0" applyFont="1" applyFill="1" applyBorder="1" applyAlignment="1">
      <alignment horizontal="center"/>
    </xf>
    <xf numFmtId="0" fontId="18" fillId="0" borderId="33" xfId="0" applyNumberFormat="1" applyFont="1" applyFill="1" applyBorder="1" applyAlignment="1" applyProtection="1">
      <alignment horizontal="left"/>
      <protection locked="0"/>
    </xf>
    <xf numFmtId="0" fontId="18" fillId="0" borderId="32" xfId="0" applyNumberFormat="1" applyFont="1" applyFill="1" applyBorder="1" applyAlignment="1" applyProtection="1">
      <alignment horizontal="left"/>
      <protection locked="0"/>
    </xf>
    <xf numFmtId="0" fontId="18" fillId="0" borderId="35" xfId="0" applyNumberFormat="1" applyFont="1" applyFill="1" applyBorder="1" applyAlignment="1" applyProtection="1">
      <alignment horizontal="left"/>
      <protection locked="0"/>
    </xf>
    <xf numFmtId="0" fontId="18" fillId="0" borderId="9" xfId="0" applyNumberFormat="1" applyFont="1" applyFill="1" applyBorder="1" applyAlignment="1" applyProtection="1">
      <alignment horizontal="left"/>
      <protection locked="0"/>
    </xf>
    <xf numFmtId="0" fontId="18" fillId="0" borderId="8" xfId="0" applyNumberFormat="1" applyFont="1" applyFill="1" applyBorder="1" applyAlignment="1" applyProtection="1">
      <alignment horizontal="left"/>
      <protection locked="0"/>
    </xf>
    <xf numFmtId="0" fontId="18" fillId="0" borderId="11" xfId="0" applyNumberFormat="1" applyFont="1" applyFill="1" applyBorder="1" applyAlignment="1" applyProtection="1">
      <alignment horizontal="left"/>
      <protection locked="0"/>
    </xf>
    <xf numFmtId="49" fontId="25" fillId="0" borderId="0" xfId="0" applyNumberFormat="1" applyFont="1" applyFill="1" applyBorder="1" applyAlignment="1" applyProtection="1">
      <alignment horizontal="center"/>
      <protection locked="0"/>
    </xf>
    <xf numFmtId="49" fontId="25" fillId="0" borderId="13" xfId="0" applyNumberFormat="1" applyFont="1" applyFill="1" applyBorder="1" applyAlignment="1" applyProtection="1">
      <alignment horizontal="center"/>
      <protection locked="0"/>
    </xf>
    <xf numFmtId="49" fontId="2" fillId="0" borderId="39" xfId="0" applyNumberFormat="1" applyFont="1" applyFill="1" applyBorder="1" applyAlignment="1" applyProtection="1">
      <alignment horizontal="left"/>
    </xf>
    <xf numFmtId="49" fontId="0" fillId="0" borderId="39" xfId="0" applyNumberFormat="1" applyFill="1" applyBorder="1" applyAlignment="1" applyProtection="1">
      <alignment horizontal="left"/>
    </xf>
    <xf numFmtId="49" fontId="0" fillId="0" borderId="40" xfId="0" applyNumberFormat="1" applyFill="1" applyBorder="1" applyAlignment="1" applyProtection="1">
      <alignment horizontal="left"/>
    </xf>
    <xf numFmtId="0" fontId="2" fillId="0" borderId="9" xfId="0" applyFont="1" applyFill="1" applyBorder="1" applyAlignment="1" applyProtection="1">
      <alignment horizontal="center"/>
    </xf>
    <xf numFmtId="0" fontId="0" fillId="0" borderId="8" xfId="0" applyFill="1" applyBorder="1" applyAlignment="1">
      <alignment horizontal="center"/>
    </xf>
    <xf numFmtId="49" fontId="2" fillId="0" borderId="32" xfId="0" applyNumberFormat="1" applyFont="1" applyFill="1" applyBorder="1" applyAlignment="1" applyProtection="1"/>
    <xf numFmtId="49" fontId="0" fillId="0" borderId="32" xfId="0" applyNumberFormat="1" applyFill="1" applyBorder="1" applyAlignment="1" applyProtection="1"/>
    <xf numFmtId="49" fontId="0" fillId="0" borderId="34" xfId="0" applyNumberFormat="1" applyFill="1" applyBorder="1" applyAlignment="1" applyProtection="1"/>
    <xf numFmtId="0" fontId="2" fillId="0" borderId="32" xfId="0" applyFont="1" applyFill="1" applyBorder="1" applyAlignment="1" applyProtection="1"/>
    <xf numFmtId="0" fontId="2" fillId="0" borderId="34" xfId="0" applyFont="1" applyFill="1" applyBorder="1" applyAlignment="1" applyProtection="1"/>
    <xf numFmtId="0" fontId="2" fillId="0" borderId="1" xfId="0" applyNumberFormat="1" applyFont="1" applyFill="1" applyBorder="1" applyAlignment="1" applyProtection="1">
      <alignment horizontal="left"/>
      <protection locked="0"/>
    </xf>
    <xf numFmtId="0" fontId="18" fillId="0" borderId="1" xfId="0" applyNumberFormat="1" applyFont="1" applyFill="1" applyBorder="1" applyAlignment="1" applyProtection="1">
      <alignment horizontal="left"/>
      <protection locked="0"/>
    </xf>
    <xf numFmtId="49" fontId="25" fillId="0" borderId="0" xfId="0" applyNumberFormat="1" applyFont="1" applyAlignment="1" applyProtection="1">
      <alignment horizontal="center"/>
      <protection locked="0"/>
    </xf>
    <xf numFmtId="49" fontId="25" fillId="0" borderId="13" xfId="0" applyNumberFormat="1" applyFont="1" applyBorder="1" applyAlignment="1" applyProtection="1">
      <alignment horizontal="center"/>
      <protection locked="0"/>
    </xf>
    <xf numFmtId="0" fontId="2" fillId="0" borderId="47" xfId="0" applyFont="1" applyFill="1" applyBorder="1" applyAlignment="1" applyProtection="1">
      <alignment horizontal="center" vertical="top" wrapText="1"/>
    </xf>
    <xf numFmtId="0" fontId="0" fillId="0" borderId="37" xfId="0" applyFill="1" applyBorder="1" applyAlignment="1">
      <alignment horizontal="center" vertical="top"/>
    </xf>
    <xf numFmtId="0" fontId="0" fillId="0" borderId="10" xfId="0" applyFill="1" applyBorder="1" applyAlignment="1">
      <alignment horizontal="center" vertical="top"/>
    </xf>
    <xf numFmtId="14" fontId="18" fillId="0" borderId="39" xfId="0" applyNumberFormat="1" applyFont="1" applyFill="1" applyBorder="1" applyAlignment="1" applyProtection="1">
      <alignment horizontal="left"/>
      <protection locked="0"/>
    </xf>
    <xf numFmtId="166" fontId="18" fillId="0" borderId="39" xfId="0" applyNumberFormat="1" applyFont="1" applyFill="1" applyBorder="1" applyAlignment="1" applyProtection="1">
      <alignment horizontal="left"/>
      <protection locked="0"/>
    </xf>
    <xf numFmtId="166" fontId="18" fillId="0" borderId="40" xfId="0" applyNumberFormat="1" applyFont="1" applyFill="1" applyBorder="1" applyAlignment="1" applyProtection="1">
      <alignment horizontal="left"/>
      <protection locked="0"/>
    </xf>
    <xf numFmtId="0" fontId="2" fillId="0" borderId="0" xfId="0" applyNumberFormat="1" applyFont="1" applyFill="1" applyBorder="1" applyAlignment="1" applyProtection="1">
      <alignment horizontal="left"/>
      <protection locked="0"/>
    </xf>
    <xf numFmtId="0" fontId="18" fillId="0" borderId="7" xfId="0" applyNumberFormat="1" applyFont="1" applyFill="1" applyBorder="1" applyAlignment="1" applyProtection="1">
      <alignment horizontal="left"/>
      <protection locked="0"/>
    </xf>
    <xf numFmtId="0" fontId="18" fillId="0" borderId="16" xfId="0" applyNumberFormat="1" applyFont="1" applyFill="1" applyBorder="1" applyAlignment="1" applyProtection="1">
      <alignment horizontal="left"/>
      <protection locked="0"/>
    </xf>
    <xf numFmtId="14" fontId="2" fillId="0" borderId="12" xfId="0" applyNumberFormat="1" applyFont="1" applyFill="1" applyBorder="1" applyAlignment="1" applyProtection="1">
      <alignment horizontal="left"/>
      <protection locked="0"/>
    </xf>
    <xf numFmtId="0" fontId="18" fillId="0" borderId="34" xfId="0" applyNumberFormat="1" applyFont="1" applyFill="1" applyBorder="1" applyAlignment="1" applyProtection="1">
      <alignment horizontal="left"/>
      <protection locked="0"/>
    </xf>
    <xf numFmtId="0" fontId="2" fillId="0" borderId="33" xfId="0" applyNumberFormat="1" applyFont="1" applyFill="1" applyBorder="1" applyAlignment="1" applyProtection="1">
      <alignment horizontal="left"/>
      <protection locked="0"/>
    </xf>
    <xf numFmtId="0" fontId="5" fillId="0" borderId="0" xfId="0" applyFont="1" applyFill="1" applyBorder="1" applyAlignment="1" applyProtection="1"/>
    <xf numFmtId="0" fontId="0" fillId="0" borderId="0" xfId="0" applyFill="1" applyBorder="1" applyAlignment="1"/>
    <xf numFmtId="0" fontId="0" fillId="0" borderId="13" xfId="0" applyFill="1" applyBorder="1" applyAlignment="1"/>
    <xf numFmtId="0" fontId="18" fillId="0" borderId="38" xfId="0" applyNumberFormat="1" applyFont="1" applyFill="1" applyBorder="1" applyAlignment="1" applyProtection="1">
      <alignment horizontal="left"/>
      <protection locked="0"/>
    </xf>
    <xf numFmtId="0" fontId="18" fillId="0" borderId="17" xfId="0" applyNumberFormat="1" applyFont="1" applyFill="1" applyBorder="1" applyAlignment="1" applyProtection="1">
      <alignment horizontal="left"/>
      <protection locked="0"/>
    </xf>
    <xf numFmtId="0" fontId="18" fillId="0" borderId="46" xfId="0" applyNumberFormat="1" applyFont="1" applyFill="1" applyBorder="1" applyAlignment="1" applyProtection="1">
      <alignment horizontal="left"/>
      <protection locked="0"/>
    </xf>
    <xf numFmtId="0" fontId="9" fillId="0" borderId="17" xfId="0" applyFont="1" applyFill="1" applyBorder="1" applyAlignment="1" applyProtection="1">
      <alignment vertical="top" wrapText="1"/>
    </xf>
    <xf numFmtId="0" fontId="0" fillId="0" borderId="17" xfId="0" applyBorder="1" applyAlignment="1">
      <alignment vertical="top"/>
    </xf>
    <xf numFmtId="0" fontId="33" fillId="0" borderId="52" xfId="0" applyFont="1" applyBorder="1" applyAlignment="1"/>
    <xf numFmtId="0" fontId="33" fillId="0" borderId="17" xfId="0" applyFont="1" applyBorder="1" applyAlignment="1"/>
    <xf numFmtId="0" fontId="18" fillId="0" borderId="45" xfId="0" applyNumberFormat="1" applyFont="1" applyFill="1" applyBorder="1" applyAlignment="1" applyProtection="1">
      <alignment horizontal="left"/>
      <protection locked="0"/>
    </xf>
    <xf numFmtId="0" fontId="0" fillId="0" borderId="1" xfId="0" applyFill="1" applyBorder="1" applyAlignment="1" applyProtection="1"/>
    <xf numFmtId="0" fontId="0" fillId="0" borderId="0" xfId="0" applyAlignment="1"/>
    <xf numFmtId="0" fontId="0" fillId="0" borderId="1" xfId="0" applyBorder="1" applyAlignment="1"/>
    <xf numFmtId="0" fontId="25" fillId="0" borderId="50" xfId="0" applyNumberFormat="1" applyFont="1" applyFill="1" applyBorder="1" applyAlignment="1" applyProtection="1">
      <alignment horizontal="center"/>
      <protection locked="0"/>
    </xf>
    <xf numFmtId="0" fontId="25" fillId="0" borderId="51" xfId="0" applyNumberFormat="1" applyFont="1" applyFill="1" applyBorder="1" applyAlignment="1" applyProtection="1">
      <alignment horizontal="center"/>
      <protection locked="0"/>
    </xf>
    <xf numFmtId="0" fontId="2" fillId="0" borderId="14" xfId="0" applyFont="1" applyFill="1" applyBorder="1" applyAlignment="1" applyProtection="1">
      <alignment horizontal="right"/>
    </xf>
    <xf numFmtId="0" fontId="0" fillId="0" borderId="0" xfId="0" applyAlignment="1">
      <alignment horizontal="right"/>
    </xf>
    <xf numFmtId="0" fontId="0" fillId="0" borderId="0" xfId="0" applyAlignment="1" applyProtection="1"/>
    <xf numFmtId="14" fontId="18" fillId="2" borderId="3" xfId="0" applyNumberFormat="1" applyFont="1" applyFill="1" applyBorder="1" applyAlignment="1" applyProtection="1">
      <protection locked="0"/>
    </xf>
    <xf numFmtId="165" fontId="18" fillId="2" borderId="48" xfId="0" applyNumberFormat="1" applyFont="1" applyFill="1" applyBorder="1" applyAlignment="1" applyProtection="1">
      <protection locked="0"/>
    </xf>
    <xf numFmtId="0" fontId="18" fillId="0" borderId="49" xfId="0" applyFont="1" applyFill="1" applyBorder="1" applyAlignment="1" applyProtection="1">
      <alignment horizontal="right"/>
    </xf>
    <xf numFmtId="0" fontId="0" fillId="0" borderId="50" xfId="0" applyFill="1" applyBorder="1" applyAlignment="1">
      <alignment horizontal="right"/>
    </xf>
    <xf numFmtId="14" fontId="18" fillId="0" borderId="50" xfId="0" applyNumberFormat="1" applyFont="1" applyFill="1" applyBorder="1" applyAlignment="1" applyProtection="1">
      <protection locked="0"/>
    </xf>
    <xf numFmtId="165" fontId="18" fillId="0" borderId="51" xfId="0" applyNumberFormat="1" applyFont="1" applyFill="1" applyBorder="1" applyAlignment="1" applyProtection="1">
      <protection locked="0"/>
    </xf>
    <xf numFmtId="0" fontId="18" fillId="0" borderId="0" xfId="0" applyFont="1" applyFill="1" applyBorder="1" applyAlignment="1">
      <alignment horizontal="right"/>
    </xf>
    <xf numFmtId="0" fontId="0" fillId="0" borderId="0" xfId="0" applyFill="1" applyBorder="1" applyAlignment="1">
      <alignment horizontal="right"/>
    </xf>
    <xf numFmtId="0" fontId="2" fillId="0" borderId="14" xfId="0" applyFont="1" applyFill="1" applyBorder="1" applyAlignment="1" applyProtection="1"/>
    <xf numFmtId="0" fontId="0" fillId="0" borderId="0" xfId="0" applyFill="1" applyBorder="1" applyAlignment="1" applyProtection="1"/>
    <xf numFmtId="0" fontId="18" fillId="2" borderId="1" xfId="0" applyNumberFormat="1" applyFont="1" applyFill="1" applyBorder="1" applyAlignment="1" applyProtection="1">
      <alignment horizontal="left"/>
      <protection locked="0"/>
    </xf>
    <xf numFmtId="0" fontId="18" fillId="2" borderId="0" xfId="0" applyNumberFormat="1" applyFont="1" applyFill="1" applyBorder="1" applyAlignment="1" applyProtection="1">
      <alignment horizontal="left"/>
      <protection locked="0"/>
    </xf>
    <xf numFmtId="0" fontId="18" fillId="2" borderId="13" xfId="0" applyNumberFormat="1" applyFont="1" applyFill="1" applyBorder="1" applyAlignment="1" applyProtection="1">
      <alignment horizontal="left"/>
      <protection locked="0"/>
    </xf>
    <xf numFmtId="1" fontId="18" fillId="2" borderId="14" xfId="0" applyNumberFormat="1" applyFont="1" applyFill="1" applyBorder="1" applyAlignment="1" applyProtection="1">
      <alignment horizontal="center"/>
      <protection locked="0"/>
    </xf>
    <xf numFmtId="1" fontId="18" fillId="2" borderId="13" xfId="0" applyNumberFormat="1" applyFont="1" applyFill="1" applyBorder="1" applyAlignment="1" applyProtection="1">
      <alignment horizontal="center"/>
      <protection locked="0"/>
    </xf>
    <xf numFmtId="14" fontId="1" fillId="2" borderId="17" xfId="0" applyNumberFormat="1" applyFont="1" applyFill="1" applyBorder="1" applyAlignment="1" applyProtection="1">
      <alignment horizontal="right"/>
    </xf>
    <xf numFmtId="0" fontId="0" fillId="0" borderId="17" xfId="0" applyBorder="1" applyAlignment="1">
      <alignment horizontal="right"/>
    </xf>
    <xf numFmtId="0" fontId="18" fillId="2" borderId="7" xfId="0" applyNumberFormat="1" applyFont="1" applyFill="1" applyBorder="1" applyAlignment="1" applyProtection="1">
      <alignment horizontal="left"/>
      <protection locked="0"/>
    </xf>
    <xf numFmtId="0" fontId="18" fillId="2" borderId="8" xfId="0" applyNumberFormat="1" applyFont="1" applyFill="1" applyBorder="1" applyAlignment="1" applyProtection="1">
      <alignment horizontal="left"/>
      <protection locked="0"/>
    </xf>
    <xf numFmtId="0" fontId="18" fillId="2" borderId="16" xfId="0" applyNumberFormat="1" applyFont="1" applyFill="1" applyBorder="1" applyAlignment="1" applyProtection="1">
      <alignment horizontal="left"/>
      <protection locked="0"/>
    </xf>
    <xf numFmtId="0" fontId="8" fillId="2" borderId="17" xfId="0" applyFont="1" applyFill="1" applyBorder="1" applyAlignment="1" applyProtection="1">
      <alignment horizontal="center"/>
    </xf>
    <xf numFmtId="0" fontId="0" fillId="2" borderId="17" xfId="0" applyFill="1" applyBorder="1" applyAlignment="1">
      <alignment horizontal="center"/>
    </xf>
    <xf numFmtId="0" fontId="2" fillId="2" borderId="9" xfId="0" applyFont="1" applyFill="1" applyBorder="1" applyAlignment="1" applyProtection="1">
      <alignment horizontal="center"/>
    </xf>
    <xf numFmtId="0" fontId="0" fillId="2" borderId="8" xfId="0" applyFill="1" applyBorder="1" applyAlignment="1">
      <alignment horizontal="center"/>
    </xf>
    <xf numFmtId="1" fontId="18" fillId="2" borderId="33" xfId="0" applyNumberFormat="1" applyFont="1" applyFill="1" applyBorder="1" applyAlignment="1" applyProtection="1">
      <alignment horizontal="center"/>
      <protection locked="0"/>
    </xf>
    <xf numFmtId="1" fontId="18" fillId="2" borderId="34" xfId="0" applyNumberFormat="1" applyFont="1" applyFill="1" applyBorder="1" applyAlignment="1" applyProtection="1">
      <alignment horizontal="center"/>
      <protection locked="0"/>
    </xf>
    <xf numFmtId="0" fontId="18" fillId="2" borderId="12" xfId="0" applyNumberFormat="1" applyFont="1" applyFill="1" applyBorder="1" applyAlignment="1" applyProtection="1">
      <alignment horizontal="left"/>
      <protection locked="0"/>
    </xf>
    <xf numFmtId="0" fontId="18" fillId="2" borderId="32" xfId="0" applyNumberFormat="1" applyFont="1" applyFill="1" applyBorder="1" applyAlignment="1" applyProtection="1">
      <alignment horizontal="left"/>
      <protection locked="0"/>
    </xf>
    <xf numFmtId="0" fontId="18" fillId="2" borderId="34" xfId="0" applyNumberFormat="1" applyFont="1" applyFill="1" applyBorder="1" applyAlignment="1" applyProtection="1">
      <alignment horizontal="left"/>
      <protection locked="0"/>
    </xf>
    <xf numFmtId="0" fontId="18" fillId="2" borderId="14" xfId="0" applyNumberFormat="1" applyFont="1" applyFill="1" applyBorder="1" applyAlignment="1" applyProtection="1">
      <alignment horizontal="left"/>
      <protection locked="0"/>
    </xf>
    <xf numFmtId="0" fontId="18" fillId="2" borderId="0" xfId="0" applyNumberFormat="1" applyFont="1" applyFill="1" applyAlignment="1" applyProtection="1">
      <alignment horizontal="left"/>
      <protection locked="0"/>
    </xf>
    <xf numFmtId="0" fontId="18" fillId="2" borderId="38" xfId="0" applyNumberFormat="1" applyFont="1" applyFill="1" applyBorder="1" applyAlignment="1" applyProtection="1">
      <alignment horizontal="left"/>
      <protection locked="0"/>
    </xf>
    <xf numFmtId="0" fontId="18" fillId="2" borderId="17" xfId="0" applyNumberFormat="1" applyFont="1" applyFill="1" applyBorder="1" applyAlignment="1" applyProtection="1">
      <alignment horizontal="left"/>
      <protection locked="0"/>
    </xf>
    <xf numFmtId="0" fontId="18" fillId="2" borderId="46" xfId="0" applyNumberFormat="1" applyFont="1" applyFill="1" applyBorder="1" applyAlignment="1" applyProtection="1">
      <alignment horizontal="left"/>
      <protection locked="0"/>
    </xf>
    <xf numFmtId="0" fontId="18" fillId="2" borderId="33" xfId="0" applyNumberFormat="1" applyFont="1" applyFill="1" applyBorder="1" applyAlignment="1" applyProtection="1">
      <alignment horizontal="left"/>
      <protection locked="0"/>
    </xf>
    <xf numFmtId="0" fontId="18" fillId="2" borderId="9" xfId="0" applyNumberFormat="1" applyFont="1" applyFill="1" applyBorder="1" applyAlignment="1" applyProtection="1">
      <alignment horizontal="left"/>
      <protection locked="0"/>
    </xf>
    <xf numFmtId="0" fontId="18" fillId="2" borderId="11" xfId="0" applyNumberFormat="1" applyFont="1" applyFill="1" applyBorder="1" applyAlignment="1" applyProtection="1">
      <alignment horizontal="left"/>
      <protection locked="0"/>
    </xf>
    <xf numFmtId="1" fontId="18" fillId="2" borderId="9" xfId="0" applyNumberFormat="1" applyFont="1" applyFill="1" applyBorder="1" applyAlignment="1" applyProtection="1">
      <alignment horizontal="center"/>
      <protection locked="0"/>
    </xf>
    <xf numFmtId="1" fontId="18" fillId="2" borderId="16" xfId="0" applyNumberFormat="1" applyFont="1" applyFill="1" applyBorder="1" applyAlignment="1" applyProtection="1">
      <alignment horizontal="center"/>
      <protection locked="0"/>
    </xf>
    <xf numFmtId="0" fontId="18" fillId="2" borderId="15" xfId="0" applyNumberFormat="1" applyFont="1" applyFill="1" applyBorder="1" applyAlignment="1" applyProtection="1">
      <alignment horizontal="left"/>
      <protection locked="0"/>
    </xf>
    <xf numFmtId="0" fontId="18" fillId="2" borderId="35" xfId="0" applyNumberFormat="1" applyFont="1" applyFill="1" applyBorder="1" applyAlignment="1" applyProtection="1">
      <alignment horizontal="left"/>
      <protection locked="0"/>
    </xf>
    <xf numFmtId="0" fontId="18" fillId="2" borderId="45" xfId="0" applyNumberFormat="1" applyFont="1" applyFill="1" applyBorder="1" applyAlignment="1" applyProtection="1">
      <alignment horizontal="left"/>
      <protection locked="0"/>
    </xf>
    <xf numFmtId="0" fontId="0" fillId="2" borderId="0" xfId="0" applyFill="1" applyAlignment="1"/>
    <xf numFmtId="0" fontId="18" fillId="0" borderId="15" xfId="0" applyNumberFormat="1" applyFont="1" applyBorder="1" applyAlignment="1" applyProtection="1">
      <alignment horizontal="left"/>
      <protection locked="0"/>
    </xf>
    <xf numFmtId="0" fontId="4" fillId="2" borderId="15" xfId="0" applyFont="1" applyFill="1" applyBorder="1" applyAlignment="1" applyProtection="1">
      <alignment horizontal="left"/>
    </xf>
    <xf numFmtId="0" fontId="0" fillId="0" borderId="15" xfId="0" applyBorder="1" applyAlignment="1">
      <alignment horizontal="left"/>
    </xf>
    <xf numFmtId="0" fontId="2" fillId="2" borderId="15" xfId="0" applyFont="1" applyFill="1" applyBorder="1" applyAlignment="1" applyProtection="1">
      <alignment horizontal="left"/>
    </xf>
    <xf numFmtId="0" fontId="18" fillId="0" borderId="0" xfId="0" applyNumberFormat="1" applyFont="1" applyBorder="1" applyAlignment="1" applyProtection="1">
      <alignment horizontal="left"/>
      <protection locked="0"/>
    </xf>
    <xf numFmtId="0" fontId="18" fillId="0" borderId="36" xfId="0" applyNumberFormat="1" applyFont="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0</xdr:colOff>
      <xdr:row>1</xdr:row>
      <xdr:rowOff>50800</xdr:rowOff>
    </xdr:from>
    <xdr:to>
      <xdr:col>14</xdr:col>
      <xdr:colOff>838200</xdr:colOff>
      <xdr:row>2</xdr:row>
      <xdr:rowOff>6350</xdr:rowOff>
    </xdr:to>
    <xdr:sp macro="[1]!Module1.SetIdealCustomerCriteria" textlink="">
      <xdr:nvSpPr>
        <xdr:cNvPr id="2263" name="Rectangle 215"/>
        <xdr:cNvSpPr>
          <a:spLocks noChangeArrowheads="1"/>
        </xdr:cNvSpPr>
      </xdr:nvSpPr>
      <xdr:spPr bwMode="auto">
        <a:xfrm>
          <a:off x="7175500" y="660400"/>
          <a:ext cx="1428750" cy="152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38100</xdr:colOff>
      <xdr:row>0</xdr:row>
      <xdr:rowOff>146050</xdr:rowOff>
    </xdr:from>
    <xdr:to>
      <xdr:col>2</xdr:col>
      <xdr:colOff>377825</xdr:colOff>
      <xdr:row>0</xdr:row>
      <xdr:rowOff>450850</xdr:rowOff>
    </xdr:to>
    <xdr:pic>
      <xdr:nvPicPr>
        <xdr:cNvPr id="2270" name="MHI 1" descr="MH_Whit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46050"/>
          <a:ext cx="16383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13</xdr:row>
      <xdr:rowOff>31750</xdr:rowOff>
    </xdr:from>
    <xdr:to>
      <xdr:col>14</xdr:col>
      <xdr:colOff>196850</xdr:colOff>
      <xdr:row>14</xdr:row>
      <xdr:rowOff>88900</xdr:rowOff>
    </xdr:to>
    <xdr:pic>
      <xdr:nvPicPr>
        <xdr:cNvPr id="2271" name="Strength 1" descr="Series 2000 Barbell 20 x 2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66050" y="2305050"/>
          <a:ext cx="1968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11</xdr:row>
      <xdr:rowOff>31750</xdr:rowOff>
    </xdr:from>
    <xdr:to>
      <xdr:col>14</xdr:col>
      <xdr:colOff>196850</xdr:colOff>
      <xdr:row>12</xdr:row>
      <xdr:rowOff>88900</xdr:rowOff>
    </xdr:to>
    <xdr:pic>
      <xdr:nvPicPr>
        <xdr:cNvPr id="2272" name="RedFlag 1" descr="Series 2000 Redflag 20 x 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66050" y="2038350"/>
          <a:ext cx="1968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2</xdr:row>
      <xdr:rowOff>114300</xdr:rowOff>
    </xdr:from>
    <xdr:to>
      <xdr:col>0</xdr:col>
      <xdr:colOff>1600200</xdr:colOff>
      <xdr:row>2</xdr:row>
      <xdr:rowOff>393700</xdr:rowOff>
    </xdr:to>
    <xdr:pic>
      <xdr:nvPicPr>
        <xdr:cNvPr id="3076" name="MHI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 y="501650"/>
          <a:ext cx="1568450" cy="2794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1</xdr:row>
      <xdr:rowOff>0</xdr:rowOff>
    </xdr:to>
    <xdr:pic>
      <xdr:nvPicPr>
        <xdr:cNvPr id="1059" name="Picture 1" descr="Series 2000 Redflag 20 x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139700</xdr:colOff>
      <xdr:row>1</xdr:row>
      <xdr:rowOff>0</xdr:rowOff>
    </xdr:to>
    <xdr:pic>
      <xdr:nvPicPr>
        <xdr:cNvPr id="1060" name="Picture 2" descr="Series 2000 Barbell 20 x 2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Blue%20Sheet\blueshee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ellaneous"/>
      <sheetName val="Menus"/>
      <sheetName val="Dialogs"/>
      <sheetName val="Indicators"/>
      <sheetName val="bluesheet"/>
    </sheetNames>
    <definedNames>
      <definedName name="Module1.SetIdealCustomerCriteria"/>
    </defined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500"/>
  <sheetViews>
    <sheetView tabSelected="1" defaultGridColor="0" colorId="9" workbookViewId="0">
      <selection activeCell="D1" sqref="D1:O1"/>
    </sheetView>
  </sheetViews>
  <sheetFormatPr defaultColWidth="9.140625" defaultRowHeight="12.75" x14ac:dyDescent="0.2"/>
  <cols>
    <col min="1" max="1" width="13.7109375" style="50" customWidth="1"/>
    <col min="2" max="2" width="4.7109375" style="50" customWidth="1"/>
    <col min="3" max="5" width="5.7109375" style="50" customWidth="1"/>
    <col min="6" max="6" width="7.7109375" style="50" customWidth="1"/>
    <col min="7" max="7" width="6.7109375" style="50" customWidth="1"/>
    <col min="8" max="8" width="12.7109375" style="50" customWidth="1"/>
    <col min="9" max="9" width="6.7109375" style="50" customWidth="1"/>
    <col min="10" max="10" width="11.7109375" style="50" customWidth="1"/>
    <col min="11" max="11" width="12.7109375" style="50" customWidth="1"/>
    <col min="12" max="12" width="8.7109375" style="50" customWidth="1"/>
    <col min="13" max="13" width="2.7109375" style="50" customWidth="1"/>
    <col min="14" max="14" width="5.7109375" style="50" customWidth="1"/>
    <col min="15" max="16" width="12.7109375" style="50" customWidth="1"/>
    <col min="17" max="17" width="11.7109375" style="50" customWidth="1"/>
    <col min="18" max="18" width="10.7109375" style="50" customWidth="1"/>
    <col min="19" max="19" width="130.7109375" style="50" customWidth="1"/>
    <col min="20" max="16384" width="9.140625" style="50"/>
  </cols>
  <sheetData>
    <row r="1" spans="1:19" ht="48" customHeight="1" thickBot="1" x14ac:dyDescent="0.25">
      <c r="A1" s="246"/>
      <c r="B1" s="247"/>
      <c r="C1" s="247"/>
      <c r="D1" s="244" t="s">
        <v>351</v>
      </c>
      <c r="E1" s="245"/>
      <c r="F1" s="245"/>
      <c r="G1" s="245"/>
      <c r="H1" s="245"/>
      <c r="I1" s="245"/>
      <c r="J1" s="245"/>
      <c r="K1" s="245"/>
      <c r="L1" s="245"/>
      <c r="M1" s="245"/>
      <c r="N1" s="245"/>
      <c r="O1" s="245"/>
      <c r="P1" s="48"/>
      <c r="Q1" s="48"/>
      <c r="R1" s="49"/>
      <c r="S1" s="49"/>
    </row>
    <row r="2" spans="1:19" ht="15.75" customHeight="1" x14ac:dyDescent="0.2">
      <c r="A2" s="51" t="s">
        <v>56</v>
      </c>
      <c r="B2" s="257">
        <v>42145</v>
      </c>
      <c r="C2" s="258"/>
      <c r="D2" s="259" t="s">
        <v>74</v>
      </c>
      <c r="E2" s="260"/>
      <c r="F2" s="261">
        <v>42145</v>
      </c>
      <c r="G2" s="262"/>
      <c r="H2" s="52" t="s">
        <v>77</v>
      </c>
      <c r="I2" s="252"/>
      <c r="J2" s="252"/>
      <c r="K2" s="252"/>
      <c r="L2" s="253"/>
      <c r="M2" s="53" t="s">
        <v>1</v>
      </c>
      <c r="N2" s="54"/>
      <c r="O2" s="55"/>
      <c r="P2" s="55"/>
      <c r="Q2" s="202" t="s">
        <v>75</v>
      </c>
      <c r="R2" s="249"/>
      <c r="S2" s="250"/>
    </row>
    <row r="3" spans="1:19" ht="10.5" customHeight="1" x14ac:dyDescent="0.2">
      <c r="A3" s="6" t="s">
        <v>72</v>
      </c>
      <c r="B3" s="196" t="s">
        <v>353</v>
      </c>
      <c r="C3" s="196"/>
      <c r="D3" s="196"/>
      <c r="E3" s="196"/>
      <c r="F3" s="196"/>
      <c r="G3" s="201"/>
      <c r="H3" s="56"/>
      <c r="I3" s="217"/>
      <c r="J3" s="218"/>
      <c r="K3" s="218"/>
      <c r="L3" s="219"/>
      <c r="M3" s="57"/>
      <c r="N3" s="55"/>
      <c r="O3" s="55"/>
      <c r="P3" s="55"/>
      <c r="Q3" s="203"/>
      <c r="R3" s="251"/>
      <c r="S3" s="250"/>
    </row>
    <row r="4" spans="1:19" ht="10.5" customHeight="1" x14ac:dyDescent="0.2">
      <c r="A4" s="6" t="s">
        <v>2</v>
      </c>
      <c r="B4" s="196" t="s">
        <v>354</v>
      </c>
      <c r="C4" s="196"/>
      <c r="D4" s="196"/>
      <c r="E4" s="196"/>
      <c r="F4" s="196"/>
      <c r="G4" s="201"/>
      <c r="H4" s="56" t="s">
        <v>3</v>
      </c>
      <c r="I4" s="188" t="s">
        <v>358</v>
      </c>
      <c r="J4" s="188"/>
      <c r="K4" s="188"/>
      <c r="L4" s="189"/>
      <c r="M4" s="58" t="s">
        <v>65</v>
      </c>
      <c r="N4" s="183"/>
      <c r="O4" s="184"/>
      <c r="P4" s="185"/>
      <c r="Q4" s="59"/>
      <c r="R4" s="251"/>
      <c r="S4" s="250"/>
    </row>
    <row r="5" spans="1:19" ht="10.5" customHeight="1" x14ac:dyDescent="0.2">
      <c r="A5" s="6" t="s">
        <v>5</v>
      </c>
      <c r="B5" s="196"/>
      <c r="C5" s="196"/>
      <c r="D5" s="263" t="s">
        <v>73</v>
      </c>
      <c r="E5" s="264"/>
      <c r="F5" s="232" t="s">
        <v>373</v>
      </c>
      <c r="G5" s="201"/>
      <c r="H5" s="254"/>
      <c r="I5" s="256"/>
      <c r="J5" s="132"/>
      <c r="K5" s="132"/>
      <c r="L5" s="133"/>
      <c r="M5" s="58" t="s">
        <v>66</v>
      </c>
      <c r="N5" s="192"/>
      <c r="O5" s="186"/>
      <c r="P5" s="187"/>
      <c r="Q5" s="61"/>
      <c r="R5" s="251"/>
      <c r="S5" s="250"/>
    </row>
    <row r="6" spans="1:19" ht="10.5" customHeight="1" x14ac:dyDescent="0.2">
      <c r="A6" s="62"/>
      <c r="B6" s="63"/>
      <c r="C6" s="64" t="s">
        <v>6</v>
      </c>
      <c r="D6" s="64"/>
      <c r="E6" s="56"/>
      <c r="F6" s="65"/>
      <c r="G6" s="66"/>
      <c r="H6" s="265" t="s">
        <v>223</v>
      </c>
      <c r="I6" s="266"/>
      <c r="J6" s="210"/>
      <c r="K6" s="210"/>
      <c r="L6" s="211"/>
      <c r="M6" s="58" t="s">
        <v>67</v>
      </c>
      <c r="N6" s="186"/>
      <c r="O6" s="186"/>
      <c r="P6" s="187"/>
      <c r="Q6" s="61"/>
      <c r="R6" s="251"/>
      <c r="S6" s="250"/>
    </row>
    <row r="7" spans="1:19" ht="10.5" customHeight="1" x14ac:dyDescent="0.2">
      <c r="A7" s="6" t="s">
        <v>7</v>
      </c>
      <c r="B7" s="232" t="s">
        <v>363</v>
      </c>
      <c r="C7" s="196"/>
      <c r="D7" s="196"/>
      <c r="E7" s="196"/>
      <c r="F7" s="196"/>
      <c r="G7" s="201"/>
      <c r="H7" s="254" t="s">
        <v>70</v>
      </c>
      <c r="I7" s="255"/>
      <c r="J7" s="210"/>
      <c r="K7" s="224"/>
      <c r="L7" s="225"/>
      <c r="M7" s="58" t="s">
        <v>68</v>
      </c>
      <c r="N7" s="186"/>
      <c r="O7" s="186"/>
      <c r="P7" s="187"/>
      <c r="Q7" s="61"/>
      <c r="R7" s="251"/>
      <c r="S7" s="250"/>
    </row>
    <row r="8" spans="1:19" ht="10.5" customHeight="1" x14ac:dyDescent="0.2">
      <c r="A8" s="6" t="s">
        <v>8</v>
      </c>
      <c r="B8" s="196"/>
      <c r="C8" s="196"/>
      <c r="D8" s="196"/>
      <c r="E8" s="196"/>
      <c r="F8" s="196"/>
      <c r="G8" s="201"/>
      <c r="H8" s="254" t="s">
        <v>71</v>
      </c>
      <c r="I8" s="255"/>
      <c r="J8" s="210"/>
      <c r="K8" s="210"/>
      <c r="L8" s="211"/>
      <c r="M8" s="58" t="s">
        <v>69</v>
      </c>
      <c r="N8" s="186"/>
      <c r="O8" s="186"/>
      <c r="P8" s="187"/>
      <c r="Q8" s="61"/>
      <c r="R8" s="251"/>
      <c r="S8" s="250"/>
    </row>
    <row r="9" spans="1:19" ht="10.5" customHeight="1" thickBot="1" x14ac:dyDescent="0.25">
      <c r="A9" s="6" t="s">
        <v>9</v>
      </c>
      <c r="B9" s="229">
        <v>42186</v>
      </c>
      <c r="C9" s="230"/>
      <c r="D9" s="230"/>
      <c r="E9" s="230"/>
      <c r="F9" s="230"/>
      <c r="G9" s="231"/>
      <c r="H9" s="56"/>
      <c r="I9" s="212"/>
      <c r="J9" s="213"/>
      <c r="K9" s="213"/>
      <c r="L9" s="214"/>
      <c r="M9" s="67"/>
      <c r="N9" s="68"/>
      <c r="O9" s="69"/>
      <c r="P9" s="70" t="s">
        <v>10</v>
      </c>
      <c r="Q9" s="71">
        <f>SUM(Q4:Q8)</f>
        <v>0</v>
      </c>
      <c r="R9" s="251"/>
      <c r="S9" s="250"/>
    </row>
    <row r="10" spans="1:19" ht="10.5" customHeight="1" thickTop="1" x14ac:dyDescent="0.2">
      <c r="A10" s="72" t="s">
        <v>57</v>
      </c>
      <c r="B10" s="73"/>
      <c r="C10" s="74" t="s">
        <v>11</v>
      </c>
      <c r="D10" s="75"/>
      <c r="E10" s="76"/>
      <c r="F10" s="77" t="s">
        <v>12</v>
      </c>
      <c r="G10" s="73"/>
      <c r="H10" s="78"/>
      <c r="I10" s="79"/>
      <c r="J10" s="79"/>
      <c r="K10" s="79"/>
      <c r="L10" s="79"/>
      <c r="M10" s="80" t="s">
        <v>13</v>
      </c>
      <c r="N10" s="81"/>
      <c r="O10" s="79" t="s">
        <v>61</v>
      </c>
      <c r="P10" s="79"/>
      <c r="Q10" s="82"/>
      <c r="R10" s="251"/>
      <c r="S10" s="250"/>
    </row>
    <row r="11" spans="1:19" ht="10.5" customHeight="1" x14ac:dyDescent="0.2">
      <c r="A11" s="83" t="s">
        <v>14</v>
      </c>
      <c r="B11" s="84"/>
      <c r="C11" s="57" t="s">
        <v>15</v>
      </c>
      <c r="D11" s="55"/>
      <c r="E11" s="55"/>
      <c r="F11" s="57" t="s">
        <v>16</v>
      </c>
      <c r="G11" s="55"/>
      <c r="H11" s="60" t="s">
        <v>17</v>
      </c>
      <c r="I11" s="85" t="s">
        <v>53</v>
      </c>
      <c r="J11" s="55"/>
      <c r="K11" s="55"/>
      <c r="L11" s="55"/>
      <c r="M11" s="57"/>
      <c r="N11" s="55"/>
      <c r="O11" s="55" t="s">
        <v>62</v>
      </c>
      <c r="P11" s="55"/>
      <c r="Q11" s="86"/>
      <c r="R11" s="251"/>
      <c r="S11" s="250"/>
    </row>
    <row r="12" spans="1:19" ht="10.5" customHeight="1" x14ac:dyDescent="0.2">
      <c r="A12" s="83" t="s">
        <v>18</v>
      </c>
      <c r="B12" s="84"/>
      <c r="C12" s="57" t="s">
        <v>19</v>
      </c>
      <c r="D12" s="55"/>
      <c r="E12" s="55"/>
      <c r="F12" s="57" t="s">
        <v>20</v>
      </c>
      <c r="G12" s="55"/>
      <c r="H12" s="57"/>
      <c r="I12" s="55" t="s">
        <v>55</v>
      </c>
      <c r="J12" s="55"/>
      <c r="K12" s="55"/>
      <c r="L12" s="55"/>
      <c r="M12" s="53" t="s">
        <v>21</v>
      </c>
      <c r="N12" s="54"/>
      <c r="O12" s="55" t="s">
        <v>22</v>
      </c>
      <c r="P12" s="55"/>
      <c r="Q12" s="86"/>
      <c r="R12" s="251"/>
      <c r="S12" s="250"/>
    </row>
    <row r="13" spans="1:19" ht="10.5" customHeight="1" x14ac:dyDescent="0.2">
      <c r="A13" s="83" t="s">
        <v>23</v>
      </c>
      <c r="B13" s="84"/>
      <c r="C13" s="57" t="s">
        <v>24</v>
      </c>
      <c r="D13" s="55"/>
      <c r="E13" s="55"/>
      <c r="F13" s="57" t="s">
        <v>25</v>
      </c>
      <c r="G13" s="55"/>
      <c r="H13" s="57"/>
      <c r="I13" s="55" t="s">
        <v>54</v>
      </c>
      <c r="J13" s="55"/>
      <c r="K13" s="55"/>
      <c r="L13" s="55"/>
      <c r="M13" s="57"/>
      <c r="N13" s="55"/>
      <c r="O13" s="55" t="s">
        <v>60</v>
      </c>
      <c r="P13" s="55"/>
      <c r="Q13" s="86"/>
      <c r="R13" s="251"/>
      <c r="S13" s="250"/>
    </row>
    <row r="14" spans="1:19" ht="10.5" customHeight="1" x14ac:dyDescent="0.2">
      <c r="A14" s="83" t="s">
        <v>26</v>
      </c>
      <c r="B14" s="84"/>
      <c r="C14" s="57"/>
      <c r="D14" s="55"/>
      <c r="E14" s="55"/>
      <c r="F14" s="57" t="s">
        <v>27</v>
      </c>
      <c r="G14" s="55"/>
      <c r="H14" s="57"/>
      <c r="I14" s="55"/>
      <c r="J14" s="55"/>
      <c r="K14" s="55"/>
      <c r="L14" s="55"/>
      <c r="M14" s="53" t="s">
        <v>28</v>
      </c>
      <c r="N14" s="54"/>
      <c r="O14" s="55" t="s">
        <v>52</v>
      </c>
      <c r="P14" s="55"/>
      <c r="Q14" s="86"/>
      <c r="R14" s="251"/>
      <c r="S14" s="250"/>
    </row>
    <row r="15" spans="1:19" ht="10.5" customHeight="1" x14ac:dyDescent="0.2">
      <c r="A15" s="87"/>
      <c r="B15" s="88"/>
      <c r="C15" s="89"/>
      <c r="D15" s="90"/>
      <c r="E15" s="90"/>
      <c r="F15" s="89"/>
      <c r="G15" s="90"/>
      <c r="H15" s="89"/>
      <c r="I15" s="90"/>
      <c r="J15" s="90"/>
      <c r="K15" s="90"/>
      <c r="L15" s="90"/>
      <c r="M15" s="89"/>
      <c r="N15" s="90"/>
      <c r="O15" s="90" t="s">
        <v>63</v>
      </c>
      <c r="P15" s="90"/>
      <c r="Q15" s="91"/>
      <c r="R15" s="251"/>
      <c r="S15" s="250"/>
    </row>
    <row r="16" spans="1:19" ht="11.25" customHeight="1" x14ac:dyDescent="0.2">
      <c r="A16" s="92" t="s">
        <v>29</v>
      </c>
      <c r="B16" s="93"/>
      <c r="C16" s="93"/>
      <c r="D16" s="93"/>
      <c r="E16" s="94"/>
      <c r="F16" s="226" t="s">
        <v>58</v>
      </c>
      <c r="G16" s="94"/>
      <c r="H16" s="95" t="s">
        <v>64</v>
      </c>
      <c r="I16" s="96"/>
      <c r="J16" s="96"/>
      <c r="K16" s="96"/>
      <c r="L16" s="96"/>
      <c r="M16" s="95" t="s">
        <v>34</v>
      </c>
      <c r="N16" s="96"/>
      <c r="O16" s="96"/>
      <c r="P16" s="96"/>
      <c r="Q16" s="97"/>
      <c r="R16" s="251"/>
      <c r="S16" s="250"/>
    </row>
    <row r="17" spans="1:19" ht="10.5" customHeight="1" x14ac:dyDescent="0.2">
      <c r="A17" s="98" t="s">
        <v>35</v>
      </c>
      <c r="B17" s="93"/>
      <c r="C17" s="93"/>
      <c r="D17" s="93"/>
      <c r="E17" s="94" t="s">
        <v>30</v>
      </c>
      <c r="F17" s="227"/>
      <c r="G17" s="94" t="s">
        <v>32</v>
      </c>
      <c r="H17" s="99"/>
      <c r="I17" s="93"/>
      <c r="J17" s="93"/>
      <c r="K17" s="93"/>
      <c r="L17" s="93"/>
      <c r="M17" s="100"/>
      <c r="N17" s="101"/>
      <c r="O17" s="102"/>
      <c r="P17" s="102"/>
      <c r="Q17" s="103"/>
      <c r="R17" s="251"/>
      <c r="S17" s="250"/>
    </row>
    <row r="18" spans="1:19" ht="10.5" customHeight="1" x14ac:dyDescent="0.2">
      <c r="A18" s="104"/>
      <c r="B18" s="105"/>
      <c r="C18" s="105"/>
      <c r="D18" s="105"/>
      <c r="E18" s="106"/>
      <c r="F18" s="228"/>
      <c r="G18" s="106"/>
      <c r="H18" s="107" t="s">
        <v>36</v>
      </c>
      <c r="I18" s="105"/>
      <c r="J18" s="105"/>
      <c r="K18" s="105"/>
      <c r="L18" s="105"/>
      <c r="M18" s="215" t="s">
        <v>13</v>
      </c>
      <c r="N18" s="216"/>
      <c r="O18" s="105" t="s">
        <v>37</v>
      </c>
      <c r="P18" s="105"/>
      <c r="Q18" s="108"/>
      <c r="R18" s="251"/>
      <c r="S18" s="250"/>
    </row>
    <row r="19" spans="1:19" ht="10.5" customHeight="1" x14ac:dyDescent="0.2">
      <c r="A19" s="235" t="s">
        <v>364</v>
      </c>
      <c r="B19" s="205"/>
      <c r="C19" s="205"/>
      <c r="D19" s="236"/>
      <c r="E19" s="182" t="s">
        <v>361</v>
      </c>
      <c r="F19" s="182" t="s">
        <v>359</v>
      </c>
      <c r="G19" s="141" t="s">
        <v>356</v>
      </c>
      <c r="H19" s="237" t="s">
        <v>367</v>
      </c>
      <c r="I19" s="205"/>
      <c r="J19" s="205"/>
      <c r="K19" s="205"/>
      <c r="L19" s="236"/>
      <c r="M19" s="193"/>
      <c r="N19" s="194"/>
      <c r="O19" s="204"/>
      <c r="P19" s="205"/>
      <c r="Q19" s="206"/>
      <c r="R19" s="251"/>
      <c r="S19" s="250"/>
    </row>
    <row r="20" spans="1:19" ht="10.5" customHeight="1" x14ac:dyDescent="0.2">
      <c r="A20" s="222" t="s">
        <v>365</v>
      </c>
      <c r="B20" s="196"/>
      <c r="C20" s="196"/>
      <c r="D20" s="201"/>
      <c r="E20" s="182" t="s">
        <v>361</v>
      </c>
      <c r="F20" s="182" t="s">
        <v>362</v>
      </c>
      <c r="G20" s="141" t="s">
        <v>356</v>
      </c>
      <c r="H20" s="200" t="s">
        <v>368</v>
      </c>
      <c r="I20" s="196"/>
      <c r="J20" s="196"/>
      <c r="K20" s="196"/>
      <c r="L20" s="201"/>
      <c r="M20" s="198"/>
      <c r="N20" s="199"/>
      <c r="O20" s="195"/>
      <c r="P20" s="196"/>
      <c r="Q20" s="197"/>
      <c r="R20" s="251"/>
      <c r="S20" s="250"/>
    </row>
    <row r="21" spans="1:19" ht="10.5" customHeight="1" x14ac:dyDescent="0.2">
      <c r="A21" s="222" t="s">
        <v>366</v>
      </c>
      <c r="B21" s="196"/>
      <c r="C21" s="196"/>
      <c r="D21" s="201"/>
      <c r="E21" s="182" t="s">
        <v>355</v>
      </c>
      <c r="F21" s="182" t="s">
        <v>359</v>
      </c>
      <c r="G21" s="141" t="s">
        <v>356</v>
      </c>
      <c r="H21" s="200" t="s">
        <v>369</v>
      </c>
      <c r="I21" s="196"/>
      <c r="J21" s="196"/>
      <c r="K21" s="196"/>
      <c r="L21" s="201"/>
      <c r="M21" s="198"/>
      <c r="N21" s="199"/>
      <c r="O21" s="195"/>
      <c r="P21" s="196"/>
      <c r="Q21" s="197"/>
      <c r="R21" s="251"/>
      <c r="S21" s="250"/>
    </row>
    <row r="22" spans="1:19" ht="10.5" customHeight="1" x14ac:dyDescent="0.2">
      <c r="A22" s="223"/>
      <c r="B22" s="196"/>
      <c r="C22" s="196"/>
      <c r="D22" s="201"/>
      <c r="E22" s="141"/>
      <c r="F22" s="141"/>
      <c r="G22" s="141"/>
      <c r="H22" s="195"/>
      <c r="I22" s="196"/>
      <c r="J22" s="196"/>
      <c r="K22" s="196"/>
      <c r="L22" s="201"/>
      <c r="M22" s="198"/>
      <c r="N22" s="199"/>
      <c r="O22" s="195"/>
      <c r="P22" s="196"/>
      <c r="Q22" s="197"/>
      <c r="R22" s="251"/>
      <c r="S22" s="250"/>
    </row>
    <row r="23" spans="1:19" ht="10.5" customHeight="1" x14ac:dyDescent="0.2">
      <c r="A23" s="223"/>
      <c r="B23" s="196"/>
      <c r="C23" s="196"/>
      <c r="D23" s="201"/>
      <c r="E23" s="141"/>
      <c r="F23" s="141"/>
      <c r="G23" s="141"/>
      <c r="H23" s="195"/>
      <c r="I23" s="196"/>
      <c r="J23" s="196"/>
      <c r="K23" s="196"/>
      <c r="L23" s="201"/>
      <c r="M23" s="198"/>
      <c r="N23" s="199"/>
      <c r="O23" s="195"/>
      <c r="P23" s="196"/>
      <c r="Q23" s="197"/>
      <c r="R23" s="251"/>
      <c r="S23" s="250"/>
    </row>
    <row r="24" spans="1:19" ht="10.5" customHeight="1" x14ac:dyDescent="0.2">
      <c r="A24" s="223"/>
      <c r="B24" s="196"/>
      <c r="C24" s="196"/>
      <c r="D24" s="201"/>
      <c r="E24" s="141"/>
      <c r="F24" s="141"/>
      <c r="G24" s="141"/>
      <c r="H24" s="195"/>
      <c r="I24" s="196"/>
      <c r="J24" s="196"/>
      <c r="K24" s="196"/>
      <c r="L24" s="201"/>
      <c r="M24" s="198"/>
      <c r="N24" s="199"/>
      <c r="O24" s="195"/>
      <c r="P24" s="196"/>
      <c r="Q24" s="197"/>
      <c r="R24" s="251"/>
      <c r="S24" s="250"/>
    </row>
    <row r="25" spans="1:19" ht="10.5" customHeight="1" x14ac:dyDescent="0.2">
      <c r="A25" s="223"/>
      <c r="B25" s="196"/>
      <c r="C25" s="196"/>
      <c r="D25" s="201"/>
      <c r="E25" s="141"/>
      <c r="F25" s="141"/>
      <c r="G25" s="141"/>
      <c r="H25" s="195"/>
      <c r="I25" s="196"/>
      <c r="J25" s="196"/>
      <c r="K25" s="196"/>
      <c r="L25" s="201"/>
      <c r="M25" s="198"/>
      <c r="N25" s="199"/>
      <c r="O25" s="195"/>
      <c r="P25" s="196"/>
      <c r="Q25" s="197"/>
      <c r="R25" s="251"/>
      <c r="S25" s="250"/>
    </row>
    <row r="26" spans="1:19" ht="10.5" customHeight="1" x14ac:dyDescent="0.2">
      <c r="A26" s="223"/>
      <c r="B26" s="196"/>
      <c r="C26" s="196"/>
      <c r="D26" s="201"/>
      <c r="E26" s="141"/>
      <c r="F26" s="141"/>
      <c r="G26" s="141"/>
      <c r="H26" s="195"/>
      <c r="I26" s="196"/>
      <c r="J26" s="196"/>
      <c r="K26" s="196"/>
      <c r="L26" s="201"/>
      <c r="M26" s="198"/>
      <c r="N26" s="199"/>
      <c r="O26" s="195"/>
      <c r="P26" s="196"/>
      <c r="Q26" s="197"/>
      <c r="R26" s="251"/>
      <c r="S26" s="250"/>
    </row>
    <row r="27" spans="1:19" ht="10.5" customHeight="1" x14ac:dyDescent="0.2">
      <c r="A27" s="223"/>
      <c r="B27" s="196"/>
      <c r="C27" s="196"/>
      <c r="D27" s="201"/>
      <c r="E27" s="141"/>
      <c r="F27" s="141"/>
      <c r="G27" s="141"/>
      <c r="H27" s="195"/>
      <c r="I27" s="196"/>
      <c r="J27" s="196"/>
      <c r="K27" s="196"/>
      <c r="L27" s="201"/>
      <c r="M27" s="198"/>
      <c r="N27" s="199"/>
      <c r="O27" s="195"/>
      <c r="P27" s="196"/>
      <c r="Q27" s="197"/>
      <c r="R27" s="251"/>
      <c r="S27" s="250"/>
    </row>
    <row r="28" spans="1:19" ht="10.5" customHeight="1" x14ac:dyDescent="0.2">
      <c r="A28" s="233"/>
      <c r="B28" s="208"/>
      <c r="C28" s="208"/>
      <c r="D28" s="234"/>
      <c r="E28" s="142"/>
      <c r="F28" s="142"/>
      <c r="G28" s="142"/>
      <c r="H28" s="207"/>
      <c r="I28" s="208"/>
      <c r="J28" s="208"/>
      <c r="K28" s="208"/>
      <c r="L28" s="234"/>
      <c r="M28" s="190"/>
      <c r="N28" s="191"/>
      <c r="O28" s="207"/>
      <c r="P28" s="208"/>
      <c r="Q28" s="209"/>
      <c r="R28" s="251"/>
      <c r="S28" s="250"/>
    </row>
    <row r="29" spans="1:19" ht="10.5" customHeight="1" x14ac:dyDescent="0.2">
      <c r="A29" s="109" t="s">
        <v>38</v>
      </c>
      <c r="B29" s="110"/>
      <c r="C29" s="110"/>
      <c r="D29" s="110"/>
      <c r="E29" s="110"/>
      <c r="F29" s="110"/>
      <c r="G29" s="110"/>
      <c r="H29" s="111" t="s">
        <v>39</v>
      </c>
      <c r="I29" s="110"/>
      <c r="J29" s="110"/>
      <c r="K29" s="110"/>
      <c r="L29" s="112"/>
      <c r="M29" s="113" t="s">
        <v>40</v>
      </c>
      <c r="N29" s="113"/>
      <c r="O29" s="110"/>
      <c r="P29" s="110"/>
      <c r="Q29" s="114"/>
      <c r="R29" s="251"/>
      <c r="S29" s="250"/>
    </row>
    <row r="30" spans="1:19" ht="10.5" customHeight="1" x14ac:dyDescent="0.2">
      <c r="A30" s="115"/>
      <c r="B30" s="90"/>
      <c r="C30" s="90"/>
      <c r="D30" s="90"/>
      <c r="E30" s="90"/>
      <c r="F30" s="90"/>
      <c r="G30" s="90"/>
      <c r="H30" s="107" t="s">
        <v>59</v>
      </c>
      <c r="I30" s="105"/>
      <c r="J30" s="105"/>
      <c r="K30" s="105"/>
      <c r="L30" s="116"/>
      <c r="M30" s="90"/>
      <c r="N30" s="90"/>
      <c r="O30" s="90"/>
      <c r="P30" s="90"/>
      <c r="Q30" s="91"/>
      <c r="R30" s="251"/>
      <c r="S30" s="250"/>
    </row>
    <row r="31" spans="1:19" ht="10.5" customHeight="1" x14ac:dyDescent="0.2">
      <c r="A31" s="117" t="s">
        <v>50</v>
      </c>
      <c r="B31" s="220"/>
      <c r="C31" s="220"/>
      <c r="D31" s="220"/>
      <c r="E31" s="220"/>
      <c r="F31" s="220"/>
      <c r="G31" s="221"/>
      <c r="H31" s="204"/>
      <c r="I31" s="205"/>
      <c r="J31" s="205"/>
      <c r="K31" s="205"/>
      <c r="L31" s="236"/>
      <c r="M31" s="118" t="s">
        <v>41</v>
      </c>
      <c r="N31" s="119"/>
      <c r="O31" s="55"/>
      <c r="P31" s="119" t="s">
        <v>42</v>
      </c>
      <c r="Q31" s="120" t="s">
        <v>43</v>
      </c>
      <c r="R31" s="251"/>
      <c r="S31" s="250"/>
    </row>
    <row r="32" spans="1:19" ht="10.5" customHeight="1" x14ac:dyDescent="0.2">
      <c r="A32" s="222" t="s">
        <v>370</v>
      </c>
      <c r="B32" s="196"/>
      <c r="C32" s="196"/>
      <c r="D32" s="196"/>
      <c r="E32" s="196"/>
      <c r="F32" s="196"/>
      <c r="G32" s="201"/>
      <c r="H32" s="195"/>
      <c r="I32" s="196"/>
      <c r="J32" s="196"/>
      <c r="K32" s="196"/>
      <c r="L32" s="201"/>
      <c r="M32" s="200" t="s">
        <v>371</v>
      </c>
      <c r="N32" s="196"/>
      <c r="O32" s="196"/>
      <c r="P32" s="140"/>
      <c r="Q32" s="181"/>
      <c r="R32" s="251"/>
      <c r="S32" s="250"/>
    </row>
    <row r="33" spans="1:19" ht="10.5" customHeight="1" x14ac:dyDescent="0.2">
      <c r="A33" s="222" t="s">
        <v>360</v>
      </c>
      <c r="B33" s="196"/>
      <c r="C33" s="196"/>
      <c r="D33" s="196"/>
      <c r="E33" s="196"/>
      <c r="F33" s="196"/>
      <c r="G33" s="201"/>
      <c r="H33" s="195"/>
      <c r="I33" s="196"/>
      <c r="J33" s="196"/>
      <c r="K33" s="196"/>
      <c r="L33" s="201"/>
      <c r="M33" s="195"/>
      <c r="N33" s="196"/>
      <c r="O33" s="196"/>
      <c r="P33" s="140"/>
      <c r="Q33" s="181"/>
      <c r="R33" s="251"/>
      <c r="S33" s="250"/>
    </row>
    <row r="34" spans="1:19" ht="10.5" customHeight="1" x14ac:dyDescent="0.2">
      <c r="A34" s="223"/>
      <c r="B34" s="196"/>
      <c r="C34" s="196"/>
      <c r="D34" s="196"/>
      <c r="E34" s="196"/>
      <c r="F34" s="196"/>
      <c r="G34" s="201"/>
      <c r="H34" s="195"/>
      <c r="I34" s="196"/>
      <c r="J34" s="196"/>
      <c r="K34" s="196"/>
      <c r="L34" s="201"/>
      <c r="M34" s="195"/>
      <c r="N34" s="196"/>
      <c r="O34" s="196"/>
      <c r="P34" s="140"/>
      <c r="Q34" s="143"/>
      <c r="R34" s="251"/>
      <c r="S34" s="250"/>
    </row>
    <row r="35" spans="1:19" ht="10.5" customHeight="1" x14ac:dyDescent="0.2">
      <c r="A35" s="223"/>
      <c r="B35" s="196"/>
      <c r="C35" s="196"/>
      <c r="D35" s="196"/>
      <c r="E35" s="196"/>
      <c r="F35" s="196"/>
      <c r="G35" s="201"/>
      <c r="H35" s="195"/>
      <c r="I35" s="196"/>
      <c r="J35" s="196"/>
      <c r="K35" s="196"/>
      <c r="L35" s="201"/>
      <c r="M35" s="195"/>
      <c r="N35" s="196"/>
      <c r="O35" s="196"/>
      <c r="P35" s="140"/>
      <c r="Q35" s="143"/>
      <c r="R35" s="251"/>
      <c r="S35" s="250"/>
    </row>
    <row r="36" spans="1:19" ht="10.5" customHeight="1" x14ac:dyDescent="0.2">
      <c r="A36" s="223"/>
      <c r="B36" s="196"/>
      <c r="C36" s="196"/>
      <c r="D36" s="196"/>
      <c r="E36" s="196"/>
      <c r="F36" s="196"/>
      <c r="G36" s="201"/>
      <c r="H36" s="195"/>
      <c r="I36" s="196"/>
      <c r="J36" s="196"/>
      <c r="K36" s="196"/>
      <c r="L36" s="201"/>
      <c r="M36" s="195"/>
      <c r="N36" s="196"/>
      <c r="O36" s="196"/>
      <c r="P36" s="140"/>
      <c r="Q36" s="143"/>
      <c r="R36" s="251"/>
      <c r="S36" s="250"/>
    </row>
    <row r="37" spans="1:19" ht="10.5" customHeight="1" x14ac:dyDescent="0.2">
      <c r="A37" s="223"/>
      <c r="B37" s="196"/>
      <c r="C37" s="196"/>
      <c r="D37" s="196"/>
      <c r="E37" s="196"/>
      <c r="F37" s="196"/>
      <c r="G37" s="201"/>
      <c r="H37" s="195"/>
      <c r="I37" s="196"/>
      <c r="J37" s="196"/>
      <c r="K37" s="196"/>
      <c r="L37" s="201"/>
      <c r="M37" s="195"/>
      <c r="N37" s="196"/>
      <c r="O37" s="196"/>
      <c r="P37" s="140"/>
      <c r="Q37" s="143"/>
      <c r="R37" s="251"/>
      <c r="S37" s="250"/>
    </row>
    <row r="38" spans="1:19" ht="10.5" customHeight="1" x14ac:dyDescent="0.2">
      <c r="A38" s="223"/>
      <c r="B38" s="196"/>
      <c r="C38" s="196"/>
      <c r="D38" s="196"/>
      <c r="E38" s="196"/>
      <c r="F38" s="196"/>
      <c r="G38" s="201"/>
      <c r="H38" s="195"/>
      <c r="I38" s="196"/>
      <c r="J38" s="196"/>
      <c r="K38" s="196"/>
      <c r="L38" s="201"/>
      <c r="M38" s="195"/>
      <c r="N38" s="196"/>
      <c r="O38" s="196"/>
      <c r="P38" s="140"/>
      <c r="Q38" s="143"/>
      <c r="R38" s="251"/>
      <c r="S38" s="250"/>
    </row>
    <row r="39" spans="1:19" ht="10.5" customHeight="1" x14ac:dyDescent="0.2">
      <c r="A39" s="223"/>
      <c r="B39" s="196"/>
      <c r="C39" s="196"/>
      <c r="D39" s="196"/>
      <c r="E39" s="196"/>
      <c r="F39" s="196"/>
      <c r="G39" s="201"/>
      <c r="H39" s="195"/>
      <c r="I39" s="196"/>
      <c r="J39" s="196"/>
      <c r="K39" s="196"/>
      <c r="L39" s="201"/>
      <c r="M39" s="195"/>
      <c r="N39" s="196"/>
      <c r="O39" s="196"/>
      <c r="P39" s="140"/>
      <c r="Q39" s="143"/>
      <c r="R39" s="251"/>
      <c r="S39" s="250"/>
    </row>
    <row r="40" spans="1:19" ht="10.5" customHeight="1" x14ac:dyDescent="0.2">
      <c r="A40" s="223"/>
      <c r="B40" s="196"/>
      <c r="C40" s="196"/>
      <c r="D40" s="196"/>
      <c r="E40" s="196"/>
      <c r="F40" s="196"/>
      <c r="G40" s="201"/>
      <c r="H40" s="195"/>
      <c r="I40" s="196"/>
      <c r="J40" s="196"/>
      <c r="K40" s="196"/>
      <c r="L40" s="201"/>
      <c r="M40" s="195"/>
      <c r="N40" s="196"/>
      <c r="O40" s="196"/>
      <c r="P40" s="140"/>
      <c r="Q40" s="143"/>
      <c r="R40" s="251"/>
      <c r="S40" s="250"/>
    </row>
    <row r="41" spans="1:19" ht="10.5" customHeight="1" x14ac:dyDescent="0.2">
      <c r="A41" s="223"/>
      <c r="B41" s="196"/>
      <c r="C41" s="196"/>
      <c r="D41" s="196"/>
      <c r="E41" s="196"/>
      <c r="F41" s="196"/>
      <c r="G41" s="201"/>
      <c r="H41" s="195"/>
      <c r="I41" s="196"/>
      <c r="J41" s="196"/>
      <c r="K41" s="196"/>
      <c r="L41" s="201"/>
      <c r="M41" s="195"/>
      <c r="N41" s="196"/>
      <c r="O41" s="196"/>
      <c r="P41" s="140"/>
      <c r="Q41" s="143"/>
      <c r="R41" s="251"/>
      <c r="S41" s="250"/>
    </row>
    <row r="42" spans="1:19" ht="10.5" customHeight="1" x14ac:dyDescent="0.2">
      <c r="A42" s="223"/>
      <c r="B42" s="196"/>
      <c r="C42" s="196"/>
      <c r="D42" s="196"/>
      <c r="E42" s="196"/>
      <c r="F42" s="196"/>
      <c r="G42" s="201"/>
      <c r="H42" s="195"/>
      <c r="I42" s="196"/>
      <c r="J42" s="196"/>
      <c r="K42" s="196"/>
      <c r="L42" s="201"/>
      <c r="M42" s="195"/>
      <c r="N42" s="196"/>
      <c r="O42" s="196"/>
      <c r="P42" s="140"/>
      <c r="Q42" s="143"/>
      <c r="R42" s="251"/>
      <c r="S42" s="250"/>
    </row>
    <row r="43" spans="1:19" ht="10.5" customHeight="1" x14ac:dyDescent="0.2">
      <c r="A43" s="223"/>
      <c r="B43" s="196"/>
      <c r="C43" s="196"/>
      <c r="D43" s="196"/>
      <c r="E43" s="196"/>
      <c r="F43" s="196"/>
      <c r="G43" s="201"/>
      <c r="H43" s="195"/>
      <c r="I43" s="196"/>
      <c r="J43" s="196"/>
      <c r="K43" s="196"/>
      <c r="L43" s="201"/>
      <c r="M43" s="195"/>
      <c r="N43" s="196"/>
      <c r="O43" s="196"/>
      <c r="P43" s="140"/>
      <c r="Q43" s="143"/>
      <c r="R43" s="251"/>
      <c r="S43" s="250"/>
    </row>
    <row r="44" spans="1:19" ht="10.5" customHeight="1" x14ac:dyDescent="0.2">
      <c r="A44" s="117" t="s">
        <v>51</v>
      </c>
      <c r="B44" s="238"/>
      <c r="C44" s="239"/>
      <c r="D44" s="239"/>
      <c r="E44" s="239"/>
      <c r="F44" s="239"/>
      <c r="G44" s="240"/>
      <c r="H44" s="195"/>
      <c r="I44" s="196"/>
      <c r="J44" s="196"/>
      <c r="K44" s="196"/>
      <c r="L44" s="201"/>
      <c r="M44" s="118" t="s">
        <v>44</v>
      </c>
      <c r="N44" s="119"/>
      <c r="O44" s="55"/>
      <c r="P44" s="55"/>
      <c r="Q44" s="120" t="s">
        <v>45</v>
      </c>
      <c r="R44" s="251"/>
      <c r="S44" s="250"/>
    </row>
    <row r="45" spans="1:19" ht="10.5" customHeight="1" x14ac:dyDescent="0.2">
      <c r="A45" s="222" t="s">
        <v>372</v>
      </c>
      <c r="B45" s="196"/>
      <c r="C45" s="196"/>
      <c r="D45" s="196"/>
      <c r="E45" s="196"/>
      <c r="F45" s="196"/>
      <c r="G45" s="201"/>
      <c r="H45" s="195"/>
      <c r="I45" s="196"/>
      <c r="J45" s="196"/>
      <c r="K45" s="196"/>
      <c r="L45" s="201"/>
      <c r="M45" s="195"/>
      <c r="N45" s="196"/>
      <c r="O45" s="196"/>
      <c r="P45" s="196"/>
      <c r="Q45" s="143"/>
      <c r="R45" s="251"/>
      <c r="S45" s="250"/>
    </row>
    <row r="46" spans="1:19" ht="10.5" customHeight="1" x14ac:dyDescent="0.2">
      <c r="A46" s="222"/>
      <c r="B46" s="196"/>
      <c r="C46" s="196"/>
      <c r="D46" s="196"/>
      <c r="E46" s="196"/>
      <c r="F46" s="196"/>
      <c r="G46" s="201"/>
      <c r="H46" s="195"/>
      <c r="I46" s="196"/>
      <c r="J46" s="196"/>
      <c r="K46" s="196"/>
      <c r="L46" s="201"/>
      <c r="M46" s="195"/>
      <c r="N46" s="196"/>
      <c r="O46" s="196"/>
      <c r="P46" s="196"/>
      <c r="Q46" s="143"/>
      <c r="R46" s="251"/>
      <c r="S46" s="250"/>
    </row>
    <row r="47" spans="1:19" ht="10.5" customHeight="1" x14ac:dyDescent="0.2">
      <c r="A47" s="223"/>
      <c r="B47" s="196"/>
      <c r="C47" s="196"/>
      <c r="D47" s="196"/>
      <c r="E47" s="196"/>
      <c r="F47" s="196"/>
      <c r="G47" s="201"/>
      <c r="H47" s="195"/>
      <c r="I47" s="196"/>
      <c r="J47" s="196"/>
      <c r="K47" s="196"/>
      <c r="L47" s="201"/>
      <c r="M47" s="195"/>
      <c r="N47" s="196"/>
      <c r="O47" s="196"/>
      <c r="P47" s="196"/>
      <c r="Q47" s="143"/>
      <c r="R47" s="251"/>
      <c r="S47" s="250"/>
    </row>
    <row r="48" spans="1:19" ht="10.5" customHeight="1" x14ac:dyDescent="0.2">
      <c r="A48" s="223"/>
      <c r="B48" s="196"/>
      <c r="C48" s="196"/>
      <c r="D48" s="196"/>
      <c r="E48" s="196"/>
      <c r="F48" s="196"/>
      <c r="G48" s="201"/>
      <c r="H48" s="195"/>
      <c r="I48" s="196"/>
      <c r="J48" s="196"/>
      <c r="K48" s="196"/>
      <c r="L48" s="201"/>
      <c r="M48" s="195"/>
      <c r="N48" s="196"/>
      <c r="O48" s="196"/>
      <c r="P48" s="196"/>
      <c r="Q48" s="143"/>
      <c r="R48" s="251"/>
      <c r="S48" s="250"/>
    </row>
    <row r="49" spans="1:19" ht="10.5" customHeight="1" x14ac:dyDescent="0.2">
      <c r="A49" s="223"/>
      <c r="B49" s="196"/>
      <c r="C49" s="196"/>
      <c r="D49" s="196"/>
      <c r="E49" s="196"/>
      <c r="F49" s="196"/>
      <c r="G49" s="201"/>
      <c r="H49" s="195"/>
      <c r="I49" s="196"/>
      <c r="J49" s="196"/>
      <c r="K49" s="196"/>
      <c r="L49" s="201"/>
      <c r="M49" s="195"/>
      <c r="N49" s="196"/>
      <c r="O49" s="196"/>
      <c r="P49" s="196"/>
      <c r="Q49" s="143"/>
      <c r="R49" s="251"/>
      <c r="S49" s="250"/>
    </row>
    <row r="50" spans="1:19" ht="10.5" customHeight="1" x14ac:dyDescent="0.2">
      <c r="A50" s="223"/>
      <c r="B50" s="196"/>
      <c r="C50" s="196"/>
      <c r="D50" s="196"/>
      <c r="E50" s="196"/>
      <c r="F50" s="196"/>
      <c r="G50" s="201"/>
      <c r="H50" s="195"/>
      <c r="I50" s="196"/>
      <c r="J50" s="196"/>
      <c r="K50" s="196"/>
      <c r="L50" s="201"/>
      <c r="M50" s="195"/>
      <c r="N50" s="196"/>
      <c r="O50" s="196"/>
      <c r="P50" s="196"/>
      <c r="Q50" s="143"/>
      <c r="R50" s="251"/>
      <c r="S50" s="250"/>
    </row>
    <row r="51" spans="1:19" ht="10.5" customHeight="1" x14ac:dyDescent="0.2">
      <c r="A51" s="223"/>
      <c r="B51" s="196"/>
      <c r="C51" s="196"/>
      <c r="D51" s="196"/>
      <c r="E51" s="196"/>
      <c r="F51" s="196"/>
      <c r="G51" s="201"/>
      <c r="H51" s="195"/>
      <c r="I51" s="196"/>
      <c r="J51" s="196"/>
      <c r="K51" s="196"/>
      <c r="L51" s="201"/>
      <c r="M51" s="195"/>
      <c r="N51" s="196"/>
      <c r="O51" s="196"/>
      <c r="P51" s="196"/>
      <c r="Q51" s="143"/>
      <c r="R51" s="251"/>
      <c r="S51" s="250"/>
    </row>
    <row r="52" spans="1:19" ht="10.5" customHeight="1" x14ac:dyDescent="0.2">
      <c r="A52" s="223"/>
      <c r="B52" s="196"/>
      <c r="C52" s="196"/>
      <c r="D52" s="196"/>
      <c r="E52" s="196"/>
      <c r="F52" s="196"/>
      <c r="G52" s="201"/>
      <c r="H52" s="195"/>
      <c r="I52" s="196"/>
      <c r="J52" s="196"/>
      <c r="K52" s="196"/>
      <c r="L52" s="201"/>
      <c r="M52" s="195"/>
      <c r="N52" s="196"/>
      <c r="O52" s="196"/>
      <c r="P52" s="196"/>
      <c r="Q52" s="143"/>
      <c r="R52" s="251"/>
      <c r="S52" s="250"/>
    </row>
    <row r="53" spans="1:19" ht="10.5" customHeight="1" x14ac:dyDescent="0.2">
      <c r="A53" s="223"/>
      <c r="B53" s="196"/>
      <c r="C53" s="196"/>
      <c r="D53" s="196"/>
      <c r="E53" s="196"/>
      <c r="F53" s="196"/>
      <c r="G53" s="201"/>
      <c r="H53" s="195"/>
      <c r="I53" s="196"/>
      <c r="J53" s="196"/>
      <c r="K53" s="196"/>
      <c r="L53" s="201"/>
      <c r="M53" s="195"/>
      <c r="N53" s="196"/>
      <c r="O53" s="196"/>
      <c r="P53" s="196"/>
      <c r="Q53" s="143"/>
      <c r="R53" s="251"/>
      <c r="S53" s="250"/>
    </row>
    <row r="54" spans="1:19" ht="10.5" customHeight="1" x14ac:dyDescent="0.2">
      <c r="A54" s="223"/>
      <c r="B54" s="196"/>
      <c r="C54" s="196"/>
      <c r="D54" s="196"/>
      <c r="E54" s="196"/>
      <c r="F54" s="196"/>
      <c r="G54" s="201"/>
      <c r="H54" s="195"/>
      <c r="I54" s="196"/>
      <c r="J54" s="196"/>
      <c r="K54" s="196"/>
      <c r="L54" s="201"/>
      <c r="M54" s="195"/>
      <c r="N54" s="196"/>
      <c r="O54" s="196"/>
      <c r="P54" s="196"/>
      <c r="Q54" s="143"/>
      <c r="R54" s="251"/>
      <c r="S54" s="250"/>
    </row>
    <row r="55" spans="1:19" ht="10.5" customHeight="1" x14ac:dyDescent="0.2">
      <c r="A55" s="223"/>
      <c r="B55" s="196"/>
      <c r="C55" s="196"/>
      <c r="D55" s="196"/>
      <c r="E55" s="196"/>
      <c r="F55" s="196"/>
      <c r="G55" s="201"/>
      <c r="H55" s="195"/>
      <c r="I55" s="196"/>
      <c r="J55" s="196"/>
      <c r="K55" s="196"/>
      <c r="L55" s="201"/>
      <c r="M55" s="195"/>
      <c r="N55" s="196"/>
      <c r="O55" s="196"/>
      <c r="P55" s="196"/>
      <c r="Q55" s="143"/>
      <c r="R55" s="251"/>
      <c r="S55" s="250"/>
    </row>
    <row r="56" spans="1:19" ht="10.5" customHeight="1" x14ac:dyDescent="0.2">
      <c r="A56" s="223"/>
      <c r="B56" s="196"/>
      <c r="C56" s="196"/>
      <c r="D56" s="196"/>
      <c r="E56" s="196"/>
      <c r="F56" s="196"/>
      <c r="G56" s="201"/>
      <c r="H56" s="195"/>
      <c r="I56" s="196"/>
      <c r="J56" s="196"/>
      <c r="K56" s="196"/>
      <c r="L56" s="201"/>
      <c r="M56" s="195"/>
      <c r="N56" s="196"/>
      <c r="O56" s="196"/>
      <c r="P56" s="196"/>
      <c r="Q56" s="143"/>
      <c r="R56" s="251"/>
      <c r="S56" s="250"/>
    </row>
    <row r="57" spans="1:19" ht="10.5" customHeight="1" thickBot="1" x14ac:dyDescent="0.25">
      <c r="A57" s="241"/>
      <c r="B57" s="242"/>
      <c r="C57" s="242"/>
      <c r="D57" s="242"/>
      <c r="E57" s="242"/>
      <c r="F57" s="242"/>
      <c r="G57" s="243"/>
      <c r="H57" s="248"/>
      <c r="I57" s="242"/>
      <c r="J57" s="242"/>
      <c r="K57" s="242"/>
      <c r="L57" s="243"/>
      <c r="M57" s="248"/>
      <c r="N57" s="242"/>
      <c r="O57" s="242"/>
      <c r="P57" s="242"/>
      <c r="Q57" s="144"/>
      <c r="R57" s="251"/>
      <c r="S57" s="250"/>
    </row>
    <row r="58" spans="1:19" ht="10.5" customHeight="1" x14ac:dyDescent="0.2">
      <c r="A58" s="55" t="s">
        <v>348</v>
      </c>
      <c r="B58" s="55"/>
      <c r="C58" s="55"/>
      <c r="D58" s="55"/>
      <c r="E58" s="55"/>
      <c r="F58" s="55"/>
      <c r="G58" s="55"/>
      <c r="H58" s="55"/>
      <c r="I58" s="55"/>
      <c r="J58" s="121"/>
      <c r="K58" s="121"/>
      <c r="L58" s="84"/>
      <c r="M58" s="55"/>
      <c r="N58" s="55"/>
      <c r="O58" s="55"/>
      <c r="P58" s="122"/>
      <c r="Q58" s="123"/>
    </row>
    <row r="59" spans="1:19" ht="11.25" customHeight="1" x14ac:dyDescent="0.2">
      <c r="R59" s="55"/>
      <c r="S59" s="55"/>
    </row>
    <row r="60" spans="1:19" ht="10.5" customHeight="1" x14ac:dyDescent="0.2">
      <c r="R60" s="55"/>
      <c r="S60" s="55"/>
    </row>
    <row r="61" spans="1:19" ht="10.5" customHeight="1" x14ac:dyDescent="0.2">
      <c r="R61" s="55"/>
      <c r="S61" s="55"/>
    </row>
    <row r="62" spans="1:19" ht="10.5" customHeight="1" x14ac:dyDescent="0.2">
      <c r="R62" s="55"/>
      <c r="S62" s="55"/>
    </row>
    <row r="63" spans="1:19" ht="10.5" customHeight="1" x14ac:dyDescent="0.2">
      <c r="R63" s="55"/>
      <c r="S63" s="55"/>
    </row>
    <row r="64" spans="1:19" ht="10.5" customHeight="1" x14ac:dyDescent="0.2">
      <c r="R64" s="55"/>
      <c r="S64" s="55"/>
    </row>
    <row r="65" spans="18:19" ht="10.5" customHeight="1" x14ac:dyDescent="0.2">
      <c r="R65" s="55"/>
      <c r="S65" s="55"/>
    </row>
    <row r="66" spans="18:19" ht="10.5" customHeight="1" x14ac:dyDescent="0.2">
      <c r="R66" s="55"/>
      <c r="S66" s="55"/>
    </row>
    <row r="67" spans="18:19" ht="10.5" customHeight="1" x14ac:dyDescent="0.2">
      <c r="R67" s="55"/>
      <c r="S67" s="55"/>
    </row>
    <row r="68" spans="18:19" ht="10.5" customHeight="1" x14ac:dyDescent="0.2">
      <c r="R68" s="55"/>
      <c r="S68" s="55"/>
    </row>
    <row r="69" spans="18:19" ht="10.5" customHeight="1" x14ac:dyDescent="0.2">
      <c r="R69" s="55"/>
      <c r="S69" s="55"/>
    </row>
    <row r="70" spans="18:19" ht="10.5" customHeight="1" x14ac:dyDescent="0.2">
      <c r="R70" s="55"/>
      <c r="S70" s="55"/>
    </row>
    <row r="71" spans="18:19" ht="10.5" customHeight="1" x14ac:dyDescent="0.2">
      <c r="R71" s="55"/>
      <c r="S71" s="55"/>
    </row>
    <row r="72" spans="18:19" ht="10.5" customHeight="1" x14ac:dyDescent="0.2">
      <c r="R72" s="55"/>
      <c r="S72" s="55"/>
    </row>
    <row r="73" spans="18:19" ht="10.5" customHeight="1" x14ac:dyDescent="0.2">
      <c r="R73" s="55"/>
      <c r="S73" s="55"/>
    </row>
    <row r="74" spans="18:19" ht="10.5" customHeight="1" x14ac:dyDescent="0.2">
      <c r="R74" s="55"/>
      <c r="S74" s="55"/>
    </row>
    <row r="75" spans="18:19" ht="10.5" customHeight="1" x14ac:dyDescent="0.2">
      <c r="R75" s="55"/>
      <c r="S75" s="55"/>
    </row>
    <row r="76" spans="18:19" ht="10.5" customHeight="1" x14ac:dyDescent="0.2">
      <c r="R76" s="55"/>
      <c r="S76" s="55"/>
    </row>
    <row r="77" spans="18:19" ht="10.5" customHeight="1" x14ac:dyDescent="0.2">
      <c r="R77" s="55"/>
      <c r="S77" s="55"/>
    </row>
    <row r="78" spans="18:19" ht="10.5" customHeight="1" x14ac:dyDescent="0.2">
      <c r="R78" s="55"/>
      <c r="S78" s="55"/>
    </row>
    <row r="79" spans="18:19" ht="10.5" customHeight="1" x14ac:dyDescent="0.2">
      <c r="R79" s="55"/>
      <c r="S79" s="55"/>
    </row>
    <row r="80" spans="18:19" ht="10.5" customHeight="1" x14ac:dyDescent="0.2">
      <c r="R80" s="55"/>
      <c r="S80" s="55"/>
    </row>
    <row r="81" spans="18:19" ht="10.5" customHeight="1" x14ac:dyDescent="0.2">
      <c r="R81" s="55"/>
      <c r="S81" s="55"/>
    </row>
    <row r="82" spans="18:19" ht="10.5" customHeight="1" x14ac:dyDescent="0.2">
      <c r="R82" s="55"/>
      <c r="S82" s="55"/>
    </row>
    <row r="83" spans="18:19" ht="10.5" customHeight="1" x14ac:dyDescent="0.2">
      <c r="R83" s="55"/>
      <c r="S83" s="55"/>
    </row>
    <row r="84" spans="18:19" ht="10.5" customHeight="1" x14ac:dyDescent="0.2">
      <c r="R84" s="55"/>
      <c r="S84" s="55"/>
    </row>
    <row r="85" spans="18:19" ht="10.5" customHeight="1" x14ac:dyDescent="0.2">
      <c r="R85" s="55"/>
      <c r="S85" s="55"/>
    </row>
    <row r="86" spans="18:19" ht="10.5" customHeight="1" x14ac:dyDescent="0.2">
      <c r="R86" s="55"/>
      <c r="S86" s="55"/>
    </row>
    <row r="87" spans="18:19" ht="10.5" customHeight="1" x14ac:dyDescent="0.2">
      <c r="R87" s="55"/>
      <c r="S87" s="55"/>
    </row>
    <row r="88" spans="18:19" ht="10.5" customHeight="1" x14ac:dyDescent="0.2">
      <c r="R88" s="55"/>
      <c r="S88" s="55"/>
    </row>
    <row r="89" spans="18:19" ht="10.5" customHeight="1" x14ac:dyDescent="0.2">
      <c r="R89" s="55"/>
      <c r="S89" s="55"/>
    </row>
    <row r="90" spans="18:19" ht="10.5" customHeight="1" x14ac:dyDescent="0.2">
      <c r="R90" s="55"/>
      <c r="S90" s="55"/>
    </row>
    <row r="91" spans="18:19" ht="10.5" customHeight="1" x14ac:dyDescent="0.2">
      <c r="R91" s="55"/>
      <c r="S91" s="55"/>
    </row>
    <row r="92" spans="18:19" ht="10.5" customHeight="1" x14ac:dyDescent="0.2">
      <c r="R92" s="55"/>
      <c r="S92" s="55"/>
    </row>
    <row r="93" spans="18:19" ht="10.5" customHeight="1" x14ac:dyDescent="0.2">
      <c r="R93" s="55"/>
      <c r="S93" s="55"/>
    </row>
    <row r="94" spans="18:19" ht="10.5" customHeight="1" x14ac:dyDescent="0.2">
      <c r="R94" s="55"/>
      <c r="S94" s="55"/>
    </row>
    <row r="95" spans="18:19" ht="10.5" customHeight="1" x14ac:dyDescent="0.2">
      <c r="R95" s="55"/>
      <c r="S95" s="55"/>
    </row>
    <row r="96" spans="18:19" ht="10.5" customHeight="1" x14ac:dyDescent="0.2">
      <c r="R96" s="55"/>
      <c r="S96" s="55"/>
    </row>
    <row r="97" spans="18:19" ht="10.5" customHeight="1" x14ac:dyDescent="0.2">
      <c r="R97" s="55"/>
      <c r="S97" s="55"/>
    </row>
    <row r="98" spans="18:19" ht="10.5" customHeight="1" x14ac:dyDescent="0.2">
      <c r="R98" s="55"/>
      <c r="S98" s="55"/>
    </row>
    <row r="99" spans="18:19" ht="10.5" customHeight="1" x14ac:dyDescent="0.2">
      <c r="R99" s="55"/>
      <c r="S99" s="55"/>
    </row>
    <row r="100" spans="18:19" ht="10.5" customHeight="1" x14ac:dyDescent="0.2">
      <c r="R100" s="55"/>
      <c r="S100" s="55"/>
    </row>
    <row r="101" spans="18:19" ht="10.5" customHeight="1" x14ac:dyDescent="0.2">
      <c r="R101" s="55"/>
      <c r="S101" s="55"/>
    </row>
    <row r="102" spans="18:19" ht="10.5" customHeight="1" x14ac:dyDescent="0.2">
      <c r="R102" s="55"/>
      <c r="S102" s="55"/>
    </row>
    <row r="103" spans="18:19" ht="10.5" customHeight="1" x14ac:dyDescent="0.2">
      <c r="R103" s="55"/>
      <c r="S103" s="55"/>
    </row>
    <row r="104" spans="18:19" ht="10.5" customHeight="1" x14ac:dyDescent="0.2">
      <c r="R104" s="55"/>
      <c r="S104" s="55"/>
    </row>
    <row r="105" spans="18:19" ht="10.5" customHeight="1" x14ac:dyDescent="0.2">
      <c r="R105" s="55"/>
      <c r="S105" s="55"/>
    </row>
    <row r="106" spans="18:19" ht="10.5" customHeight="1" x14ac:dyDescent="0.2">
      <c r="R106" s="55"/>
      <c r="S106" s="55"/>
    </row>
    <row r="107" spans="18:19" ht="10.5" customHeight="1" x14ac:dyDescent="0.2">
      <c r="R107" s="55"/>
      <c r="S107" s="55"/>
    </row>
    <row r="108" spans="18:19" ht="10.5" customHeight="1" x14ac:dyDescent="0.2">
      <c r="R108" s="55"/>
      <c r="S108" s="55"/>
    </row>
    <row r="109" spans="18:19" ht="10.5" customHeight="1" x14ac:dyDescent="0.2">
      <c r="R109" s="55"/>
      <c r="S109" s="55"/>
    </row>
    <row r="110" spans="18:19" ht="10.5" customHeight="1" x14ac:dyDescent="0.2">
      <c r="R110" s="55"/>
      <c r="S110" s="55"/>
    </row>
    <row r="111" spans="18:19" ht="10.5" customHeight="1" x14ac:dyDescent="0.2">
      <c r="R111" s="55"/>
      <c r="S111" s="55"/>
    </row>
    <row r="112" spans="18:19" ht="10.5" customHeight="1" x14ac:dyDescent="0.2">
      <c r="R112" s="55"/>
      <c r="S112" s="55"/>
    </row>
    <row r="113" spans="1:19" ht="10.5" customHeight="1" x14ac:dyDescent="0.2">
      <c r="R113" s="55"/>
      <c r="S113" s="55"/>
    </row>
    <row r="114" spans="1:19" ht="10.5" customHeight="1" x14ac:dyDescent="0.2">
      <c r="R114" s="55"/>
      <c r="S114" s="55"/>
    </row>
    <row r="115" spans="1:19" ht="10.5" customHeight="1" x14ac:dyDescent="0.2">
      <c r="R115" s="55"/>
      <c r="S115" s="55"/>
    </row>
    <row r="116" spans="1:19" ht="10.5" customHeight="1" x14ac:dyDescent="0.2">
      <c r="R116" s="55"/>
      <c r="S116" s="55"/>
    </row>
    <row r="117" spans="1:19" ht="11.25" customHeight="1" x14ac:dyDescent="0.2">
      <c r="A117" s="84"/>
      <c r="B117" s="124"/>
      <c r="C117" s="55"/>
      <c r="D117" s="55"/>
      <c r="E117" s="55"/>
      <c r="F117" s="125"/>
      <c r="G117" s="125"/>
      <c r="H117" s="84"/>
      <c r="I117" s="55"/>
      <c r="J117" s="55"/>
      <c r="K117" s="55"/>
      <c r="L117" s="55"/>
      <c r="M117" s="125"/>
      <c r="N117" s="125"/>
      <c r="O117" s="84"/>
      <c r="P117" s="84"/>
      <c r="Q117" s="55"/>
      <c r="R117" s="55"/>
      <c r="S117" s="55"/>
    </row>
    <row r="500" spans="26:26" x14ac:dyDescent="0.2">
      <c r="Z500" s="50" t="s">
        <v>192</v>
      </c>
    </row>
  </sheetData>
  <sheetProtection password="DFCF" sheet="1" scenarios="1"/>
  <dataConsolidate/>
  <mergeCells count="152">
    <mergeCell ref="R2:S57"/>
    <mergeCell ref="I2:L2"/>
    <mergeCell ref="H7:I7"/>
    <mergeCell ref="H8:I8"/>
    <mergeCell ref="H5:I5"/>
    <mergeCell ref="H31:L31"/>
    <mergeCell ref="H28:L28"/>
    <mergeCell ref="O22:Q22"/>
    <mergeCell ref="B2:C2"/>
    <mergeCell ref="D2:E2"/>
    <mergeCell ref="F2:G2"/>
    <mergeCell ref="D5:E5"/>
    <mergeCell ref="B5:C5"/>
    <mergeCell ref="F5:G5"/>
    <mergeCell ref="B4:G4"/>
    <mergeCell ref="H6:I6"/>
    <mergeCell ref="M39:O39"/>
    <mergeCell ref="O21:Q21"/>
    <mergeCell ref="M57:P57"/>
    <mergeCell ref="M49:P49"/>
    <mergeCell ref="M50:P50"/>
    <mergeCell ref="M51:P51"/>
    <mergeCell ref="M53:P53"/>
    <mergeCell ref="M52:P52"/>
    <mergeCell ref="D1:O1"/>
    <mergeCell ref="A1:C1"/>
    <mergeCell ref="M55:P55"/>
    <mergeCell ref="M56:P56"/>
    <mergeCell ref="H57:L57"/>
    <mergeCell ref="M48:P48"/>
    <mergeCell ref="H23:L23"/>
    <mergeCell ref="M21:N21"/>
    <mergeCell ref="M26:N26"/>
    <mergeCell ref="M27:N27"/>
    <mergeCell ref="H22:L22"/>
    <mergeCell ref="M42:O42"/>
    <mergeCell ref="M43:O43"/>
    <mergeCell ref="M45:P45"/>
    <mergeCell ref="H46:L46"/>
    <mergeCell ref="H21:L21"/>
    <mergeCell ref="H24:L24"/>
    <mergeCell ref="H25:L25"/>
    <mergeCell ref="M23:N23"/>
    <mergeCell ref="M24:N24"/>
    <mergeCell ref="M47:P47"/>
    <mergeCell ref="H47:L47"/>
    <mergeCell ref="M46:P46"/>
    <mergeCell ref="M38:O38"/>
    <mergeCell ref="A57:G57"/>
    <mergeCell ref="A56:G56"/>
    <mergeCell ref="A55:G55"/>
    <mergeCell ref="A49:G49"/>
    <mergeCell ref="A50:G50"/>
    <mergeCell ref="A51:G51"/>
    <mergeCell ref="A52:G52"/>
    <mergeCell ref="A53:G53"/>
    <mergeCell ref="A54:G54"/>
    <mergeCell ref="H49:L49"/>
    <mergeCell ref="H50:L50"/>
    <mergeCell ref="H51:L51"/>
    <mergeCell ref="H52:L52"/>
    <mergeCell ref="H55:L55"/>
    <mergeCell ref="H53:L53"/>
    <mergeCell ref="H56:L56"/>
    <mergeCell ref="H54:L54"/>
    <mergeCell ref="M54:P54"/>
    <mergeCell ref="M41:O41"/>
    <mergeCell ref="H42:L42"/>
    <mergeCell ref="H43:L43"/>
    <mergeCell ref="H44:L44"/>
    <mergeCell ref="H45:L45"/>
    <mergeCell ref="A45:G45"/>
    <mergeCell ref="A46:G46"/>
    <mergeCell ref="A47:G47"/>
    <mergeCell ref="A48:G48"/>
    <mergeCell ref="H48:L48"/>
    <mergeCell ref="B44:G44"/>
    <mergeCell ref="A43:G43"/>
    <mergeCell ref="A42:G42"/>
    <mergeCell ref="A41:G41"/>
    <mergeCell ref="A33:G33"/>
    <mergeCell ref="A34:G34"/>
    <mergeCell ref="H41:L41"/>
    <mergeCell ref="H35:L35"/>
    <mergeCell ref="H36:L36"/>
    <mergeCell ref="H37:L37"/>
    <mergeCell ref="H38:L38"/>
    <mergeCell ref="H39:L39"/>
    <mergeCell ref="H33:L33"/>
    <mergeCell ref="A35:G35"/>
    <mergeCell ref="A40:G40"/>
    <mergeCell ref="A36:G36"/>
    <mergeCell ref="A37:G37"/>
    <mergeCell ref="A39:G39"/>
    <mergeCell ref="A38:G38"/>
    <mergeCell ref="H40:L40"/>
    <mergeCell ref="B3:G3"/>
    <mergeCell ref="B31:G31"/>
    <mergeCell ref="H32:L32"/>
    <mergeCell ref="A21:D21"/>
    <mergeCell ref="A22:D22"/>
    <mergeCell ref="A23:D23"/>
    <mergeCell ref="A26:D26"/>
    <mergeCell ref="J7:L7"/>
    <mergeCell ref="H20:L20"/>
    <mergeCell ref="A32:G32"/>
    <mergeCell ref="F16:F18"/>
    <mergeCell ref="B9:G9"/>
    <mergeCell ref="B7:G7"/>
    <mergeCell ref="A28:D28"/>
    <mergeCell ref="A27:D27"/>
    <mergeCell ref="A19:D19"/>
    <mergeCell ref="A20:D20"/>
    <mergeCell ref="A24:D24"/>
    <mergeCell ref="A25:D25"/>
    <mergeCell ref="B8:G8"/>
    <mergeCell ref="H19:L19"/>
    <mergeCell ref="H26:L26"/>
    <mergeCell ref="H27:L27"/>
    <mergeCell ref="M33:O33"/>
    <mergeCell ref="M34:O34"/>
    <mergeCell ref="M35:O35"/>
    <mergeCell ref="M36:O36"/>
    <mergeCell ref="M37:O37"/>
    <mergeCell ref="H34:L34"/>
    <mergeCell ref="M40:O40"/>
    <mergeCell ref="Q2:Q3"/>
    <mergeCell ref="O19:Q19"/>
    <mergeCell ref="O28:Q28"/>
    <mergeCell ref="O23:Q23"/>
    <mergeCell ref="O24:Q24"/>
    <mergeCell ref="O25:Q25"/>
    <mergeCell ref="O26:Q26"/>
    <mergeCell ref="O20:Q20"/>
    <mergeCell ref="J6:L6"/>
    <mergeCell ref="J8:L8"/>
    <mergeCell ref="I9:L9"/>
    <mergeCell ref="N6:P6"/>
    <mergeCell ref="M18:N18"/>
    <mergeCell ref="M20:N20"/>
    <mergeCell ref="N8:P8"/>
    <mergeCell ref="I3:L3"/>
    <mergeCell ref="M22:N22"/>
    <mergeCell ref="N4:P4"/>
    <mergeCell ref="N7:P7"/>
    <mergeCell ref="I4:L4"/>
    <mergeCell ref="M28:N28"/>
    <mergeCell ref="N5:P5"/>
    <mergeCell ref="M19:N19"/>
    <mergeCell ref="O27:Q27"/>
    <mergeCell ref="M25:N25"/>
    <mergeCell ref="M32:O32"/>
  </mergeCells>
  <phoneticPr fontId="2" type="noConversion"/>
  <dataValidations count="3">
    <dataValidation type="date" operator="greaterThan" allowBlank="1" showInputMessage="1" showErrorMessage="1" sqref="B9:G9 B2:C2 F2:G2 Q32:Q43">
      <formula1>1</formula1>
    </dataValidation>
    <dataValidation type="whole" allowBlank="1" showInputMessage="1" showErrorMessage="1" sqref="Q4:Q8 M19:M28 N20:N28">
      <formula1>-5</formula1>
      <formula2>5</formula2>
    </dataValidation>
    <dataValidation operator="greaterThanOrEqual" allowBlank="1" showInputMessage="1" showErrorMessage="1" sqref="F5:G5 B5:C5"/>
  </dataValidations>
  <printOptions horizontalCentered="1" verticalCentered="1"/>
  <pageMargins left="0.3" right="0.3" top="0.3" bottom="0.3" header="0.5" footer="0.5"/>
  <pageSetup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8"/>
  <sheetViews>
    <sheetView workbookViewId="0">
      <selection activeCell="A4" sqref="A4:D4"/>
    </sheetView>
  </sheetViews>
  <sheetFormatPr defaultColWidth="9.140625" defaultRowHeight="12.75" x14ac:dyDescent="0.2"/>
  <cols>
    <col min="1" max="16384" width="9.140625" style="11"/>
  </cols>
  <sheetData>
    <row r="1" spans="1:19" ht="13.5" thickBot="1" x14ac:dyDescent="0.25">
      <c r="A1" s="8" t="str">
        <f>"Extras for " &amp; Account_Prospect</f>
        <v>Extras for Anthem</v>
      </c>
      <c r="B1" s="9"/>
      <c r="C1" s="9"/>
      <c r="D1" s="9"/>
      <c r="E1" s="10"/>
      <c r="F1" s="10"/>
      <c r="G1" s="10"/>
      <c r="H1" s="277" t="str">
        <f>IF( Single_Sales_Objective = "", "", "Product/Service: " &amp; Single_Sales_Objective )</f>
        <v>Product/Service: Improved Testing practices in the Provider Area</v>
      </c>
      <c r="I1" s="278"/>
      <c r="J1" s="278"/>
      <c r="K1" s="278"/>
      <c r="L1" s="278"/>
      <c r="M1" s="272" t="str">
        <f>IF( Close_Date = "", "", "Close Date:" )</f>
        <v>Close Date:</v>
      </c>
      <c r="N1" s="273"/>
      <c r="O1" s="273"/>
      <c r="P1" s="273"/>
      <c r="Q1" s="173">
        <f>IF( Close_Date = "", "", Close_Date )</f>
        <v>42186</v>
      </c>
      <c r="R1" s="299"/>
      <c r="S1" s="299"/>
    </row>
    <row r="2" spans="1:19" x14ac:dyDescent="0.2">
      <c r="A2" s="12" t="s">
        <v>29</v>
      </c>
      <c r="B2" s="13"/>
      <c r="C2" s="13"/>
      <c r="D2" s="13"/>
      <c r="E2" s="14"/>
      <c r="F2" s="15"/>
      <c r="G2" s="16"/>
      <c r="H2" s="17" t="s">
        <v>33</v>
      </c>
      <c r="I2" s="13"/>
      <c r="J2" s="13"/>
      <c r="K2" s="13"/>
      <c r="L2" s="13"/>
      <c r="M2" s="17" t="s">
        <v>34</v>
      </c>
      <c r="N2" s="18"/>
      <c r="O2" s="13"/>
      <c r="P2" s="13"/>
      <c r="Q2" s="19"/>
      <c r="R2" s="299"/>
      <c r="S2" s="299"/>
    </row>
    <row r="3" spans="1:19" x14ac:dyDescent="0.2">
      <c r="A3" s="20" t="s">
        <v>35</v>
      </c>
      <c r="B3" s="21"/>
      <c r="C3" s="21"/>
      <c r="D3" s="21"/>
      <c r="E3" s="22" t="s">
        <v>30</v>
      </c>
      <c r="F3" s="22" t="s">
        <v>31</v>
      </c>
      <c r="G3" s="23" t="s">
        <v>32</v>
      </c>
      <c r="H3" s="24" t="s">
        <v>36</v>
      </c>
      <c r="I3" s="21"/>
      <c r="J3" s="21"/>
      <c r="K3" s="21"/>
      <c r="L3" s="21"/>
      <c r="M3" s="279" t="s">
        <v>13</v>
      </c>
      <c r="N3" s="280"/>
      <c r="O3" s="21" t="s">
        <v>37</v>
      </c>
      <c r="P3" s="21"/>
      <c r="Q3" s="25"/>
      <c r="R3" s="299"/>
      <c r="S3" s="299"/>
    </row>
    <row r="4" spans="1:19" x14ac:dyDescent="0.2">
      <c r="A4" s="283"/>
      <c r="B4" s="284"/>
      <c r="C4" s="284"/>
      <c r="D4" s="285"/>
      <c r="E4" s="146"/>
      <c r="F4" s="146"/>
      <c r="G4" s="147"/>
      <c r="H4" s="291"/>
      <c r="I4" s="284"/>
      <c r="J4" s="284"/>
      <c r="K4" s="284"/>
      <c r="L4" s="285"/>
      <c r="M4" s="281"/>
      <c r="N4" s="282"/>
      <c r="O4" s="291"/>
      <c r="P4" s="284"/>
      <c r="Q4" s="297"/>
      <c r="R4" s="299"/>
      <c r="S4" s="299"/>
    </row>
    <row r="5" spans="1:19" x14ac:dyDescent="0.2">
      <c r="A5" s="267"/>
      <c r="B5" s="268"/>
      <c r="C5" s="268"/>
      <c r="D5" s="269"/>
      <c r="E5" s="146"/>
      <c r="F5" s="146"/>
      <c r="G5" s="147"/>
      <c r="H5" s="286"/>
      <c r="I5" s="287"/>
      <c r="J5" s="287"/>
      <c r="K5" s="287"/>
      <c r="L5" s="269"/>
      <c r="M5" s="270"/>
      <c r="N5" s="271"/>
      <c r="O5" s="286"/>
      <c r="P5" s="268"/>
      <c r="Q5" s="296"/>
      <c r="R5" s="299"/>
      <c r="S5" s="299"/>
    </row>
    <row r="6" spans="1:19" x14ac:dyDescent="0.2">
      <c r="A6" s="267"/>
      <c r="B6" s="268"/>
      <c r="C6" s="268"/>
      <c r="D6" s="269"/>
      <c r="E6" s="146"/>
      <c r="F6" s="146"/>
      <c r="G6" s="147"/>
      <c r="H6" s="286"/>
      <c r="I6" s="287"/>
      <c r="J6" s="287"/>
      <c r="K6" s="287"/>
      <c r="L6" s="269"/>
      <c r="M6" s="270"/>
      <c r="N6" s="271"/>
      <c r="O6" s="286"/>
      <c r="P6" s="268"/>
      <c r="Q6" s="296"/>
      <c r="R6" s="299"/>
      <c r="S6" s="299"/>
    </row>
    <row r="7" spans="1:19" x14ac:dyDescent="0.2">
      <c r="A7" s="267"/>
      <c r="B7" s="268"/>
      <c r="C7" s="268"/>
      <c r="D7" s="269"/>
      <c r="E7" s="146"/>
      <c r="F7" s="146"/>
      <c r="G7" s="147"/>
      <c r="H7" s="286"/>
      <c r="I7" s="287"/>
      <c r="J7" s="287"/>
      <c r="K7" s="287"/>
      <c r="L7" s="269"/>
      <c r="M7" s="270"/>
      <c r="N7" s="271"/>
      <c r="O7" s="286"/>
      <c r="P7" s="268"/>
      <c r="Q7" s="296"/>
      <c r="R7" s="299"/>
      <c r="S7" s="299"/>
    </row>
    <row r="8" spans="1:19" x14ac:dyDescent="0.2">
      <c r="A8" s="267"/>
      <c r="B8" s="268"/>
      <c r="C8" s="268"/>
      <c r="D8" s="269"/>
      <c r="E8" s="146"/>
      <c r="F8" s="146"/>
      <c r="G8" s="147"/>
      <c r="H8" s="286"/>
      <c r="I8" s="287"/>
      <c r="J8" s="287"/>
      <c r="K8" s="287"/>
      <c r="L8" s="269"/>
      <c r="M8" s="270"/>
      <c r="N8" s="271"/>
      <c r="O8" s="286"/>
      <c r="P8" s="268"/>
      <c r="Q8" s="296"/>
      <c r="R8" s="299"/>
      <c r="S8" s="299"/>
    </row>
    <row r="9" spans="1:19" x14ac:dyDescent="0.2">
      <c r="A9" s="267"/>
      <c r="B9" s="268"/>
      <c r="C9" s="268"/>
      <c r="D9" s="269"/>
      <c r="E9" s="146"/>
      <c r="F9" s="146"/>
      <c r="G9" s="147"/>
      <c r="H9" s="286"/>
      <c r="I9" s="287"/>
      <c r="J9" s="287"/>
      <c r="K9" s="287"/>
      <c r="L9" s="269"/>
      <c r="M9" s="270"/>
      <c r="N9" s="271"/>
      <c r="O9" s="286"/>
      <c r="P9" s="268"/>
      <c r="Q9" s="296"/>
      <c r="R9" s="299"/>
      <c r="S9" s="299"/>
    </row>
    <row r="10" spans="1:19" x14ac:dyDescent="0.2">
      <c r="A10" s="267"/>
      <c r="B10" s="268"/>
      <c r="C10" s="268"/>
      <c r="D10" s="269"/>
      <c r="E10" s="146"/>
      <c r="F10" s="146"/>
      <c r="G10" s="147"/>
      <c r="H10" s="286"/>
      <c r="I10" s="287"/>
      <c r="J10" s="287"/>
      <c r="K10" s="287"/>
      <c r="L10" s="269"/>
      <c r="M10" s="270"/>
      <c r="N10" s="271"/>
      <c r="O10" s="286"/>
      <c r="P10" s="268"/>
      <c r="Q10" s="296"/>
      <c r="R10" s="299"/>
      <c r="S10" s="299"/>
    </row>
    <row r="11" spans="1:19" x14ac:dyDescent="0.2">
      <c r="A11" s="267"/>
      <c r="B11" s="268"/>
      <c r="C11" s="268"/>
      <c r="D11" s="269"/>
      <c r="E11" s="146"/>
      <c r="F11" s="146"/>
      <c r="G11" s="147"/>
      <c r="H11" s="286"/>
      <c r="I11" s="287"/>
      <c r="J11" s="287"/>
      <c r="K11" s="287"/>
      <c r="L11" s="269"/>
      <c r="M11" s="270"/>
      <c r="N11" s="271"/>
      <c r="O11" s="286"/>
      <c r="P11" s="268"/>
      <c r="Q11" s="296"/>
      <c r="R11" s="299"/>
      <c r="S11" s="299"/>
    </row>
    <row r="12" spans="1:19" x14ac:dyDescent="0.2">
      <c r="A12" s="267"/>
      <c r="B12" s="268"/>
      <c r="C12" s="268"/>
      <c r="D12" s="269"/>
      <c r="E12" s="146"/>
      <c r="F12" s="146"/>
      <c r="G12" s="147"/>
      <c r="H12" s="286"/>
      <c r="I12" s="287"/>
      <c r="J12" s="287"/>
      <c r="K12" s="287"/>
      <c r="L12" s="269"/>
      <c r="M12" s="270"/>
      <c r="N12" s="271"/>
      <c r="O12" s="286"/>
      <c r="P12" s="268"/>
      <c r="Q12" s="296"/>
      <c r="R12" s="299"/>
      <c r="S12" s="299"/>
    </row>
    <row r="13" spans="1:19" x14ac:dyDescent="0.2">
      <c r="A13" s="267"/>
      <c r="B13" s="268"/>
      <c r="C13" s="268"/>
      <c r="D13" s="269"/>
      <c r="E13" s="146"/>
      <c r="F13" s="146"/>
      <c r="G13" s="147"/>
      <c r="H13" s="286"/>
      <c r="I13" s="287"/>
      <c r="J13" s="287"/>
      <c r="K13" s="287"/>
      <c r="L13" s="269"/>
      <c r="M13" s="270"/>
      <c r="N13" s="271"/>
      <c r="O13" s="286"/>
      <c r="P13" s="268"/>
      <c r="Q13" s="296"/>
      <c r="R13" s="299"/>
      <c r="S13" s="299"/>
    </row>
    <row r="14" spans="1:19" x14ac:dyDescent="0.2">
      <c r="A14" s="267"/>
      <c r="B14" s="268"/>
      <c r="C14" s="268"/>
      <c r="D14" s="269"/>
      <c r="E14" s="146"/>
      <c r="F14" s="146"/>
      <c r="G14" s="147"/>
      <c r="H14" s="286"/>
      <c r="I14" s="287"/>
      <c r="J14" s="287"/>
      <c r="K14" s="287"/>
      <c r="L14" s="269"/>
      <c r="M14" s="270"/>
      <c r="N14" s="271"/>
      <c r="O14" s="286"/>
      <c r="P14" s="268"/>
      <c r="Q14" s="296"/>
      <c r="R14" s="299"/>
      <c r="S14" s="299"/>
    </row>
    <row r="15" spans="1:19" x14ac:dyDescent="0.2">
      <c r="A15" s="267"/>
      <c r="B15" s="268"/>
      <c r="C15" s="268"/>
      <c r="D15" s="269"/>
      <c r="E15" s="146"/>
      <c r="F15" s="146"/>
      <c r="G15" s="147"/>
      <c r="H15" s="286"/>
      <c r="I15" s="287"/>
      <c r="J15" s="287"/>
      <c r="K15" s="287"/>
      <c r="L15" s="269"/>
      <c r="M15" s="270"/>
      <c r="N15" s="271"/>
      <c r="O15" s="286"/>
      <c r="P15" s="268"/>
      <c r="Q15" s="296"/>
      <c r="R15" s="299"/>
      <c r="S15" s="299"/>
    </row>
    <row r="16" spans="1:19" x14ac:dyDescent="0.2">
      <c r="A16" s="267"/>
      <c r="B16" s="268"/>
      <c r="C16" s="268"/>
      <c r="D16" s="269"/>
      <c r="E16" s="146"/>
      <c r="F16" s="146"/>
      <c r="G16" s="147"/>
      <c r="H16" s="286"/>
      <c r="I16" s="287"/>
      <c r="J16" s="287"/>
      <c r="K16" s="287"/>
      <c r="L16" s="269"/>
      <c r="M16" s="270"/>
      <c r="N16" s="271"/>
      <c r="O16" s="286"/>
      <c r="P16" s="268"/>
      <c r="Q16" s="296"/>
      <c r="R16" s="299"/>
      <c r="S16" s="299"/>
    </row>
    <row r="17" spans="1:19" x14ac:dyDescent="0.2">
      <c r="A17" s="267"/>
      <c r="B17" s="268"/>
      <c r="C17" s="268"/>
      <c r="D17" s="269"/>
      <c r="E17" s="146"/>
      <c r="F17" s="146"/>
      <c r="G17" s="147"/>
      <c r="H17" s="286"/>
      <c r="I17" s="287"/>
      <c r="J17" s="287"/>
      <c r="K17" s="287"/>
      <c r="L17" s="269"/>
      <c r="M17" s="270"/>
      <c r="N17" s="271"/>
      <c r="O17" s="286"/>
      <c r="P17" s="268"/>
      <c r="Q17" s="296"/>
      <c r="R17" s="299"/>
      <c r="S17" s="299"/>
    </row>
    <row r="18" spans="1:19" x14ac:dyDescent="0.2">
      <c r="A18" s="267"/>
      <c r="B18" s="268"/>
      <c r="C18" s="268"/>
      <c r="D18" s="269"/>
      <c r="E18" s="146"/>
      <c r="F18" s="146"/>
      <c r="G18" s="147"/>
      <c r="H18" s="286"/>
      <c r="I18" s="287"/>
      <c r="J18" s="287"/>
      <c r="K18" s="287"/>
      <c r="L18" s="269"/>
      <c r="M18" s="270"/>
      <c r="N18" s="271"/>
      <c r="O18" s="286"/>
      <c r="P18" s="268"/>
      <c r="Q18" s="296"/>
      <c r="R18" s="299"/>
      <c r="S18" s="299"/>
    </row>
    <row r="19" spans="1:19" x14ac:dyDescent="0.2">
      <c r="A19" s="267"/>
      <c r="B19" s="268"/>
      <c r="C19" s="268"/>
      <c r="D19" s="269"/>
      <c r="E19" s="146"/>
      <c r="F19" s="146"/>
      <c r="G19" s="147"/>
      <c r="H19" s="286"/>
      <c r="I19" s="287"/>
      <c r="J19" s="287"/>
      <c r="K19" s="287"/>
      <c r="L19" s="269"/>
      <c r="M19" s="270"/>
      <c r="N19" s="271"/>
      <c r="O19" s="286"/>
      <c r="P19" s="268"/>
      <c r="Q19" s="296"/>
      <c r="R19" s="299"/>
      <c r="S19" s="299"/>
    </row>
    <row r="20" spans="1:19" x14ac:dyDescent="0.2">
      <c r="A20" s="267"/>
      <c r="B20" s="268"/>
      <c r="C20" s="268"/>
      <c r="D20" s="269"/>
      <c r="E20" s="146"/>
      <c r="F20" s="146"/>
      <c r="G20" s="147"/>
      <c r="H20" s="286"/>
      <c r="I20" s="287"/>
      <c r="J20" s="287"/>
      <c r="K20" s="287"/>
      <c r="L20" s="269"/>
      <c r="M20" s="270"/>
      <c r="N20" s="271"/>
      <c r="O20" s="286"/>
      <c r="P20" s="268"/>
      <c r="Q20" s="296"/>
      <c r="R20" s="299"/>
      <c r="S20" s="299"/>
    </row>
    <row r="21" spans="1:19" x14ac:dyDescent="0.2">
      <c r="A21" s="267"/>
      <c r="B21" s="268"/>
      <c r="C21" s="268"/>
      <c r="D21" s="269"/>
      <c r="E21" s="146"/>
      <c r="F21" s="146"/>
      <c r="G21" s="147"/>
      <c r="H21" s="286"/>
      <c r="I21" s="287"/>
      <c r="J21" s="287"/>
      <c r="K21" s="287"/>
      <c r="L21" s="269"/>
      <c r="M21" s="270"/>
      <c r="N21" s="271"/>
      <c r="O21" s="286"/>
      <c r="P21" s="268"/>
      <c r="Q21" s="296"/>
      <c r="R21" s="299"/>
      <c r="S21" s="299"/>
    </row>
    <row r="22" spans="1:19" x14ac:dyDescent="0.2">
      <c r="A22" s="267"/>
      <c r="B22" s="268"/>
      <c r="C22" s="268"/>
      <c r="D22" s="269"/>
      <c r="E22" s="146"/>
      <c r="F22" s="146"/>
      <c r="G22" s="147"/>
      <c r="H22" s="286"/>
      <c r="I22" s="287"/>
      <c r="J22" s="287"/>
      <c r="K22" s="287"/>
      <c r="L22" s="269"/>
      <c r="M22" s="270"/>
      <c r="N22" s="271"/>
      <c r="O22" s="286"/>
      <c r="P22" s="268"/>
      <c r="Q22" s="296"/>
      <c r="R22" s="299"/>
      <c r="S22" s="299"/>
    </row>
    <row r="23" spans="1:19" x14ac:dyDescent="0.2">
      <c r="A23" s="267"/>
      <c r="B23" s="268"/>
      <c r="C23" s="268"/>
      <c r="D23" s="269"/>
      <c r="E23" s="146"/>
      <c r="F23" s="146"/>
      <c r="G23" s="147"/>
      <c r="H23" s="286"/>
      <c r="I23" s="287"/>
      <c r="J23" s="287"/>
      <c r="K23" s="287"/>
      <c r="L23" s="269"/>
      <c r="M23" s="270"/>
      <c r="N23" s="271"/>
      <c r="O23" s="286"/>
      <c r="P23" s="268"/>
      <c r="Q23" s="296"/>
      <c r="R23" s="299"/>
      <c r="S23" s="299"/>
    </row>
    <row r="24" spans="1:19" x14ac:dyDescent="0.2">
      <c r="A24" s="274"/>
      <c r="B24" s="275"/>
      <c r="C24" s="275"/>
      <c r="D24" s="276"/>
      <c r="E24" s="148"/>
      <c r="F24" s="148"/>
      <c r="G24" s="149"/>
      <c r="H24" s="292"/>
      <c r="I24" s="275"/>
      <c r="J24" s="275"/>
      <c r="K24" s="275"/>
      <c r="L24" s="276"/>
      <c r="M24" s="294"/>
      <c r="N24" s="295"/>
      <c r="O24" s="292"/>
      <c r="P24" s="275"/>
      <c r="Q24" s="293"/>
      <c r="R24" s="299"/>
      <c r="S24" s="299"/>
    </row>
    <row r="25" spans="1:19" x14ac:dyDescent="0.2">
      <c r="A25" s="26" t="s">
        <v>46</v>
      </c>
      <c r="B25" s="27"/>
      <c r="C25" s="27"/>
      <c r="D25" s="27"/>
      <c r="E25" s="27"/>
      <c r="F25" s="27"/>
      <c r="G25" s="28"/>
      <c r="H25" s="29" t="s">
        <v>39</v>
      </c>
      <c r="I25" s="27"/>
      <c r="J25" s="27"/>
      <c r="K25" s="27"/>
      <c r="L25" s="28"/>
      <c r="M25" s="30" t="s">
        <v>40</v>
      </c>
      <c r="N25" s="30"/>
      <c r="O25" s="27"/>
      <c r="P25" s="27"/>
      <c r="Q25" s="31"/>
      <c r="R25" s="299"/>
      <c r="S25" s="299"/>
    </row>
    <row r="26" spans="1:19" x14ac:dyDescent="0.2">
      <c r="A26" s="32"/>
      <c r="B26" s="33"/>
      <c r="C26" s="33"/>
      <c r="D26" s="33"/>
      <c r="E26" s="33"/>
      <c r="F26" s="33"/>
      <c r="G26" s="34"/>
      <c r="H26" s="24" t="s">
        <v>59</v>
      </c>
      <c r="I26" s="21"/>
      <c r="J26" s="21"/>
      <c r="K26" s="21"/>
      <c r="L26" s="35"/>
      <c r="M26" s="33"/>
      <c r="N26" s="33"/>
      <c r="O26" s="33"/>
      <c r="P26" s="33"/>
      <c r="Q26" s="36"/>
      <c r="R26" s="299"/>
      <c r="S26" s="299"/>
    </row>
    <row r="27" spans="1:19" x14ac:dyDescent="0.2">
      <c r="A27" s="37" t="s">
        <v>50</v>
      </c>
      <c r="B27" s="38"/>
      <c r="C27" s="38"/>
      <c r="D27" s="38"/>
      <c r="E27" s="38"/>
      <c r="F27" s="38"/>
      <c r="G27" s="39"/>
      <c r="H27" s="291"/>
      <c r="I27" s="284"/>
      <c r="J27" s="284"/>
      <c r="K27" s="284"/>
      <c r="L27" s="285"/>
      <c r="M27" s="40" t="s">
        <v>41</v>
      </c>
      <c r="N27" s="41"/>
      <c r="O27" s="38"/>
      <c r="P27" s="41" t="s">
        <v>42</v>
      </c>
      <c r="Q27" s="42" t="s">
        <v>43</v>
      </c>
      <c r="R27" s="299"/>
      <c r="S27" s="299"/>
    </row>
    <row r="28" spans="1:19" x14ac:dyDescent="0.2">
      <c r="A28" s="267"/>
      <c r="B28" s="268"/>
      <c r="C28" s="268"/>
      <c r="D28" s="268"/>
      <c r="E28" s="268"/>
      <c r="F28" s="268"/>
      <c r="G28" s="269"/>
      <c r="H28" s="286"/>
      <c r="I28" s="287"/>
      <c r="J28" s="287"/>
      <c r="K28" s="287"/>
      <c r="L28" s="269"/>
      <c r="M28" s="286"/>
      <c r="N28" s="268"/>
      <c r="O28" s="268"/>
      <c r="P28" s="145"/>
      <c r="Q28" s="150"/>
      <c r="R28" s="299"/>
      <c r="S28" s="299"/>
    </row>
    <row r="29" spans="1:19" x14ac:dyDescent="0.2">
      <c r="A29" s="267"/>
      <c r="B29" s="268"/>
      <c r="C29" s="268"/>
      <c r="D29" s="268"/>
      <c r="E29" s="268"/>
      <c r="F29" s="268"/>
      <c r="G29" s="269"/>
      <c r="H29" s="286"/>
      <c r="I29" s="287"/>
      <c r="J29" s="287"/>
      <c r="K29" s="287"/>
      <c r="L29" s="269"/>
      <c r="M29" s="286"/>
      <c r="N29" s="268"/>
      <c r="O29" s="268"/>
      <c r="P29" s="145"/>
      <c r="Q29" s="150"/>
      <c r="R29" s="299"/>
      <c r="S29" s="299"/>
    </row>
    <row r="30" spans="1:19" x14ac:dyDescent="0.2">
      <c r="A30" s="267"/>
      <c r="B30" s="268"/>
      <c r="C30" s="268"/>
      <c r="D30" s="268"/>
      <c r="E30" s="268"/>
      <c r="F30" s="268"/>
      <c r="G30" s="269"/>
      <c r="H30" s="286"/>
      <c r="I30" s="287"/>
      <c r="J30" s="287"/>
      <c r="K30" s="287"/>
      <c r="L30" s="269"/>
      <c r="M30" s="286"/>
      <c r="N30" s="268"/>
      <c r="O30" s="268"/>
      <c r="P30" s="145"/>
      <c r="Q30" s="150"/>
      <c r="R30" s="299"/>
      <c r="S30" s="299"/>
    </row>
    <row r="31" spans="1:19" x14ac:dyDescent="0.2">
      <c r="A31" s="267"/>
      <c r="B31" s="268"/>
      <c r="C31" s="268"/>
      <c r="D31" s="268"/>
      <c r="E31" s="268"/>
      <c r="F31" s="268"/>
      <c r="G31" s="269"/>
      <c r="H31" s="286"/>
      <c r="I31" s="287"/>
      <c r="J31" s="287"/>
      <c r="K31" s="287"/>
      <c r="L31" s="269"/>
      <c r="M31" s="286"/>
      <c r="N31" s="268"/>
      <c r="O31" s="268"/>
      <c r="P31" s="145"/>
      <c r="Q31" s="150"/>
      <c r="R31" s="299"/>
      <c r="S31" s="299"/>
    </row>
    <row r="32" spans="1:19" x14ac:dyDescent="0.2">
      <c r="A32" s="267"/>
      <c r="B32" s="268"/>
      <c r="C32" s="268"/>
      <c r="D32" s="268"/>
      <c r="E32" s="268"/>
      <c r="F32" s="268"/>
      <c r="G32" s="269"/>
      <c r="H32" s="286"/>
      <c r="I32" s="287"/>
      <c r="J32" s="287"/>
      <c r="K32" s="287"/>
      <c r="L32" s="269"/>
      <c r="M32" s="286"/>
      <c r="N32" s="268"/>
      <c r="O32" s="268"/>
      <c r="P32" s="145"/>
      <c r="Q32" s="150"/>
      <c r="R32" s="299"/>
      <c r="S32" s="299"/>
    </row>
    <row r="33" spans="1:19" x14ac:dyDescent="0.2">
      <c r="A33" s="267"/>
      <c r="B33" s="268"/>
      <c r="C33" s="268"/>
      <c r="D33" s="268"/>
      <c r="E33" s="268"/>
      <c r="F33" s="268"/>
      <c r="G33" s="269"/>
      <c r="H33" s="286"/>
      <c r="I33" s="287"/>
      <c r="J33" s="287"/>
      <c r="K33" s="287"/>
      <c r="L33" s="269"/>
      <c r="M33" s="286"/>
      <c r="N33" s="268"/>
      <c r="O33" s="268"/>
      <c r="P33" s="145"/>
      <c r="Q33" s="150"/>
      <c r="R33" s="299"/>
      <c r="S33" s="299"/>
    </row>
    <row r="34" spans="1:19" x14ac:dyDescent="0.2">
      <c r="A34" s="267"/>
      <c r="B34" s="268"/>
      <c r="C34" s="268"/>
      <c r="D34" s="268"/>
      <c r="E34" s="268"/>
      <c r="F34" s="268"/>
      <c r="G34" s="269"/>
      <c r="H34" s="286"/>
      <c r="I34" s="287"/>
      <c r="J34" s="287"/>
      <c r="K34" s="287"/>
      <c r="L34" s="269"/>
      <c r="M34" s="286"/>
      <c r="N34" s="268"/>
      <c r="O34" s="268"/>
      <c r="P34" s="145"/>
      <c r="Q34" s="150"/>
      <c r="R34" s="299"/>
      <c r="S34" s="299"/>
    </row>
    <row r="35" spans="1:19" x14ac:dyDescent="0.2">
      <c r="A35" s="267"/>
      <c r="B35" s="268"/>
      <c r="C35" s="268"/>
      <c r="D35" s="268"/>
      <c r="E35" s="268"/>
      <c r="F35" s="268"/>
      <c r="G35" s="269"/>
      <c r="H35" s="286"/>
      <c r="I35" s="287"/>
      <c r="J35" s="287"/>
      <c r="K35" s="287"/>
      <c r="L35" s="269"/>
      <c r="M35" s="286"/>
      <c r="N35" s="268"/>
      <c r="O35" s="268"/>
      <c r="P35" s="145"/>
      <c r="Q35" s="150"/>
      <c r="R35" s="299"/>
      <c r="S35" s="299"/>
    </row>
    <row r="36" spans="1:19" x14ac:dyDescent="0.2">
      <c r="A36" s="267"/>
      <c r="B36" s="268"/>
      <c r="C36" s="268"/>
      <c r="D36" s="268"/>
      <c r="E36" s="268"/>
      <c r="F36" s="268"/>
      <c r="G36" s="269"/>
      <c r="H36" s="286"/>
      <c r="I36" s="287"/>
      <c r="J36" s="287"/>
      <c r="K36" s="287"/>
      <c r="L36" s="269"/>
      <c r="M36" s="286"/>
      <c r="N36" s="268"/>
      <c r="O36" s="268"/>
      <c r="P36" s="145"/>
      <c r="Q36" s="150"/>
      <c r="R36" s="299"/>
      <c r="S36" s="299"/>
    </row>
    <row r="37" spans="1:19" x14ac:dyDescent="0.2">
      <c r="A37" s="267"/>
      <c r="B37" s="268"/>
      <c r="C37" s="268"/>
      <c r="D37" s="268"/>
      <c r="E37" s="268"/>
      <c r="F37" s="268"/>
      <c r="G37" s="269"/>
      <c r="H37" s="286"/>
      <c r="I37" s="287"/>
      <c r="J37" s="287"/>
      <c r="K37" s="287"/>
      <c r="L37" s="269"/>
      <c r="M37" s="286"/>
      <c r="N37" s="268"/>
      <c r="O37" s="268"/>
      <c r="P37" s="145"/>
      <c r="Q37" s="150"/>
      <c r="R37" s="299"/>
      <c r="S37" s="299"/>
    </row>
    <row r="38" spans="1:19" x14ac:dyDescent="0.2">
      <c r="A38" s="267"/>
      <c r="B38" s="268"/>
      <c r="C38" s="268"/>
      <c r="D38" s="268"/>
      <c r="E38" s="268"/>
      <c r="F38" s="268"/>
      <c r="G38" s="269"/>
      <c r="H38" s="286"/>
      <c r="I38" s="287"/>
      <c r="J38" s="287"/>
      <c r="K38" s="287"/>
      <c r="L38" s="269"/>
      <c r="M38" s="286"/>
      <c r="N38" s="268"/>
      <c r="O38" s="268"/>
      <c r="P38" s="145"/>
      <c r="Q38" s="150"/>
      <c r="R38" s="299"/>
      <c r="S38" s="299"/>
    </row>
    <row r="39" spans="1:19" x14ac:dyDescent="0.2">
      <c r="A39" s="267"/>
      <c r="B39" s="268"/>
      <c r="C39" s="268"/>
      <c r="D39" s="268"/>
      <c r="E39" s="268"/>
      <c r="F39" s="268"/>
      <c r="G39" s="269"/>
      <c r="H39" s="286"/>
      <c r="I39" s="287"/>
      <c r="J39" s="287"/>
      <c r="K39" s="287"/>
      <c r="L39" s="269"/>
      <c r="M39" s="286"/>
      <c r="N39" s="268"/>
      <c r="O39" s="268"/>
      <c r="P39" s="145"/>
      <c r="Q39" s="150"/>
      <c r="R39" s="299"/>
      <c r="S39" s="299"/>
    </row>
    <row r="40" spans="1:19" x14ac:dyDescent="0.2">
      <c r="A40" s="267"/>
      <c r="B40" s="268"/>
      <c r="C40" s="268"/>
      <c r="D40" s="268"/>
      <c r="E40" s="268"/>
      <c r="F40" s="268"/>
      <c r="G40" s="269"/>
      <c r="H40" s="286"/>
      <c r="I40" s="287"/>
      <c r="J40" s="287"/>
      <c r="K40" s="287"/>
      <c r="L40" s="269"/>
      <c r="M40" s="286"/>
      <c r="N40" s="268"/>
      <c r="O40" s="268"/>
      <c r="P40" s="145"/>
      <c r="Q40" s="150"/>
      <c r="R40" s="299"/>
      <c r="S40" s="299"/>
    </row>
    <row r="41" spans="1:19" x14ac:dyDescent="0.2">
      <c r="A41" s="267"/>
      <c r="B41" s="268"/>
      <c r="C41" s="268"/>
      <c r="D41" s="268"/>
      <c r="E41" s="268"/>
      <c r="F41" s="268"/>
      <c r="G41" s="269"/>
      <c r="H41" s="286"/>
      <c r="I41" s="287"/>
      <c r="J41" s="287"/>
      <c r="K41" s="287"/>
      <c r="L41" s="269"/>
      <c r="M41" s="286"/>
      <c r="N41" s="268"/>
      <c r="O41" s="268"/>
      <c r="P41" s="145"/>
      <c r="Q41" s="150"/>
      <c r="R41" s="299"/>
      <c r="S41" s="299"/>
    </row>
    <row r="42" spans="1:19" x14ac:dyDescent="0.2">
      <c r="A42" s="37" t="s">
        <v>51</v>
      </c>
      <c r="B42" s="43"/>
      <c r="C42" s="38"/>
      <c r="D42" s="38"/>
      <c r="E42" s="38"/>
      <c r="F42" s="38"/>
      <c r="G42" s="39"/>
      <c r="H42" s="286"/>
      <c r="I42" s="287"/>
      <c r="J42" s="287"/>
      <c r="K42" s="287"/>
      <c r="L42" s="269"/>
      <c r="M42" s="40" t="s">
        <v>44</v>
      </c>
      <c r="N42" s="41"/>
      <c r="O42" s="38"/>
      <c r="P42" s="38"/>
      <c r="Q42" s="42" t="s">
        <v>47</v>
      </c>
      <c r="R42" s="299"/>
      <c r="S42" s="299"/>
    </row>
    <row r="43" spans="1:19" x14ac:dyDescent="0.2">
      <c r="A43" s="267"/>
      <c r="B43" s="268"/>
      <c r="C43" s="268"/>
      <c r="D43" s="268"/>
      <c r="E43" s="268"/>
      <c r="F43" s="268"/>
      <c r="G43" s="269"/>
      <c r="H43" s="286"/>
      <c r="I43" s="287"/>
      <c r="J43" s="287"/>
      <c r="K43" s="287"/>
      <c r="L43" s="269"/>
      <c r="M43" s="286"/>
      <c r="N43" s="268"/>
      <c r="O43" s="268"/>
      <c r="P43" s="268"/>
      <c r="Q43" s="150"/>
      <c r="R43" s="299"/>
      <c r="S43" s="299"/>
    </row>
    <row r="44" spans="1:19" x14ac:dyDescent="0.2">
      <c r="A44" s="267"/>
      <c r="B44" s="268"/>
      <c r="C44" s="268"/>
      <c r="D44" s="268"/>
      <c r="E44" s="268"/>
      <c r="F44" s="268"/>
      <c r="G44" s="269"/>
      <c r="H44" s="286"/>
      <c r="I44" s="287"/>
      <c r="J44" s="287"/>
      <c r="K44" s="287"/>
      <c r="L44" s="269"/>
      <c r="M44" s="286"/>
      <c r="N44" s="268"/>
      <c r="O44" s="268"/>
      <c r="P44" s="268"/>
      <c r="Q44" s="150"/>
      <c r="R44" s="299"/>
      <c r="S44" s="299"/>
    </row>
    <row r="45" spans="1:19" x14ac:dyDescent="0.2">
      <c r="A45" s="267"/>
      <c r="B45" s="268"/>
      <c r="C45" s="268"/>
      <c r="D45" s="268"/>
      <c r="E45" s="268"/>
      <c r="F45" s="268"/>
      <c r="G45" s="269"/>
      <c r="H45" s="286"/>
      <c r="I45" s="287"/>
      <c r="J45" s="287"/>
      <c r="K45" s="287"/>
      <c r="L45" s="269"/>
      <c r="M45" s="286"/>
      <c r="N45" s="268"/>
      <c r="O45" s="268"/>
      <c r="P45" s="268"/>
      <c r="Q45" s="150"/>
      <c r="R45" s="299"/>
      <c r="S45" s="299"/>
    </row>
    <row r="46" spans="1:19" x14ac:dyDescent="0.2">
      <c r="A46" s="267"/>
      <c r="B46" s="268"/>
      <c r="C46" s="268"/>
      <c r="D46" s="268"/>
      <c r="E46" s="268"/>
      <c r="F46" s="268"/>
      <c r="G46" s="269"/>
      <c r="H46" s="286"/>
      <c r="I46" s="287"/>
      <c r="J46" s="287"/>
      <c r="K46" s="287"/>
      <c r="L46" s="269"/>
      <c r="M46" s="286"/>
      <c r="N46" s="268"/>
      <c r="O46" s="268"/>
      <c r="P46" s="268"/>
      <c r="Q46" s="150"/>
      <c r="R46" s="299"/>
      <c r="S46" s="299"/>
    </row>
    <row r="47" spans="1:19" x14ac:dyDescent="0.2">
      <c r="A47" s="267"/>
      <c r="B47" s="268"/>
      <c r="C47" s="268"/>
      <c r="D47" s="268"/>
      <c r="E47" s="268"/>
      <c r="F47" s="268"/>
      <c r="G47" s="269"/>
      <c r="H47" s="286"/>
      <c r="I47" s="287"/>
      <c r="J47" s="287"/>
      <c r="K47" s="287"/>
      <c r="L47" s="269"/>
      <c r="M47" s="286"/>
      <c r="N47" s="268"/>
      <c r="O47" s="268"/>
      <c r="P47" s="268"/>
      <c r="Q47" s="150"/>
      <c r="R47" s="299"/>
      <c r="S47" s="299"/>
    </row>
    <row r="48" spans="1:19" x14ac:dyDescent="0.2">
      <c r="A48" s="267"/>
      <c r="B48" s="268"/>
      <c r="C48" s="268"/>
      <c r="D48" s="268"/>
      <c r="E48" s="268"/>
      <c r="F48" s="268"/>
      <c r="G48" s="269"/>
      <c r="H48" s="286"/>
      <c r="I48" s="287"/>
      <c r="J48" s="287"/>
      <c r="K48" s="287"/>
      <c r="L48" s="269"/>
      <c r="M48" s="286"/>
      <c r="N48" s="268"/>
      <c r="O48" s="268"/>
      <c r="P48" s="268"/>
      <c r="Q48" s="150"/>
      <c r="R48" s="299"/>
      <c r="S48" s="299"/>
    </row>
    <row r="49" spans="1:19" x14ac:dyDescent="0.2">
      <c r="A49" s="267"/>
      <c r="B49" s="268"/>
      <c r="C49" s="268"/>
      <c r="D49" s="268"/>
      <c r="E49" s="268"/>
      <c r="F49" s="268"/>
      <c r="G49" s="269"/>
      <c r="H49" s="286"/>
      <c r="I49" s="287"/>
      <c r="J49" s="287"/>
      <c r="K49" s="287"/>
      <c r="L49" s="269"/>
      <c r="M49" s="286"/>
      <c r="N49" s="268"/>
      <c r="O49" s="268"/>
      <c r="P49" s="268"/>
      <c r="Q49" s="150"/>
      <c r="R49" s="299"/>
      <c r="S49" s="299"/>
    </row>
    <row r="50" spans="1:19" x14ac:dyDescent="0.2">
      <c r="A50" s="267"/>
      <c r="B50" s="268"/>
      <c r="C50" s="268"/>
      <c r="D50" s="268"/>
      <c r="E50" s="268"/>
      <c r="F50" s="268"/>
      <c r="G50" s="269"/>
      <c r="H50" s="286"/>
      <c r="I50" s="287"/>
      <c r="J50" s="287"/>
      <c r="K50" s="287"/>
      <c r="L50" s="269"/>
      <c r="M50" s="286"/>
      <c r="N50" s="268"/>
      <c r="O50" s="268"/>
      <c r="P50" s="268"/>
      <c r="Q50" s="150"/>
      <c r="R50" s="299"/>
      <c r="S50" s="299"/>
    </row>
    <row r="51" spans="1:19" x14ac:dyDescent="0.2">
      <c r="A51" s="267"/>
      <c r="B51" s="268"/>
      <c r="C51" s="268"/>
      <c r="D51" s="268"/>
      <c r="E51" s="268"/>
      <c r="F51" s="268"/>
      <c r="G51" s="269"/>
      <c r="H51" s="286"/>
      <c r="I51" s="287"/>
      <c r="J51" s="287"/>
      <c r="K51" s="287"/>
      <c r="L51" s="269"/>
      <c r="M51" s="286"/>
      <c r="N51" s="268"/>
      <c r="O51" s="268"/>
      <c r="P51" s="268"/>
      <c r="Q51" s="150"/>
      <c r="R51" s="299"/>
      <c r="S51" s="299"/>
    </row>
    <row r="52" spans="1:19" x14ac:dyDescent="0.2">
      <c r="A52" s="267"/>
      <c r="B52" s="268"/>
      <c r="C52" s="268"/>
      <c r="D52" s="268"/>
      <c r="E52" s="268"/>
      <c r="F52" s="268"/>
      <c r="G52" s="269"/>
      <c r="H52" s="286"/>
      <c r="I52" s="287"/>
      <c r="J52" s="287"/>
      <c r="K52" s="287"/>
      <c r="L52" s="269"/>
      <c r="M52" s="286"/>
      <c r="N52" s="268"/>
      <c r="O52" s="268"/>
      <c r="P52" s="268"/>
      <c r="Q52" s="150"/>
      <c r="R52" s="299"/>
      <c r="S52" s="299"/>
    </row>
    <row r="53" spans="1:19" x14ac:dyDescent="0.2">
      <c r="A53" s="267"/>
      <c r="B53" s="268"/>
      <c r="C53" s="268"/>
      <c r="D53" s="268"/>
      <c r="E53" s="268"/>
      <c r="F53" s="268"/>
      <c r="G53" s="269"/>
      <c r="H53" s="286"/>
      <c r="I53" s="287"/>
      <c r="J53" s="287"/>
      <c r="K53" s="287"/>
      <c r="L53" s="269"/>
      <c r="M53" s="286"/>
      <c r="N53" s="268"/>
      <c r="O53" s="268"/>
      <c r="P53" s="268"/>
      <c r="Q53" s="150"/>
      <c r="R53" s="299"/>
      <c r="S53" s="299"/>
    </row>
    <row r="54" spans="1:19" x14ac:dyDescent="0.2">
      <c r="A54" s="267"/>
      <c r="B54" s="268"/>
      <c r="C54" s="268"/>
      <c r="D54" s="268"/>
      <c r="E54" s="268"/>
      <c r="F54" s="268"/>
      <c r="G54" s="269"/>
      <c r="H54" s="286"/>
      <c r="I54" s="287"/>
      <c r="J54" s="287"/>
      <c r="K54" s="287"/>
      <c r="L54" s="269"/>
      <c r="M54" s="286"/>
      <c r="N54" s="268"/>
      <c r="O54" s="268"/>
      <c r="P54" s="268"/>
      <c r="Q54" s="150"/>
      <c r="R54" s="299"/>
      <c r="S54" s="299"/>
    </row>
    <row r="55" spans="1:19" x14ac:dyDescent="0.2">
      <c r="A55" s="267"/>
      <c r="B55" s="268"/>
      <c r="C55" s="268"/>
      <c r="D55" s="268"/>
      <c r="E55" s="268"/>
      <c r="F55" s="268"/>
      <c r="G55" s="269"/>
      <c r="H55" s="286"/>
      <c r="I55" s="287"/>
      <c r="J55" s="287"/>
      <c r="K55" s="287"/>
      <c r="L55" s="269"/>
      <c r="M55" s="286"/>
      <c r="N55" s="268"/>
      <c r="O55" s="268"/>
      <c r="P55" s="268"/>
      <c r="Q55" s="150"/>
      <c r="R55" s="299"/>
      <c r="S55" s="299"/>
    </row>
    <row r="56" spans="1:19" x14ac:dyDescent="0.2">
      <c r="A56" s="267"/>
      <c r="B56" s="268"/>
      <c r="C56" s="268"/>
      <c r="D56" s="268"/>
      <c r="E56" s="268"/>
      <c r="F56" s="268"/>
      <c r="G56" s="269"/>
      <c r="H56" s="286"/>
      <c r="I56" s="287"/>
      <c r="J56" s="287"/>
      <c r="K56" s="287"/>
      <c r="L56" s="269"/>
      <c r="M56" s="286"/>
      <c r="N56" s="268"/>
      <c r="O56" s="268"/>
      <c r="P56" s="268"/>
      <c r="Q56" s="150"/>
      <c r="R56" s="299"/>
      <c r="S56" s="299"/>
    </row>
    <row r="57" spans="1:19" ht="13.5" thickBot="1" x14ac:dyDescent="0.25">
      <c r="A57" s="288"/>
      <c r="B57" s="289"/>
      <c r="C57" s="289"/>
      <c r="D57" s="289"/>
      <c r="E57" s="289"/>
      <c r="F57" s="289"/>
      <c r="G57" s="290"/>
      <c r="H57" s="298"/>
      <c r="I57" s="289"/>
      <c r="J57" s="289"/>
      <c r="K57" s="289"/>
      <c r="L57" s="290"/>
      <c r="M57" s="298"/>
      <c r="N57" s="289"/>
      <c r="O57" s="289"/>
      <c r="P57" s="289"/>
      <c r="Q57" s="151"/>
      <c r="R57" s="299"/>
      <c r="S57" s="299"/>
    </row>
    <row r="58" spans="1:19" x14ac:dyDescent="0.2">
      <c r="A58" s="44" t="s">
        <v>348</v>
      </c>
      <c r="B58" s="44"/>
      <c r="C58" s="44"/>
      <c r="D58" s="44"/>
      <c r="E58" s="44"/>
      <c r="F58" s="44"/>
      <c r="G58" s="44"/>
      <c r="H58" s="44"/>
      <c r="I58" s="44"/>
      <c r="J58" s="45"/>
      <c r="K58" s="46"/>
      <c r="L58" s="44"/>
      <c r="M58" s="44"/>
      <c r="N58" s="44"/>
      <c r="O58" s="44"/>
      <c r="P58" s="47"/>
      <c r="Q58" s="44"/>
    </row>
  </sheetData>
  <sheetProtection password="DFDF" sheet="1" scenarios="1"/>
  <mergeCells count="177">
    <mergeCell ref="H27:L27"/>
    <mergeCell ref="M28:O28"/>
    <mergeCell ref="M29:O29"/>
    <mergeCell ref="R1:S57"/>
    <mergeCell ref="H50:L50"/>
    <mergeCell ref="H51:L51"/>
    <mergeCell ref="H56:L56"/>
    <mergeCell ref="H57:L57"/>
    <mergeCell ref="H52:L52"/>
    <mergeCell ref="H53:L53"/>
    <mergeCell ref="H54:L54"/>
    <mergeCell ref="H55:L55"/>
    <mergeCell ref="H46:L46"/>
    <mergeCell ref="H40:L40"/>
    <mergeCell ref="H41:L41"/>
    <mergeCell ref="H34:L34"/>
    <mergeCell ref="H35:L35"/>
    <mergeCell ref="H36:L36"/>
    <mergeCell ref="H37:L37"/>
    <mergeCell ref="H47:L47"/>
    <mergeCell ref="H48:L48"/>
    <mergeCell ref="H49:L49"/>
    <mergeCell ref="H42:L42"/>
    <mergeCell ref="H43:L43"/>
    <mergeCell ref="H44:L44"/>
    <mergeCell ref="H29:L29"/>
    <mergeCell ref="H30:L30"/>
    <mergeCell ref="H31:L31"/>
    <mergeCell ref="H32:L32"/>
    <mergeCell ref="H33:L33"/>
    <mergeCell ref="H38:L38"/>
    <mergeCell ref="H39:L39"/>
    <mergeCell ref="M53:P53"/>
    <mergeCell ref="M38:O38"/>
    <mergeCell ref="M39:O39"/>
    <mergeCell ref="M40:O40"/>
    <mergeCell ref="M41:O41"/>
    <mergeCell ref="M34:O34"/>
    <mergeCell ref="M35:O35"/>
    <mergeCell ref="M36:O36"/>
    <mergeCell ref="M37:O37"/>
    <mergeCell ref="M30:O30"/>
    <mergeCell ref="M31:O31"/>
    <mergeCell ref="M32:O32"/>
    <mergeCell ref="M33:O33"/>
    <mergeCell ref="M43:P43"/>
    <mergeCell ref="H45:L45"/>
    <mergeCell ref="M54:P54"/>
    <mergeCell ref="M47:P47"/>
    <mergeCell ref="M48:P48"/>
    <mergeCell ref="M49:P49"/>
    <mergeCell ref="M50:P50"/>
    <mergeCell ref="M55:P55"/>
    <mergeCell ref="M56:P56"/>
    <mergeCell ref="M57:P57"/>
    <mergeCell ref="M44:P44"/>
    <mergeCell ref="M45:P45"/>
    <mergeCell ref="M46:P46"/>
    <mergeCell ref="M51:P51"/>
    <mergeCell ref="M52:P52"/>
    <mergeCell ref="O4:Q4"/>
    <mergeCell ref="O5:Q5"/>
    <mergeCell ref="O6:Q6"/>
    <mergeCell ref="O7:Q7"/>
    <mergeCell ref="O8:Q8"/>
    <mergeCell ref="O9:Q9"/>
    <mergeCell ref="O10:Q10"/>
    <mergeCell ref="O11:Q11"/>
    <mergeCell ref="O16:Q16"/>
    <mergeCell ref="O12:Q12"/>
    <mergeCell ref="O13:Q13"/>
    <mergeCell ref="O14:Q14"/>
    <mergeCell ref="O15:Q15"/>
    <mergeCell ref="O24:Q24"/>
    <mergeCell ref="H19:L19"/>
    <mergeCell ref="H20:L20"/>
    <mergeCell ref="H21:L21"/>
    <mergeCell ref="H22:L22"/>
    <mergeCell ref="A23:D23"/>
    <mergeCell ref="H10:L10"/>
    <mergeCell ref="H11:L11"/>
    <mergeCell ref="H12:L12"/>
    <mergeCell ref="H13:L13"/>
    <mergeCell ref="H14:L14"/>
    <mergeCell ref="H23:L23"/>
    <mergeCell ref="M23:N23"/>
    <mergeCell ref="M24:N24"/>
    <mergeCell ref="O20:Q20"/>
    <mergeCell ref="O21:Q21"/>
    <mergeCell ref="O22:Q22"/>
    <mergeCell ref="O23:Q23"/>
    <mergeCell ref="M20:N20"/>
    <mergeCell ref="H24:L24"/>
    <mergeCell ref="O17:Q17"/>
    <mergeCell ref="O18:Q18"/>
    <mergeCell ref="O19:Q19"/>
    <mergeCell ref="H4:L4"/>
    <mergeCell ref="H5:L5"/>
    <mergeCell ref="H6:L6"/>
    <mergeCell ref="H7:L7"/>
    <mergeCell ref="H8:L8"/>
    <mergeCell ref="H9:L9"/>
    <mergeCell ref="H15:L15"/>
    <mergeCell ref="H16:L16"/>
    <mergeCell ref="H17:L17"/>
    <mergeCell ref="A57:G57"/>
    <mergeCell ref="A50:G50"/>
    <mergeCell ref="A51:G51"/>
    <mergeCell ref="A52:G52"/>
    <mergeCell ref="A53:G53"/>
    <mergeCell ref="A55:G55"/>
    <mergeCell ref="A21:D21"/>
    <mergeCell ref="A22:D22"/>
    <mergeCell ref="A29:G29"/>
    <mergeCell ref="A30:G30"/>
    <mergeCell ref="A31:G31"/>
    <mergeCell ref="A32:G32"/>
    <mergeCell ref="A28:G28"/>
    <mergeCell ref="A56:G56"/>
    <mergeCell ref="A54:G54"/>
    <mergeCell ref="A37:G37"/>
    <mergeCell ref="A38:G38"/>
    <mergeCell ref="A46:G46"/>
    <mergeCell ref="A47:G47"/>
    <mergeCell ref="A39:G39"/>
    <mergeCell ref="A40:G40"/>
    <mergeCell ref="A41:G41"/>
    <mergeCell ref="A43:G43"/>
    <mergeCell ref="A44:G44"/>
    <mergeCell ref="A45:G45"/>
    <mergeCell ref="A48:G48"/>
    <mergeCell ref="A49:G49"/>
    <mergeCell ref="M11:N11"/>
    <mergeCell ref="M12:N12"/>
    <mergeCell ref="M13:N13"/>
    <mergeCell ref="M18:N18"/>
    <mergeCell ref="M22:N22"/>
    <mergeCell ref="M19:N19"/>
    <mergeCell ref="A33:G33"/>
    <mergeCell ref="A34:G34"/>
    <mergeCell ref="A35:G35"/>
    <mergeCell ref="A36:G36"/>
    <mergeCell ref="A14:D14"/>
    <mergeCell ref="A15:D15"/>
    <mergeCell ref="A16:D16"/>
    <mergeCell ref="A17:D17"/>
    <mergeCell ref="A18:D18"/>
    <mergeCell ref="A19:D19"/>
    <mergeCell ref="A20:D20"/>
    <mergeCell ref="H18:L18"/>
    <mergeCell ref="A12:D12"/>
    <mergeCell ref="A13:D13"/>
    <mergeCell ref="H28:L28"/>
    <mergeCell ref="A6:D6"/>
    <mergeCell ref="M14:N14"/>
    <mergeCell ref="M9:N9"/>
    <mergeCell ref="M10:N10"/>
    <mergeCell ref="M1:P1"/>
    <mergeCell ref="A24:D24"/>
    <mergeCell ref="H1:L1"/>
    <mergeCell ref="A8:D8"/>
    <mergeCell ref="A9:D9"/>
    <mergeCell ref="A10:D10"/>
    <mergeCell ref="A11:D11"/>
    <mergeCell ref="A5:D5"/>
    <mergeCell ref="M21:N21"/>
    <mergeCell ref="M3:N3"/>
    <mergeCell ref="M4:N4"/>
    <mergeCell ref="M5:N5"/>
    <mergeCell ref="M6:N6"/>
    <mergeCell ref="M15:N15"/>
    <mergeCell ref="M16:N16"/>
    <mergeCell ref="M17:N17"/>
    <mergeCell ref="M7:N7"/>
    <mergeCell ref="M8:N8"/>
    <mergeCell ref="A7:D7"/>
    <mergeCell ref="A4:D4"/>
  </mergeCells>
  <phoneticPr fontId="2" type="noConversion"/>
  <dataValidations count="2">
    <dataValidation type="whole" allowBlank="1" showInputMessage="1" showErrorMessage="1" sqref="M4:N24">
      <formula1>-5</formula1>
      <formula2>5</formula2>
    </dataValidation>
    <dataValidation type="date" operator="greaterThanOrEqual" allowBlank="1" showInputMessage="1" showErrorMessage="1" sqref="Q28:Q41">
      <formula1>36161</formula1>
    </dataValidation>
  </dataValidations>
  <printOptions horizontalCentered="1" verticalCentered="1"/>
  <pageMargins left="0.3" right="0.3" top="0.3" bottom="0.3" header="0.5" footer="0.5"/>
  <pageSetup scale="78"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57"/>
  <sheetViews>
    <sheetView workbookViewId="0">
      <selection activeCell="A4" sqref="A4"/>
    </sheetView>
  </sheetViews>
  <sheetFormatPr defaultColWidth="9.140625" defaultRowHeight="12.75" x14ac:dyDescent="0.2"/>
  <cols>
    <col min="1" max="1" width="10.7109375" style="11" customWidth="1"/>
    <col min="2" max="2" width="50.7109375" style="11" customWidth="1"/>
    <col min="3" max="3" width="100.7109375" style="134" customWidth="1"/>
    <col min="4" max="16384" width="9.140625" style="11"/>
  </cols>
  <sheetData>
    <row r="1" spans="1:3" x14ac:dyDescent="0.2">
      <c r="A1" s="126" t="str">
        <f>"COMMUNICATION NOTES for " &amp; Account_Prospect</f>
        <v>COMMUNICATION NOTES for Anthem</v>
      </c>
      <c r="B1" s="135"/>
      <c r="C1" s="136"/>
    </row>
    <row r="2" spans="1:3" x14ac:dyDescent="0.2">
      <c r="A2" s="127"/>
      <c r="B2" s="303"/>
      <c r="C2" s="302"/>
    </row>
    <row r="3" spans="1:3" x14ac:dyDescent="0.2">
      <c r="A3" s="128" t="s">
        <v>4</v>
      </c>
      <c r="B3" s="301" t="s">
        <v>76</v>
      </c>
      <c r="C3" s="302"/>
    </row>
    <row r="4" spans="1:3" x14ac:dyDescent="0.2">
      <c r="A4" s="175"/>
      <c r="B4" s="304"/>
      <c r="C4" s="300"/>
    </row>
    <row r="5" spans="1:3" x14ac:dyDescent="0.2">
      <c r="A5" s="175"/>
      <c r="B5" s="296"/>
      <c r="C5" s="300"/>
    </row>
    <row r="6" spans="1:3" x14ac:dyDescent="0.2">
      <c r="A6" s="175"/>
      <c r="B6" s="296"/>
      <c r="C6" s="300"/>
    </row>
    <row r="7" spans="1:3" x14ac:dyDescent="0.2">
      <c r="A7" s="175"/>
      <c r="B7" s="296"/>
      <c r="C7" s="300"/>
    </row>
    <row r="8" spans="1:3" x14ac:dyDescent="0.2">
      <c r="A8" s="175"/>
      <c r="B8" s="296"/>
      <c r="C8" s="300"/>
    </row>
    <row r="9" spans="1:3" x14ac:dyDescent="0.2">
      <c r="A9" s="175"/>
      <c r="B9" s="296"/>
      <c r="C9" s="300"/>
    </row>
    <row r="10" spans="1:3" x14ac:dyDescent="0.2">
      <c r="A10" s="175"/>
      <c r="B10" s="304"/>
      <c r="C10" s="300"/>
    </row>
    <row r="11" spans="1:3" x14ac:dyDescent="0.2">
      <c r="A11" s="175"/>
      <c r="B11" s="296"/>
      <c r="C11" s="300"/>
    </row>
    <row r="12" spans="1:3" x14ac:dyDescent="0.2">
      <c r="A12" s="175"/>
      <c r="B12" s="296"/>
      <c r="C12" s="300"/>
    </row>
    <row r="13" spans="1:3" x14ac:dyDescent="0.2">
      <c r="A13" s="175"/>
      <c r="B13" s="296"/>
      <c r="C13" s="300"/>
    </row>
    <row r="14" spans="1:3" x14ac:dyDescent="0.2">
      <c r="A14" s="175"/>
      <c r="B14" s="296"/>
      <c r="C14" s="300"/>
    </row>
    <row r="15" spans="1:3" x14ac:dyDescent="0.2">
      <c r="A15" s="175"/>
      <c r="B15" s="296"/>
      <c r="C15" s="300"/>
    </row>
    <row r="16" spans="1:3" x14ac:dyDescent="0.2">
      <c r="A16" s="175"/>
      <c r="B16" s="296"/>
      <c r="C16" s="300"/>
    </row>
    <row r="17" spans="1:3" x14ac:dyDescent="0.2">
      <c r="A17" s="175"/>
      <c r="B17" s="296"/>
      <c r="C17" s="300"/>
    </row>
    <row r="18" spans="1:3" x14ac:dyDescent="0.2">
      <c r="A18" s="175"/>
      <c r="B18" s="296"/>
      <c r="C18" s="300"/>
    </row>
    <row r="19" spans="1:3" x14ac:dyDescent="0.2">
      <c r="A19" s="175"/>
      <c r="B19" s="296"/>
      <c r="C19" s="300"/>
    </row>
    <row r="20" spans="1:3" x14ac:dyDescent="0.2">
      <c r="A20" s="175"/>
      <c r="B20" s="296"/>
      <c r="C20" s="300"/>
    </row>
    <row r="21" spans="1:3" x14ac:dyDescent="0.2">
      <c r="A21" s="175"/>
      <c r="B21" s="296"/>
      <c r="C21" s="300"/>
    </row>
    <row r="22" spans="1:3" x14ac:dyDescent="0.2">
      <c r="A22" s="175"/>
      <c r="B22" s="296"/>
      <c r="C22" s="300"/>
    </row>
    <row r="23" spans="1:3" x14ac:dyDescent="0.2">
      <c r="A23" s="175"/>
      <c r="B23" s="296"/>
      <c r="C23" s="300"/>
    </row>
    <row r="24" spans="1:3" x14ac:dyDescent="0.2">
      <c r="A24" s="175"/>
      <c r="B24" s="296"/>
      <c r="C24" s="300"/>
    </row>
    <row r="25" spans="1:3" x14ac:dyDescent="0.2">
      <c r="A25" s="175"/>
      <c r="B25" s="296"/>
      <c r="C25" s="300"/>
    </row>
    <row r="26" spans="1:3" x14ac:dyDescent="0.2">
      <c r="A26" s="175"/>
      <c r="B26" s="296"/>
      <c r="C26" s="300"/>
    </row>
    <row r="27" spans="1:3" x14ac:dyDescent="0.2">
      <c r="A27" s="175"/>
      <c r="B27" s="296"/>
      <c r="C27" s="300"/>
    </row>
    <row r="28" spans="1:3" x14ac:dyDescent="0.2">
      <c r="A28" s="175"/>
      <c r="B28" s="296"/>
      <c r="C28" s="300"/>
    </row>
    <row r="29" spans="1:3" x14ac:dyDescent="0.2">
      <c r="A29" s="175"/>
      <c r="B29" s="296"/>
      <c r="C29" s="300"/>
    </row>
    <row r="30" spans="1:3" x14ac:dyDescent="0.2">
      <c r="A30" s="175"/>
      <c r="B30" s="296"/>
      <c r="C30" s="300"/>
    </row>
    <row r="31" spans="1:3" x14ac:dyDescent="0.2">
      <c r="A31" s="175"/>
      <c r="B31" s="296"/>
      <c r="C31" s="300"/>
    </row>
    <row r="32" spans="1:3" x14ac:dyDescent="0.2">
      <c r="A32" s="175"/>
      <c r="B32" s="296"/>
      <c r="C32" s="300"/>
    </row>
    <row r="33" spans="1:3" x14ac:dyDescent="0.2">
      <c r="A33" s="175"/>
      <c r="B33" s="296"/>
      <c r="C33" s="300"/>
    </row>
    <row r="34" spans="1:3" x14ac:dyDescent="0.2">
      <c r="A34" s="175"/>
      <c r="B34" s="296"/>
      <c r="C34" s="300"/>
    </row>
    <row r="35" spans="1:3" x14ac:dyDescent="0.2">
      <c r="A35" s="175"/>
      <c r="B35" s="296"/>
      <c r="C35" s="300"/>
    </row>
    <row r="36" spans="1:3" x14ac:dyDescent="0.2">
      <c r="A36" s="175"/>
      <c r="B36" s="296"/>
      <c r="C36" s="300"/>
    </row>
    <row r="37" spans="1:3" x14ac:dyDescent="0.2">
      <c r="A37" s="175"/>
      <c r="B37" s="296"/>
      <c r="C37" s="300"/>
    </row>
    <row r="38" spans="1:3" x14ac:dyDescent="0.2">
      <c r="A38" s="175"/>
      <c r="B38" s="296"/>
      <c r="C38" s="300"/>
    </row>
    <row r="39" spans="1:3" x14ac:dyDescent="0.2">
      <c r="A39" s="175"/>
      <c r="B39" s="296"/>
      <c r="C39" s="300"/>
    </row>
    <row r="40" spans="1:3" x14ac:dyDescent="0.2">
      <c r="A40" s="175"/>
      <c r="B40" s="296"/>
      <c r="C40" s="300"/>
    </row>
    <row r="41" spans="1:3" x14ac:dyDescent="0.2">
      <c r="A41" s="175"/>
      <c r="B41" s="296"/>
      <c r="C41" s="300"/>
    </row>
    <row r="42" spans="1:3" x14ac:dyDescent="0.2">
      <c r="A42" s="175"/>
      <c r="B42" s="296"/>
      <c r="C42" s="300"/>
    </row>
    <row r="43" spans="1:3" x14ac:dyDescent="0.2">
      <c r="A43" s="175"/>
      <c r="B43" s="296"/>
      <c r="C43" s="300"/>
    </row>
    <row r="44" spans="1:3" x14ac:dyDescent="0.2">
      <c r="A44" s="175"/>
      <c r="B44" s="296"/>
      <c r="C44" s="300"/>
    </row>
    <row r="45" spans="1:3" x14ac:dyDescent="0.2">
      <c r="A45" s="175"/>
      <c r="B45" s="296"/>
      <c r="C45" s="300"/>
    </row>
    <row r="46" spans="1:3" x14ac:dyDescent="0.2">
      <c r="A46" s="175"/>
      <c r="B46" s="296"/>
      <c r="C46" s="300"/>
    </row>
    <row r="47" spans="1:3" x14ac:dyDescent="0.2">
      <c r="A47" s="175"/>
      <c r="B47" s="296"/>
      <c r="C47" s="300"/>
    </row>
    <row r="48" spans="1:3" x14ac:dyDescent="0.2">
      <c r="A48" s="175"/>
      <c r="B48" s="296"/>
      <c r="C48" s="300"/>
    </row>
    <row r="49" spans="1:3" x14ac:dyDescent="0.2">
      <c r="A49" s="175"/>
      <c r="B49" s="296"/>
      <c r="C49" s="300"/>
    </row>
    <row r="50" spans="1:3" x14ac:dyDescent="0.2">
      <c r="A50" s="175"/>
      <c r="B50" s="296"/>
      <c r="C50" s="300"/>
    </row>
    <row r="51" spans="1:3" x14ac:dyDescent="0.2">
      <c r="A51" s="175"/>
      <c r="B51" s="296"/>
      <c r="C51" s="300"/>
    </row>
    <row r="52" spans="1:3" x14ac:dyDescent="0.2">
      <c r="A52" s="175"/>
      <c r="B52" s="296"/>
      <c r="C52" s="300"/>
    </row>
    <row r="53" spans="1:3" x14ac:dyDescent="0.2">
      <c r="A53" s="175"/>
      <c r="B53" s="296"/>
      <c r="C53" s="300"/>
    </row>
    <row r="54" spans="1:3" x14ac:dyDescent="0.2">
      <c r="A54" s="175"/>
      <c r="B54" s="296"/>
      <c r="C54" s="300"/>
    </row>
    <row r="55" spans="1:3" x14ac:dyDescent="0.2">
      <c r="A55" s="175"/>
      <c r="B55" s="296"/>
      <c r="C55" s="300"/>
    </row>
    <row r="56" spans="1:3" ht="13.5" thickBot="1" x14ac:dyDescent="0.25">
      <c r="A56" s="176"/>
      <c r="B56" s="289"/>
      <c r="C56" s="305"/>
    </row>
    <row r="57" spans="1:3" x14ac:dyDescent="0.2">
      <c r="A57" s="44" t="s">
        <v>348</v>
      </c>
      <c r="B57" s="38"/>
    </row>
  </sheetData>
  <sheetProtection password="8CF1" sheet="1" scenarios="1"/>
  <mergeCells count="55">
    <mergeCell ref="B53:C53"/>
    <mergeCell ref="B54:C54"/>
    <mergeCell ref="B55:C55"/>
    <mergeCell ref="B56:C56"/>
    <mergeCell ref="B49:C49"/>
    <mergeCell ref="B50:C50"/>
    <mergeCell ref="B51:C51"/>
    <mergeCell ref="B52:C52"/>
    <mergeCell ref="B45:C45"/>
    <mergeCell ref="B46:C46"/>
    <mergeCell ref="B47:C47"/>
    <mergeCell ref="B48:C48"/>
    <mergeCell ref="B41:C41"/>
    <mergeCell ref="B42:C42"/>
    <mergeCell ref="B43:C43"/>
    <mergeCell ref="B44:C44"/>
    <mergeCell ref="B37:C37"/>
    <mergeCell ref="B38:C38"/>
    <mergeCell ref="B39:C39"/>
    <mergeCell ref="B40:C40"/>
    <mergeCell ref="B33:C33"/>
    <mergeCell ref="B34:C34"/>
    <mergeCell ref="B35:C35"/>
    <mergeCell ref="B36:C36"/>
    <mergeCell ref="B29:C29"/>
    <mergeCell ref="B30:C30"/>
    <mergeCell ref="B31:C31"/>
    <mergeCell ref="B32:C32"/>
    <mergeCell ref="B25:C25"/>
    <mergeCell ref="B26:C26"/>
    <mergeCell ref="B27:C27"/>
    <mergeCell ref="B28:C28"/>
    <mergeCell ref="B21:C21"/>
    <mergeCell ref="B22:C22"/>
    <mergeCell ref="B23:C23"/>
    <mergeCell ref="B24:C24"/>
    <mergeCell ref="B17:C17"/>
    <mergeCell ref="B18:C18"/>
    <mergeCell ref="B19:C19"/>
    <mergeCell ref="B20:C20"/>
    <mergeCell ref="B13:C13"/>
    <mergeCell ref="B14:C14"/>
    <mergeCell ref="B15:C15"/>
    <mergeCell ref="B16:C16"/>
    <mergeCell ref="B9:C9"/>
    <mergeCell ref="B10:C10"/>
    <mergeCell ref="B11:C11"/>
    <mergeCell ref="B12:C12"/>
    <mergeCell ref="B8:C8"/>
    <mergeCell ref="B3:C3"/>
    <mergeCell ref="B2:C2"/>
    <mergeCell ref="B4:C4"/>
    <mergeCell ref="B5:C5"/>
    <mergeCell ref="B6:C6"/>
    <mergeCell ref="B7:C7"/>
  </mergeCells>
  <phoneticPr fontId="2" type="noConversion"/>
  <dataValidations count="1">
    <dataValidation type="date" operator="greaterThan" allowBlank="1" showInputMessage="1" showErrorMessage="1" sqref="A4:A56">
      <formula1>1</formula1>
    </dataValidation>
  </dataValidations>
  <printOptions horizontalCentered="1" verticalCentered="1"/>
  <pageMargins left="0.3" right="0.3" top="0.3" bottom="0.3" header="0.5" footer="0.5"/>
  <pageSetup scale="79"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26"/>
  <sheetViews>
    <sheetView workbookViewId="0"/>
  </sheetViews>
  <sheetFormatPr defaultRowHeight="12.75" x14ac:dyDescent="0.2"/>
  <cols>
    <col min="1" max="1" width="30.7109375" customWidth="1"/>
    <col min="2" max="8" width="20.7109375" customWidth="1"/>
  </cols>
  <sheetData>
    <row r="1" spans="1:8" s="2" customFormat="1" ht="15.75" x14ac:dyDescent="0.25">
      <c r="A1" s="156" t="s">
        <v>214</v>
      </c>
      <c r="B1" s="157"/>
      <c r="C1" s="157"/>
      <c r="D1" s="158"/>
      <c r="E1" s="158"/>
      <c r="F1" s="158"/>
      <c r="G1" s="158"/>
      <c r="H1" s="158"/>
    </row>
    <row r="2" spans="1:8" s="2" customFormat="1" ht="24" x14ac:dyDescent="0.2">
      <c r="A2" s="159" t="s">
        <v>206</v>
      </c>
      <c r="B2" s="160" t="s">
        <v>207</v>
      </c>
      <c r="C2" s="161" t="s">
        <v>208</v>
      </c>
      <c r="D2" s="161" t="s">
        <v>209</v>
      </c>
      <c r="E2" s="161" t="s">
        <v>210</v>
      </c>
      <c r="F2" s="162" t="s">
        <v>211</v>
      </c>
      <c r="G2" s="161" t="s">
        <v>212</v>
      </c>
      <c r="H2" s="161" t="s">
        <v>213</v>
      </c>
    </row>
    <row r="3" spans="1:8" ht="12.75" customHeight="1" x14ac:dyDescent="0.2">
      <c r="A3" s="153" t="s">
        <v>195</v>
      </c>
      <c r="B3" s="154" t="s">
        <v>196</v>
      </c>
    </row>
    <row r="4" spans="1:8" x14ac:dyDescent="0.2">
      <c r="A4" s="155" t="s">
        <v>205</v>
      </c>
      <c r="B4" s="164"/>
      <c r="C4" s="163"/>
      <c r="D4" s="163"/>
      <c r="E4" s="163"/>
      <c r="F4" s="163"/>
      <c r="G4" s="163"/>
      <c r="H4" s="163"/>
    </row>
    <row r="5" spans="1:8" x14ac:dyDescent="0.2">
      <c r="A5" t="s">
        <v>215</v>
      </c>
      <c r="B5" s="163" t="s">
        <v>216</v>
      </c>
      <c r="C5" s="163"/>
      <c r="D5" s="163"/>
      <c r="E5" s="163"/>
      <c r="F5" s="163"/>
      <c r="G5" s="163"/>
      <c r="H5" s="163"/>
    </row>
    <row r="6" spans="1:8" s="2" customFormat="1" ht="12.75" customHeight="1" x14ac:dyDescent="0.2">
      <c r="A6" s="2" t="s">
        <v>219</v>
      </c>
      <c r="B6" s="164" t="s">
        <v>222</v>
      </c>
      <c r="C6" s="164"/>
      <c r="D6" s="164"/>
      <c r="E6" s="164"/>
      <c r="F6" s="164"/>
      <c r="G6" s="164"/>
      <c r="H6" s="164"/>
    </row>
    <row r="7" spans="1:8" s="2" customFormat="1" ht="12.75" customHeight="1" x14ac:dyDescent="0.2">
      <c r="A7" s="2" t="s">
        <v>220</v>
      </c>
      <c r="B7" s="164" t="s">
        <v>221</v>
      </c>
      <c r="C7" s="164"/>
      <c r="D7" s="164"/>
      <c r="E7" s="164"/>
      <c r="F7" s="164"/>
      <c r="G7" s="164"/>
      <c r="H7" s="164"/>
    </row>
    <row r="8" spans="1:8" s="2" customFormat="1" ht="12.75" customHeight="1" x14ac:dyDescent="0.2">
      <c r="A8" s="2" t="s">
        <v>224</v>
      </c>
      <c r="B8" s="2" t="s">
        <v>225</v>
      </c>
      <c r="C8" s="164"/>
      <c r="D8" s="164"/>
      <c r="E8" s="164"/>
      <c r="F8" s="164"/>
      <c r="G8" s="164"/>
      <c r="H8" s="164"/>
    </row>
    <row r="9" spans="1:8" x14ac:dyDescent="0.2">
      <c r="A9" t="s">
        <v>218</v>
      </c>
      <c r="B9" s="163" t="s">
        <v>217</v>
      </c>
      <c r="C9" s="163"/>
      <c r="D9" s="163"/>
      <c r="E9" s="163"/>
      <c r="F9" s="163"/>
      <c r="G9" s="163"/>
      <c r="H9" s="163"/>
    </row>
    <row r="10" spans="1:8" x14ac:dyDescent="0.2">
      <c r="A10" s="7" t="s">
        <v>349</v>
      </c>
      <c r="B10" s="7" t="s">
        <v>350</v>
      </c>
    </row>
    <row r="12" spans="1:8" x14ac:dyDescent="0.2">
      <c r="A12" s="155" t="s">
        <v>197</v>
      </c>
      <c r="B12" s="164"/>
      <c r="C12" s="163"/>
      <c r="D12" s="163"/>
      <c r="E12" s="163"/>
      <c r="F12" s="163"/>
      <c r="G12" s="163"/>
      <c r="H12" s="163"/>
    </row>
    <row r="13" spans="1:8" x14ac:dyDescent="0.2">
      <c r="A13" s="2" t="s">
        <v>198</v>
      </c>
      <c r="B13" s="164" t="s">
        <v>199</v>
      </c>
      <c r="C13" s="163"/>
      <c r="D13" s="163"/>
      <c r="E13" s="163"/>
      <c r="F13" s="163"/>
      <c r="G13" s="163"/>
      <c r="H13" s="163"/>
    </row>
    <row r="14" spans="1:8" x14ac:dyDescent="0.2">
      <c r="A14" s="2" t="s">
        <v>200</v>
      </c>
      <c r="B14" s="164" t="s">
        <v>201</v>
      </c>
      <c r="C14" s="163"/>
      <c r="D14" s="163"/>
      <c r="E14" s="163"/>
      <c r="F14" s="163"/>
      <c r="G14" s="163"/>
      <c r="H14" s="163"/>
    </row>
    <row r="15" spans="1:8" x14ac:dyDescent="0.2">
      <c r="A15" s="2"/>
      <c r="B15" s="164"/>
      <c r="C15" s="163"/>
      <c r="D15" s="163"/>
      <c r="E15" s="163"/>
      <c r="F15" s="163"/>
      <c r="G15" s="163"/>
      <c r="H15" s="163"/>
    </row>
    <row r="16" spans="1:8" x14ac:dyDescent="0.2">
      <c r="A16" s="2" t="s">
        <v>202</v>
      </c>
      <c r="B16" s="164" t="s">
        <v>236</v>
      </c>
      <c r="C16" s="163"/>
      <c r="D16" s="163"/>
      <c r="E16" s="163"/>
      <c r="F16" s="163"/>
      <c r="G16" s="163"/>
      <c r="H16" s="163"/>
    </row>
    <row r="17" spans="1:8" x14ac:dyDescent="0.2">
      <c r="A17" s="2" t="s">
        <v>203</v>
      </c>
      <c r="B17" s="164" t="s">
        <v>204</v>
      </c>
      <c r="C17" s="163"/>
      <c r="D17" s="163"/>
      <c r="E17" s="163"/>
      <c r="F17" s="163"/>
      <c r="G17" s="163"/>
      <c r="H17" s="163"/>
    </row>
    <row r="18" spans="1:8" x14ac:dyDescent="0.2">
      <c r="A18" s="2"/>
      <c r="B18" s="164"/>
      <c r="C18" s="163"/>
      <c r="D18" s="163"/>
      <c r="E18" s="163"/>
      <c r="F18" s="163"/>
      <c r="G18" s="163"/>
      <c r="H18" s="163"/>
    </row>
    <row r="19" spans="1:8" x14ac:dyDescent="0.2">
      <c r="A19" s="2" t="s">
        <v>227</v>
      </c>
      <c r="B19" s="2" t="s">
        <v>235</v>
      </c>
    </row>
    <row r="20" spans="1:8" x14ac:dyDescent="0.2">
      <c r="A20" s="167" t="s">
        <v>228</v>
      </c>
      <c r="B20" s="2" t="s">
        <v>233</v>
      </c>
    </row>
    <row r="21" spans="1:8" x14ac:dyDescent="0.2">
      <c r="A21" s="167"/>
      <c r="B21" s="2"/>
    </row>
    <row r="22" spans="1:8" x14ac:dyDescent="0.2">
      <c r="A22" s="167" t="s">
        <v>230</v>
      </c>
      <c r="B22" s="2" t="s">
        <v>234</v>
      </c>
    </row>
    <row r="23" spans="1:8" x14ac:dyDescent="0.2">
      <c r="A23" s="167" t="s">
        <v>231</v>
      </c>
      <c r="B23" s="2" t="s">
        <v>232</v>
      </c>
    </row>
    <row r="24" spans="1:8" x14ac:dyDescent="0.2">
      <c r="A24" s="167"/>
      <c r="B24" s="2"/>
    </row>
    <row r="25" spans="1:8" x14ac:dyDescent="0.2">
      <c r="A25" s="166" t="s">
        <v>226</v>
      </c>
      <c r="B25" s="167"/>
    </row>
    <row r="26" spans="1:8" x14ac:dyDescent="0.2">
      <c r="A26" s="3"/>
      <c r="B26" s="168"/>
    </row>
  </sheetData>
  <dataConsolidate/>
  <phoneticPr fontId="2" type="noConversion"/>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73"/>
  <sheetViews>
    <sheetView workbookViewId="0"/>
  </sheetViews>
  <sheetFormatPr defaultColWidth="9.140625" defaultRowHeight="12.75" x14ac:dyDescent="0.2"/>
  <cols>
    <col min="1" max="1" width="32.7109375" style="7" customWidth="1"/>
    <col min="2" max="2" width="65.7109375" style="7" customWidth="1"/>
    <col min="3" max="16384" width="9.140625" style="7"/>
  </cols>
  <sheetData>
    <row r="1" spans="1:2" ht="18" x14ac:dyDescent="0.25">
      <c r="B1" s="169" t="s">
        <v>346</v>
      </c>
    </row>
    <row r="2" spans="1:2" ht="12.75" customHeight="1" x14ac:dyDescent="0.25">
      <c r="B2" s="177" t="s">
        <v>357</v>
      </c>
    </row>
    <row r="3" spans="1:2" ht="45" customHeight="1" x14ac:dyDescent="0.2">
      <c r="A3" s="174"/>
      <c r="B3" s="179" t="s">
        <v>352</v>
      </c>
    </row>
    <row r="4" spans="1:2" x14ac:dyDescent="0.2">
      <c r="A4" s="137" t="s">
        <v>78</v>
      </c>
      <c r="B4" s="152" t="s">
        <v>194</v>
      </c>
    </row>
    <row r="5" spans="1:2" x14ac:dyDescent="0.2">
      <c r="A5" s="129" t="s">
        <v>80</v>
      </c>
      <c r="B5" s="180">
        <f>IF(Account_Information="", "", Account_Information)</f>
        <v>42145</v>
      </c>
    </row>
    <row r="6" spans="1:2" x14ac:dyDescent="0.2">
      <c r="A6" s="129" t="s">
        <v>81</v>
      </c>
      <c r="B6" s="180">
        <f>IF(BlueSheet!F2="", "", BlueSheet!F2)</f>
        <v>42145</v>
      </c>
    </row>
    <row r="7" spans="1:2" x14ac:dyDescent="0.2">
      <c r="A7" s="129" t="s">
        <v>82</v>
      </c>
      <c r="B7" s="170" t="str">
        <f>IF(BlueSheet!B3="", "", BlueSheet!B3)</f>
        <v>Sai Kiran Kumar</v>
      </c>
    </row>
    <row r="8" spans="1:2" x14ac:dyDescent="0.2">
      <c r="A8" s="129" t="s">
        <v>83</v>
      </c>
      <c r="B8" s="171" t="str">
        <f>IF(Account_Prospect="", "", Account_Prospect)</f>
        <v>Anthem</v>
      </c>
    </row>
    <row r="9" spans="1:2" x14ac:dyDescent="0.2">
      <c r="A9" s="129" t="s">
        <v>84</v>
      </c>
      <c r="B9" s="171" t="str">
        <f>IF(BlueSheet!B5="", "", BlueSheet!B5)</f>
        <v/>
      </c>
    </row>
    <row r="10" spans="1:2" x14ac:dyDescent="0.2">
      <c r="A10" s="129" t="s">
        <v>85</v>
      </c>
      <c r="B10" s="171" t="str">
        <f>IF(BlueSheet!F5="", "", BlueSheet!F5)</f>
        <v>5M</v>
      </c>
    </row>
    <row r="11" spans="1:2" x14ac:dyDescent="0.2">
      <c r="A11" s="129"/>
      <c r="B11" s="138" t="s">
        <v>79</v>
      </c>
    </row>
    <row r="12" spans="1:2" ht="25.5" x14ac:dyDescent="0.2">
      <c r="A12" s="129" t="s">
        <v>86</v>
      </c>
      <c r="B12" s="131" t="str">
        <f>IF(Single_Sales_Objective="", "", Single_Sales_Objective)</f>
        <v>Improved Testing practices in the Provider Area</v>
      </c>
    </row>
    <row r="13" spans="1:2" x14ac:dyDescent="0.2">
      <c r="A13" s="129" t="s">
        <v>87</v>
      </c>
      <c r="B13" s="170" t="str">
        <f>IF(BlueSheet!B8="", "", BlueSheet!B8)</f>
        <v/>
      </c>
    </row>
    <row r="14" spans="1:2" x14ac:dyDescent="0.2">
      <c r="A14" s="129" t="s">
        <v>9</v>
      </c>
      <c r="B14" s="180">
        <f>IF(Close_Date="", "", Close_Date)</f>
        <v>42186</v>
      </c>
    </row>
    <row r="15" spans="1:2" x14ac:dyDescent="0.2">
      <c r="A15" s="137" t="s">
        <v>88</v>
      </c>
      <c r="B15" s="152" t="s">
        <v>194</v>
      </c>
    </row>
    <row r="16" spans="1:2" x14ac:dyDescent="0.2">
      <c r="A16" s="129" t="s">
        <v>89</v>
      </c>
      <c r="B16" s="131" t="str">
        <f>IF(Current_Position="", "", Current_Position)</f>
        <v/>
      </c>
    </row>
    <row r="17" spans="1:2" x14ac:dyDescent="0.2">
      <c r="A17" s="129" t="s">
        <v>3</v>
      </c>
      <c r="B17" s="131" t="str">
        <f>IF(BlueSheet!I4="", "", BlueSheet!I4)</f>
        <v>Cognizant</v>
      </c>
    </row>
    <row r="18" spans="1:2" x14ac:dyDescent="0.2">
      <c r="A18" s="129" t="s">
        <v>90</v>
      </c>
      <c r="B18" s="131" t="str">
        <f>IF(BlueSheet!J6="", "", BlueSheet!J6)</f>
        <v/>
      </c>
    </row>
    <row r="19" spans="1:2" x14ac:dyDescent="0.2">
      <c r="A19" s="129" t="s">
        <v>70</v>
      </c>
      <c r="B19" s="131" t="str">
        <f>IF(BlueSheet!J7="", "", BlueSheet!J7)</f>
        <v/>
      </c>
    </row>
    <row r="20" spans="1:2" x14ac:dyDescent="0.2">
      <c r="A20" s="129" t="s">
        <v>71</v>
      </c>
      <c r="B20" s="131" t="str">
        <f>IF(BlueSheet!J8="", "", BlueSheet!J8)</f>
        <v/>
      </c>
    </row>
    <row r="21" spans="1:2" x14ac:dyDescent="0.2">
      <c r="A21" s="137" t="s">
        <v>91</v>
      </c>
      <c r="B21" s="139" t="s">
        <v>92</v>
      </c>
    </row>
    <row r="22" spans="1:2" x14ac:dyDescent="0.2">
      <c r="A22" s="131" t="str">
        <f>"Point #1:     " &amp; BlueSheet!Q4</f>
        <v xml:space="preserve">Point #1:     </v>
      </c>
      <c r="B22" s="131" t="str">
        <f>IF(Ideal_Customer_Criteria="", "", Ideal_Customer_Criteria)</f>
        <v/>
      </c>
    </row>
    <row r="23" spans="1:2" x14ac:dyDescent="0.2">
      <c r="A23" s="131" t="str">
        <f>"Point #2:     " &amp; BlueSheet!Q5</f>
        <v xml:space="preserve">Point #2:     </v>
      </c>
      <c r="B23" s="131" t="str">
        <f>IF(BlueSheet!N5="", "", BlueSheet!N5)</f>
        <v/>
      </c>
    </row>
    <row r="24" spans="1:2" x14ac:dyDescent="0.2">
      <c r="A24" s="131" t="str">
        <f>"Point #3:     " &amp; BlueSheet!Q6</f>
        <v xml:space="preserve">Point #3:     </v>
      </c>
      <c r="B24" s="131" t="str">
        <f>IF(BlueSheet!N6="", "", BlueSheet!N6)</f>
        <v/>
      </c>
    </row>
    <row r="25" spans="1:2" x14ac:dyDescent="0.2">
      <c r="A25" s="131" t="str">
        <f>"Point #4:     " &amp; BlueSheet!Q7</f>
        <v xml:space="preserve">Point #4:     </v>
      </c>
      <c r="B25" s="131" t="str">
        <f>IF(BlueSheet!N7="", "", BlueSheet!N7)</f>
        <v/>
      </c>
    </row>
    <row r="26" spans="1:2" x14ac:dyDescent="0.2">
      <c r="A26" s="131" t="str">
        <f>"Point #5:     " &amp; BlueSheet!Q8</f>
        <v xml:space="preserve">Point #5:     </v>
      </c>
      <c r="B26" s="131" t="str">
        <f>IF(BlueSheet!N8="", "", BlueSheet!N8)</f>
        <v/>
      </c>
    </row>
    <row r="27" spans="1:2" x14ac:dyDescent="0.2">
      <c r="A27" s="171" t="s">
        <v>193</v>
      </c>
      <c r="B27" s="172">
        <f>BlueSheet!Q9</f>
        <v>0</v>
      </c>
    </row>
    <row r="28" spans="1:2" x14ac:dyDescent="0.2">
      <c r="A28" s="137" t="s">
        <v>93</v>
      </c>
      <c r="B28" s="139" t="s">
        <v>105</v>
      </c>
    </row>
    <row r="29" spans="1:2" x14ac:dyDescent="0.2">
      <c r="A29" s="129" t="str">
        <f>"Contact #1:   " &amp; IF(BlueSheet!E19="", " ", BlueSheet!E19) &amp; "  |  " &amp; IF(BlueSheet!F19=" ", "", BlueSheet!F19) &amp; "  |  " &amp; IF(BlueSheet!G19=" ", "", BlueSheet!G19)</f>
        <v>Contact #1:   E, C  |  H  |  G</v>
      </c>
      <c r="B29" s="129" t="str">
        <f>IF(BlueSheet!A19="", "", BlueSheet!A19)</f>
        <v>Diane Body</v>
      </c>
    </row>
    <row r="30" spans="1:2" x14ac:dyDescent="0.2">
      <c r="A30" s="129" t="str">
        <f>"Contact #2:   " &amp; IF(BlueSheet!E20="", " ", BlueSheet!E20) &amp; "  |  " &amp; IF(BlueSheet!F20=" ", "", BlueSheet!F20) &amp; "  |  " &amp; IF(BlueSheet!G20=" ", "", BlueSheet!G20)</f>
        <v>Contact #2:   E, C  |  M   |  G</v>
      </c>
      <c r="B30" s="129" t="str">
        <f>IF(BlueSheet!A20="", "", BlueSheet!A20)</f>
        <v>Allen Kemp</v>
      </c>
    </row>
    <row r="31" spans="1:2" x14ac:dyDescent="0.2">
      <c r="A31" s="129" t="str">
        <f>"Contact #3:   " &amp; IF(BlueSheet!E21="", " ", BlueSheet!E21) &amp; "  |  " &amp; IF(BlueSheet!F21=" ", "", BlueSheet!F21) &amp; "  |  " &amp; IF(BlueSheet!G21=" ", "", BlueSheet!G21)</f>
        <v>Contact #3:   E, T, C  |  H  |  G</v>
      </c>
      <c r="B31" s="129" t="str">
        <f>IF(BlueSheet!A21="", "", BlueSheet!A21)</f>
        <v>Jay Evans</v>
      </c>
    </row>
    <row r="32" spans="1:2" x14ac:dyDescent="0.2">
      <c r="A32" s="129" t="str">
        <f>"Contact #4:   " &amp; IF(BlueSheet!E22="", " ", BlueSheet!E22) &amp; "  |  " &amp; IF(BlueSheet!F22=" ", "", BlueSheet!F22) &amp; "  |  " &amp; IF(BlueSheet!G22=" ", "", BlueSheet!G22)</f>
        <v xml:space="preserve">Contact #4:      |    |  </v>
      </c>
      <c r="B32" s="129" t="str">
        <f>IF(BlueSheet!A22="", "", BlueSheet!A22)</f>
        <v/>
      </c>
    </row>
    <row r="33" spans="1:2" x14ac:dyDescent="0.2">
      <c r="A33" s="129" t="str">
        <f>"Contact #5:   " &amp; IF(BlueSheet!E23="", " ", BlueSheet!E23) &amp; "  |  " &amp; IF(BlueSheet!F23=" ", "", BlueSheet!F23) &amp; "  |  " &amp; IF(BlueSheet!G23=" ", "", BlueSheet!G23)</f>
        <v xml:space="preserve">Contact #5:      |    |  </v>
      </c>
      <c r="B33" s="129" t="str">
        <f>IF(BlueSheet!A23="", "", BlueSheet!A23)</f>
        <v/>
      </c>
    </row>
    <row r="34" spans="1:2" x14ac:dyDescent="0.2">
      <c r="A34" s="129" t="str">
        <f>"Contact #6:   " &amp; IF(BlueSheet!E24="", " ", BlueSheet!E24) &amp; "  |  " &amp; IF(BlueSheet!F24=" ", "", BlueSheet!F24) &amp; "  |  " &amp; IF(BlueSheet!G24=" ", "", BlueSheet!G24)</f>
        <v xml:space="preserve">Contact #6:      |    |  </v>
      </c>
      <c r="B34" s="129" t="str">
        <f>IF(BlueSheet!A24="", "", BlueSheet!A24)</f>
        <v/>
      </c>
    </row>
    <row r="35" spans="1:2" x14ac:dyDescent="0.2">
      <c r="A35" s="129" t="str">
        <f>"Contact #7:   " &amp; IF(BlueSheet!E25="", " ", BlueSheet!E25) &amp; "  |  " &amp; IF(BlueSheet!F25=" ", "", BlueSheet!F25) &amp; "  |  " &amp; IF(BlueSheet!G25=" ", "", BlueSheet!G25)</f>
        <v xml:space="preserve">Contact #7:      |    |  </v>
      </c>
      <c r="B35" s="129" t="str">
        <f>IF(BlueSheet!A25="", "", BlueSheet!A25)</f>
        <v/>
      </c>
    </row>
    <row r="36" spans="1:2" x14ac:dyDescent="0.2">
      <c r="A36" s="129" t="str">
        <f>"Contact #8:   " &amp; IF(BlueSheet!E26="", " ", BlueSheet!E26) &amp; "  |  " &amp; IF(BlueSheet!F26=" ", "", BlueSheet!F26) &amp; "  |  " &amp; IF(BlueSheet!G26=" ", "", BlueSheet!G26)</f>
        <v xml:space="preserve">Contact #8:      |    |  </v>
      </c>
      <c r="B36" s="129" t="str">
        <f>IF(BlueSheet!A26="", "", BlueSheet!A26)</f>
        <v/>
      </c>
    </row>
    <row r="37" spans="1:2" x14ac:dyDescent="0.2">
      <c r="A37" s="129" t="str">
        <f>"Contact #9:   " &amp; IF(BlueSheet!E27="", " ", BlueSheet!E27) &amp; "  |  " &amp; IF(BlueSheet!F27=" ", "", BlueSheet!F27) &amp; "  |  " &amp; IF(BlueSheet!G27=" ", "", BlueSheet!G27)</f>
        <v xml:space="preserve">Contact #9:      |    |  </v>
      </c>
      <c r="B37" s="129" t="str">
        <f>IF(BlueSheet!A27="", "", BlueSheet!A27)</f>
        <v/>
      </c>
    </row>
    <row r="38" spans="1:2" x14ac:dyDescent="0.2">
      <c r="A38" s="129" t="str">
        <f>"Contact #10: " &amp; IF(BlueSheet!E28="", " ", BlueSheet!E28) &amp; "  |  " &amp; IF(BlueSheet!F28=" ", "", BlueSheet!F28) &amp; "  |  " &amp; IF(BlueSheet!G28=" ", "", BlueSheet!G28)</f>
        <v xml:space="preserve">Contact #10:    |    |  </v>
      </c>
      <c r="B38" s="129" t="str">
        <f>IF(BlueSheet!A28="", "", BlueSheet!A28)</f>
        <v/>
      </c>
    </row>
    <row r="39" spans="1:2" x14ac:dyDescent="0.2">
      <c r="A39" s="129" t="str">
        <f>"Contact #11: " &amp; IF(Extras!E4="", " ",Extras!E4) &amp; "  |  " &amp; IF(Extras!F4=" ", "", Extras!F4) &amp; "  |  " &amp; IF(Extras!G4=" ", "", Extras!G4)</f>
        <v xml:space="preserve">Contact #11:    |    |  </v>
      </c>
      <c r="B39" s="129" t="str">
        <f>IF(Extras!A4="", "", Extras!A4)</f>
        <v/>
      </c>
    </row>
    <row r="40" spans="1:2" x14ac:dyDescent="0.2">
      <c r="A40" s="129" t="str">
        <f>"Contact #12: " &amp; IF(Extras!E5="", " ",Extras!E5) &amp; "  |  " &amp; IF(Extras!F5=" ", "", Extras!F5) &amp; "  |  " &amp; IF(Extras!G5=" ", "", Extras!G5)</f>
        <v xml:space="preserve">Contact #12:    |    |  </v>
      </c>
      <c r="B40" s="129" t="str">
        <f>IF(Extras!A5="", "", Extras!A5)</f>
        <v/>
      </c>
    </row>
    <row r="41" spans="1:2" x14ac:dyDescent="0.2">
      <c r="A41" s="129" t="str">
        <f>"Contact #13: " &amp; IF(Extras!E6="", " ",Extras!E6) &amp; "  |  " &amp; IF(Extras!F6=" ", "", Extras!F6) &amp; "  |  " &amp; IF(Extras!G6=" ", "", Extras!G6)</f>
        <v xml:space="preserve">Contact #13:    |    |  </v>
      </c>
      <c r="B41" s="129" t="str">
        <f>IF(Extras!A6="", "", Extras!A6)</f>
        <v/>
      </c>
    </row>
    <row r="42" spans="1:2" x14ac:dyDescent="0.2">
      <c r="A42" s="129" t="str">
        <f>"Contact #14: " &amp; IF(Extras!E7="", " ",Extras!E7) &amp; "  |  " &amp; IF(Extras!F7=" ", "", Extras!F7) &amp; "  |  " &amp; IF(Extras!G7=" ", "", Extras!G7)</f>
        <v xml:space="preserve">Contact #14:    |    |  </v>
      </c>
      <c r="B42" s="129" t="str">
        <f>IF(Extras!A7="", "", Extras!A7)</f>
        <v/>
      </c>
    </row>
    <row r="43" spans="1:2" x14ac:dyDescent="0.2">
      <c r="A43" s="129" t="str">
        <f>"Contact #15: " &amp; IF(Extras!E8="", " ",Extras!E8) &amp; "  |  " &amp; IF(Extras!F8=" ", "", Extras!F8) &amp; "  |  " &amp; IF(Extras!G8=" ", "", Extras!G8)</f>
        <v xml:space="preserve">Contact #15:    |    |  </v>
      </c>
      <c r="B43" s="129" t="str">
        <f>IF(Extras!A8="", "", Extras!A8)</f>
        <v/>
      </c>
    </row>
    <row r="44" spans="1:2" x14ac:dyDescent="0.2">
      <c r="A44" s="129" t="str">
        <f>"Contact #16: " &amp; IF(Extras!E9="", " ",Extras!E9) &amp; "  |  " &amp; IF(Extras!F9=" ", "", Extras!F9) &amp; "  |  " &amp; IF(Extras!G9=" ", "", Extras!G9)</f>
        <v xml:space="preserve">Contact #16:    |    |  </v>
      </c>
      <c r="B44" s="129" t="str">
        <f>IF(Extras!A9="", "", Extras!A9)</f>
        <v/>
      </c>
    </row>
    <row r="45" spans="1:2" x14ac:dyDescent="0.2">
      <c r="A45" s="129" t="str">
        <f>"Contact #17: " &amp; IF(Extras!E10="", " ",Extras!E10) &amp; "  |  " &amp; IF(Extras!F10=" ", "", Extras!F10) &amp; "  |  " &amp; IF(Extras!G10=" ", "", Extras!G10)</f>
        <v xml:space="preserve">Contact #17:    |    |  </v>
      </c>
      <c r="B45" s="129" t="str">
        <f>IF(Extras!A10="", "", Extras!A10)</f>
        <v/>
      </c>
    </row>
    <row r="46" spans="1:2" x14ac:dyDescent="0.2">
      <c r="A46" s="129" t="str">
        <f>"Contact #18: " &amp; IF(Extras!E11="", " ",Extras!E11) &amp; "  |  " &amp; IF(Extras!F11=" ", "", Extras!F11) &amp; "  |  " &amp; IF(Extras!G11=" ", "", Extras!G11)</f>
        <v xml:space="preserve">Contact #18:    |    |  </v>
      </c>
      <c r="B46" s="129" t="str">
        <f>IF(Extras!A11="", "", Extras!A11)</f>
        <v/>
      </c>
    </row>
    <row r="47" spans="1:2" x14ac:dyDescent="0.2">
      <c r="A47" s="129" t="str">
        <f>"Contact #19: " &amp; IF(Extras!E12="", " ",Extras!E12) &amp; "  |  " &amp; IF(Extras!F12=" ", "", Extras!F12) &amp; "  |  " &amp; IF(Extras!G12=" ", "", Extras!G12)</f>
        <v xml:space="preserve">Contact #19:    |    |  </v>
      </c>
      <c r="B47" s="129" t="str">
        <f>IF(Extras!A12="", "", Extras!A12)</f>
        <v/>
      </c>
    </row>
    <row r="48" spans="1:2" x14ac:dyDescent="0.2">
      <c r="A48" s="129" t="str">
        <f>"Contact #20: " &amp; IF(Extras!E13="", " ",Extras!E13) &amp; "  |  " &amp; IF(Extras!F13=" ", "", Extras!F13) &amp; "  |  " &amp; IF(Extras!G13=" ", "", Extras!G13)</f>
        <v xml:space="preserve">Contact #20:    |    |  </v>
      </c>
      <c r="B48" s="129" t="str">
        <f>IF(Extras!A13="", "", Extras!A13)</f>
        <v/>
      </c>
    </row>
    <row r="49" spans="1:2" x14ac:dyDescent="0.2">
      <c r="A49" s="129" t="str">
        <f>"Contact #21: " &amp; IF(Extras!E14="", " ",Extras!E14) &amp; "  |  " &amp; IF(Extras!F14=" ", "", Extras!F14) &amp; "  |  " &amp; IF(Extras!G14=" ", "", Extras!G14)</f>
        <v xml:space="preserve">Contact #21:    |    |  </v>
      </c>
      <c r="B49" s="129" t="str">
        <f>IF(Extras!A14="", "", Extras!A14)</f>
        <v/>
      </c>
    </row>
    <row r="50" spans="1:2" x14ac:dyDescent="0.2">
      <c r="A50" s="129" t="str">
        <f>"Contact #22: " &amp; IF(Extras!E15="", " ",Extras!E15) &amp; "  |  " &amp; IF(Extras!F15=" ", "", Extras!F15) &amp; "  |  " &amp; IF(Extras!G15=" ", "", Extras!G15)</f>
        <v xml:space="preserve">Contact #22:    |    |  </v>
      </c>
      <c r="B50" s="129" t="str">
        <f>IF(Extras!A15="", "", Extras!A15)</f>
        <v/>
      </c>
    </row>
    <row r="51" spans="1:2" x14ac:dyDescent="0.2">
      <c r="A51" s="129" t="str">
        <f>"Contact #23: " &amp; IF(Extras!E16="", " ",Extras!E16) &amp; "  |  " &amp; IF(Extras!F16=" ", "", Extras!F16) &amp; "  |  " &amp; IF(Extras!G16=" ", "", Extras!G16)</f>
        <v xml:space="preserve">Contact #23:    |    |  </v>
      </c>
      <c r="B51" s="129" t="str">
        <f>IF(Extras!A16="", "", Extras!A16)</f>
        <v/>
      </c>
    </row>
    <row r="52" spans="1:2" x14ac:dyDescent="0.2">
      <c r="A52" s="129" t="str">
        <f>"Contact #24: " &amp; IF(Extras!E17="", " ",Extras!E17) &amp; "  |  " &amp; IF(Extras!F17=" ", "", Extras!F17) &amp; "  |  " &amp; IF(Extras!G17=" ", "", Extras!G17)</f>
        <v xml:space="preserve">Contact #24:    |    |  </v>
      </c>
      <c r="B52" s="129" t="str">
        <f>IF(Extras!A17="", "", Extras!A17)</f>
        <v/>
      </c>
    </row>
    <row r="53" spans="1:2" x14ac:dyDescent="0.2">
      <c r="A53" s="129" t="str">
        <f>"Contact #25: " &amp; IF(Extras!E18="", " ",Extras!E18) &amp; "  |  " &amp; IF(Extras!F18=" ", "", Extras!F18) &amp; "  |  " &amp; IF(Extras!G18=" ", "", Extras!G18)</f>
        <v xml:space="preserve">Contact #25:    |    |  </v>
      </c>
      <c r="B53" s="129" t="str">
        <f>IF(Extras!A18="", "", Extras!A18)</f>
        <v/>
      </c>
    </row>
    <row r="54" spans="1:2" x14ac:dyDescent="0.2">
      <c r="A54" s="129" t="str">
        <f>"Contact #26: " &amp; IF(Extras!E19="", " ",Extras!E19) &amp; "  |  " &amp; IF(Extras!F19=" ", "", Extras!F19) &amp; "  |  " &amp; IF(Extras!G19=" ", "", Extras!G19)</f>
        <v xml:space="preserve">Contact #26:    |    |  </v>
      </c>
      <c r="B54" s="129" t="str">
        <f>IF(Extras!A19="", "", Extras!A19)</f>
        <v/>
      </c>
    </row>
    <row r="55" spans="1:2" x14ac:dyDescent="0.2">
      <c r="A55" s="129" t="str">
        <f>"Contact #27: " &amp; IF(Extras!E20="", " ",Extras!E20) &amp; "  |  " &amp; IF(Extras!F20=" ", "", Extras!F20) &amp; "  |  " &amp; IF(Extras!G20=" ", "", Extras!G20)</f>
        <v xml:space="preserve">Contact #27:    |    |  </v>
      </c>
      <c r="B55" s="129" t="str">
        <f>IF(Extras!A20="", "", Extras!A20)</f>
        <v/>
      </c>
    </row>
    <row r="56" spans="1:2" x14ac:dyDescent="0.2">
      <c r="A56" s="129" t="str">
        <f>"Contact #28: " &amp; IF(Extras!E21="", " ",Extras!E21) &amp; "  |  " &amp; IF(Extras!F21=" ", "", Extras!F21) &amp; "  |  " &amp; IF(Extras!G21=" ", "", Extras!G21)</f>
        <v xml:space="preserve">Contact #28:    |    |  </v>
      </c>
      <c r="B56" s="129" t="str">
        <f>IF(Extras!A21="", "", Extras!A21)</f>
        <v/>
      </c>
    </row>
    <row r="57" spans="1:2" x14ac:dyDescent="0.2">
      <c r="A57" s="129" t="str">
        <f>"Contact #29: " &amp; IF(Extras!E22="", " ",Extras!E22) &amp; "  |  " &amp; IF(Extras!F22=" ", "", Extras!F22) &amp; "  |  " &amp; IF(Extras!G22=" ", "", Extras!G22)</f>
        <v xml:space="preserve">Contact #29:    |    |  </v>
      </c>
      <c r="B57" s="129" t="str">
        <f>IF(Extras!A22="", "", Extras!A22)</f>
        <v/>
      </c>
    </row>
    <row r="58" spans="1:2" x14ac:dyDescent="0.2">
      <c r="A58" s="129" t="str">
        <f>"Contact #30: " &amp; IF(Extras!E23="", " ",Extras!E23) &amp; "  |  " &amp; IF(Extras!F23=" ", "", Extras!F23) &amp; "  |  " &amp; IF(Extras!G23=" ", "", Extras!G23)</f>
        <v xml:space="preserve">Contact #30:    |    |  </v>
      </c>
      <c r="B58" s="129" t="str">
        <f>IF(Extras!A23="", "", Extras!A23)</f>
        <v/>
      </c>
    </row>
    <row r="59" spans="1:2" x14ac:dyDescent="0.2">
      <c r="A59" s="129" t="str">
        <f>"Contact #31: " &amp; IF(Extras!E24="", " ",Extras!E24) &amp; "  |  " &amp; IF(Extras!F24=" ", "", Extras!F24) &amp; "  |  " &amp; IF(Extras!G24=" ", "", Extras!G24)</f>
        <v xml:space="preserve">Contact #31:    |    |  </v>
      </c>
      <c r="B59" s="129" t="str">
        <f>IF(Extras!A24="", "", Extras!A24)</f>
        <v/>
      </c>
    </row>
    <row r="60" spans="1:2" ht="25.5" x14ac:dyDescent="0.2">
      <c r="A60" s="137" t="s">
        <v>104</v>
      </c>
      <c r="B60" s="152" t="s">
        <v>194</v>
      </c>
    </row>
    <row r="61" spans="1:2" x14ac:dyDescent="0.2">
      <c r="A61" s="129" t="s">
        <v>94</v>
      </c>
      <c r="B61" s="129" t="str">
        <f>IF(BlueSheet!H19="", "", BlueSheet!H19)</f>
        <v>Efficiency in the provider area</v>
      </c>
    </row>
    <row r="62" spans="1:2" x14ac:dyDescent="0.2">
      <c r="A62" s="129" t="s">
        <v>95</v>
      </c>
      <c r="B62" s="129" t="str">
        <f>IF(BlueSheet!H20="", "", BlueSheet!H20)</f>
        <v xml:space="preserve">Automation </v>
      </c>
    </row>
    <row r="63" spans="1:2" x14ac:dyDescent="0.2">
      <c r="A63" s="129" t="s">
        <v>96</v>
      </c>
      <c r="B63" s="129" t="str">
        <f>IF(BlueSheet!H21="", "", BlueSheet!H21)</f>
        <v>Savings in terms of quality, time saving, dollars or all of the above.</v>
      </c>
    </row>
    <row r="64" spans="1:2" x14ac:dyDescent="0.2">
      <c r="A64" s="129" t="s">
        <v>97</v>
      </c>
      <c r="B64" s="129" t="str">
        <f>IF(BlueSheet!H22="", "", BlueSheet!H22)</f>
        <v/>
      </c>
    </row>
    <row r="65" spans="1:2" x14ac:dyDescent="0.2">
      <c r="A65" s="129" t="s">
        <v>98</v>
      </c>
      <c r="B65" s="129" t="str">
        <f>IF(BlueSheet!H23="", "", BlueSheet!H23)</f>
        <v/>
      </c>
    </row>
    <row r="66" spans="1:2" x14ac:dyDescent="0.2">
      <c r="A66" s="129" t="s">
        <v>99</v>
      </c>
      <c r="B66" s="129" t="str">
        <f>IF(BlueSheet!H24="", "", BlueSheet!H24)</f>
        <v/>
      </c>
    </row>
    <row r="67" spans="1:2" x14ac:dyDescent="0.2">
      <c r="A67" s="129" t="s">
        <v>100</v>
      </c>
      <c r="B67" s="129" t="str">
        <f>IF(BlueSheet!H25="", "", BlueSheet!H25)</f>
        <v/>
      </c>
    </row>
    <row r="68" spans="1:2" x14ac:dyDescent="0.2">
      <c r="A68" s="129" t="s">
        <v>101</v>
      </c>
      <c r="B68" s="129" t="str">
        <f>IF(BlueSheet!H26="", "", BlueSheet!H26)</f>
        <v/>
      </c>
    </row>
    <row r="69" spans="1:2" x14ac:dyDescent="0.2">
      <c r="A69" s="129" t="s">
        <v>102</v>
      </c>
      <c r="B69" s="129" t="str">
        <f>IF(BlueSheet!H27="", "", BlueSheet!H27)</f>
        <v/>
      </c>
    </row>
    <row r="70" spans="1:2" x14ac:dyDescent="0.2">
      <c r="A70" s="129" t="s">
        <v>103</v>
      </c>
      <c r="B70" s="129" t="str">
        <f>IF(BlueSheet!H28="", "", BlueSheet!H28)</f>
        <v/>
      </c>
    </row>
    <row r="71" spans="1:2" x14ac:dyDescent="0.2">
      <c r="A71" s="129" t="s">
        <v>237</v>
      </c>
      <c r="B71" s="129" t="str">
        <f>IF(Extras!H4="", "", Extras!H4)</f>
        <v/>
      </c>
    </row>
    <row r="72" spans="1:2" x14ac:dyDescent="0.2">
      <c r="A72" s="129" t="s">
        <v>239</v>
      </c>
      <c r="B72" s="129" t="str">
        <f>IF(Extras!H5="", "", Extras!H5)</f>
        <v/>
      </c>
    </row>
    <row r="73" spans="1:2" x14ac:dyDescent="0.2">
      <c r="A73" s="129" t="s">
        <v>240</v>
      </c>
      <c r="B73" s="129" t="str">
        <f>IF(Extras!H6="", "", Extras!H6)</f>
        <v/>
      </c>
    </row>
    <row r="74" spans="1:2" x14ac:dyDescent="0.2">
      <c r="A74" s="129" t="s">
        <v>241</v>
      </c>
      <c r="B74" s="129" t="str">
        <f>IF(Extras!H7="", "", Extras!H7)</f>
        <v/>
      </c>
    </row>
    <row r="75" spans="1:2" x14ac:dyDescent="0.2">
      <c r="A75" s="129" t="s">
        <v>242</v>
      </c>
      <c r="B75" s="129" t="str">
        <f>IF(Extras!H8="", "", Extras!H8)</f>
        <v/>
      </c>
    </row>
    <row r="76" spans="1:2" x14ac:dyDescent="0.2">
      <c r="A76" s="129" t="s">
        <v>243</v>
      </c>
      <c r="B76" s="129" t="str">
        <f>IF(Extras!H9="", "", Extras!H9)</f>
        <v/>
      </c>
    </row>
    <row r="77" spans="1:2" x14ac:dyDescent="0.2">
      <c r="A77" s="129" t="s">
        <v>244</v>
      </c>
      <c r="B77" s="129" t="str">
        <f>IF(Extras!H10="", "", Extras!H10)</f>
        <v/>
      </c>
    </row>
    <row r="78" spans="1:2" x14ac:dyDescent="0.2">
      <c r="A78" s="129" t="s">
        <v>245</v>
      </c>
      <c r="B78" s="129" t="str">
        <f>IF(Extras!H11="", "", Extras!H11)</f>
        <v/>
      </c>
    </row>
    <row r="79" spans="1:2" x14ac:dyDescent="0.2">
      <c r="A79" s="129" t="s">
        <v>246</v>
      </c>
      <c r="B79" s="129" t="str">
        <f>IF(Extras!H12="", "", Extras!H12)</f>
        <v/>
      </c>
    </row>
    <row r="80" spans="1:2" x14ac:dyDescent="0.2">
      <c r="A80" s="129" t="s">
        <v>247</v>
      </c>
      <c r="B80" s="129" t="str">
        <f>IF(Extras!H13="", "", Extras!H13)</f>
        <v/>
      </c>
    </row>
    <row r="81" spans="1:2" x14ac:dyDescent="0.2">
      <c r="A81" s="129" t="s">
        <v>248</v>
      </c>
      <c r="B81" s="129" t="str">
        <f>IF(Extras!H14="", "", Extras!H14)</f>
        <v/>
      </c>
    </row>
    <row r="82" spans="1:2" x14ac:dyDescent="0.2">
      <c r="A82" s="129" t="s">
        <v>249</v>
      </c>
      <c r="B82" s="129" t="str">
        <f>IF(Extras!H15="", "", Extras!H15)</f>
        <v/>
      </c>
    </row>
    <row r="83" spans="1:2" x14ac:dyDescent="0.2">
      <c r="A83" s="129" t="s">
        <v>250</v>
      </c>
      <c r="B83" s="129" t="str">
        <f>IF(Extras!H16="", "", Extras!H16)</f>
        <v/>
      </c>
    </row>
    <row r="84" spans="1:2" x14ac:dyDescent="0.2">
      <c r="A84" s="129" t="s">
        <v>251</v>
      </c>
      <c r="B84" s="129" t="str">
        <f>IF(Extras!H17="", "", Extras!H17)</f>
        <v/>
      </c>
    </row>
    <row r="85" spans="1:2" x14ac:dyDescent="0.2">
      <c r="A85" s="129" t="s">
        <v>252</v>
      </c>
      <c r="B85" s="129" t="str">
        <f>IF(Extras!H18="", "", Extras!H18)</f>
        <v/>
      </c>
    </row>
    <row r="86" spans="1:2" x14ac:dyDescent="0.2">
      <c r="A86" s="129" t="s">
        <v>253</v>
      </c>
      <c r="B86" s="129" t="str">
        <f>IF(Extras!H19="", "", Extras!H19)</f>
        <v/>
      </c>
    </row>
    <row r="87" spans="1:2" x14ac:dyDescent="0.2">
      <c r="A87" s="129" t="s">
        <v>254</v>
      </c>
      <c r="B87" s="129" t="str">
        <f>IF(Extras!H20="", "", Extras!H20)</f>
        <v/>
      </c>
    </row>
    <row r="88" spans="1:2" x14ac:dyDescent="0.2">
      <c r="A88" s="129" t="s">
        <v>255</v>
      </c>
      <c r="B88" s="129" t="str">
        <f>IF(Extras!H21="", "", Extras!H21)</f>
        <v/>
      </c>
    </row>
    <row r="89" spans="1:2" x14ac:dyDescent="0.2">
      <c r="A89" s="129" t="s">
        <v>256</v>
      </c>
      <c r="B89" s="129" t="str">
        <f>IF(Extras!H22="", "", Extras!H22)</f>
        <v/>
      </c>
    </row>
    <row r="90" spans="1:2" x14ac:dyDescent="0.2">
      <c r="A90" s="129" t="s">
        <v>257</v>
      </c>
      <c r="B90" s="129" t="str">
        <f>IF(Extras!H23="", "", Extras!H23)</f>
        <v/>
      </c>
    </row>
    <row r="91" spans="1:2" x14ac:dyDescent="0.2">
      <c r="A91" s="129" t="s">
        <v>238</v>
      </c>
      <c r="B91" s="129" t="str">
        <f>IF(Extras!H24="", "", Extras!H24)</f>
        <v/>
      </c>
    </row>
    <row r="92" spans="1:2" x14ac:dyDescent="0.2">
      <c r="A92" s="137" t="s">
        <v>106</v>
      </c>
      <c r="B92" s="139" t="s">
        <v>107</v>
      </c>
    </row>
    <row r="93" spans="1:2" x14ac:dyDescent="0.2">
      <c r="A93" s="131" t="str">
        <f>"Contact #1:     " &amp; BlueSheet!M19</f>
        <v xml:space="preserve">Contact #1:     </v>
      </c>
      <c r="B93" s="129" t="str">
        <f>IF(BlueSheet!O19="", "", BlueSheet!O19)</f>
        <v/>
      </c>
    </row>
    <row r="94" spans="1:2" x14ac:dyDescent="0.2">
      <c r="A94" s="131" t="str">
        <f>"Contact #2:     " &amp; BlueSheet!M20</f>
        <v xml:space="preserve">Contact #2:     </v>
      </c>
      <c r="B94" s="129" t="str">
        <f>IF(BlueSheet!O20="", "", BlueSheet!O20)</f>
        <v/>
      </c>
    </row>
    <row r="95" spans="1:2" x14ac:dyDescent="0.2">
      <c r="A95" s="131" t="str">
        <f>"Contact #3:     " &amp; BlueSheet!M21</f>
        <v xml:space="preserve">Contact #3:     </v>
      </c>
      <c r="B95" s="129" t="str">
        <f>IF(BlueSheet!O21="", "", BlueSheet!O21)</f>
        <v/>
      </c>
    </row>
    <row r="96" spans="1:2" x14ac:dyDescent="0.2">
      <c r="A96" s="131" t="str">
        <f>"Contact #4:     " &amp; BlueSheet!M22</f>
        <v xml:space="preserve">Contact #4:     </v>
      </c>
      <c r="B96" s="129" t="str">
        <f>IF(BlueSheet!O22="", "", BlueSheet!O22)</f>
        <v/>
      </c>
    </row>
    <row r="97" spans="1:2" x14ac:dyDescent="0.2">
      <c r="A97" s="131" t="str">
        <f>"Contact #5:     " &amp; BlueSheet!M23</f>
        <v xml:space="preserve">Contact #5:     </v>
      </c>
      <c r="B97" s="129" t="str">
        <f>IF(BlueSheet!O23="", "", BlueSheet!O23)</f>
        <v/>
      </c>
    </row>
    <row r="98" spans="1:2" x14ac:dyDescent="0.2">
      <c r="A98" s="131" t="str">
        <f>"Contact #6:     " &amp; BlueSheet!M24</f>
        <v xml:space="preserve">Contact #6:     </v>
      </c>
      <c r="B98" s="129" t="str">
        <f>IF(BlueSheet!O24="", "", BlueSheet!O24)</f>
        <v/>
      </c>
    </row>
    <row r="99" spans="1:2" x14ac:dyDescent="0.2">
      <c r="A99" s="131" t="str">
        <f>"Contact #7:     " &amp; BlueSheet!M25</f>
        <v xml:space="preserve">Contact #7:     </v>
      </c>
      <c r="B99" s="129" t="str">
        <f>IF(BlueSheet!O25="", "", BlueSheet!O25)</f>
        <v/>
      </c>
    </row>
    <row r="100" spans="1:2" x14ac:dyDescent="0.2">
      <c r="A100" s="131" t="str">
        <f>"Contact #8:     " &amp; BlueSheet!M26</f>
        <v xml:space="preserve">Contact #8:     </v>
      </c>
      <c r="B100" s="129" t="str">
        <f>IF(BlueSheet!O26="", "", BlueSheet!O26)</f>
        <v/>
      </c>
    </row>
    <row r="101" spans="1:2" x14ac:dyDescent="0.2">
      <c r="A101" s="131" t="str">
        <f>"Contact #9:     " &amp; BlueSheet!M27</f>
        <v xml:space="preserve">Contact #9:     </v>
      </c>
      <c r="B101" s="129" t="str">
        <f>IF(BlueSheet!O27="", "", BlueSheet!O27)</f>
        <v/>
      </c>
    </row>
    <row r="102" spans="1:2" x14ac:dyDescent="0.2">
      <c r="A102" s="131" t="str">
        <f>"Contact #10:    " &amp; BlueSheet!M28</f>
        <v xml:space="preserve">Contact #10:    </v>
      </c>
      <c r="B102" s="129" t="str">
        <f>IF(BlueSheet!O28="", "", BlueSheet!O28)</f>
        <v/>
      </c>
    </row>
    <row r="103" spans="1:2" x14ac:dyDescent="0.2">
      <c r="A103" s="131" t="str">
        <f>"Contact #11:    " &amp; Extras!H4</f>
        <v xml:space="preserve">Contact #11:    </v>
      </c>
      <c r="B103" s="129" t="str">
        <f>IF(Extras!O4="", "", Extras!O4)</f>
        <v/>
      </c>
    </row>
    <row r="104" spans="1:2" x14ac:dyDescent="0.2">
      <c r="A104" s="131" t="str">
        <f>"Contact #12:    " &amp; Extras!H5</f>
        <v xml:space="preserve">Contact #12:    </v>
      </c>
      <c r="B104" s="129" t="str">
        <f>IF(Extras!O5="", "", Extras!O5)</f>
        <v/>
      </c>
    </row>
    <row r="105" spans="1:2" x14ac:dyDescent="0.2">
      <c r="A105" s="131" t="str">
        <f>"Contact #13:    " &amp; Extras!H6</f>
        <v xml:space="preserve">Contact #13:    </v>
      </c>
      <c r="B105" s="129" t="str">
        <f>IF(Extras!O6="", "", Extras!O6)</f>
        <v/>
      </c>
    </row>
    <row r="106" spans="1:2" x14ac:dyDescent="0.2">
      <c r="A106" s="131" t="str">
        <f>"Contact #14:    " &amp; Extras!H7</f>
        <v xml:space="preserve">Contact #14:    </v>
      </c>
      <c r="B106" s="129" t="str">
        <f>IF(Extras!O7="", "", Extras!O7)</f>
        <v/>
      </c>
    </row>
    <row r="107" spans="1:2" x14ac:dyDescent="0.2">
      <c r="A107" s="131" t="str">
        <f>"Contact #15:    " &amp; Extras!H8</f>
        <v xml:space="preserve">Contact #15:    </v>
      </c>
      <c r="B107" s="129" t="str">
        <f>IF(Extras!O8="", "", Extras!O8)</f>
        <v/>
      </c>
    </row>
    <row r="108" spans="1:2" x14ac:dyDescent="0.2">
      <c r="A108" s="131" t="str">
        <f>"Contact #16:    " &amp; Extras!H9</f>
        <v xml:space="preserve">Contact #16:    </v>
      </c>
      <c r="B108" s="129" t="str">
        <f>IF(Extras!O9="", "", Extras!O9)</f>
        <v/>
      </c>
    </row>
    <row r="109" spans="1:2" x14ac:dyDescent="0.2">
      <c r="A109" s="131" t="str">
        <f>"Contact #17:    " &amp; Extras!H10</f>
        <v xml:space="preserve">Contact #17:    </v>
      </c>
      <c r="B109" s="129" t="str">
        <f>IF(Extras!O10="", "", Extras!O10)</f>
        <v/>
      </c>
    </row>
    <row r="110" spans="1:2" x14ac:dyDescent="0.2">
      <c r="A110" s="131" t="str">
        <f>"Contact #18:    " &amp; Extras!H11</f>
        <v xml:space="preserve">Contact #18:    </v>
      </c>
      <c r="B110" s="129" t="str">
        <f>IF(Extras!O11="", "", Extras!O11)</f>
        <v/>
      </c>
    </row>
    <row r="111" spans="1:2" x14ac:dyDescent="0.2">
      <c r="A111" s="131" t="str">
        <f>"Contact #19:    " &amp; Extras!H12</f>
        <v xml:space="preserve">Contact #19:    </v>
      </c>
      <c r="B111" s="129" t="str">
        <f>IF(Extras!O12="", "", Extras!O12)</f>
        <v/>
      </c>
    </row>
    <row r="112" spans="1:2" x14ac:dyDescent="0.2">
      <c r="A112" s="131" t="str">
        <f>"Contact #20:    " &amp; Extras!H13</f>
        <v xml:space="preserve">Contact #20:    </v>
      </c>
      <c r="B112" s="129" t="str">
        <f>IF(Extras!O13="", "", Extras!O13)</f>
        <v/>
      </c>
    </row>
    <row r="113" spans="1:2" x14ac:dyDescent="0.2">
      <c r="A113" s="131" t="str">
        <f>"Contact #21:    " &amp; Extras!H14</f>
        <v xml:space="preserve">Contact #21:    </v>
      </c>
      <c r="B113" s="129" t="str">
        <f>IF(Extras!O14="", "", Extras!O14)</f>
        <v/>
      </c>
    </row>
    <row r="114" spans="1:2" x14ac:dyDescent="0.2">
      <c r="A114" s="131" t="str">
        <f>"Contact #22:    " &amp; Extras!H15</f>
        <v xml:space="preserve">Contact #22:    </v>
      </c>
      <c r="B114" s="129" t="str">
        <f>IF(Extras!O15="", "", Extras!O15)</f>
        <v/>
      </c>
    </row>
    <row r="115" spans="1:2" x14ac:dyDescent="0.2">
      <c r="A115" s="131" t="str">
        <f>"Contact #23:    " &amp; Extras!H16</f>
        <v xml:space="preserve">Contact #23:    </v>
      </c>
      <c r="B115" s="129" t="str">
        <f>IF(Extras!O16="", "", Extras!O16)</f>
        <v/>
      </c>
    </row>
    <row r="116" spans="1:2" x14ac:dyDescent="0.2">
      <c r="A116" s="131" t="str">
        <f>"Contact #24:    " &amp; Extras!H17</f>
        <v xml:space="preserve">Contact #24:    </v>
      </c>
      <c r="B116" s="129" t="str">
        <f>IF(Extras!O17="", "", Extras!O17)</f>
        <v/>
      </c>
    </row>
    <row r="117" spans="1:2" x14ac:dyDescent="0.2">
      <c r="A117" s="131" t="str">
        <f>"Contact #25:    " &amp; Extras!H18</f>
        <v xml:space="preserve">Contact #25:    </v>
      </c>
      <c r="B117" s="129" t="str">
        <f>IF(Extras!O18="", "", Extras!O18)</f>
        <v/>
      </c>
    </row>
    <row r="118" spans="1:2" x14ac:dyDescent="0.2">
      <c r="A118" s="131" t="str">
        <f>"Contact #26:    " &amp; Extras!H19</f>
        <v xml:space="preserve">Contact #26:    </v>
      </c>
      <c r="B118" s="129" t="str">
        <f>IF(Extras!O19="", "", Extras!O19)</f>
        <v/>
      </c>
    </row>
    <row r="119" spans="1:2" x14ac:dyDescent="0.2">
      <c r="A119" s="131" t="str">
        <f>"Contact #27:    " &amp; Extras!H20</f>
        <v xml:space="preserve">Contact #27:    </v>
      </c>
      <c r="B119" s="129" t="str">
        <f>IF(Extras!O20="", "", Extras!O20)</f>
        <v/>
      </c>
    </row>
    <row r="120" spans="1:2" x14ac:dyDescent="0.2">
      <c r="A120" s="131" t="str">
        <f>"Contact #28:    " &amp; Extras!H21</f>
        <v xml:space="preserve">Contact #28:    </v>
      </c>
      <c r="B120" s="129" t="str">
        <f>IF(Extras!O21="", "", Extras!O21)</f>
        <v/>
      </c>
    </row>
    <row r="121" spans="1:2" x14ac:dyDescent="0.2">
      <c r="A121" s="131" t="str">
        <f>"Contact #29:    " &amp; Extras!H22</f>
        <v xml:space="preserve">Contact #29:    </v>
      </c>
      <c r="B121" s="129" t="str">
        <f>IF(Extras!O22="", "", Extras!O22)</f>
        <v/>
      </c>
    </row>
    <row r="122" spans="1:2" x14ac:dyDescent="0.2">
      <c r="A122" s="131" t="str">
        <f>"Contact #30:    " &amp; Extras!H23</f>
        <v xml:space="preserve">Contact #30:    </v>
      </c>
      <c r="B122" s="129" t="str">
        <f>IF(Extras!O23="", "", Extras!O23)</f>
        <v/>
      </c>
    </row>
    <row r="123" spans="1:2" x14ac:dyDescent="0.2">
      <c r="A123" s="131" t="str">
        <f>"Contact #31:    " &amp; Extras!H24</f>
        <v xml:space="preserve">Contact #31:    </v>
      </c>
      <c r="B123" s="129" t="str">
        <f>IF(Extras!O24="", "", Extras!O24)</f>
        <v/>
      </c>
    </row>
    <row r="124" spans="1:2" x14ac:dyDescent="0.2">
      <c r="A124" s="137" t="s">
        <v>108</v>
      </c>
      <c r="B124" s="152" t="s">
        <v>194</v>
      </c>
    </row>
    <row r="125" spans="1:2" x14ac:dyDescent="0.2">
      <c r="A125" s="129" t="s">
        <v>109</v>
      </c>
      <c r="B125" s="129" t="str">
        <f>IF(BlueSheet!A32="", "", BlueSheet!A32)</f>
        <v>Jay Evans is happy with the UST SIT team in EPDS v2 and WGSP</v>
      </c>
    </row>
    <row r="126" spans="1:2" x14ac:dyDescent="0.2">
      <c r="A126" s="129" t="s">
        <v>111</v>
      </c>
      <c r="B126" s="129" t="str">
        <f>IF(BlueSheet!A33="", "", BlueSheet!A33)</f>
        <v>UST can provide better rates than Cognizant</v>
      </c>
    </row>
    <row r="127" spans="1:2" x14ac:dyDescent="0.2">
      <c r="A127" s="129" t="s">
        <v>112</v>
      </c>
      <c r="B127" s="129" t="str">
        <f>IF(BlueSheet!A34="", "", BlueSheet!A34)</f>
        <v/>
      </c>
    </row>
    <row r="128" spans="1:2" x14ac:dyDescent="0.2">
      <c r="A128" s="129" t="s">
        <v>113</v>
      </c>
      <c r="B128" s="129" t="str">
        <f>IF(BlueSheet!A35="", "", BlueSheet!A35)</f>
        <v/>
      </c>
    </row>
    <row r="129" spans="1:2" x14ac:dyDescent="0.2">
      <c r="A129" s="129" t="s">
        <v>114</v>
      </c>
      <c r="B129" s="129" t="str">
        <f>IF(BlueSheet!A36="", "", BlueSheet!A36)</f>
        <v/>
      </c>
    </row>
    <row r="130" spans="1:2" x14ac:dyDescent="0.2">
      <c r="A130" s="129" t="s">
        <v>115</v>
      </c>
      <c r="B130" s="129" t="str">
        <f>IF(BlueSheet!A37="", "", BlueSheet!A37)</f>
        <v/>
      </c>
    </row>
    <row r="131" spans="1:2" x14ac:dyDescent="0.2">
      <c r="A131" s="129" t="s">
        <v>116</v>
      </c>
      <c r="B131" s="129" t="str">
        <f>IF(BlueSheet!A38="", "", BlueSheet!A38)</f>
        <v/>
      </c>
    </row>
    <row r="132" spans="1:2" x14ac:dyDescent="0.2">
      <c r="A132" s="129" t="s">
        <v>117</v>
      </c>
      <c r="B132" s="129" t="str">
        <f>IF(BlueSheet!A39="", "", BlueSheet!A39)</f>
        <v/>
      </c>
    </row>
    <row r="133" spans="1:2" x14ac:dyDescent="0.2">
      <c r="A133" s="129" t="s">
        <v>118</v>
      </c>
      <c r="B133" s="129" t="str">
        <f>IF(BlueSheet!A40="", "", BlueSheet!A40)</f>
        <v/>
      </c>
    </row>
    <row r="134" spans="1:2" x14ac:dyDescent="0.2">
      <c r="A134" s="129" t="s">
        <v>119</v>
      </c>
      <c r="B134" s="129" t="str">
        <f>IF(BlueSheet!A41="", "", BlueSheet!A41)</f>
        <v/>
      </c>
    </row>
    <row r="135" spans="1:2" x14ac:dyDescent="0.2">
      <c r="A135" s="129" t="s">
        <v>120</v>
      </c>
      <c r="B135" s="129" t="str">
        <f>IF(BlueSheet!A42="", "", BlueSheet!A42)</f>
        <v/>
      </c>
    </row>
    <row r="136" spans="1:2" x14ac:dyDescent="0.2">
      <c r="A136" s="129" t="s">
        <v>121</v>
      </c>
      <c r="B136" s="129" t="str">
        <f>IF(BlueSheet!A43="", "", BlueSheet!A43)</f>
        <v/>
      </c>
    </row>
    <row r="137" spans="1:2" x14ac:dyDescent="0.2">
      <c r="A137" s="129" t="s">
        <v>258</v>
      </c>
      <c r="B137" s="129" t="str">
        <f>IF(Extras!A28="", "", Extras!A28)</f>
        <v/>
      </c>
    </row>
    <row r="138" spans="1:2" x14ac:dyDescent="0.2">
      <c r="A138" s="129" t="s">
        <v>259</v>
      </c>
      <c r="B138" s="129" t="str">
        <f>IF(Extras!A29="", "", Extras!A29)</f>
        <v/>
      </c>
    </row>
    <row r="139" spans="1:2" x14ac:dyDescent="0.2">
      <c r="A139" s="129" t="s">
        <v>260</v>
      </c>
      <c r="B139" s="129" t="str">
        <f>IF(Extras!A30="", "", Extras!A30)</f>
        <v/>
      </c>
    </row>
    <row r="140" spans="1:2" x14ac:dyDescent="0.2">
      <c r="A140" s="129" t="s">
        <v>261</v>
      </c>
      <c r="B140" s="129" t="str">
        <f>IF(Extras!A31="", "", Extras!A31)</f>
        <v/>
      </c>
    </row>
    <row r="141" spans="1:2" x14ac:dyDescent="0.2">
      <c r="A141" s="129" t="s">
        <v>262</v>
      </c>
      <c r="B141" s="129" t="str">
        <f>IF(Extras!A32="", "", Extras!A32)</f>
        <v/>
      </c>
    </row>
    <row r="142" spans="1:2" x14ac:dyDescent="0.2">
      <c r="A142" s="129" t="s">
        <v>263</v>
      </c>
      <c r="B142" s="129" t="str">
        <f>IF(Extras!A33="", "", Extras!A33)</f>
        <v/>
      </c>
    </row>
    <row r="143" spans="1:2" x14ac:dyDescent="0.2">
      <c r="A143" s="129" t="s">
        <v>264</v>
      </c>
      <c r="B143" s="129" t="str">
        <f>IF(Extras!A34="", "", Extras!A34)</f>
        <v/>
      </c>
    </row>
    <row r="144" spans="1:2" x14ac:dyDescent="0.2">
      <c r="A144" s="129" t="s">
        <v>265</v>
      </c>
      <c r="B144" s="129" t="str">
        <f>IF(Extras!A35="", "", Extras!A35)</f>
        <v/>
      </c>
    </row>
    <row r="145" spans="1:2" x14ac:dyDescent="0.2">
      <c r="A145" s="129" t="s">
        <v>266</v>
      </c>
      <c r="B145" s="129" t="str">
        <f>IF(Extras!A36="", "", Extras!A36)</f>
        <v/>
      </c>
    </row>
    <row r="146" spans="1:2" x14ac:dyDescent="0.2">
      <c r="A146" s="129" t="s">
        <v>267</v>
      </c>
      <c r="B146" s="129" t="str">
        <f>IF(Extras!A37="", "", Extras!A37)</f>
        <v/>
      </c>
    </row>
    <row r="147" spans="1:2" x14ac:dyDescent="0.2">
      <c r="A147" s="129" t="s">
        <v>268</v>
      </c>
      <c r="B147" s="129" t="str">
        <f>IF(Extras!A38="", "", Extras!A38)</f>
        <v/>
      </c>
    </row>
    <row r="148" spans="1:2" x14ac:dyDescent="0.2">
      <c r="A148" s="129" t="s">
        <v>269</v>
      </c>
      <c r="B148" s="129" t="str">
        <f>IF(Extras!A39="", "", Extras!A39)</f>
        <v/>
      </c>
    </row>
    <row r="149" spans="1:2" x14ac:dyDescent="0.2">
      <c r="A149" s="129" t="s">
        <v>270</v>
      </c>
      <c r="B149" s="129" t="str">
        <f>IF(Extras!A40="", "", Extras!A40)</f>
        <v/>
      </c>
    </row>
    <row r="150" spans="1:2" x14ac:dyDescent="0.2">
      <c r="A150" s="129" t="s">
        <v>347</v>
      </c>
      <c r="B150" s="129" t="str">
        <f>IF(Extras!A41="", "", Extras!A41)</f>
        <v/>
      </c>
    </row>
    <row r="151" spans="1:2" x14ac:dyDescent="0.2">
      <c r="A151" s="129" t="s">
        <v>110</v>
      </c>
      <c r="B151" s="129" t="str">
        <f>IF(BlueSheet!A45="", "", BlueSheet!A45)</f>
        <v>RFP will be requested from Cognizant too</v>
      </c>
    </row>
    <row r="152" spans="1:2" x14ac:dyDescent="0.2">
      <c r="A152" s="129" t="s">
        <v>122</v>
      </c>
      <c r="B152" s="129" t="str">
        <f>IF(BlueSheet!A46="", "", BlueSheet!A46)</f>
        <v/>
      </c>
    </row>
    <row r="153" spans="1:2" x14ac:dyDescent="0.2">
      <c r="A153" s="129" t="s">
        <v>123</v>
      </c>
      <c r="B153" s="129" t="str">
        <f>IF(BlueSheet!A47="", "", BlueSheet!A47)</f>
        <v/>
      </c>
    </row>
    <row r="154" spans="1:2" x14ac:dyDescent="0.2">
      <c r="A154" s="129" t="s">
        <v>124</v>
      </c>
      <c r="B154" s="129" t="str">
        <f>IF(BlueSheet!A48="", "", BlueSheet!A48)</f>
        <v/>
      </c>
    </row>
    <row r="155" spans="1:2" x14ac:dyDescent="0.2">
      <c r="A155" s="129" t="s">
        <v>125</v>
      </c>
      <c r="B155" s="129" t="str">
        <f>IF(BlueSheet!A49="", "", BlueSheet!A49)</f>
        <v/>
      </c>
    </row>
    <row r="156" spans="1:2" x14ac:dyDescent="0.2">
      <c r="A156" s="129" t="s">
        <v>126</v>
      </c>
      <c r="B156" s="129" t="str">
        <f>IF(BlueSheet!A50="", "", BlueSheet!A50)</f>
        <v/>
      </c>
    </row>
    <row r="157" spans="1:2" x14ac:dyDescent="0.2">
      <c r="A157" s="129" t="s">
        <v>127</v>
      </c>
      <c r="B157" s="129" t="str">
        <f>IF(BlueSheet!A51="", "", BlueSheet!A51)</f>
        <v/>
      </c>
    </row>
    <row r="158" spans="1:2" x14ac:dyDescent="0.2">
      <c r="A158" s="129" t="s">
        <v>128</v>
      </c>
      <c r="B158" s="129" t="str">
        <f>IF(BlueSheet!A52="", "", BlueSheet!A52)</f>
        <v/>
      </c>
    </row>
    <row r="159" spans="1:2" x14ac:dyDescent="0.2">
      <c r="A159" s="129" t="s">
        <v>129</v>
      </c>
      <c r="B159" s="129" t="str">
        <f>IF(BlueSheet!A53="", "", BlueSheet!A53)</f>
        <v/>
      </c>
    </row>
    <row r="160" spans="1:2" x14ac:dyDescent="0.2">
      <c r="A160" s="129" t="s">
        <v>130</v>
      </c>
      <c r="B160" s="129" t="str">
        <f>IF(BlueSheet!A54="", "", BlueSheet!A54)</f>
        <v/>
      </c>
    </row>
    <row r="161" spans="1:2" x14ac:dyDescent="0.2">
      <c r="A161" s="129" t="s">
        <v>131</v>
      </c>
      <c r="B161" s="129" t="str">
        <f>IF(BlueSheet!A55="", "", BlueSheet!A55)</f>
        <v/>
      </c>
    </row>
    <row r="162" spans="1:2" x14ac:dyDescent="0.2">
      <c r="A162" s="129" t="s">
        <v>132</v>
      </c>
      <c r="B162" s="129" t="str">
        <f>IF(BlueSheet!A56="", "", BlueSheet!A56)</f>
        <v/>
      </c>
    </row>
    <row r="163" spans="1:2" x14ac:dyDescent="0.2">
      <c r="A163" s="129" t="s">
        <v>133</v>
      </c>
      <c r="B163" s="129" t="str">
        <f>IF(BlueSheet!A57="", "", BlueSheet!A57)</f>
        <v/>
      </c>
    </row>
    <row r="164" spans="1:2" x14ac:dyDescent="0.2">
      <c r="A164" s="129" t="s">
        <v>272</v>
      </c>
      <c r="B164" s="129" t="str">
        <f>IF(Extras!A43="", "", Extras!A43)</f>
        <v/>
      </c>
    </row>
    <row r="165" spans="1:2" x14ac:dyDescent="0.2">
      <c r="A165" s="129" t="s">
        <v>273</v>
      </c>
      <c r="B165" s="129" t="str">
        <f>IF(Extras!A44="", "", Extras!A44)</f>
        <v/>
      </c>
    </row>
    <row r="166" spans="1:2" x14ac:dyDescent="0.2">
      <c r="A166" s="129" t="s">
        <v>274</v>
      </c>
      <c r="B166" s="129" t="str">
        <f>IF(Extras!A45="", "", Extras!A45)</f>
        <v/>
      </c>
    </row>
    <row r="167" spans="1:2" x14ac:dyDescent="0.2">
      <c r="A167" s="129" t="s">
        <v>275</v>
      </c>
      <c r="B167" s="129" t="str">
        <f>IF(Extras!A46="", "", Extras!A46)</f>
        <v/>
      </c>
    </row>
    <row r="168" spans="1:2" x14ac:dyDescent="0.2">
      <c r="A168" s="129" t="s">
        <v>276</v>
      </c>
      <c r="B168" s="129" t="str">
        <f>IF(Extras!A47="", "", Extras!A47)</f>
        <v/>
      </c>
    </row>
    <row r="169" spans="1:2" x14ac:dyDescent="0.2">
      <c r="A169" s="129" t="s">
        <v>277</v>
      </c>
      <c r="B169" s="129" t="str">
        <f>IF(Extras!A48="", "", Extras!A48)</f>
        <v/>
      </c>
    </row>
    <row r="170" spans="1:2" x14ac:dyDescent="0.2">
      <c r="A170" s="129" t="s">
        <v>278</v>
      </c>
      <c r="B170" s="129" t="str">
        <f>IF(Extras!A49="", "", Extras!A49)</f>
        <v/>
      </c>
    </row>
    <row r="171" spans="1:2" x14ac:dyDescent="0.2">
      <c r="A171" s="129" t="s">
        <v>279</v>
      </c>
      <c r="B171" s="129" t="str">
        <f>IF(Extras!A50="", "", Extras!A50)</f>
        <v/>
      </c>
    </row>
    <row r="172" spans="1:2" x14ac:dyDescent="0.2">
      <c r="A172" s="129" t="s">
        <v>280</v>
      </c>
      <c r="B172" s="129" t="str">
        <f>IF(Extras!A51="", "", Extras!A51)</f>
        <v/>
      </c>
    </row>
    <row r="173" spans="1:2" x14ac:dyDescent="0.2">
      <c r="A173" s="129" t="s">
        <v>281</v>
      </c>
      <c r="B173" s="129" t="str">
        <f>IF(Extras!A52="", "", Extras!A52)</f>
        <v/>
      </c>
    </row>
    <row r="174" spans="1:2" x14ac:dyDescent="0.2">
      <c r="A174" s="129" t="s">
        <v>282</v>
      </c>
      <c r="B174" s="129" t="str">
        <f>IF(Extras!A53="", "", Extras!A53)</f>
        <v/>
      </c>
    </row>
    <row r="175" spans="1:2" x14ac:dyDescent="0.2">
      <c r="A175" s="129" t="s">
        <v>283</v>
      </c>
      <c r="B175" s="129" t="str">
        <f>IF(Extras!A54="", "", Extras!A54)</f>
        <v/>
      </c>
    </row>
    <row r="176" spans="1:2" x14ac:dyDescent="0.2">
      <c r="A176" s="129" t="s">
        <v>271</v>
      </c>
      <c r="B176" s="129" t="str">
        <f>IF(Extras!A55="", "", Extras!A55)</f>
        <v/>
      </c>
    </row>
    <row r="177" spans="1:2" x14ac:dyDescent="0.2">
      <c r="A177" s="129" t="s">
        <v>284</v>
      </c>
      <c r="B177" s="129" t="str">
        <f>IF(Extras!A56="", "", Extras!A56)</f>
        <v/>
      </c>
    </row>
    <row r="178" spans="1:2" x14ac:dyDescent="0.2">
      <c r="A178" s="129" t="s">
        <v>285</v>
      </c>
      <c r="B178" s="129" t="str">
        <f>IF(Extras!A57="", "", Extras!A57)</f>
        <v/>
      </c>
    </row>
    <row r="179" spans="1:2" x14ac:dyDescent="0.2">
      <c r="A179" s="137" t="s">
        <v>134</v>
      </c>
      <c r="B179" s="152" t="s">
        <v>194</v>
      </c>
    </row>
    <row r="180" spans="1:2" x14ac:dyDescent="0.2">
      <c r="A180" s="129" t="s">
        <v>135</v>
      </c>
      <c r="B180" s="129" t="str">
        <f>IF(BlueSheet!H31="", "", BlueSheet!H31)</f>
        <v/>
      </c>
    </row>
    <row r="181" spans="1:2" x14ac:dyDescent="0.2">
      <c r="A181" s="129" t="s">
        <v>136</v>
      </c>
      <c r="B181" s="129" t="str">
        <f>IF(BlueSheet!H32="", "", BlueSheet!H32)</f>
        <v/>
      </c>
    </row>
    <row r="182" spans="1:2" x14ac:dyDescent="0.2">
      <c r="A182" s="129" t="s">
        <v>137</v>
      </c>
      <c r="B182" s="129" t="str">
        <f>IF(BlueSheet!H33="", "", BlueSheet!H33)</f>
        <v/>
      </c>
    </row>
    <row r="183" spans="1:2" x14ac:dyDescent="0.2">
      <c r="A183" s="129" t="s">
        <v>138</v>
      </c>
      <c r="B183" s="129" t="str">
        <f>IF(BlueSheet!H34="", "", BlueSheet!H34)</f>
        <v/>
      </c>
    </row>
    <row r="184" spans="1:2" x14ac:dyDescent="0.2">
      <c r="A184" s="129" t="s">
        <v>139</v>
      </c>
      <c r="B184" s="129" t="str">
        <f>IF(BlueSheet!H35="", "", BlueSheet!H35)</f>
        <v/>
      </c>
    </row>
    <row r="185" spans="1:2" x14ac:dyDescent="0.2">
      <c r="A185" s="129" t="s">
        <v>140</v>
      </c>
      <c r="B185" s="129" t="str">
        <f>IF(BlueSheet!H36="", "", BlueSheet!H36)</f>
        <v/>
      </c>
    </row>
    <row r="186" spans="1:2" x14ac:dyDescent="0.2">
      <c r="A186" s="129" t="s">
        <v>141</v>
      </c>
      <c r="B186" s="129" t="str">
        <f>IF(BlueSheet!H37="", "", BlueSheet!H37)</f>
        <v/>
      </c>
    </row>
    <row r="187" spans="1:2" x14ac:dyDescent="0.2">
      <c r="A187" s="129" t="s">
        <v>142</v>
      </c>
      <c r="B187" s="129" t="str">
        <f>IF(BlueSheet!H38="", "", BlueSheet!H38)</f>
        <v/>
      </c>
    </row>
    <row r="188" spans="1:2" x14ac:dyDescent="0.2">
      <c r="A188" s="129" t="s">
        <v>143</v>
      </c>
      <c r="B188" s="129" t="str">
        <f>IF(BlueSheet!H39="", "", BlueSheet!H39)</f>
        <v/>
      </c>
    </row>
    <row r="189" spans="1:2" x14ac:dyDescent="0.2">
      <c r="A189" s="129" t="s">
        <v>144</v>
      </c>
      <c r="B189" s="129" t="str">
        <f>IF(BlueSheet!H40="", "", BlueSheet!H40)</f>
        <v/>
      </c>
    </row>
    <row r="190" spans="1:2" x14ac:dyDescent="0.2">
      <c r="A190" s="129" t="s">
        <v>145</v>
      </c>
      <c r="B190" s="129" t="str">
        <f>IF(BlueSheet!H41="", "", BlueSheet!H41)</f>
        <v/>
      </c>
    </row>
    <row r="191" spans="1:2" x14ac:dyDescent="0.2">
      <c r="A191" s="129" t="s">
        <v>146</v>
      </c>
      <c r="B191" s="129" t="str">
        <f>IF(BlueSheet!H42="", "", BlueSheet!H42)</f>
        <v/>
      </c>
    </row>
    <row r="192" spans="1:2" x14ac:dyDescent="0.2">
      <c r="A192" s="129" t="s">
        <v>147</v>
      </c>
      <c r="B192" s="129" t="str">
        <f>IF(BlueSheet!H43="", "", BlueSheet!H43)</f>
        <v/>
      </c>
    </row>
    <row r="193" spans="1:2" x14ac:dyDescent="0.2">
      <c r="A193" s="129" t="s">
        <v>148</v>
      </c>
      <c r="B193" s="129" t="str">
        <f>IF(BlueSheet!H44="", "", BlueSheet!H44)</f>
        <v/>
      </c>
    </row>
    <row r="194" spans="1:2" x14ac:dyDescent="0.2">
      <c r="A194" s="129" t="s">
        <v>149</v>
      </c>
      <c r="B194" s="129" t="str">
        <f>IF(BlueSheet!H45="", "", BlueSheet!H45)</f>
        <v/>
      </c>
    </row>
    <row r="195" spans="1:2" x14ac:dyDescent="0.2">
      <c r="A195" s="129" t="s">
        <v>150</v>
      </c>
      <c r="B195" s="129" t="str">
        <f>IF(BlueSheet!H46="", "", BlueSheet!H46)</f>
        <v/>
      </c>
    </row>
    <row r="196" spans="1:2" x14ac:dyDescent="0.2">
      <c r="A196" s="129" t="s">
        <v>151</v>
      </c>
      <c r="B196" s="129" t="str">
        <f>IF(BlueSheet!H47="", "", BlueSheet!H47)</f>
        <v/>
      </c>
    </row>
    <row r="197" spans="1:2" x14ac:dyDescent="0.2">
      <c r="A197" s="129" t="s">
        <v>152</v>
      </c>
      <c r="B197" s="129" t="str">
        <f>IF(BlueSheet!H48="", "", BlueSheet!H48)</f>
        <v/>
      </c>
    </row>
    <row r="198" spans="1:2" x14ac:dyDescent="0.2">
      <c r="A198" s="129" t="s">
        <v>153</v>
      </c>
      <c r="B198" s="129" t="str">
        <f>IF(BlueSheet!H49="", "", BlueSheet!H49)</f>
        <v/>
      </c>
    </row>
    <row r="199" spans="1:2" x14ac:dyDescent="0.2">
      <c r="A199" s="129" t="s">
        <v>154</v>
      </c>
      <c r="B199" s="129" t="str">
        <f>IF(BlueSheet!H50="", "", BlueSheet!H50)</f>
        <v/>
      </c>
    </row>
    <row r="200" spans="1:2" x14ac:dyDescent="0.2">
      <c r="A200" s="129" t="s">
        <v>155</v>
      </c>
      <c r="B200" s="129" t="str">
        <f>IF(BlueSheet!H51="", "", BlueSheet!H51)</f>
        <v/>
      </c>
    </row>
    <row r="201" spans="1:2" x14ac:dyDescent="0.2">
      <c r="A201" s="129" t="s">
        <v>156</v>
      </c>
      <c r="B201" s="129" t="str">
        <f>IF(BlueSheet!H52="", "", BlueSheet!H52)</f>
        <v/>
      </c>
    </row>
    <row r="202" spans="1:2" x14ac:dyDescent="0.2">
      <c r="A202" s="129" t="s">
        <v>157</v>
      </c>
      <c r="B202" s="129" t="str">
        <f>IF(BlueSheet!H53="", "", BlueSheet!H53)</f>
        <v/>
      </c>
    </row>
    <row r="203" spans="1:2" x14ac:dyDescent="0.2">
      <c r="A203" s="129" t="s">
        <v>158</v>
      </c>
      <c r="B203" s="129" t="str">
        <f>IF(BlueSheet!H54="", "", BlueSheet!H54)</f>
        <v/>
      </c>
    </row>
    <row r="204" spans="1:2" x14ac:dyDescent="0.2">
      <c r="A204" s="129" t="s">
        <v>159</v>
      </c>
      <c r="B204" s="129" t="str">
        <f>IF(BlueSheet!H55="", "", BlueSheet!H55)</f>
        <v/>
      </c>
    </row>
    <row r="205" spans="1:2" x14ac:dyDescent="0.2">
      <c r="A205" s="129" t="s">
        <v>160</v>
      </c>
      <c r="B205" s="129" t="str">
        <f>IF(BlueSheet!H56="", "", BlueSheet!H56)</f>
        <v/>
      </c>
    </row>
    <row r="206" spans="1:2" x14ac:dyDescent="0.2">
      <c r="A206" s="129" t="s">
        <v>161</v>
      </c>
      <c r="B206" s="129" t="str">
        <f>IF(BlueSheet!H57="", "", BlueSheet!H57)</f>
        <v/>
      </c>
    </row>
    <row r="207" spans="1:2" x14ac:dyDescent="0.2">
      <c r="A207" s="129" t="s">
        <v>286</v>
      </c>
      <c r="B207" s="129" t="str">
        <f>IF(Extras!H27="", "", Extras!H27)</f>
        <v/>
      </c>
    </row>
    <row r="208" spans="1:2" x14ac:dyDescent="0.2">
      <c r="A208" s="129" t="s">
        <v>287</v>
      </c>
      <c r="B208" s="129" t="str">
        <f>IF(Extras!H28="", "", Extras!H28)</f>
        <v/>
      </c>
    </row>
    <row r="209" spans="1:2" x14ac:dyDescent="0.2">
      <c r="A209" s="129" t="s">
        <v>288</v>
      </c>
      <c r="B209" s="129" t="str">
        <f>IF(Extras!H29="", "", Extras!H29)</f>
        <v/>
      </c>
    </row>
    <row r="210" spans="1:2" x14ac:dyDescent="0.2">
      <c r="A210" s="129" t="s">
        <v>289</v>
      </c>
      <c r="B210" s="129" t="str">
        <f>IF(Extras!H30="", "", Extras!H30)</f>
        <v/>
      </c>
    </row>
    <row r="211" spans="1:2" x14ac:dyDescent="0.2">
      <c r="A211" s="129" t="s">
        <v>290</v>
      </c>
      <c r="B211" s="129" t="str">
        <f>IF(Extras!H31="", "", Extras!H31)</f>
        <v/>
      </c>
    </row>
    <row r="212" spans="1:2" x14ac:dyDescent="0.2">
      <c r="A212" s="129" t="s">
        <v>291</v>
      </c>
      <c r="B212" s="129" t="str">
        <f>IF(Extras!H32="", "", Extras!H32)</f>
        <v/>
      </c>
    </row>
    <row r="213" spans="1:2" x14ac:dyDescent="0.2">
      <c r="A213" s="129" t="s">
        <v>292</v>
      </c>
      <c r="B213" s="129" t="str">
        <f>IF(Extras!H33="", "", Extras!H33)</f>
        <v/>
      </c>
    </row>
    <row r="214" spans="1:2" x14ac:dyDescent="0.2">
      <c r="A214" s="129" t="s">
        <v>293</v>
      </c>
      <c r="B214" s="129" t="str">
        <f>IF(Extras!H34="", "", Extras!H34)</f>
        <v/>
      </c>
    </row>
    <row r="215" spans="1:2" x14ac:dyDescent="0.2">
      <c r="A215" s="129" t="s">
        <v>294</v>
      </c>
      <c r="B215" s="129" t="str">
        <f>IF(Extras!H35="", "", Extras!H35)</f>
        <v/>
      </c>
    </row>
    <row r="216" spans="1:2" x14ac:dyDescent="0.2">
      <c r="A216" s="129" t="s">
        <v>295</v>
      </c>
      <c r="B216" s="129" t="str">
        <f>IF(Extras!H36="", "", Extras!H36)</f>
        <v/>
      </c>
    </row>
    <row r="217" spans="1:2" x14ac:dyDescent="0.2">
      <c r="A217" s="129" t="s">
        <v>296</v>
      </c>
      <c r="B217" s="129" t="str">
        <f>IF(Extras!H37="", "", Extras!H37)</f>
        <v/>
      </c>
    </row>
    <row r="218" spans="1:2" x14ac:dyDescent="0.2">
      <c r="A218" s="129" t="s">
        <v>297</v>
      </c>
      <c r="B218" s="129" t="str">
        <f>IF(Extras!H38="", "", Extras!H38)</f>
        <v/>
      </c>
    </row>
    <row r="219" spans="1:2" x14ac:dyDescent="0.2">
      <c r="A219" s="129" t="s">
        <v>298</v>
      </c>
      <c r="B219" s="129" t="str">
        <f>IF(Extras!H39="", "", Extras!H39)</f>
        <v/>
      </c>
    </row>
    <row r="220" spans="1:2" x14ac:dyDescent="0.2">
      <c r="A220" s="129" t="s">
        <v>299</v>
      </c>
      <c r="B220" s="129" t="str">
        <f>IF(Extras!H40="", "", Extras!H40)</f>
        <v/>
      </c>
    </row>
    <row r="221" spans="1:2" x14ac:dyDescent="0.2">
      <c r="A221" s="129" t="s">
        <v>300</v>
      </c>
      <c r="B221" s="129" t="str">
        <f>IF(Extras!H41="", "", Extras!H41)</f>
        <v/>
      </c>
    </row>
    <row r="222" spans="1:2" x14ac:dyDescent="0.2">
      <c r="A222" s="129" t="s">
        <v>301</v>
      </c>
      <c r="B222" s="129" t="str">
        <f>IF(Extras!H42="", "", Extras!H42)</f>
        <v/>
      </c>
    </row>
    <row r="223" spans="1:2" x14ac:dyDescent="0.2">
      <c r="A223" s="129" t="s">
        <v>302</v>
      </c>
      <c r="B223" s="129" t="str">
        <f>IF(Extras!H43="", "", Extras!H43)</f>
        <v/>
      </c>
    </row>
    <row r="224" spans="1:2" x14ac:dyDescent="0.2">
      <c r="A224" s="129" t="s">
        <v>303</v>
      </c>
      <c r="B224" s="129" t="str">
        <f>IF(Extras!H44="", "", Extras!H44)</f>
        <v/>
      </c>
    </row>
    <row r="225" spans="1:2" x14ac:dyDescent="0.2">
      <c r="A225" s="129" t="s">
        <v>304</v>
      </c>
      <c r="B225" s="129" t="str">
        <f>IF(Extras!H45="", "", Extras!H45)</f>
        <v/>
      </c>
    </row>
    <row r="226" spans="1:2" x14ac:dyDescent="0.2">
      <c r="A226" s="129" t="s">
        <v>305</v>
      </c>
      <c r="B226" s="129" t="str">
        <f>IF(Extras!H46="", "", Extras!H46)</f>
        <v/>
      </c>
    </row>
    <row r="227" spans="1:2" x14ac:dyDescent="0.2">
      <c r="A227" s="129" t="s">
        <v>306</v>
      </c>
      <c r="B227" s="129" t="str">
        <f>IF(Extras!H47="", "", Extras!H47)</f>
        <v/>
      </c>
    </row>
    <row r="228" spans="1:2" x14ac:dyDescent="0.2">
      <c r="A228" s="129" t="s">
        <v>307</v>
      </c>
      <c r="B228" s="129" t="str">
        <f>IF(Extras!H48="", "", Extras!H48)</f>
        <v/>
      </c>
    </row>
    <row r="229" spans="1:2" x14ac:dyDescent="0.2">
      <c r="A229" s="129" t="s">
        <v>308</v>
      </c>
      <c r="B229" s="129" t="str">
        <f>IF(Extras!H49="", "", Extras!H49)</f>
        <v/>
      </c>
    </row>
    <row r="230" spans="1:2" x14ac:dyDescent="0.2">
      <c r="A230" s="129" t="s">
        <v>309</v>
      </c>
      <c r="B230" s="129" t="str">
        <f>IF(Extras!H50="", "", Extras!H50)</f>
        <v/>
      </c>
    </row>
    <row r="231" spans="1:2" x14ac:dyDescent="0.2">
      <c r="A231" s="129" t="s">
        <v>310</v>
      </c>
      <c r="B231" s="129" t="str">
        <f>IF(Extras!H51="", "", Extras!H51)</f>
        <v/>
      </c>
    </row>
    <row r="232" spans="1:2" x14ac:dyDescent="0.2">
      <c r="A232" s="129" t="s">
        <v>311</v>
      </c>
      <c r="B232" s="129" t="str">
        <f>IF(Extras!H52="", "", Extras!H52)</f>
        <v/>
      </c>
    </row>
    <row r="233" spans="1:2" x14ac:dyDescent="0.2">
      <c r="A233" s="129" t="s">
        <v>312</v>
      </c>
      <c r="B233" s="129" t="str">
        <f>IF(Extras!H53="", "", Extras!H53)</f>
        <v/>
      </c>
    </row>
    <row r="234" spans="1:2" x14ac:dyDescent="0.2">
      <c r="A234" s="129" t="s">
        <v>313</v>
      </c>
      <c r="B234" s="129" t="str">
        <f>IF(Extras!H54="", "", Extras!H54)</f>
        <v/>
      </c>
    </row>
    <row r="235" spans="1:2" x14ac:dyDescent="0.2">
      <c r="A235" s="129" t="s">
        <v>314</v>
      </c>
      <c r="B235" s="129" t="str">
        <f>IF(Extras!H55="", "", Extras!H55)</f>
        <v/>
      </c>
    </row>
    <row r="236" spans="1:2" x14ac:dyDescent="0.2">
      <c r="A236" s="129" t="s">
        <v>315</v>
      </c>
      <c r="B236" s="129" t="str">
        <f>IF(Extras!H56="", "", Extras!H56)</f>
        <v/>
      </c>
    </row>
    <row r="237" spans="1:2" x14ac:dyDescent="0.2">
      <c r="A237" s="129" t="s">
        <v>316</v>
      </c>
      <c r="B237" s="129" t="str">
        <f>IF(Extras!H57="", "", Extras!H57)</f>
        <v/>
      </c>
    </row>
    <row r="238" spans="1:2" x14ac:dyDescent="0.2">
      <c r="A238" s="137" t="s">
        <v>162</v>
      </c>
      <c r="B238" s="152" t="s">
        <v>194</v>
      </c>
    </row>
    <row r="239" spans="1:2" ht="25.5" x14ac:dyDescent="0.2">
      <c r="A239" s="131" t="s">
        <v>165</v>
      </c>
      <c r="B239" s="180" t="str">
        <f>IF(BlueSheet!Q32="", "", BlueSheet!Q32)</f>
        <v/>
      </c>
    </row>
    <row r="240" spans="1:2" x14ac:dyDescent="0.2">
      <c r="A240" s="130" t="s">
        <v>163</v>
      </c>
      <c r="B240" s="170" t="str">
        <f>IF(BlueSheet!P32="", "", BlueSheet!P32)</f>
        <v/>
      </c>
    </row>
    <row r="241" spans="1:2" x14ac:dyDescent="0.2">
      <c r="A241" s="130" t="s">
        <v>164</v>
      </c>
      <c r="B241" s="170" t="str">
        <f>IF(BlueSheet!M32="", "", BlueSheet!M32)</f>
        <v xml:space="preserve">Create an e2e proposal </v>
      </c>
    </row>
    <row r="242" spans="1:2" ht="25.5" x14ac:dyDescent="0.2">
      <c r="A242" s="131" t="s">
        <v>166</v>
      </c>
      <c r="B242" s="180" t="str">
        <f>IF(BlueSheet!Q33="", "", BlueSheet!Q33)</f>
        <v/>
      </c>
    </row>
    <row r="243" spans="1:2" x14ac:dyDescent="0.2">
      <c r="A243" s="130" t="s">
        <v>163</v>
      </c>
      <c r="B243" s="170" t="str">
        <f>IF(BlueSheet!P33="", "", BlueSheet!P33)</f>
        <v/>
      </c>
    </row>
    <row r="244" spans="1:2" x14ac:dyDescent="0.2">
      <c r="A244" s="130" t="s">
        <v>164</v>
      </c>
      <c r="B244" s="170" t="str">
        <f>IF(BlueSheet!M33="", "", BlueSheet!M33)</f>
        <v/>
      </c>
    </row>
    <row r="245" spans="1:2" ht="25.5" x14ac:dyDescent="0.2">
      <c r="A245" s="131" t="s">
        <v>168</v>
      </c>
      <c r="B245" s="180" t="str">
        <f>IF(BlueSheet!Q34="", "", BlueSheet!Q34)</f>
        <v/>
      </c>
    </row>
    <row r="246" spans="1:2" x14ac:dyDescent="0.2">
      <c r="A246" s="130" t="s">
        <v>163</v>
      </c>
      <c r="B246" s="170" t="str">
        <f>IF(BlueSheet!P34="", "", BlueSheet!P34)</f>
        <v/>
      </c>
    </row>
    <row r="247" spans="1:2" x14ac:dyDescent="0.2">
      <c r="A247" s="130" t="s">
        <v>164</v>
      </c>
      <c r="B247" s="170" t="str">
        <f>IF(BlueSheet!M34="", "", BlueSheet!M34)</f>
        <v/>
      </c>
    </row>
    <row r="248" spans="1:2" ht="25.5" x14ac:dyDescent="0.2">
      <c r="A248" s="131" t="s">
        <v>170</v>
      </c>
      <c r="B248" s="180" t="str">
        <f>IF(BlueSheet!Q35="", "", BlueSheet!Q35)</f>
        <v/>
      </c>
    </row>
    <row r="249" spans="1:2" x14ac:dyDescent="0.2">
      <c r="A249" s="130" t="s">
        <v>163</v>
      </c>
      <c r="B249" s="170" t="str">
        <f>IF(BlueSheet!P35="", "", BlueSheet!P35)</f>
        <v/>
      </c>
    </row>
    <row r="250" spans="1:2" x14ac:dyDescent="0.2">
      <c r="A250" s="130" t="s">
        <v>164</v>
      </c>
      <c r="B250" s="170" t="str">
        <f>IF(BlueSheet!M35="", "", BlueSheet!M35)</f>
        <v/>
      </c>
    </row>
    <row r="251" spans="1:2" ht="25.5" x14ac:dyDescent="0.2">
      <c r="A251" s="131" t="s">
        <v>169</v>
      </c>
      <c r="B251" s="180" t="str">
        <f>IF(BlueSheet!Q36="", "", BlueSheet!Q36)</f>
        <v/>
      </c>
    </row>
    <row r="252" spans="1:2" x14ac:dyDescent="0.2">
      <c r="A252" s="130" t="s">
        <v>163</v>
      </c>
      <c r="B252" s="170" t="str">
        <f>IF(BlueSheet!P36="", "", BlueSheet!P36)</f>
        <v/>
      </c>
    </row>
    <row r="253" spans="1:2" x14ac:dyDescent="0.2">
      <c r="A253" s="130" t="s">
        <v>164</v>
      </c>
      <c r="B253" s="170" t="str">
        <f>IF(BlueSheet!M36="", "", BlueSheet!M36)</f>
        <v/>
      </c>
    </row>
    <row r="254" spans="1:2" ht="25.5" x14ac:dyDescent="0.2">
      <c r="A254" s="131" t="s">
        <v>171</v>
      </c>
      <c r="B254" s="180" t="str">
        <f>IF(BlueSheet!Q37="", "", BlueSheet!Q37)</f>
        <v/>
      </c>
    </row>
    <row r="255" spans="1:2" x14ac:dyDescent="0.2">
      <c r="A255" s="130" t="s">
        <v>163</v>
      </c>
      <c r="B255" s="170" t="str">
        <f>IF(BlueSheet!P37="", "", BlueSheet!P37)</f>
        <v/>
      </c>
    </row>
    <row r="256" spans="1:2" x14ac:dyDescent="0.2">
      <c r="A256" s="130" t="s">
        <v>164</v>
      </c>
      <c r="B256" s="170" t="str">
        <f>IF(BlueSheet!M37="", "", BlueSheet!M37)</f>
        <v/>
      </c>
    </row>
    <row r="257" spans="1:2" ht="25.5" x14ac:dyDescent="0.2">
      <c r="A257" s="131" t="s">
        <v>172</v>
      </c>
      <c r="B257" s="180" t="str">
        <f>IF(BlueSheet!Q38="", "", BlueSheet!Q38)</f>
        <v/>
      </c>
    </row>
    <row r="258" spans="1:2" x14ac:dyDescent="0.2">
      <c r="A258" s="130" t="s">
        <v>163</v>
      </c>
      <c r="B258" s="170" t="str">
        <f>IF(BlueSheet!P38="", "", BlueSheet!P38)</f>
        <v/>
      </c>
    </row>
    <row r="259" spans="1:2" x14ac:dyDescent="0.2">
      <c r="A259" s="130" t="s">
        <v>164</v>
      </c>
      <c r="B259" s="170" t="str">
        <f>IF(BlueSheet!M38="", "", BlueSheet!M38)</f>
        <v/>
      </c>
    </row>
    <row r="260" spans="1:2" ht="25.5" x14ac:dyDescent="0.2">
      <c r="A260" s="131" t="s">
        <v>173</v>
      </c>
      <c r="B260" s="180" t="str">
        <f>IF(BlueSheet!Q39="", "", BlueSheet!Q39)</f>
        <v/>
      </c>
    </row>
    <row r="261" spans="1:2" x14ac:dyDescent="0.2">
      <c r="A261" s="130" t="s">
        <v>163</v>
      </c>
      <c r="B261" s="170" t="str">
        <f>IF(BlueSheet!P39="", "", BlueSheet!P39)</f>
        <v/>
      </c>
    </row>
    <row r="262" spans="1:2" x14ac:dyDescent="0.2">
      <c r="A262" s="130" t="s">
        <v>164</v>
      </c>
      <c r="B262" s="170" t="str">
        <f>IF(BlueSheet!M39="", "", BlueSheet!M39)</f>
        <v/>
      </c>
    </row>
    <row r="263" spans="1:2" ht="25.5" x14ac:dyDescent="0.2">
      <c r="A263" s="131" t="s">
        <v>174</v>
      </c>
      <c r="B263" s="180" t="str">
        <f>IF(BlueSheet!Q40="", "", BlueSheet!Q40)</f>
        <v/>
      </c>
    </row>
    <row r="264" spans="1:2" x14ac:dyDescent="0.2">
      <c r="A264" s="130" t="s">
        <v>163</v>
      </c>
      <c r="B264" s="170" t="str">
        <f>IF(BlueSheet!P40="", "", BlueSheet!P40)</f>
        <v/>
      </c>
    </row>
    <row r="265" spans="1:2" x14ac:dyDescent="0.2">
      <c r="A265" s="130" t="s">
        <v>164</v>
      </c>
      <c r="B265" s="170" t="str">
        <f>IF(BlueSheet!M40="", "", BlueSheet!M40)</f>
        <v/>
      </c>
    </row>
    <row r="266" spans="1:2" ht="25.5" x14ac:dyDescent="0.2">
      <c r="A266" s="131" t="s">
        <v>175</v>
      </c>
      <c r="B266" s="180" t="str">
        <f>IF(BlueSheet!Q41="", "", BlueSheet!Q41)</f>
        <v/>
      </c>
    </row>
    <row r="267" spans="1:2" x14ac:dyDescent="0.2">
      <c r="A267" s="130" t="s">
        <v>163</v>
      </c>
      <c r="B267" s="170" t="str">
        <f>IF(BlueSheet!P41="", "", BlueSheet!P41)</f>
        <v/>
      </c>
    </row>
    <row r="268" spans="1:2" x14ac:dyDescent="0.2">
      <c r="A268" s="130" t="s">
        <v>164</v>
      </c>
      <c r="B268" s="170" t="str">
        <f>IF(BlueSheet!M41="", "", BlueSheet!M41)</f>
        <v/>
      </c>
    </row>
    <row r="269" spans="1:2" ht="25.5" x14ac:dyDescent="0.2">
      <c r="A269" s="131" t="s">
        <v>176</v>
      </c>
      <c r="B269" s="180" t="str">
        <f>IF(BlueSheet!Q42="", "", BlueSheet!Q42)</f>
        <v/>
      </c>
    </row>
    <row r="270" spans="1:2" x14ac:dyDescent="0.2">
      <c r="A270" s="130" t="s">
        <v>163</v>
      </c>
      <c r="B270" s="170" t="str">
        <f>IF(BlueSheet!P42="", "", BlueSheet!P42)</f>
        <v/>
      </c>
    </row>
    <row r="271" spans="1:2" x14ac:dyDescent="0.2">
      <c r="A271" s="130" t="s">
        <v>164</v>
      </c>
      <c r="B271" s="170" t="str">
        <f>IF(BlueSheet!M42="", "", BlueSheet!M42)</f>
        <v/>
      </c>
    </row>
    <row r="272" spans="1:2" ht="25.5" x14ac:dyDescent="0.2">
      <c r="A272" s="131" t="s">
        <v>177</v>
      </c>
      <c r="B272" s="180" t="str">
        <f>IF(BlueSheet!Q43="", "", BlueSheet!Q43)</f>
        <v/>
      </c>
    </row>
    <row r="273" spans="1:2" x14ac:dyDescent="0.2">
      <c r="A273" s="130" t="s">
        <v>163</v>
      </c>
      <c r="B273" s="170" t="str">
        <f>IF(BlueSheet!P43="", "", BlueSheet!P43)</f>
        <v/>
      </c>
    </row>
    <row r="274" spans="1:2" x14ac:dyDescent="0.2">
      <c r="A274" s="130" t="s">
        <v>164</v>
      </c>
      <c r="B274" s="170" t="str">
        <f>IF(BlueSheet!M43="", "", BlueSheet!M43)</f>
        <v/>
      </c>
    </row>
    <row r="275" spans="1:2" ht="25.5" x14ac:dyDescent="0.2">
      <c r="A275" s="131" t="s">
        <v>317</v>
      </c>
      <c r="B275" s="180" t="str">
        <f>IF(Extras!Q28="", "", Extras!Q28)</f>
        <v/>
      </c>
    </row>
    <row r="276" spans="1:2" x14ac:dyDescent="0.2">
      <c r="A276" s="130" t="s">
        <v>163</v>
      </c>
      <c r="B276" s="170" t="str">
        <f>IF(Extras!P28="", "", Extras!P28)</f>
        <v/>
      </c>
    </row>
    <row r="277" spans="1:2" x14ac:dyDescent="0.2">
      <c r="A277" s="130" t="s">
        <v>164</v>
      </c>
      <c r="B277" s="170" t="str">
        <f>IF(Extras!M28="", "", Extras!M28)</f>
        <v/>
      </c>
    </row>
    <row r="278" spans="1:2" ht="25.5" x14ac:dyDescent="0.2">
      <c r="A278" s="131" t="s">
        <v>318</v>
      </c>
      <c r="B278" s="180" t="str">
        <f>IF(Extras!Q29="", "", Extras!Q29)</f>
        <v/>
      </c>
    </row>
    <row r="279" spans="1:2" x14ac:dyDescent="0.2">
      <c r="A279" s="130" t="s">
        <v>163</v>
      </c>
      <c r="B279" s="170" t="str">
        <f>IF(Extras!P29="", "", Extras!P29)</f>
        <v/>
      </c>
    </row>
    <row r="280" spans="1:2" x14ac:dyDescent="0.2">
      <c r="A280" s="130" t="s">
        <v>164</v>
      </c>
      <c r="B280" s="170" t="str">
        <f>IF(Extras!M29="", "", Extras!M29)</f>
        <v/>
      </c>
    </row>
    <row r="281" spans="1:2" ht="25.5" x14ac:dyDescent="0.2">
      <c r="A281" s="131" t="s">
        <v>319</v>
      </c>
      <c r="B281" s="180" t="str">
        <f>IF(Extras!Q30="", "", Extras!Q30)</f>
        <v/>
      </c>
    </row>
    <row r="282" spans="1:2" x14ac:dyDescent="0.2">
      <c r="A282" s="130" t="s">
        <v>163</v>
      </c>
      <c r="B282" s="170" t="str">
        <f>IF(Extras!P30="", "", Extras!P30)</f>
        <v/>
      </c>
    </row>
    <row r="283" spans="1:2" x14ac:dyDescent="0.2">
      <c r="A283" s="130" t="s">
        <v>164</v>
      </c>
      <c r="B283" s="170" t="str">
        <f>IF(Extras!M30="", "", Extras!M30)</f>
        <v/>
      </c>
    </row>
    <row r="284" spans="1:2" ht="25.5" x14ac:dyDescent="0.2">
      <c r="A284" s="131" t="s">
        <v>320</v>
      </c>
      <c r="B284" s="180" t="str">
        <f>IF(Extras!Q31="", "", Extras!Q31)</f>
        <v/>
      </c>
    </row>
    <row r="285" spans="1:2" x14ac:dyDescent="0.2">
      <c r="A285" s="130" t="s">
        <v>163</v>
      </c>
      <c r="B285" s="170" t="str">
        <f>IF(Extras!P31="", "", Extras!P31)</f>
        <v/>
      </c>
    </row>
    <row r="286" spans="1:2" x14ac:dyDescent="0.2">
      <c r="A286" s="130" t="s">
        <v>164</v>
      </c>
      <c r="B286" s="170" t="str">
        <f>IF(Extras!M31="", "", Extras!M31)</f>
        <v/>
      </c>
    </row>
    <row r="287" spans="1:2" ht="25.5" x14ac:dyDescent="0.2">
      <c r="A287" s="131" t="s">
        <v>321</v>
      </c>
      <c r="B287" s="180" t="str">
        <f>IF(Extras!Q32="", "", Extras!Q32)</f>
        <v/>
      </c>
    </row>
    <row r="288" spans="1:2" x14ac:dyDescent="0.2">
      <c r="A288" s="130" t="s">
        <v>163</v>
      </c>
      <c r="B288" s="170" t="str">
        <f>IF(Extras!P32="", "", Extras!P32)</f>
        <v/>
      </c>
    </row>
    <row r="289" spans="1:2" x14ac:dyDescent="0.2">
      <c r="A289" s="130" t="s">
        <v>164</v>
      </c>
      <c r="B289" s="170" t="str">
        <f>IF(Extras!M32="", "", Extras!M32)</f>
        <v/>
      </c>
    </row>
    <row r="290" spans="1:2" ht="25.5" x14ac:dyDescent="0.2">
      <c r="A290" s="131" t="s">
        <v>322</v>
      </c>
      <c r="B290" s="180" t="str">
        <f>IF(Extras!Q33="", "", Extras!Q33)</f>
        <v/>
      </c>
    </row>
    <row r="291" spans="1:2" x14ac:dyDescent="0.2">
      <c r="A291" s="130" t="s">
        <v>163</v>
      </c>
      <c r="B291" s="170" t="str">
        <f>IF(Extras!P33="", "", Extras!P33)</f>
        <v/>
      </c>
    </row>
    <row r="292" spans="1:2" x14ac:dyDescent="0.2">
      <c r="A292" s="130" t="s">
        <v>164</v>
      </c>
      <c r="B292" s="170" t="str">
        <f>IF(Extras!M33="", "", Extras!M33)</f>
        <v/>
      </c>
    </row>
    <row r="293" spans="1:2" ht="25.5" x14ac:dyDescent="0.2">
      <c r="A293" s="131" t="s">
        <v>323</v>
      </c>
      <c r="B293" s="180" t="str">
        <f>IF(Extras!Q34="", "", Extras!Q34)</f>
        <v/>
      </c>
    </row>
    <row r="294" spans="1:2" x14ac:dyDescent="0.2">
      <c r="A294" s="130" t="s">
        <v>163</v>
      </c>
      <c r="B294" s="170" t="str">
        <f>IF(Extras!P34="", "", Extras!P34)</f>
        <v/>
      </c>
    </row>
    <row r="295" spans="1:2" x14ac:dyDescent="0.2">
      <c r="A295" s="130" t="s">
        <v>164</v>
      </c>
      <c r="B295" s="170" t="str">
        <f>IF(Extras!M34="", "", Extras!M34)</f>
        <v/>
      </c>
    </row>
    <row r="296" spans="1:2" ht="25.5" x14ac:dyDescent="0.2">
      <c r="A296" s="131" t="s">
        <v>324</v>
      </c>
      <c r="B296" s="180" t="str">
        <f>IF(Extras!Q35="", "", Extras!Q35)</f>
        <v/>
      </c>
    </row>
    <row r="297" spans="1:2" x14ac:dyDescent="0.2">
      <c r="A297" s="130" t="s">
        <v>163</v>
      </c>
      <c r="B297" s="170" t="str">
        <f>IF(Extras!P35="", "", Extras!P35)</f>
        <v/>
      </c>
    </row>
    <row r="298" spans="1:2" x14ac:dyDescent="0.2">
      <c r="A298" s="130" t="s">
        <v>164</v>
      </c>
      <c r="B298" s="170" t="str">
        <f>IF(Extras!M35="", "", Extras!M35)</f>
        <v/>
      </c>
    </row>
    <row r="299" spans="1:2" ht="25.5" x14ac:dyDescent="0.2">
      <c r="A299" s="131" t="s">
        <v>325</v>
      </c>
      <c r="B299" s="180" t="str">
        <f>IF(Extras!Q36="", "", Extras!Q36)</f>
        <v/>
      </c>
    </row>
    <row r="300" spans="1:2" x14ac:dyDescent="0.2">
      <c r="A300" s="130" t="s">
        <v>163</v>
      </c>
      <c r="B300" s="170" t="str">
        <f>IF(Extras!P36="", "", Extras!P36)</f>
        <v/>
      </c>
    </row>
    <row r="301" spans="1:2" x14ac:dyDescent="0.2">
      <c r="A301" s="130" t="s">
        <v>164</v>
      </c>
      <c r="B301" s="170" t="str">
        <f>IF(Extras!M36="", "", Extras!M36)</f>
        <v/>
      </c>
    </row>
    <row r="302" spans="1:2" ht="25.5" x14ac:dyDescent="0.2">
      <c r="A302" s="131" t="s">
        <v>326</v>
      </c>
      <c r="B302" s="180" t="str">
        <f>IF(Extras!Q37="", "", Extras!Q37)</f>
        <v/>
      </c>
    </row>
    <row r="303" spans="1:2" x14ac:dyDescent="0.2">
      <c r="A303" s="130" t="s">
        <v>163</v>
      </c>
      <c r="B303" s="170" t="str">
        <f>IF(Extras!P37="", "", Extras!P37)</f>
        <v/>
      </c>
    </row>
    <row r="304" spans="1:2" x14ac:dyDescent="0.2">
      <c r="A304" s="130" t="s">
        <v>164</v>
      </c>
      <c r="B304" s="170" t="str">
        <f>IF(Extras!M37="", "", Extras!M37)</f>
        <v/>
      </c>
    </row>
    <row r="305" spans="1:2" ht="25.5" x14ac:dyDescent="0.2">
      <c r="A305" s="131" t="s">
        <v>327</v>
      </c>
      <c r="B305" s="180" t="str">
        <f>IF(Extras!Q38="", "", Extras!Q38)</f>
        <v/>
      </c>
    </row>
    <row r="306" spans="1:2" x14ac:dyDescent="0.2">
      <c r="A306" s="130" t="s">
        <v>163</v>
      </c>
      <c r="B306" s="170" t="str">
        <f>IF(Extras!P38="", "", Extras!P38)</f>
        <v/>
      </c>
    </row>
    <row r="307" spans="1:2" x14ac:dyDescent="0.2">
      <c r="A307" s="130" t="s">
        <v>164</v>
      </c>
      <c r="B307" s="170" t="str">
        <f>IF(Extras!M38="", "", Extras!M38)</f>
        <v/>
      </c>
    </row>
    <row r="308" spans="1:2" ht="25.5" x14ac:dyDescent="0.2">
      <c r="A308" s="131" t="s">
        <v>328</v>
      </c>
      <c r="B308" s="180" t="str">
        <f>IF(Extras!Q39="", "", Extras!Q39)</f>
        <v/>
      </c>
    </row>
    <row r="309" spans="1:2" x14ac:dyDescent="0.2">
      <c r="A309" s="130" t="s">
        <v>163</v>
      </c>
      <c r="B309" s="170" t="str">
        <f>IF(Extras!P39="", "", Extras!P39)</f>
        <v/>
      </c>
    </row>
    <row r="310" spans="1:2" x14ac:dyDescent="0.2">
      <c r="A310" s="130" t="s">
        <v>164</v>
      </c>
      <c r="B310" s="170" t="str">
        <f>IF(Extras!M39="", "", Extras!M39)</f>
        <v/>
      </c>
    </row>
    <row r="311" spans="1:2" ht="25.5" x14ac:dyDescent="0.2">
      <c r="A311" s="131" t="s">
        <v>329</v>
      </c>
      <c r="B311" s="180" t="str">
        <f>IF(Extras!Q40="", "", Extras!Q40)</f>
        <v/>
      </c>
    </row>
    <row r="312" spans="1:2" x14ac:dyDescent="0.2">
      <c r="A312" s="130" t="s">
        <v>163</v>
      </c>
      <c r="B312" s="170" t="str">
        <f>IF(Extras!P40="", "", Extras!P40)</f>
        <v/>
      </c>
    </row>
    <row r="313" spans="1:2" x14ac:dyDescent="0.2">
      <c r="A313" s="130" t="s">
        <v>164</v>
      </c>
      <c r="B313" s="170" t="str">
        <f>IF(Extras!M40="", "", Extras!M40)</f>
        <v/>
      </c>
    </row>
    <row r="314" spans="1:2" ht="25.5" x14ac:dyDescent="0.2">
      <c r="A314" s="131" t="s">
        <v>330</v>
      </c>
      <c r="B314" s="180" t="str">
        <f>IF(Extras!Q41="", "", Extras!Q41)</f>
        <v/>
      </c>
    </row>
    <row r="315" spans="1:2" x14ac:dyDescent="0.2">
      <c r="A315" s="130" t="s">
        <v>163</v>
      </c>
      <c r="B315" s="170" t="str">
        <f>IF(Extras!P41="", "", Extras!P41)</f>
        <v/>
      </c>
    </row>
    <row r="316" spans="1:2" x14ac:dyDescent="0.2">
      <c r="A316" s="130" t="s">
        <v>164</v>
      </c>
      <c r="B316" s="170" t="str">
        <f>IF(Extras!M41="", "", Extras!M41)</f>
        <v/>
      </c>
    </row>
    <row r="317" spans="1:2" x14ac:dyDescent="0.2">
      <c r="A317" s="129"/>
      <c r="B317" s="178" t="s">
        <v>44</v>
      </c>
    </row>
    <row r="318" spans="1:2" x14ac:dyDescent="0.2">
      <c r="A318" s="129" t="s">
        <v>190</v>
      </c>
      <c r="B318" s="170" t="str">
        <f>IF(BlueSheet!Q45="", "", BlueSheet!Q45)</f>
        <v/>
      </c>
    </row>
    <row r="319" spans="1:2" x14ac:dyDescent="0.2">
      <c r="A319" s="130" t="s">
        <v>167</v>
      </c>
      <c r="B319" s="170" t="str">
        <f>IF(BlueSheet!M45="", "", BlueSheet!M45)</f>
        <v/>
      </c>
    </row>
    <row r="320" spans="1:2" ht="25.5" x14ac:dyDescent="0.2">
      <c r="A320" s="129" t="s">
        <v>178</v>
      </c>
      <c r="B320" s="170" t="str">
        <f>IF(BlueSheet!Q46="", "", BlueSheet!Q46)</f>
        <v/>
      </c>
    </row>
    <row r="321" spans="1:2" x14ac:dyDescent="0.2">
      <c r="A321" s="130" t="s">
        <v>167</v>
      </c>
      <c r="B321" s="170" t="str">
        <f>IF(BlueSheet!M46="", "", BlueSheet!M46)</f>
        <v/>
      </c>
    </row>
    <row r="322" spans="1:2" ht="25.5" x14ac:dyDescent="0.2">
      <c r="A322" s="129" t="s">
        <v>179</v>
      </c>
      <c r="B322" s="170" t="str">
        <f>IF(BlueSheet!Q47="", "", BlueSheet!Q47)</f>
        <v/>
      </c>
    </row>
    <row r="323" spans="1:2" x14ac:dyDescent="0.2">
      <c r="A323" s="130" t="s">
        <v>167</v>
      </c>
      <c r="B323" s="170" t="str">
        <f>IF(BlueSheet!M47="", "", BlueSheet!M47)</f>
        <v/>
      </c>
    </row>
    <row r="324" spans="1:2" ht="25.5" x14ac:dyDescent="0.2">
      <c r="A324" s="129" t="s">
        <v>180</v>
      </c>
      <c r="B324" s="170" t="str">
        <f>IF(BlueSheet!Q48="", "", BlueSheet!Q48)</f>
        <v/>
      </c>
    </row>
    <row r="325" spans="1:2" x14ac:dyDescent="0.2">
      <c r="A325" s="130" t="s">
        <v>167</v>
      </c>
      <c r="B325" s="170" t="str">
        <f>IF(BlueSheet!M48="", "", BlueSheet!M48)</f>
        <v/>
      </c>
    </row>
    <row r="326" spans="1:2" ht="25.5" x14ac:dyDescent="0.2">
      <c r="A326" s="129" t="s">
        <v>181</v>
      </c>
      <c r="B326" s="170" t="str">
        <f>IF(BlueSheet!Q49="", "", BlueSheet!Q49)</f>
        <v/>
      </c>
    </row>
    <row r="327" spans="1:2" x14ac:dyDescent="0.2">
      <c r="A327" s="130" t="s">
        <v>167</v>
      </c>
      <c r="B327" s="170" t="str">
        <f>IF(BlueSheet!M49="", "", BlueSheet!M49)</f>
        <v/>
      </c>
    </row>
    <row r="328" spans="1:2" ht="25.5" x14ac:dyDescent="0.2">
      <c r="A328" s="129" t="s">
        <v>182</v>
      </c>
      <c r="B328" s="170" t="str">
        <f>IF(BlueSheet!Q50="", "", BlueSheet!Q50)</f>
        <v/>
      </c>
    </row>
    <row r="329" spans="1:2" x14ac:dyDescent="0.2">
      <c r="A329" s="130" t="s">
        <v>167</v>
      </c>
      <c r="B329" s="170" t="str">
        <f>IF(BlueSheet!M50="", "", BlueSheet!M50)</f>
        <v/>
      </c>
    </row>
    <row r="330" spans="1:2" ht="25.5" x14ac:dyDescent="0.2">
      <c r="A330" s="129" t="s">
        <v>183</v>
      </c>
      <c r="B330" s="170" t="str">
        <f>IF(BlueSheet!Q51="", "", BlueSheet!Q51)</f>
        <v/>
      </c>
    </row>
    <row r="331" spans="1:2" x14ac:dyDescent="0.2">
      <c r="A331" s="130" t="s">
        <v>167</v>
      </c>
      <c r="B331" s="170" t="str">
        <f>IF(BlueSheet!M51="", "", BlueSheet!M51)</f>
        <v/>
      </c>
    </row>
    <row r="332" spans="1:2" ht="25.5" x14ac:dyDescent="0.2">
      <c r="A332" s="129" t="s">
        <v>184</v>
      </c>
      <c r="B332" s="170" t="str">
        <f>IF(BlueSheet!Q52="", "", BlueSheet!Q52)</f>
        <v/>
      </c>
    </row>
    <row r="333" spans="1:2" x14ac:dyDescent="0.2">
      <c r="A333" s="130" t="s">
        <v>167</v>
      </c>
      <c r="B333" s="170" t="str">
        <f>IF(BlueSheet!M52="", "", BlueSheet!M52)</f>
        <v/>
      </c>
    </row>
    <row r="334" spans="1:2" ht="25.5" x14ac:dyDescent="0.2">
      <c r="A334" s="129" t="s">
        <v>185</v>
      </c>
      <c r="B334" s="170" t="str">
        <f>IF(BlueSheet!Q53="", "", BlueSheet!Q53)</f>
        <v/>
      </c>
    </row>
    <row r="335" spans="1:2" x14ac:dyDescent="0.2">
      <c r="A335" s="130" t="s">
        <v>167</v>
      </c>
      <c r="B335" s="170" t="str">
        <f>IF(BlueSheet!M53="", "", BlueSheet!M53)</f>
        <v/>
      </c>
    </row>
    <row r="336" spans="1:2" ht="25.5" x14ac:dyDescent="0.2">
      <c r="A336" s="129" t="s">
        <v>186</v>
      </c>
      <c r="B336" s="170" t="str">
        <f>IF(BlueSheet!Q54="", "", BlueSheet!Q54)</f>
        <v/>
      </c>
    </row>
    <row r="337" spans="1:2" x14ac:dyDescent="0.2">
      <c r="A337" s="130" t="s">
        <v>167</v>
      </c>
      <c r="B337" s="170" t="str">
        <f>IF(BlueSheet!M54="", "", BlueSheet!M54)</f>
        <v/>
      </c>
    </row>
    <row r="338" spans="1:2" ht="25.5" x14ac:dyDescent="0.2">
      <c r="A338" s="129" t="s">
        <v>187</v>
      </c>
      <c r="B338" s="170" t="str">
        <f>IF(BlueSheet!Q55="", "", BlueSheet!Q55)</f>
        <v/>
      </c>
    </row>
    <row r="339" spans="1:2" x14ac:dyDescent="0.2">
      <c r="A339" s="130" t="s">
        <v>167</v>
      </c>
      <c r="B339" s="170" t="str">
        <f>IF(BlueSheet!M55="", "", BlueSheet!M55)</f>
        <v/>
      </c>
    </row>
    <row r="340" spans="1:2" ht="25.5" x14ac:dyDescent="0.2">
      <c r="A340" s="129" t="s">
        <v>188</v>
      </c>
      <c r="B340" s="170" t="str">
        <f>IF(BlueSheet!Q56="", "", BlueSheet!Q56)</f>
        <v/>
      </c>
    </row>
    <row r="341" spans="1:2" x14ac:dyDescent="0.2">
      <c r="A341" s="130" t="s">
        <v>167</v>
      </c>
      <c r="B341" s="170" t="str">
        <f>IF(BlueSheet!M56="", "", BlueSheet!M56)</f>
        <v/>
      </c>
    </row>
    <row r="342" spans="1:2" ht="25.5" x14ac:dyDescent="0.2">
      <c r="A342" s="129" t="s">
        <v>189</v>
      </c>
      <c r="B342" s="170" t="str">
        <f>IF(BlueSheet!Q57="", "", BlueSheet!Q57)</f>
        <v/>
      </c>
    </row>
    <row r="343" spans="1:2" x14ac:dyDescent="0.2">
      <c r="A343" s="130" t="s">
        <v>167</v>
      </c>
      <c r="B343" s="170" t="str">
        <f>IF(BlueSheet!M57="", "", BlueSheet!M57)</f>
        <v/>
      </c>
    </row>
    <row r="344" spans="1:2" ht="25.5" x14ac:dyDescent="0.2">
      <c r="A344" s="129" t="s">
        <v>331</v>
      </c>
      <c r="B344" s="170" t="str">
        <f>IF(Extras!Q43="", "", Extras!Q43)</f>
        <v/>
      </c>
    </row>
    <row r="345" spans="1:2" x14ac:dyDescent="0.2">
      <c r="A345" s="130" t="s">
        <v>167</v>
      </c>
      <c r="B345" s="170" t="str">
        <f>IF(Extras!M43="", "", Extras!M43)</f>
        <v/>
      </c>
    </row>
    <row r="346" spans="1:2" ht="25.5" x14ac:dyDescent="0.2">
      <c r="A346" s="129" t="s">
        <v>332</v>
      </c>
      <c r="B346" s="170" t="str">
        <f>IF(Extras!Q44="", "", Extras!Q44)</f>
        <v/>
      </c>
    </row>
    <row r="347" spans="1:2" x14ac:dyDescent="0.2">
      <c r="A347" s="130" t="s">
        <v>167</v>
      </c>
      <c r="B347" s="170" t="str">
        <f>IF(Extras!M44="", "", Extras!M44)</f>
        <v/>
      </c>
    </row>
    <row r="348" spans="1:2" ht="25.5" x14ac:dyDescent="0.2">
      <c r="A348" s="129" t="s">
        <v>333</v>
      </c>
      <c r="B348" s="170" t="str">
        <f>IF(Extras!Q45="", "", Extras!Q45)</f>
        <v/>
      </c>
    </row>
    <row r="349" spans="1:2" x14ac:dyDescent="0.2">
      <c r="A349" s="130" t="s">
        <v>167</v>
      </c>
      <c r="B349" s="170" t="str">
        <f>IF(Extras!M45="", "", Extras!M45)</f>
        <v/>
      </c>
    </row>
    <row r="350" spans="1:2" ht="25.5" x14ac:dyDescent="0.2">
      <c r="A350" s="129" t="s">
        <v>334</v>
      </c>
      <c r="B350" s="170" t="str">
        <f>IF(Extras!Q46="", "", Extras!Q46)</f>
        <v/>
      </c>
    </row>
    <row r="351" spans="1:2" x14ac:dyDescent="0.2">
      <c r="A351" s="130" t="s">
        <v>167</v>
      </c>
      <c r="B351" s="170" t="str">
        <f>IF(Extras!M46="", "", Extras!M46)</f>
        <v/>
      </c>
    </row>
    <row r="352" spans="1:2" ht="25.5" x14ac:dyDescent="0.2">
      <c r="A352" s="129" t="s">
        <v>335</v>
      </c>
      <c r="B352" s="170" t="str">
        <f>IF(Extras!Q47="", "", Extras!Q47)</f>
        <v/>
      </c>
    </row>
    <row r="353" spans="1:2" x14ac:dyDescent="0.2">
      <c r="A353" s="130" t="s">
        <v>167</v>
      </c>
      <c r="B353" s="170" t="str">
        <f>IF(Extras!M47="", "", Extras!M47)</f>
        <v/>
      </c>
    </row>
    <row r="354" spans="1:2" ht="25.5" x14ac:dyDescent="0.2">
      <c r="A354" s="129" t="s">
        <v>336</v>
      </c>
      <c r="B354" s="170" t="str">
        <f>IF(Extras!Q48="", "", Extras!Q48)</f>
        <v/>
      </c>
    </row>
    <row r="355" spans="1:2" x14ac:dyDescent="0.2">
      <c r="A355" s="130" t="s">
        <v>167</v>
      </c>
      <c r="B355" s="170" t="str">
        <f>IF(Extras!M48="", "", Extras!M48)</f>
        <v/>
      </c>
    </row>
    <row r="356" spans="1:2" ht="25.5" x14ac:dyDescent="0.2">
      <c r="A356" s="129" t="s">
        <v>337</v>
      </c>
      <c r="B356" s="170" t="str">
        <f>IF(Extras!Q49="", "", Extras!Q49)</f>
        <v/>
      </c>
    </row>
    <row r="357" spans="1:2" x14ac:dyDescent="0.2">
      <c r="A357" s="130" t="s">
        <v>167</v>
      </c>
      <c r="B357" s="170" t="str">
        <f>IF(Extras!M49="", "", Extras!M49)</f>
        <v/>
      </c>
    </row>
    <row r="358" spans="1:2" ht="25.5" x14ac:dyDescent="0.2">
      <c r="A358" s="129" t="s">
        <v>338</v>
      </c>
      <c r="B358" s="170" t="str">
        <f>IF(Extras!Q50="", "", Extras!Q50)</f>
        <v/>
      </c>
    </row>
    <row r="359" spans="1:2" x14ac:dyDescent="0.2">
      <c r="A359" s="130" t="s">
        <v>167</v>
      </c>
      <c r="B359" s="170" t="str">
        <f>IF(Extras!M50="", "", Extras!M50)</f>
        <v/>
      </c>
    </row>
    <row r="360" spans="1:2" ht="25.5" x14ac:dyDescent="0.2">
      <c r="A360" s="129" t="s">
        <v>339</v>
      </c>
      <c r="B360" s="170" t="str">
        <f>IF(Extras!Q51="", "", Extras!Q51)</f>
        <v/>
      </c>
    </row>
    <row r="361" spans="1:2" x14ac:dyDescent="0.2">
      <c r="A361" s="130" t="s">
        <v>167</v>
      </c>
      <c r="B361" s="170" t="str">
        <f>IF(Extras!M51="", "", Extras!M51)</f>
        <v/>
      </c>
    </row>
    <row r="362" spans="1:2" ht="25.5" x14ac:dyDescent="0.2">
      <c r="A362" s="129" t="s">
        <v>340</v>
      </c>
      <c r="B362" s="170" t="str">
        <f>IF(Extras!Q52="", "", Extras!Q52)</f>
        <v/>
      </c>
    </row>
    <row r="363" spans="1:2" x14ac:dyDescent="0.2">
      <c r="A363" s="130" t="s">
        <v>167</v>
      </c>
      <c r="B363" s="170" t="str">
        <f>IF(Extras!M52="", "", Extras!M52)</f>
        <v/>
      </c>
    </row>
    <row r="364" spans="1:2" ht="25.5" x14ac:dyDescent="0.2">
      <c r="A364" s="129" t="s">
        <v>341</v>
      </c>
      <c r="B364" s="170" t="str">
        <f>IF(Extras!Q53="", "", Extras!Q53)</f>
        <v/>
      </c>
    </row>
    <row r="365" spans="1:2" x14ac:dyDescent="0.2">
      <c r="A365" s="130" t="s">
        <v>167</v>
      </c>
      <c r="B365" s="170" t="str">
        <f>IF(Extras!M53="", "", Extras!M53)</f>
        <v/>
      </c>
    </row>
    <row r="366" spans="1:2" ht="25.5" x14ac:dyDescent="0.2">
      <c r="A366" s="129" t="s">
        <v>342</v>
      </c>
      <c r="B366" s="170" t="str">
        <f>IF(Extras!Q54="", "", Extras!Q54)</f>
        <v/>
      </c>
    </row>
    <row r="367" spans="1:2" x14ac:dyDescent="0.2">
      <c r="A367" s="130" t="s">
        <v>167</v>
      </c>
      <c r="B367" s="170" t="str">
        <f>IF(Extras!M54="", "", Extras!M54)</f>
        <v/>
      </c>
    </row>
    <row r="368" spans="1:2" ht="25.5" x14ac:dyDescent="0.2">
      <c r="A368" s="129" t="s">
        <v>343</v>
      </c>
      <c r="B368" s="170" t="str">
        <f>IF(Extras!Q55="", "", Extras!Q55)</f>
        <v/>
      </c>
    </row>
    <row r="369" spans="1:2" x14ac:dyDescent="0.2">
      <c r="A369" s="130" t="s">
        <v>167</v>
      </c>
      <c r="B369" s="170" t="str">
        <f>IF(Extras!M55="", "", Extras!M55)</f>
        <v/>
      </c>
    </row>
    <row r="370" spans="1:2" ht="25.5" x14ac:dyDescent="0.2">
      <c r="A370" s="129" t="s">
        <v>344</v>
      </c>
      <c r="B370" s="170" t="str">
        <f>IF(Extras!Q56="", "", Extras!Q56)</f>
        <v/>
      </c>
    </row>
    <row r="371" spans="1:2" ht="12.75" customHeight="1" x14ac:dyDescent="0.2">
      <c r="A371" s="130" t="s">
        <v>167</v>
      </c>
      <c r="B371" s="170" t="str">
        <f>IF(Extras!M56="", "", Extras!M56)</f>
        <v/>
      </c>
    </row>
    <row r="372" spans="1:2" ht="12.75" customHeight="1" x14ac:dyDescent="0.2">
      <c r="A372" s="129" t="s">
        <v>345</v>
      </c>
      <c r="B372" s="170" t="str">
        <f>IF(Extras!Q57="", "", Extras!Q57)</f>
        <v/>
      </c>
    </row>
    <row r="373" spans="1:2" ht="12.75" customHeight="1" x14ac:dyDescent="0.2">
      <c r="A373" s="130" t="s">
        <v>167</v>
      </c>
      <c r="B373" s="170" t="str">
        <f>IF(Extras!M57="", "", Extras!M57)</f>
        <v/>
      </c>
    </row>
  </sheetData>
  <phoneticPr fontId="2" type="noConversion"/>
  <printOptions horizontalCentered="1"/>
  <pageMargins left="0.3" right="0.3" top="0.5" bottom="0.75" header="0.5" footer="0.5"/>
  <pageSetup orientation="portrait"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502"/>
  <sheetViews>
    <sheetView workbookViewId="0"/>
  </sheetViews>
  <sheetFormatPr defaultColWidth="9.140625" defaultRowHeight="11.1" customHeight="1" x14ac:dyDescent="0.2"/>
  <cols>
    <col min="1" max="16384" width="9.140625" style="2"/>
  </cols>
  <sheetData>
    <row r="1" spans="1:6" ht="11.1" customHeight="1" x14ac:dyDescent="0.2">
      <c r="B1" s="1" t="s">
        <v>0</v>
      </c>
    </row>
    <row r="2" spans="1:6" ht="11.1" customHeight="1" x14ac:dyDescent="0.2">
      <c r="B2" s="1" t="s">
        <v>48</v>
      </c>
    </row>
    <row r="3" spans="1:6" ht="11.1" customHeight="1" x14ac:dyDescent="0.2">
      <c r="A3" s="3"/>
    </row>
    <row r="4" spans="1:6" ht="11.1" customHeight="1" x14ac:dyDescent="0.2">
      <c r="A4" s="1" t="s">
        <v>49</v>
      </c>
    </row>
    <row r="6" spans="1:6" ht="11.1" customHeight="1" x14ac:dyDescent="0.2">
      <c r="A6" s="1" t="s">
        <v>191</v>
      </c>
    </row>
    <row r="10" spans="1:6" ht="11.1" customHeight="1" x14ac:dyDescent="0.2">
      <c r="E10" s="4"/>
      <c r="F10" s="5"/>
    </row>
    <row r="19" ht="12.75" customHeight="1" x14ac:dyDescent="0.2"/>
    <row r="500" spans="1:26" ht="11.1" customHeight="1" x14ac:dyDescent="0.2">
      <c r="A500" s="165" t="s">
        <v>229</v>
      </c>
      <c r="Z500" s="165"/>
    </row>
    <row r="501" spans="1:26" ht="11.1" customHeight="1" x14ac:dyDescent="0.2">
      <c r="Z501" s="165"/>
    </row>
    <row r="502" spans="1:26" ht="11.1" customHeight="1" x14ac:dyDescent="0.2">
      <c r="Z502" s="165"/>
    </row>
  </sheetData>
  <phoneticPr fontId="2" type="noConversion"/>
  <pageMargins left="0.75" right="0.75" top="1" bottom="1" header="0.5" footer="0.5"/>
  <pageSetup orientation="portrait"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27</vt:i4>
      </vt:variant>
    </vt:vector>
  </HeadingPairs>
  <TitlesOfParts>
    <vt:vector size="33" baseType="lpstr">
      <vt:lpstr>BlueSheet</vt:lpstr>
      <vt:lpstr>Extras</vt:lpstr>
      <vt:lpstr>Notes</vt:lpstr>
      <vt:lpstr>Miscellaneous</vt:lpstr>
      <vt:lpstr>Overview</vt:lpstr>
      <vt:lpstr>Indicators</vt:lpstr>
      <vt:lpstr>Account_Information</vt:lpstr>
      <vt:lpstr>Account_Prospect</vt:lpstr>
      <vt:lpstr>Base_Coverage</vt:lpstr>
      <vt:lpstr>Best_Action_Plan_Needed_Info</vt:lpstr>
      <vt:lpstr>Best_Action_Plan_What_Who_When</vt:lpstr>
      <vt:lpstr>Buying_Influences</vt:lpstr>
      <vt:lpstr>Close_Date</vt:lpstr>
      <vt:lpstr>Communication_Notes</vt:lpstr>
      <vt:lpstr>Current_Position</vt:lpstr>
      <vt:lpstr>Extra_Action_Plan_What_Who_When</vt:lpstr>
      <vt:lpstr>Extra_Base_Coverage</vt:lpstr>
      <vt:lpstr>Extra_Best_Action_Plan_Needed_Info</vt:lpstr>
      <vt:lpstr>Extra_Information</vt:lpstr>
      <vt:lpstr>Extra_Possible_Actions</vt:lpstr>
      <vt:lpstr>Extra_Summary_Strengths</vt:lpstr>
      <vt:lpstr>Extra_Summary_Warnings</vt:lpstr>
      <vt:lpstr>Extra_Win_Results</vt:lpstr>
      <vt:lpstr>Extra_Win_Results_Statement</vt:lpstr>
      <vt:lpstr>Ideal_Customer_Criteria</vt:lpstr>
      <vt:lpstr>Possible_Actions</vt:lpstr>
      <vt:lpstr>BlueSheet!Print_Area</vt:lpstr>
      <vt:lpstr>Extras!Print_Area</vt:lpstr>
      <vt:lpstr>Notes!Print_Area</vt:lpstr>
      <vt:lpstr>Single_Sales_Objective</vt:lpstr>
      <vt:lpstr>Summary_Strengths</vt:lpstr>
      <vt:lpstr>Summary_Warnings</vt:lpstr>
      <vt:lpstr>Win_Results_Statement</vt:lpstr>
    </vt:vector>
  </TitlesOfParts>
  <Manager>Jeff Eckert</Manager>
  <Company>Miller Heiman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MHI SSRS Master Template</dc:title>
  <dc:subject>Blue Sheet</dc:subject>
  <dc:creator>Bill Buxton</dc:creator>
  <cp:keywords>blue, sheet, strategic, selling</cp:keywords>
  <dc:description>Blue Sheet Automation, v3.0, 1999.</dc:description>
  <cp:lastModifiedBy>Saneeja Abdeen (UST, USA)</cp:lastModifiedBy>
  <cp:lastPrinted>2002-07-12T00:04:48Z</cp:lastPrinted>
  <dcterms:created xsi:type="dcterms:W3CDTF">1999-08-17T20:30:46Z</dcterms:created>
  <dcterms:modified xsi:type="dcterms:W3CDTF">2015-05-22T05:20:28Z</dcterms:modified>
  <cp:category>MHI Development</cp:category>
</cp:coreProperties>
</file>