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codeName="ThisWorkbook" defaultThemeVersion="166925"/>
  <xr:revisionPtr revIDLastSave="0" documentId="13_ncr:1_{AF40B17E-6EDF-4C1A-90F5-807D9718DD93}" xr6:coauthVersionLast="47" xr6:coauthVersionMax="47" xr10:uidLastSave="{00000000-0000-0000-0000-000000000000}"/>
  <bookViews>
    <workbookView xWindow="-21225" yWindow="1770" windowWidth="17715" windowHeight="4800" xr2:uid="{00000000-000D-0000-FFFF-FFFF00000000}"/>
  </bookViews>
  <sheets>
    <sheet name="HT Trendline" sheetId="1" r:id="rId1"/>
  </sheets>
  <definedNames>
    <definedName name="fastK">'HT Trendline'!#REF!</definedName>
    <definedName name="FastLimit">'HT Trendline'!#REF!</definedName>
    <definedName name="slowK">'HT Trendline'!#REF!</definedName>
    <definedName name="SlowLimit">'HT Trendline'!#REF!</definedName>
  </definedNames>
  <calcPr calcId="191029" iterateCount="1000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" i="1" l="1"/>
  <c r="AD12" i="1"/>
  <c r="AD11" i="1"/>
  <c r="AD10" i="1"/>
  <c r="AD9" i="1"/>
  <c r="AD8" i="1"/>
  <c r="K10" i="1"/>
  <c r="K9" i="1"/>
  <c r="K8" i="1"/>
  <c r="M8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AE448" i="1" s="1"/>
  <c r="H449" i="1"/>
  <c r="H450" i="1"/>
  <c r="H451" i="1"/>
  <c r="H452" i="1"/>
  <c r="H453" i="1"/>
  <c r="H454" i="1"/>
  <c r="H455" i="1"/>
  <c r="H456" i="1"/>
  <c r="AE456" i="1" s="1"/>
  <c r="H457" i="1"/>
  <c r="H458" i="1"/>
  <c r="H459" i="1"/>
  <c r="H460" i="1"/>
  <c r="H461" i="1"/>
  <c r="H462" i="1"/>
  <c r="H463" i="1"/>
  <c r="H464" i="1"/>
  <c r="AE464" i="1" s="1"/>
  <c r="H465" i="1"/>
  <c r="H466" i="1"/>
  <c r="H467" i="1"/>
  <c r="H468" i="1"/>
  <c r="H469" i="1"/>
  <c r="H470" i="1"/>
  <c r="H471" i="1"/>
  <c r="H472" i="1"/>
  <c r="AE472" i="1" s="1"/>
  <c r="H473" i="1"/>
  <c r="H474" i="1"/>
  <c r="H475" i="1"/>
  <c r="H476" i="1"/>
  <c r="H477" i="1"/>
  <c r="H478" i="1"/>
  <c r="H479" i="1"/>
  <c r="H480" i="1"/>
  <c r="AE480" i="1" s="1"/>
  <c r="H481" i="1"/>
  <c r="H482" i="1"/>
  <c r="H483" i="1"/>
  <c r="H484" i="1"/>
  <c r="H485" i="1"/>
  <c r="H486" i="1"/>
  <c r="H487" i="1"/>
  <c r="H488" i="1"/>
  <c r="AE488" i="1" s="1"/>
  <c r="H489" i="1"/>
  <c r="H490" i="1"/>
  <c r="H491" i="1"/>
  <c r="H492" i="1"/>
  <c r="H493" i="1"/>
  <c r="H494" i="1"/>
  <c r="H495" i="1"/>
  <c r="H496" i="1"/>
  <c r="AE496" i="1" s="1"/>
  <c r="H497" i="1"/>
  <c r="H498" i="1"/>
  <c r="H499" i="1"/>
  <c r="H500" i="1"/>
  <c r="H501" i="1"/>
  <c r="H502" i="1"/>
  <c r="H503" i="1"/>
  <c r="AE440" i="1" l="1"/>
  <c r="AE432" i="1"/>
  <c r="AE424" i="1"/>
  <c r="AE416" i="1"/>
  <c r="AE408" i="1"/>
  <c r="AE400" i="1"/>
  <c r="AE392" i="1"/>
  <c r="AE384" i="1"/>
  <c r="AE376" i="1"/>
  <c r="AE368" i="1"/>
  <c r="AE360" i="1"/>
  <c r="AE352" i="1"/>
  <c r="AE344" i="1"/>
  <c r="AE336" i="1"/>
  <c r="AE328" i="1"/>
  <c r="AE320" i="1"/>
  <c r="AE312" i="1"/>
  <c r="AE304" i="1"/>
  <c r="AE296" i="1"/>
  <c r="AE288" i="1"/>
  <c r="AE280" i="1"/>
  <c r="AE272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422" i="1"/>
  <c r="AE406" i="1"/>
  <c r="AE390" i="1"/>
  <c r="AE374" i="1"/>
  <c r="AE366" i="1"/>
  <c r="AE350" i="1"/>
  <c r="AE342" i="1"/>
  <c r="AE334" i="1"/>
  <c r="AE326" i="1"/>
  <c r="AE318" i="1"/>
  <c r="AE310" i="1"/>
  <c r="AE302" i="1"/>
  <c r="AE294" i="1"/>
  <c r="AE286" i="1"/>
  <c r="AE278" i="1"/>
  <c r="AE270" i="1"/>
  <c r="AE262" i="1"/>
  <c r="AE254" i="1"/>
  <c r="AE246" i="1"/>
  <c r="AE502" i="1"/>
  <c r="AE414" i="1"/>
  <c r="AE398" i="1"/>
  <c r="AE382" i="1"/>
  <c r="AE358" i="1"/>
  <c r="AE492" i="1"/>
  <c r="AE468" i="1"/>
  <c r="AE444" i="1"/>
  <c r="AE412" i="1"/>
  <c r="AE396" i="1"/>
  <c r="AE372" i="1"/>
  <c r="AE348" i="1"/>
  <c r="AE324" i="1"/>
  <c r="AE316" i="1"/>
  <c r="AE292" i="1"/>
  <c r="AE284" i="1"/>
  <c r="AE276" i="1"/>
  <c r="AE268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0" i="1"/>
  <c r="AE500" i="1"/>
  <c r="AE476" i="1"/>
  <c r="AE452" i="1"/>
  <c r="AE428" i="1"/>
  <c r="AE388" i="1"/>
  <c r="AE364" i="1"/>
  <c r="AE340" i="1"/>
  <c r="AE300" i="1"/>
  <c r="AE484" i="1"/>
  <c r="AE460" i="1"/>
  <c r="AE436" i="1"/>
  <c r="AE420" i="1"/>
  <c r="AE404" i="1"/>
  <c r="AE380" i="1"/>
  <c r="AE356" i="1"/>
  <c r="AE332" i="1"/>
  <c r="AE308" i="1"/>
  <c r="AE483" i="1"/>
  <c r="AE467" i="1"/>
  <c r="AE443" i="1"/>
  <c r="AE419" i="1"/>
  <c r="AE498" i="1"/>
  <c r="AE497" i="1"/>
  <c r="AE489" i="1"/>
  <c r="AE481" i="1"/>
  <c r="AE473" i="1"/>
  <c r="AE465" i="1"/>
  <c r="AE457" i="1"/>
  <c r="AE449" i="1"/>
  <c r="AE441" i="1"/>
  <c r="AE433" i="1"/>
  <c r="AE425" i="1"/>
  <c r="AE417" i="1"/>
  <c r="AE409" i="1"/>
  <c r="AE401" i="1"/>
  <c r="AE393" i="1"/>
  <c r="AE385" i="1"/>
  <c r="AE377" i="1"/>
  <c r="AE369" i="1"/>
  <c r="AE361" i="1"/>
  <c r="AE353" i="1"/>
  <c r="AE345" i="1"/>
  <c r="AE337" i="1"/>
  <c r="AE329" i="1"/>
  <c r="AE321" i="1"/>
  <c r="AE313" i="1"/>
  <c r="AE305" i="1"/>
  <c r="AE297" i="1"/>
  <c r="AE289" i="1"/>
  <c r="AE281" i="1"/>
  <c r="AE273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17" i="1"/>
  <c r="AE9" i="1"/>
  <c r="AF9" i="1"/>
  <c r="AE8" i="1"/>
  <c r="AE503" i="1"/>
  <c r="AE495" i="1"/>
  <c r="AE487" i="1"/>
  <c r="AE479" i="1"/>
  <c r="AE471" i="1"/>
  <c r="AE463" i="1"/>
  <c r="AE455" i="1"/>
  <c r="AE447" i="1"/>
  <c r="AE439" i="1"/>
  <c r="AE431" i="1"/>
  <c r="AE423" i="1"/>
  <c r="AE415" i="1"/>
  <c r="AE407" i="1"/>
  <c r="AE399" i="1"/>
  <c r="AE391" i="1"/>
  <c r="AE383" i="1"/>
  <c r="AE375" i="1"/>
  <c r="AE367" i="1"/>
  <c r="AE359" i="1"/>
  <c r="AE351" i="1"/>
  <c r="AE343" i="1"/>
  <c r="AE335" i="1"/>
  <c r="AE327" i="1"/>
  <c r="AE319" i="1"/>
  <c r="AE311" i="1"/>
  <c r="AE303" i="1"/>
  <c r="AE295" i="1"/>
  <c r="AE287" i="1"/>
  <c r="AE279" i="1"/>
  <c r="AE271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486" i="1"/>
  <c r="AE462" i="1"/>
  <c r="AE446" i="1"/>
  <c r="AE430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494" i="1"/>
  <c r="AE478" i="1"/>
  <c r="AE470" i="1"/>
  <c r="AE454" i="1"/>
  <c r="AE438" i="1"/>
  <c r="AE501" i="1"/>
  <c r="AE493" i="1"/>
  <c r="AE485" i="1"/>
  <c r="AE477" i="1"/>
  <c r="AE469" i="1"/>
  <c r="AE461" i="1"/>
  <c r="AE453" i="1"/>
  <c r="AE445" i="1"/>
  <c r="AE437" i="1"/>
  <c r="AE429" i="1"/>
  <c r="AE421" i="1"/>
  <c r="AE413" i="1"/>
  <c r="AE405" i="1"/>
  <c r="AE397" i="1"/>
  <c r="AE389" i="1"/>
  <c r="AE381" i="1"/>
  <c r="AE373" i="1"/>
  <c r="AE365" i="1"/>
  <c r="AE357" i="1"/>
  <c r="AE349" i="1"/>
  <c r="AE341" i="1"/>
  <c r="AE333" i="1"/>
  <c r="AE325" i="1"/>
  <c r="AE317" i="1"/>
  <c r="AE309" i="1"/>
  <c r="AE301" i="1"/>
  <c r="AE293" i="1"/>
  <c r="AE285" i="1"/>
  <c r="AE277" i="1"/>
  <c r="AE269" i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28" i="1"/>
  <c r="AE12" i="1"/>
  <c r="AE499" i="1"/>
  <c r="AE475" i="1"/>
  <c r="AE451" i="1"/>
  <c r="AE427" i="1"/>
  <c r="AE403" i="1"/>
  <c r="AE395" i="1"/>
  <c r="AE387" i="1"/>
  <c r="AE379" i="1"/>
  <c r="AE371" i="1"/>
  <c r="AE363" i="1"/>
  <c r="AE355" i="1"/>
  <c r="AE347" i="1"/>
  <c r="AE339" i="1"/>
  <c r="AE331" i="1"/>
  <c r="AE323" i="1"/>
  <c r="AE315" i="1"/>
  <c r="AE307" i="1"/>
  <c r="AE299" i="1"/>
  <c r="AE291" i="1"/>
  <c r="AE283" i="1"/>
  <c r="AE275" i="1"/>
  <c r="AE267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  <c r="AE491" i="1"/>
  <c r="AE459" i="1"/>
  <c r="AE435" i="1"/>
  <c r="AE411" i="1"/>
  <c r="AE490" i="1"/>
  <c r="AE482" i="1"/>
  <c r="AE474" i="1"/>
  <c r="AE466" i="1"/>
  <c r="AE458" i="1"/>
  <c r="AE450" i="1"/>
  <c r="AE442" i="1"/>
  <c r="AE434" i="1"/>
  <c r="AE426" i="1"/>
  <c r="AE418" i="1"/>
  <c r="AE410" i="1"/>
  <c r="AE402" i="1"/>
  <c r="AE394" i="1"/>
  <c r="AE386" i="1"/>
  <c r="AE378" i="1"/>
  <c r="AE370" i="1"/>
  <c r="AE362" i="1"/>
  <c r="AE354" i="1"/>
  <c r="AE346" i="1"/>
  <c r="AE338" i="1"/>
  <c r="AE330" i="1"/>
  <c r="AE322" i="1"/>
  <c r="AE314" i="1"/>
  <c r="AE306" i="1"/>
  <c r="AE298" i="1"/>
  <c r="AE290" i="1"/>
  <c r="AE282" i="1"/>
  <c r="AE274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I502" i="1"/>
  <c r="I486" i="1"/>
  <c r="I478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494" i="1"/>
  <c r="I470" i="1"/>
  <c r="I25" i="1"/>
  <c r="I17" i="1"/>
  <c r="I9" i="1"/>
  <c r="I54" i="1"/>
  <c r="I46" i="1"/>
  <c r="I38" i="1"/>
  <c r="I30" i="1"/>
  <c r="I22" i="1"/>
  <c r="I14" i="1"/>
  <c r="I497" i="1"/>
  <c r="I481" i="1"/>
  <c r="I465" i="1"/>
  <c r="I449" i="1"/>
  <c r="I433" i="1"/>
  <c r="I417" i="1"/>
  <c r="I401" i="1"/>
  <c r="I385" i="1"/>
  <c r="I369" i="1"/>
  <c r="I353" i="1"/>
  <c r="I337" i="1"/>
  <c r="I321" i="1"/>
  <c r="I305" i="1"/>
  <c r="I289" i="1"/>
  <c r="I273" i="1"/>
  <c r="I257" i="1"/>
  <c r="I241" i="1"/>
  <c r="I225" i="1"/>
  <c r="I209" i="1"/>
  <c r="I193" i="1"/>
  <c r="I177" i="1"/>
  <c r="I161" i="1"/>
  <c r="I145" i="1"/>
  <c r="I129" i="1"/>
  <c r="I113" i="1"/>
  <c r="I97" i="1"/>
  <c r="I81" i="1"/>
  <c r="I65" i="1"/>
  <c r="I49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J8" i="1" s="1"/>
  <c r="I489" i="1"/>
  <c r="I473" i="1"/>
  <c r="I457" i="1"/>
  <c r="I441" i="1"/>
  <c r="I425" i="1"/>
  <c r="I409" i="1"/>
  <c r="I393" i="1"/>
  <c r="I377" i="1"/>
  <c r="I361" i="1"/>
  <c r="I345" i="1"/>
  <c r="I329" i="1"/>
  <c r="I313" i="1"/>
  <c r="I297" i="1"/>
  <c r="I281" i="1"/>
  <c r="I265" i="1"/>
  <c r="I249" i="1"/>
  <c r="I233" i="1"/>
  <c r="I217" i="1"/>
  <c r="I201" i="1"/>
  <c r="I185" i="1"/>
  <c r="I169" i="1"/>
  <c r="I153" i="1"/>
  <c r="I137" i="1"/>
  <c r="I121" i="1"/>
  <c r="I105" i="1"/>
  <c r="I89" i="1"/>
  <c r="I73" i="1"/>
  <c r="I57" i="1"/>
  <c r="I41" i="1"/>
  <c r="I33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99" i="1"/>
  <c r="I475" i="1"/>
  <c r="I451" i="1"/>
  <c r="I435" i="1"/>
  <c r="I419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491" i="1"/>
  <c r="I483" i="1"/>
  <c r="I467" i="1"/>
  <c r="I459" i="1"/>
  <c r="I443" i="1"/>
  <c r="I427" i="1"/>
  <c r="I411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AF12" i="1" l="1"/>
  <c r="AF10" i="1"/>
  <c r="AF11" i="1"/>
  <c r="AF8" i="1"/>
  <c r="K11" i="1"/>
  <c r="L8" i="1"/>
  <c r="N8" i="1" s="1"/>
  <c r="P8" i="1" l="1"/>
  <c r="R8" i="1" s="1"/>
  <c r="O8" i="1" l="1"/>
  <c r="Q8" i="1" l="1"/>
  <c r="S8" i="1" s="1"/>
  <c r="U8" i="1" s="1"/>
  <c r="T8" i="1" l="1"/>
  <c r="V8" i="1" s="1"/>
  <c r="W8" i="1" s="1"/>
  <c r="X8" i="1" s="1"/>
  <c r="Y8" i="1" s="1"/>
  <c r="Z8" i="1" s="1"/>
  <c r="J9" i="1" l="1"/>
  <c r="K12" i="1" s="1"/>
  <c r="AA8" i="1"/>
  <c r="M9" i="1"/>
  <c r="L9" i="1" l="1"/>
  <c r="P9" i="1" s="1"/>
  <c r="R9" i="1" s="1"/>
  <c r="N9" i="1" l="1"/>
  <c r="O9" i="1" s="1"/>
  <c r="Q9" i="1" l="1"/>
  <c r="T9" i="1" s="1"/>
  <c r="V9" i="1" s="1"/>
  <c r="S9" i="1" l="1"/>
  <c r="U9" i="1" l="1"/>
  <c r="W9" i="1" l="1"/>
  <c r="X9" i="1" s="1"/>
  <c r="Y9" i="1" s="1"/>
  <c r="Z9" i="1" s="1"/>
  <c r="M10" i="1" l="1"/>
  <c r="J10" i="1"/>
  <c r="L10" i="1" s="1"/>
  <c r="N10" i="1" s="1"/>
  <c r="O10" i="1" s="1"/>
  <c r="Q10" i="1" s="1"/>
  <c r="AA9" i="1"/>
  <c r="AB9" i="1" l="1"/>
  <c r="AC9" i="1" s="1"/>
  <c r="K13" i="1"/>
  <c r="P10" i="1"/>
  <c r="R10" i="1" s="1"/>
  <c r="S10" i="1" s="1"/>
  <c r="U10" i="1" s="1"/>
  <c r="T10" i="1" l="1"/>
  <c r="V10" i="1" s="1"/>
  <c r="W10" i="1" s="1"/>
  <c r="X10" i="1" s="1"/>
  <c r="Y10" i="1" s="1"/>
  <c r="Z10" i="1" s="1"/>
  <c r="J11" i="1" l="1"/>
  <c r="K14" i="1" s="1"/>
  <c r="AA10" i="1"/>
  <c r="M11" i="1"/>
  <c r="L11" i="1" l="1"/>
  <c r="N11" i="1" s="1"/>
  <c r="O11" i="1" s="1"/>
  <c r="Q11" i="1" s="1"/>
  <c r="AB10" i="1"/>
  <c r="AC10" i="1" s="1"/>
  <c r="P11" i="1" l="1"/>
  <c r="R11" i="1" s="1"/>
  <c r="S11" i="1" s="1"/>
  <c r="U11" i="1" s="1"/>
  <c r="T11" i="1" l="1"/>
  <c r="V11" i="1" s="1"/>
  <c r="W11" i="1"/>
  <c r="X11" i="1" s="1"/>
  <c r="Y11" i="1" s="1"/>
  <c r="Z11" i="1" s="1"/>
  <c r="AA11" i="1" l="1"/>
  <c r="J12" i="1"/>
  <c r="K15" i="1" s="1"/>
  <c r="M12" i="1"/>
  <c r="AB11" i="1" l="1"/>
  <c r="AC11" i="1" s="1"/>
  <c r="L12" i="1"/>
  <c r="P12" i="1" s="1"/>
  <c r="R12" i="1" s="1"/>
  <c r="N12" i="1" l="1"/>
  <c r="O12" i="1" s="1"/>
  <c r="Q12" i="1" s="1"/>
  <c r="S12" i="1" s="1"/>
  <c r="U12" i="1" s="1"/>
  <c r="T12" i="1" l="1"/>
  <c r="V12" i="1" l="1"/>
  <c r="W12" i="1" s="1"/>
  <c r="X12" i="1" l="1"/>
  <c r="Y12" i="1" s="1"/>
  <c r="Z12" i="1" s="1"/>
  <c r="M13" i="1" l="1"/>
  <c r="AA12" i="1"/>
  <c r="J13" i="1"/>
  <c r="AB12" i="1" l="1"/>
  <c r="AC12" i="1" s="1"/>
  <c r="L13" i="1"/>
  <c r="K16" i="1"/>
  <c r="N13" i="1" l="1"/>
  <c r="O13" i="1" s="1"/>
  <c r="Q13" i="1" s="1"/>
  <c r="P13" i="1"/>
  <c r="R13" i="1" s="1"/>
  <c r="S13" i="1" l="1"/>
  <c r="U13" i="1" s="1"/>
  <c r="T13" i="1"/>
  <c r="V13" i="1" s="1"/>
  <c r="W13" i="1" l="1"/>
  <c r="X13" i="1" s="1"/>
  <c r="Y13" i="1" s="1"/>
  <c r="Z13" i="1" s="1"/>
  <c r="J14" i="1" l="1"/>
  <c r="M14" i="1"/>
  <c r="AA13" i="1"/>
  <c r="AB13" i="1" l="1"/>
  <c r="AC13" i="1" s="1"/>
  <c r="L14" i="1"/>
  <c r="K17" i="1"/>
  <c r="AD13" i="1" l="1"/>
  <c r="AF13" i="1" s="1"/>
  <c r="N14" i="1"/>
  <c r="O14" i="1" s="1"/>
  <c r="Q14" i="1" s="1"/>
  <c r="P14" i="1"/>
  <c r="R14" i="1" s="1"/>
  <c r="T14" i="1" l="1"/>
  <c r="V14" i="1" s="1"/>
  <c r="S14" i="1"/>
  <c r="U14" i="1" s="1"/>
  <c r="W14" i="1" l="1"/>
  <c r="X14" i="1" s="1"/>
  <c r="Y14" i="1" s="1"/>
  <c r="Z14" i="1" s="1"/>
  <c r="M15" i="1" l="1"/>
  <c r="AA14" i="1"/>
  <c r="J15" i="1"/>
  <c r="AB14" i="1" l="1"/>
  <c r="AC14" i="1" s="1"/>
  <c r="AD14" i="1" s="1"/>
  <c r="L15" i="1"/>
  <c r="K18" i="1"/>
  <c r="AF14" i="1" l="1"/>
  <c r="P15" i="1"/>
  <c r="R15" i="1" s="1"/>
  <c r="N15" i="1"/>
  <c r="O15" i="1" s="1"/>
  <c r="Q15" i="1" s="1"/>
  <c r="T15" i="1" l="1"/>
  <c r="V15" i="1" s="1"/>
  <c r="S15" i="1"/>
  <c r="U15" i="1" s="1"/>
  <c r="W15" i="1" l="1"/>
  <c r="X15" i="1" s="1"/>
  <c r="Y15" i="1" s="1"/>
  <c r="Z15" i="1" s="1"/>
  <c r="J16" i="1" l="1"/>
  <c r="AA15" i="1"/>
  <c r="M16" i="1"/>
  <c r="AB15" i="1" l="1"/>
  <c r="AC15" i="1" s="1"/>
  <c r="AD15" i="1" s="1"/>
  <c r="L16" i="1"/>
  <c r="K19" i="1"/>
  <c r="AF15" i="1" l="1"/>
  <c r="N16" i="1"/>
  <c r="O16" i="1" s="1"/>
  <c r="Q16" i="1" s="1"/>
  <c r="P16" i="1"/>
  <c r="R16" i="1" s="1"/>
  <c r="S16" i="1" l="1"/>
  <c r="U16" i="1" s="1"/>
  <c r="T16" i="1"/>
  <c r="V16" i="1" s="1"/>
  <c r="W16" i="1" l="1"/>
  <c r="X16" i="1" s="1"/>
  <c r="Y16" i="1" s="1"/>
  <c r="Z16" i="1" s="1"/>
  <c r="J17" i="1" l="1"/>
  <c r="AA16" i="1"/>
  <c r="M17" i="1"/>
  <c r="AB16" i="1" l="1"/>
  <c r="AC16" i="1" s="1"/>
  <c r="AD16" i="1" s="1"/>
  <c r="L17" i="1"/>
  <c r="K20" i="1"/>
  <c r="AF16" i="1" l="1"/>
  <c r="N17" i="1"/>
  <c r="O17" i="1" s="1"/>
  <c r="Q17" i="1" s="1"/>
  <c r="P17" i="1"/>
  <c r="R17" i="1" s="1"/>
  <c r="S17" i="1" l="1"/>
  <c r="U17" i="1" s="1"/>
  <c r="T17" i="1"/>
  <c r="V17" i="1" s="1"/>
  <c r="W17" i="1" l="1"/>
  <c r="X17" i="1" s="1"/>
  <c r="Y17" i="1" s="1"/>
  <c r="Z17" i="1" s="1"/>
  <c r="AA17" i="1" l="1"/>
  <c r="M18" i="1"/>
  <c r="J18" i="1"/>
  <c r="AB17" i="1" l="1"/>
  <c r="AC17" i="1" s="1"/>
  <c r="AD17" i="1" s="1"/>
  <c r="L18" i="1"/>
  <c r="K21" i="1"/>
  <c r="AF17" i="1" l="1"/>
  <c r="P18" i="1"/>
  <c r="R18" i="1" s="1"/>
  <c r="N18" i="1"/>
  <c r="O18" i="1" s="1"/>
  <c r="Q18" i="1" s="1"/>
  <c r="T18" i="1" l="1"/>
  <c r="V18" i="1" s="1"/>
  <c r="S18" i="1"/>
  <c r="U18" i="1" s="1"/>
  <c r="W18" i="1" l="1"/>
  <c r="X18" i="1" s="1"/>
  <c r="Y18" i="1" s="1"/>
  <c r="Z18" i="1" s="1"/>
  <c r="M19" i="1" l="1"/>
  <c r="AA18" i="1"/>
  <c r="J19" i="1"/>
  <c r="AB18" i="1" l="1"/>
  <c r="AC18" i="1" s="1"/>
  <c r="AD18" i="1" s="1"/>
  <c r="L19" i="1"/>
  <c r="K22" i="1"/>
  <c r="AF18" i="1" l="1"/>
  <c r="N19" i="1"/>
  <c r="O19" i="1" s="1"/>
  <c r="Q19" i="1" s="1"/>
  <c r="P19" i="1"/>
  <c r="R19" i="1" s="1"/>
  <c r="S19" i="1" l="1"/>
  <c r="U19" i="1" s="1"/>
  <c r="T19" i="1"/>
  <c r="V19" i="1" s="1"/>
  <c r="W19" i="1" l="1"/>
  <c r="X19" i="1" s="1"/>
  <c r="Y19" i="1" s="1"/>
  <c r="Z19" i="1" s="1"/>
  <c r="M20" i="1" l="1"/>
  <c r="AA19" i="1"/>
  <c r="J20" i="1"/>
  <c r="AB19" i="1" l="1"/>
  <c r="AC19" i="1" s="1"/>
  <c r="AD19" i="1" s="1"/>
  <c r="L20" i="1"/>
  <c r="K23" i="1"/>
  <c r="AF19" i="1" l="1"/>
  <c r="P20" i="1"/>
  <c r="R20" i="1" s="1"/>
  <c r="N20" i="1"/>
  <c r="O20" i="1" s="1"/>
  <c r="Q20" i="1" s="1"/>
  <c r="T20" i="1" l="1"/>
  <c r="V20" i="1" s="1"/>
  <c r="S20" i="1"/>
  <c r="U20" i="1" s="1"/>
  <c r="W20" i="1" l="1"/>
  <c r="X20" i="1" s="1"/>
  <c r="Y20" i="1" s="1"/>
  <c r="Z20" i="1" s="1"/>
  <c r="M21" i="1" l="1"/>
  <c r="AA20" i="1"/>
  <c r="J21" i="1"/>
  <c r="AB20" i="1" l="1"/>
  <c r="AC20" i="1" s="1"/>
  <c r="AD20" i="1" s="1"/>
  <c r="K24" i="1"/>
  <c r="L21" i="1"/>
  <c r="AF20" i="1" l="1"/>
  <c r="N21" i="1"/>
  <c r="O21" i="1" s="1"/>
  <c r="Q21" i="1" s="1"/>
  <c r="P21" i="1"/>
  <c r="R21" i="1" s="1"/>
  <c r="S21" i="1" l="1"/>
  <c r="U21" i="1" s="1"/>
  <c r="T21" i="1"/>
  <c r="V21" i="1" s="1"/>
  <c r="W21" i="1" l="1"/>
  <c r="X21" i="1" s="1"/>
  <c r="Y21" i="1" s="1"/>
  <c r="Z21" i="1" s="1"/>
  <c r="J22" i="1" l="1"/>
  <c r="M22" i="1"/>
  <c r="AA21" i="1"/>
  <c r="AB21" i="1" l="1"/>
  <c r="AC21" i="1" s="1"/>
  <c r="AD21" i="1" s="1"/>
  <c r="L22" i="1"/>
  <c r="K25" i="1"/>
  <c r="AF21" i="1" l="1"/>
  <c r="P22" i="1"/>
  <c r="R22" i="1" s="1"/>
  <c r="N22" i="1"/>
  <c r="O22" i="1" s="1"/>
  <c r="Q22" i="1" s="1"/>
  <c r="T22" i="1" l="1"/>
  <c r="V22" i="1" s="1"/>
  <c r="S22" i="1"/>
  <c r="U22" i="1" s="1"/>
  <c r="W22" i="1" s="1"/>
  <c r="X22" i="1" l="1"/>
  <c r="Y22" i="1" s="1"/>
  <c r="Z22" i="1" s="1"/>
  <c r="J23" i="1" l="1"/>
  <c r="AA22" i="1"/>
  <c r="M23" i="1"/>
  <c r="AB22" i="1" l="1"/>
  <c r="AC22" i="1" s="1"/>
  <c r="AD22" i="1" s="1"/>
  <c r="K26" i="1"/>
  <c r="L23" i="1"/>
  <c r="AF22" i="1" l="1"/>
  <c r="P23" i="1"/>
  <c r="R23" i="1" s="1"/>
  <c r="N23" i="1"/>
  <c r="O23" i="1" s="1"/>
  <c r="Q23" i="1" s="1"/>
  <c r="T23" i="1" l="1"/>
  <c r="V23" i="1" s="1"/>
  <c r="S23" i="1"/>
  <c r="U23" i="1" s="1"/>
  <c r="W23" i="1" s="1"/>
  <c r="X23" i="1" l="1"/>
  <c r="Y23" i="1" s="1"/>
  <c r="Z23" i="1" s="1"/>
  <c r="AA23" i="1" l="1"/>
  <c r="M24" i="1"/>
  <c r="J24" i="1"/>
  <c r="AB23" i="1" l="1"/>
  <c r="AC23" i="1" s="1"/>
  <c r="AD23" i="1" s="1"/>
  <c r="L24" i="1"/>
  <c r="K27" i="1"/>
  <c r="AF23" i="1" l="1"/>
  <c r="P24" i="1"/>
  <c r="R24" i="1" s="1"/>
  <c r="N24" i="1"/>
  <c r="O24" i="1" s="1"/>
  <c r="Q24" i="1" s="1"/>
  <c r="S24" i="1" l="1"/>
  <c r="U24" i="1" s="1"/>
  <c r="T24" i="1"/>
  <c r="V24" i="1" s="1"/>
  <c r="W24" i="1" l="1"/>
  <c r="X24" i="1" s="1"/>
  <c r="Y24" i="1" s="1"/>
  <c r="Z24" i="1" s="1"/>
  <c r="M25" i="1" l="1"/>
  <c r="AA24" i="1"/>
  <c r="J25" i="1"/>
  <c r="AB24" i="1" l="1"/>
  <c r="AC24" i="1" s="1"/>
  <c r="AD24" i="1" s="1"/>
  <c r="L25" i="1"/>
  <c r="K28" i="1"/>
  <c r="AF24" i="1" l="1"/>
  <c r="N25" i="1"/>
  <c r="O25" i="1" s="1"/>
  <c r="Q25" i="1" s="1"/>
  <c r="P25" i="1"/>
  <c r="R25" i="1" s="1"/>
  <c r="S25" i="1" l="1"/>
  <c r="U25" i="1" s="1"/>
  <c r="T25" i="1"/>
  <c r="V25" i="1" s="1"/>
  <c r="W25" i="1" l="1"/>
  <c r="X25" i="1" s="1"/>
  <c r="Y25" i="1" s="1"/>
  <c r="Z25" i="1" s="1"/>
  <c r="AA25" i="1" l="1"/>
  <c r="M26" i="1"/>
  <c r="J26" i="1"/>
  <c r="AB25" i="1" l="1"/>
  <c r="AC25" i="1" s="1"/>
  <c r="AD25" i="1" s="1"/>
  <c r="L26" i="1"/>
  <c r="K29" i="1"/>
  <c r="AF25" i="1" l="1"/>
  <c r="N26" i="1"/>
  <c r="O26" i="1" s="1"/>
  <c r="Q26" i="1" s="1"/>
  <c r="P26" i="1"/>
  <c r="R26" i="1" s="1"/>
  <c r="S26" i="1" l="1"/>
  <c r="U26" i="1" s="1"/>
  <c r="T26" i="1"/>
  <c r="V26" i="1" s="1"/>
  <c r="W26" i="1" l="1"/>
  <c r="X26" i="1" s="1"/>
  <c r="Y26" i="1" s="1"/>
  <c r="Z26" i="1" s="1"/>
  <c r="AA26" i="1" l="1"/>
  <c r="M27" i="1"/>
  <c r="J27" i="1"/>
  <c r="AB26" i="1" l="1"/>
  <c r="AC26" i="1" s="1"/>
  <c r="AD26" i="1" s="1"/>
  <c r="K30" i="1"/>
  <c r="L27" i="1"/>
  <c r="AF26" i="1" l="1"/>
  <c r="N27" i="1"/>
  <c r="O27" i="1" s="1"/>
  <c r="Q27" i="1" s="1"/>
  <c r="P27" i="1"/>
  <c r="R27" i="1" s="1"/>
  <c r="S27" i="1" l="1"/>
  <c r="U27" i="1" s="1"/>
  <c r="T27" i="1"/>
  <c r="V27" i="1" s="1"/>
  <c r="W27" i="1" l="1"/>
  <c r="X27" i="1" s="1"/>
  <c r="Y27" i="1" s="1"/>
  <c r="Z27" i="1" s="1"/>
  <c r="AA27" i="1" l="1"/>
  <c r="M28" i="1"/>
  <c r="J28" i="1"/>
  <c r="AB27" i="1" l="1"/>
  <c r="AC27" i="1" s="1"/>
  <c r="AD27" i="1" s="1"/>
  <c r="L28" i="1"/>
  <c r="K31" i="1"/>
  <c r="AF27" i="1" l="1"/>
  <c r="P28" i="1"/>
  <c r="R28" i="1" s="1"/>
  <c r="N28" i="1"/>
  <c r="O28" i="1" s="1"/>
  <c r="Q28" i="1" s="1"/>
  <c r="S28" i="1" l="1"/>
  <c r="U28" i="1" s="1"/>
  <c r="T28" i="1"/>
  <c r="V28" i="1" s="1"/>
  <c r="W28" i="1" l="1"/>
  <c r="X28" i="1" s="1"/>
  <c r="Y28" i="1" s="1"/>
  <c r="Z28" i="1" s="1"/>
  <c r="J29" i="1" l="1"/>
  <c r="M29" i="1"/>
  <c r="AA28" i="1"/>
  <c r="AB28" i="1" l="1"/>
  <c r="AC28" i="1" s="1"/>
  <c r="AD28" i="1" s="1"/>
  <c r="L29" i="1"/>
  <c r="K32" i="1"/>
  <c r="AF28" i="1" l="1"/>
  <c r="P29" i="1"/>
  <c r="R29" i="1" s="1"/>
  <c r="N29" i="1"/>
  <c r="O29" i="1" s="1"/>
  <c r="Q29" i="1" s="1"/>
  <c r="T29" i="1" l="1"/>
  <c r="V29" i="1" s="1"/>
  <c r="S29" i="1"/>
  <c r="U29" i="1" l="1"/>
  <c r="W29" i="1" s="1"/>
  <c r="X29" i="1" l="1"/>
  <c r="Y29" i="1" s="1"/>
  <c r="Z29" i="1" s="1"/>
  <c r="M30" i="1" l="1"/>
  <c r="AA29" i="1"/>
  <c r="J30" i="1"/>
  <c r="AB29" i="1" l="1"/>
  <c r="AC29" i="1" s="1"/>
  <c r="AD29" i="1" s="1"/>
  <c r="L30" i="1"/>
  <c r="K33" i="1"/>
  <c r="AF29" i="1" l="1"/>
  <c r="P30" i="1"/>
  <c r="R30" i="1" s="1"/>
  <c r="N30" i="1"/>
  <c r="O30" i="1" s="1"/>
  <c r="Q30" i="1" s="1"/>
  <c r="S30" i="1" l="1"/>
  <c r="T30" i="1"/>
  <c r="V30" i="1" s="1"/>
  <c r="U30" i="1" l="1"/>
  <c r="W30" i="1" s="1"/>
  <c r="X30" i="1" l="1"/>
  <c r="Y30" i="1" s="1"/>
  <c r="Z30" i="1" s="1"/>
  <c r="AA30" i="1" l="1"/>
  <c r="M31" i="1"/>
  <c r="J31" i="1"/>
  <c r="AB30" i="1" l="1"/>
  <c r="AC30" i="1" s="1"/>
  <c r="AD30" i="1" s="1"/>
  <c r="L31" i="1"/>
  <c r="K34" i="1"/>
  <c r="AF30" i="1" l="1"/>
  <c r="N31" i="1"/>
  <c r="O31" i="1" s="1"/>
  <c r="Q31" i="1" s="1"/>
  <c r="P31" i="1"/>
  <c r="R31" i="1" s="1"/>
  <c r="T31" i="1" l="1"/>
  <c r="V31" i="1" s="1"/>
  <c r="S31" i="1"/>
  <c r="U31" i="1" s="1"/>
  <c r="W31" i="1" l="1"/>
  <c r="X31" i="1" s="1"/>
  <c r="Y31" i="1" s="1"/>
  <c r="Z31" i="1" s="1"/>
  <c r="J32" i="1" l="1"/>
  <c r="M32" i="1"/>
  <c r="AA31" i="1"/>
  <c r="AB31" i="1" l="1"/>
  <c r="AC31" i="1" s="1"/>
  <c r="AD31" i="1" s="1"/>
  <c r="K35" i="1"/>
  <c r="L32" i="1"/>
  <c r="AF31" i="1" l="1"/>
  <c r="P32" i="1"/>
  <c r="R32" i="1" s="1"/>
  <c r="N32" i="1"/>
  <c r="O32" i="1" s="1"/>
  <c r="Q32" i="1" s="1"/>
  <c r="S32" i="1" l="1"/>
  <c r="U32" i="1" s="1"/>
  <c r="T32" i="1"/>
  <c r="V32" i="1" s="1"/>
  <c r="W32" i="1" l="1"/>
  <c r="X32" i="1" s="1"/>
  <c r="Y32" i="1" s="1"/>
  <c r="Z32" i="1" s="1"/>
  <c r="AA32" i="1" l="1"/>
  <c r="J33" i="1"/>
  <c r="M33" i="1"/>
  <c r="AB32" i="1" l="1"/>
  <c r="AC32" i="1" s="1"/>
  <c r="AD32" i="1" s="1"/>
  <c r="K36" i="1"/>
  <c r="L33" i="1"/>
  <c r="AF32" i="1" l="1"/>
  <c r="P33" i="1"/>
  <c r="R33" i="1" s="1"/>
  <c r="N33" i="1"/>
  <c r="O33" i="1" s="1"/>
  <c r="Q33" i="1" s="1"/>
  <c r="T33" i="1" l="1"/>
  <c r="V33" i="1" s="1"/>
  <c r="S33" i="1"/>
  <c r="U33" i="1" s="1"/>
  <c r="W33" i="1" l="1"/>
  <c r="X33" i="1" s="1"/>
  <c r="Y33" i="1" s="1"/>
  <c r="Z33" i="1" s="1"/>
  <c r="J34" i="1" l="1"/>
  <c r="M34" i="1"/>
  <c r="AA33" i="1"/>
  <c r="AB33" i="1" l="1"/>
  <c r="AC33" i="1" s="1"/>
  <c r="AD33" i="1" s="1"/>
  <c r="L34" i="1"/>
  <c r="K37" i="1"/>
  <c r="AF33" i="1" l="1"/>
  <c r="N34" i="1"/>
  <c r="O34" i="1" s="1"/>
  <c r="Q34" i="1" s="1"/>
  <c r="P34" i="1"/>
  <c r="R34" i="1" s="1"/>
  <c r="S34" i="1" l="1"/>
  <c r="U34" i="1" s="1"/>
  <c r="T34" i="1"/>
  <c r="V34" i="1" s="1"/>
  <c r="W34" i="1" l="1"/>
  <c r="X34" i="1" s="1"/>
  <c r="Y34" i="1" s="1"/>
  <c r="Z34" i="1" s="1"/>
  <c r="J35" i="1" l="1"/>
  <c r="M35" i="1"/>
  <c r="AA34" i="1"/>
  <c r="AB34" i="1" l="1"/>
  <c r="AC34" i="1" s="1"/>
  <c r="AD34" i="1" s="1"/>
  <c r="L35" i="1"/>
  <c r="K38" i="1"/>
  <c r="AF34" i="1" l="1"/>
  <c r="N35" i="1"/>
  <c r="O35" i="1" s="1"/>
  <c r="Q35" i="1" s="1"/>
  <c r="P35" i="1"/>
  <c r="R35" i="1" s="1"/>
  <c r="S35" i="1" l="1"/>
  <c r="U35" i="1" s="1"/>
  <c r="T35" i="1"/>
  <c r="V35" i="1" s="1"/>
  <c r="W35" i="1" l="1"/>
  <c r="X35" i="1" s="1"/>
  <c r="Y35" i="1" s="1"/>
  <c r="Z35" i="1" s="1"/>
  <c r="J36" i="1" l="1"/>
  <c r="M36" i="1"/>
  <c r="AA35" i="1"/>
  <c r="AB35" i="1" l="1"/>
  <c r="AC35" i="1" s="1"/>
  <c r="AD35" i="1" s="1"/>
  <c r="K39" i="1"/>
  <c r="L36" i="1"/>
  <c r="AF35" i="1" l="1"/>
  <c r="N36" i="1"/>
  <c r="O36" i="1" s="1"/>
  <c r="Q36" i="1" s="1"/>
  <c r="P36" i="1"/>
  <c r="R36" i="1" s="1"/>
  <c r="T36" i="1" l="1"/>
  <c r="V36" i="1" s="1"/>
  <c r="S36" i="1"/>
  <c r="U36" i="1" s="1"/>
  <c r="W36" i="1" l="1"/>
  <c r="X36" i="1" s="1"/>
  <c r="Y36" i="1" s="1"/>
  <c r="Z36" i="1" s="1"/>
  <c r="M37" i="1" l="1"/>
  <c r="J37" i="1"/>
  <c r="AA36" i="1"/>
  <c r="AB36" i="1" l="1"/>
  <c r="AC36" i="1" s="1"/>
  <c r="AD36" i="1" s="1"/>
  <c r="K40" i="1"/>
  <c r="L37" i="1"/>
  <c r="AF36" i="1" l="1"/>
  <c r="N37" i="1"/>
  <c r="O37" i="1" s="1"/>
  <c r="Q37" i="1" s="1"/>
  <c r="P37" i="1"/>
  <c r="R37" i="1" s="1"/>
  <c r="S37" i="1" l="1"/>
  <c r="U37" i="1" s="1"/>
  <c r="T37" i="1"/>
  <c r="V37" i="1" s="1"/>
  <c r="W37" i="1" l="1"/>
  <c r="X37" i="1" s="1"/>
  <c r="Y37" i="1" s="1"/>
  <c r="Z37" i="1" s="1"/>
  <c r="M38" i="1" l="1"/>
  <c r="J38" i="1"/>
  <c r="AA37" i="1"/>
  <c r="AB37" i="1" l="1"/>
  <c r="AC37" i="1" s="1"/>
  <c r="AD37" i="1" s="1"/>
  <c r="L38" i="1"/>
  <c r="K41" i="1"/>
  <c r="AF37" i="1" l="1"/>
  <c r="P38" i="1"/>
  <c r="R38" i="1" s="1"/>
  <c r="N38" i="1"/>
  <c r="O38" i="1" s="1"/>
  <c r="Q38" i="1" s="1"/>
  <c r="S38" i="1" l="1"/>
  <c r="U38" i="1" s="1"/>
  <c r="T38" i="1"/>
  <c r="V38" i="1" s="1"/>
  <c r="W38" i="1" l="1"/>
  <c r="X38" i="1" s="1"/>
  <c r="Y38" i="1" s="1"/>
  <c r="Z38" i="1" s="1"/>
  <c r="J39" i="1" l="1"/>
  <c r="M39" i="1"/>
  <c r="AA38" i="1"/>
  <c r="AB38" i="1" l="1"/>
  <c r="AC38" i="1" s="1"/>
  <c r="AD38" i="1" s="1"/>
  <c r="K42" i="1"/>
  <c r="L39" i="1"/>
  <c r="AF38" i="1" l="1"/>
  <c r="N39" i="1"/>
  <c r="O39" i="1" s="1"/>
  <c r="Q39" i="1" s="1"/>
  <c r="P39" i="1"/>
  <c r="R39" i="1" s="1"/>
  <c r="S39" i="1" l="1"/>
  <c r="U39" i="1" s="1"/>
  <c r="T39" i="1"/>
  <c r="V39" i="1" s="1"/>
  <c r="W39" i="1" l="1"/>
  <c r="X39" i="1" s="1"/>
  <c r="Y39" i="1" s="1"/>
  <c r="Z39" i="1" s="1"/>
  <c r="AA39" i="1" l="1"/>
  <c r="M40" i="1"/>
  <c r="J40" i="1"/>
  <c r="AB39" i="1" l="1"/>
  <c r="AC39" i="1" s="1"/>
  <c r="AD39" i="1" s="1"/>
  <c r="K43" i="1"/>
  <c r="L40" i="1"/>
  <c r="AF39" i="1" l="1"/>
  <c r="N40" i="1"/>
  <c r="O40" i="1" s="1"/>
  <c r="Q40" i="1" s="1"/>
  <c r="P40" i="1"/>
  <c r="R40" i="1" s="1"/>
  <c r="T40" i="1" l="1"/>
  <c r="V40" i="1" s="1"/>
  <c r="S40" i="1"/>
  <c r="U40" i="1" s="1"/>
  <c r="W40" i="1" s="1"/>
  <c r="X40" i="1" l="1"/>
  <c r="Y40" i="1" s="1"/>
  <c r="Z40" i="1" s="1"/>
  <c r="J41" i="1" l="1"/>
  <c r="AA40" i="1"/>
  <c r="M41" i="1"/>
  <c r="AB40" i="1" l="1"/>
  <c r="AC40" i="1" s="1"/>
  <c r="AD40" i="1" s="1"/>
  <c r="L41" i="1"/>
  <c r="K44" i="1"/>
  <c r="AF40" i="1" l="1"/>
  <c r="N41" i="1"/>
  <c r="O41" i="1" s="1"/>
  <c r="Q41" i="1" s="1"/>
  <c r="P41" i="1"/>
  <c r="R41" i="1" s="1"/>
  <c r="T41" i="1" l="1"/>
  <c r="V41" i="1" s="1"/>
  <c r="S41" i="1"/>
  <c r="U41" i="1" s="1"/>
  <c r="W41" i="1" l="1"/>
  <c r="X41" i="1" s="1"/>
  <c r="Y41" i="1" s="1"/>
  <c r="Z41" i="1" s="1"/>
  <c r="AA41" i="1" l="1"/>
  <c r="M42" i="1"/>
  <c r="J42" i="1"/>
  <c r="AB41" i="1" l="1"/>
  <c r="AC41" i="1" s="1"/>
  <c r="AD41" i="1" s="1"/>
  <c r="L42" i="1"/>
  <c r="K45" i="1"/>
  <c r="AF41" i="1" l="1"/>
  <c r="N42" i="1"/>
  <c r="O42" i="1" s="1"/>
  <c r="Q42" i="1" s="1"/>
  <c r="P42" i="1"/>
  <c r="R42" i="1" s="1"/>
  <c r="T42" i="1" l="1"/>
  <c r="V42" i="1" s="1"/>
  <c r="S42" i="1"/>
  <c r="U42" i="1" l="1"/>
  <c r="W42" i="1" l="1"/>
  <c r="X42" i="1" s="1"/>
  <c r="Y42" i="1" s="1"/>
  <c r="Z42" i="1" s="1"/>
  <c r="AA42" i="1" l="1"/>
  <c r="J43" i="1"/>
  <c r="K46" i="1" s="1"/>
  <c r="M43" i="1"/>
  <c r="AB42" i="1" l="1"/>
  <c r="AC42" i="1" s="1"/>
  <c r="AD42" i="1" s="1"/>
  <c r="L43" i="1"/>
  <c r="N43" i="1" s="1"/>
  <c r="O43" i="1" s="1"/>
  <c r="Q43" i="1" s="1"/>
  <c r="P43" i="1" l="1"/>
  <c r="R43" i="1" s="1"/>
  <c r="AF42" i="1"/>
  <c r="S43" i="1"/>
  <c r="U43" i="1" s="1"/>
  <c r="T43" i="1"/>
  <c r="V43" i="1" s="1"/>
  <c r="W43" i="1" l="1"/>
  <c r="X43" i="1" s="1"/>
  <c r="Y43" i="1" s="1"/>
  <c r="Z43" i="1" s="1"/>
  <c r="AA43" i="1" l="1"/>
  <c r="M44" i="1"/>
  <c r="J44" i="1"/>
  <c r="AB43" i="1" l="1"/>
  <c r="AC43" i="1" s="1"/>
  <c r="AD43" i="1" s="1"/>
  <c r="L44" i="1"/>
  <c r="K47" i="1"/>
  <c r="AF43" i="1" l="1"/>
  <c r="N44" i="1"/>
  <c r="O44" i="1" s="1"/>
  <c r="Q44" i="1" s="1"/>
  <c r="P44" i="1"/>
  <c r="R44" i="1" s="1"/>
  <c r="T44" i="1" l="1"/>
  <c r="V44" i="1" s="1"/>
  <c r="S44" i="1"/>
  <c r="U44" i="1" s="1"/>
  <c r="W44" i="1" s="1"/>
  <c r="X44" i="1" l="1"/>
  <c r="Y44" i="1" s="1"/>
  <c r="Z44" i="1" s="1"/>
  <c r="J45" i="1" l="1"/>
  <c r="AA44" i="1"/>
  <c r="M45" i="1"/>
  <c r="AB44" i="1" l="1"/>
  <c r="AC44" i="1" s="1"/>
  <c r="AD44" i="1" s="1"/>
  <c r="L45" i="1"/>
  <c r="K48" i="1"/>
  <c r="AF44" i="1" l="1"/>
  <c r="N45" i="1"/>
  <c r="O45" i="1" s="1"/>
  <c r="Q45" i="1" s="1"/>
  <c r="P45" i="1"/>
  <c r="R45" i="1" s="1"/>
  <c r="S45" i="1" l="1"/>
  <c r="U45" i="1" s="1"/>
  <c r="T45" i="1"/>
  <c r="V45" i="1" s="1"/>
  <c r="W45" i="1" l="1"/>
  <c r="X45" i="1" s="1"/>
  <c r="Y45" i="1" s="1"/>
  <c r="Z45" i="1" s="1"/>
  <c r="AA45" i="1" l="1"/>
  <c r="J46" i="1"/>
  <c r="M46" i="1"/>
  <c r="AB45" i="1" l="1"/>
  <c r="AC45" i="1" s="1"/>
  <c r="AD45" i="1" s="1"/>
  <c r="L46" i="1"/>
  <c r="K49" i="1"/>
  <c r="AF45" i="1" l="1"/>
  <c r="N46" i="1"/>
  <c r="O46" i="1" s="1"/>
  <c r="Q46" i="1" s="1"/>
  <c r="P46" i="1"/>
  <c r="R46" i="1" s="1"/>
  <c r="S46" i="1" l="1"/>
  <c r="U46" i="1" s="1"/>
  <c r="T46" i="1"/>
  <c r="V46" i="1" s="1"/>
  <c r="W46" i="1" l="1"/>
  <c r="X46" i="1" s="1"/>
  <c r="Y46" i="1" s="1"/>
  <c r="Z46" i="1" s="1"/>
  <c r="AA46" i="1" l="1"/>
  <c r="J47" i="1"/>
  <c r="M47" i="1"/>
  <c r="AB46" i="1" l="1"/>
  <c r="AC46" i="1" s="1"/>
  <c r="AD46" i="1" s="1"/>
  <c r="L47" i="1"/>
  <c r="K50" i="1"/>
  <c r="AF46" i="1" l="1"/>
  <c r="N47" i="1"/>
  <c r="O47" i="1" s="1"/>
  <c r="Q47" i="1" s="1"/>
  <c r="P47" i="1"/>
  <c r="R47" i="1" s="1"/>
  <c r="T47" i="1" l="1"/>
  <c r="V47" i="1" s="1"/>
  <c r="S47" i="1"/>
  <c r="U47" i="1" s="1"/>
  <c r="W47" i="1" l="1"/>
  <c r="X47" i="1" s="1"/>
  <c r="Y47" i="1" s="1"/>
  <c r="Z47" i="1" s="1"/>
  <c r="J48" i="1" l="1"/>
  <c r="AA47" i="1"/>
  <c r="M48" i="1"/>
  <c r="AB47" i="1" l="1"/>
  <c r="AC47" i="1" s="1"/>
  <c r="AD47" i="1" s="1"/>
  <c r="L48" i="1"/>
  <c r="K51" i="1"/>
  <c r="AF47" i="1" l="1"/>
  <c r="N48" i="1"/>
  <c r="O48" i="1" s="1"/>
  <c r="Q48" i="1" s="1"/>
  <c r="P48" i="1"/>
  <c r="R48" i="1" s="1"/>
  <c r="T48" i="1" l="1"/>
  <c r="V48" i="1" s="1"/>
  <c r="S48" i="1"/>
  <c r="U48" i="1" s="1"/>
  <c r="W48" i="1" l="1"/>
  <c r="X48" i="1" s="1"/>
  <c r="Y48" i="1" s="1"/>
  <c r="Z48" i="1" s="1"/>
  <c r="J49" i="1" l="1"/>
  <c r="AA48" i="1"/>
  <c r="M49" i="1"/>
  <c r="AB48" i="1" l="1"/>
  <c r="AC48" i="1" s="1"/>
  <c r="AD48" i="1" s="1"/>
  <c r="L49" i="1"/>
  <c r="K52" i="1"/>
  <c r="AF48" i="1" l="1"/>
  <c r="P49" i="1"/>
  <c r="R49" i="1" s="1"/>
  <c r="N49" i="1"/>
  <c r="O49" i="1" s="1"/>
  <c r="Q49" i="1" s="1"/>
  <c r="S49" i="1" l="1"/>
  <c r="T49" i="1"/>
  <c r="V49" i="1" s="1"/>
  <c r="U49" i="1" l="1"/>
  <c r="W49" i="1" s="1"/>
  <c r="X49" i="1" l="1"/>
  <c r="Y49" i="1" s="1"/>
  <c r="Z49" i="1" s="1"/>
  <c r="AA49" i="1" l="1"/>
  <c r="J50" i="1"/>
  <c r="M50" i="1"/>
  <c r="AB49" i="1" l="1"/>
  <c r="AC49" i="1" s="1"/>
  <c r="AD49" i="1" s="1"/>
  <c r="L50" i="1"/>
  <c r="K53" i="1"/>
  <c r="AF49" i="1" l="1"/>
  <c r="N50" i="1"/>
  <c r="O50" i="1" s="1"/>
  <c r="Q50" i="1" s="1"/>
  <c r="P50" i="1"/>
  <c r="R50" i="1" s="1"/>
  <c r="T50" i="1" l="1"/>
  <c r="V50" i="1" s="1"/>
  <c r="S50" i="1"/>
  <c r="U50" i="1" s="1"/>
  <c r="W50" i="1" l="1"/>
  <c r="X50" i="1" s="1"/>
  <c r="Y50" i="1" s="1"/>
  <c r="Z50" i="1" s="1"/>
  <c r="AA50" i="1" l="1"/>
  <c r="J51" i="1"/>
  <c r="M51" i="1"/>
  <c r="AB50" i="1" l="1"/>
  <c r="AC50" i="1" s="1"/>
  <c r="AD50" i="1" s="1"/>
  <c r="L51" i="1"/>
  <c r="K54" i="1"/>
  <c r="AF50" i="1" l="1"/>
  <c r="P51" i="1"/>
  <c r="R51" i="1" s="1"/>
  <c r="N51" i="1"/>
  <c r="O51" i="1" s="1"/>
  <c r="Q51" i="1" s="1"/>
  <c r="S51" i="1" l="1"/>
  <c r="T51" i="1"/>
  <c r="V51" i="1" s="1"/>
  <c r="U51" i="1" l="1"/>
  <c r="W51" i="1" s="1"/>
  <c r="X51" i="1" l="1"/>
  <c r="Y51" i="1" s="1"/>
  <c r="Z51" i="1" s="1"/>
  <c r="AA51" i="1" l="1"/>
  <c r="J52" i="1"/>
  <c r="M52" i="1"/>
  <c r="AB51" i="1" l="1"/>
  <c r="AC51" i="1" s="1"/>
  <c r="AD51" i="1" s="1"/>
  <c r="L52" i="1"/>
  <c r="K55" i="1"/>
  <c r="AF51" i="1" l="1"/>
  <c r="P52" i="1"/>
  <c r="R52" i="1" s="1"/>
  <c r="N52" i="1"/>
  <c r="O52" i="1" s="1"/>
  <c r="Q52" i="1" s="1"/>
  <c r="S52" i="1" l="1"/>
  <c r="U52" i="1" s="1"/>
  <c r="T52" i="1"/>
  <c r="V52" i="1" s="1"/>
  <c r="W52" i="1" l="1"/>
  <c r="X52" i="1" s="1"/>
  <c r="Y52" i="1" s="1"/>
  <c r="Z52" i="1" s="1"/>
  <c r="AA52" i="1" l="1"/>
  <c r="J53" i="1"/>
  <c r="M53" i="1"/>
  <c r="AB52" i="1" l="1"/>
  <c r="AC52" i="1" s="1"/>
  <c r="AD52" i="1" s="1"/>
  <c r="L53" i="1"/>
  <c r="K56" i="1"/>
  <c r="AF52" i="1" l="1"/>
  <c r="N53" i="1"/>
  <c r="O53" i="1" s="1"/>
  <c r="Q53" i="1" s="1"/>
  <c r="P53" i="1"/>
  <c r="R53" i="1" s="1"/>
  <c r="S53" i="1" l="1"/>
  <c r="U53" i="1" s="1"/>
  <c r="T53" i="1"/>
  <c r="V53" i="1" s="1"/>
  <c r="W53" i="1" l="1"/>
  <c r="X53" i="1" s="1"/>
  <c r="Y53" i="1" s="1"/>
  <c r="Z53" i="1" s="1"/>
  <c r="AA53" i="1" l="1"/>
  <c r="J54" i="1"/>
  <c r="M54" i="1"/>
  <c r="AB53" i="1" l="1"/>
  <c r="AC53" i="1" s="1"/>
  <c r="AD53" i="1" s="1"/>
  <c r="L54" i="1"/>
  <c r="K57" i="1"/>
  <c r="AF53" i="1" l="1"/>
  <c r="P54" i="1"/>
  <c r="R54" i="1" s="1"/>
  <c r="N54" i="1"/>
  <c r="O54" i="1" s="1"/>
  <c r="Q54" i="1" s="1"/>
  <c r="T54" i="1" l="1"/>
  <c r="V54" i="1" s="1"/>
  <c r="S54" i="1"/>
  <c r="U54" i="1" s="1"/>
  <c r="W54" i="1" l="1"/>
  <c r="X54" i="1" s="1"/>
  <c r="Y54" i="1" s="1"/>
  <c r="Z54" i="1" s="1"/>
  <c r="J55" i="1" l="1"/>
  <c r="AA54" i="1"/>
  <c r="M55" i="1"/>
  <c r="AB54" i="1" l="1"/>
  <c r="AC54" i="1" s="1"/>
  <c r="AD54" i="1" s="1"/>
  <c r="K58" i="1"/>
  <c r="L55" i="1"/>
  <c r="AF54" i="1" l="1"/>
  <c r="N55" i="1"/>
  <c r="O55" i="1" s="1"/>
  <c r="Q55" i="1" s="1"/>
  <c r="P55" i="1"/>
  <c r="R55" i="1" s="1"/>
  <c r="T55" i="1" l="1"/>
  <c r="V55" i="1" s="1"/>
  <c r="S55" i="1"/>
  <c r="U55" i="1" s="1"/>
  <c r="W55" i="1" l="1"/>
  <c r="X55" i="1" s="1"/>
  <c r="Y55" i="1" s="1"/>
  <c r="Z55" i="1" s="1"/>
  <c r="AA55" i="1" l="1"/>
  <c r="J56" i="1"/>
  <c r="M56" i="1"/>
  <c r="AB55" i="1" l="1"/>
  <c r="AC55" i="1" s="1"/>
  <c r="AD55" i="1" s="1"/>
  <c r="L56" i="1"/>
  <c r="K59" i="1"/>
  <c r="AF55" i="1" l="1"/>
  <c r="N56" i="1"/>
  <c r="O56" i="1" s="1"/>
  <c r="Q56" i="1" s="1"/>
  <c r="P56" i="1"/>
  <c r="R56" i="1" s="1"/>
  <c r="T56" i="1" l="1"/>
  <c r="V56" i="1" s="1"/>
  <c r="S56" i="1"/>
  <c r="U56" i="1" s="1"/>
  <c r="W56" i="1" l="1"/>
  <c r="X56" i="1" s="1"/>
  <c r="Y56" i="1" s="1"/>
  <c r="Z56" i="1" s="1"/>
  <c r="M57" i="1" l="1"/>
  <c r="AA56" i="1"/>
  <c r="J57" i="1"/>
  <c r="AB56" i="1" l="1"/>
  <c r="AC56" i="1" s="1"/>
  <c r="AD56" i="1" s="1"/>
  <c r="L57" i="1"/>
  <c r="K60" i="1"/>
  <c r="AF56" i="1" l="1"/>
  <c r="N57" i="1"/>
  <c r="O57" i="1" s="1"/>
  <c r="Q57" i="1" s="1"/>
  <c r="P57" i="1"/>
  <c r="R57" i="1" s="1"/>
  <c r="T57" i="1" l="1"/>
  <c r="V57" i="1" s="1"/>
  <c r="S57" i="1"/>
  <c r="U57" i="1" s="1"/>
  <c r="W57" i="1" l="1"/>
  <c r="X57" i="1" s="1"/>
  <c r="Y57" i="1" s="1"/>
  <c r="Z57" i="1" s="1"/>
  <c r="J58" i="1" l="1"/>
  <c r="AA57" i="1"/>
  <c r="M58" i="1"/>
  <c r="AB57" i="1" l="1"/>
  <c r="AC57" i="1" s="1"/>
  <c r="AD57" i="1" s="1"/>
  <c r="L58" i="1"/>
  <c r="K61" i="1"/>
  <c r="AF57" i="1" l="1"/>
  <c r="P58" i="1"/>
  <c r="R58" i="1" s="1"/>
  <c r="N58" i="1"/>
  <c r="O58" i="1" s="1"/>
  <c r="Q58" i="1" s="1"/>
  <c r="S58" i="1" l="1"/>
  <c r="U58" i="1" s="1"/>
  <c r="T58" i="1"/>
  <c r="V58" i="1" s="1"/>
  <c r="W58" i="1" l="1"/>
  <c r="X58" i="1" s="1"/>
  <c r="Y58" i="1" s="1"/>
  <c r="Z58" i="1" s="1"/>
  <c r="AA58" i="1" l="1"/>
  <c r="J59" i="1"/>
  <c r="M59" i="1"/>
  <c r="AB58" i="1" l="1"/>
  <c r="AC58" i="1" s="1"/>
  <c r="AD58" i="1" s="1"/>
  <c r="L59" i="1"/>
  <c r="K62" i="1"/>
  <c r="AF58" i="1" l="1"/>
  <c r="N59" i="1"/>
  <c r="O59" i="1" s="1"/>
  <c r="Q59" i="1" s="1"/>
  <c r="P59" i="1"/>
  <c r="R59" i="1" s="1"/>
  <c r="S59" i="1" l="1"/>
  <c r="U59" i="1" s="1"/>
  <c r="T59" i="1"/>
  <c r="V59" i="1" s="1"/>
  <c r="W59" i="1" l="1"/>
  <c r="X59" i="1" s="1"/>
  <c r="Y59" i="1" s="1"/>
  <c r="Z59" i="1" s="1"/>
  <c r="J60" i="1" l="1"/>
  <c r="AA59" i="1"/>
  <c r="M60" i="1"/>
  <c r="AB59" i="1" l="1"/>
  <c r="AC59" i="1" s="1"/>
  <c r="AD59" i="1" s="1"/>
  <c r="L60" i="1"/>
  <c r="K63" i="1"/>
  <c r="AF59" i="1" l="1"/>
  <c r="P60" i="1"/>
  <c r="R60" i="1" s="1"/>
  <c r="N60" i="1"/>
  <c r="O60" i="1" s="1"/>
  <c r="Q60" i="1" s="1"/>
  <c r="T60" i="1" l="1"/>
  <c r="V60" i="1" s="1"/>
  <c r="S60" i="1"/>
  <c r="U60" i="1" s="1"/>
  <c r="W60" i="1" l="1"/>
  <c r="X60" i="1" s="1"/>
  <c r="Y60" i="1" s="1"/>
  <c r="Z60" i="1" s="1"/>
  <c r="AA60" i="1" l="1"/>
  <c r="J61" i="1"/>
  <c r="M61" i="1"/>
  <c r="AB60" i="1" l="1"/>
  <c r="AC60" i="1" s="1"/>
  <c r="AD60" i="1" s="1"/>
  <c r="L61" i="1"/>
  <c r="K64" i="1"/>
  <c r="AF60" i="1" l="1"/>
  <c r="P61" i="1"/>
  <c r="R61" i="1" s="1"/>
  <c r="N61" i="1"/>
  <c r="O61" i="1" s="1"/>
  <c r="Q61" i="1" s="1"/>
  <c r="T61" i="1" l="1"/>
  <c r="V61" i="1" s="1"/>
  <c r="S61" i="1"/>
  <c r="U61" i="1" s="1"/>
  <c r="W61" i="1" l="1"/>
  <c r="X61" i="1" s="1"/>
  <c r="Y61" i="1" s="1"/>
  <c r="Z61" i="1" s="1"/>
  <c r="AA61" i="1" l="1"/>
  <c r="J62" i="1"/>
  <c r="M62" i="1"/>
  <c r="AB61" i="1" l="1"/>
  <c r="AC61" i="1" s="1"/>
  <c r="AD61" i="1" s="1"/>
  <c r="L62" i="1"/>
  <c r="K65" i="1"/>
  <c r="AF61" i="1" l="1"/>
  <c r="P62" i="1"/>
  <c r="R62" i="1" s="1"/>
  <c r="N62" i="1"/>
  <c r="O62" i="1" s="1"/>
  <c r="Q62" i="1" s="1"/>
  <c r="S62" i="1" l="1"/>
  <c r="U62" i="1" s="1"/>
  <c r="T62" i="1"/>
  <c r="V62" i="1" s="1"/>
  <c r="W62" i="1" l="1"/>
  <c r="X62" i="1" s="1"/>
  <c r="Y62" i="1" s="1"/>
  <c r="Z62" i="1" s="1"/>
  <c r="AA62" i="1" l="1"/>
  <c r="J63" i="1"/>
  <c r="M63" i="1"/>
  <c r="AB62" i="1" l="1"/>
  <c r="AC62" i="1" s="1"/>
  <c r="AD62" i="1" s="1"/>
  <c r="K66" i="1"/>
  <c r="L63" i="1"/>
  <c r="AF62" i="1" l="1"/>
  <c r="P63" i="1"/>
  <c r="R63" i="1" s="1"/>
  <c r="N63" i="1"/>
  <c r="O63" i="1" s="1"/>
  <c r="Q63" i="1" s="1"/>
  <c r="T63" i="1" l="1"/>
  <c r="V63" i="1" s="1"/>
  <c r="S63" i="1"/>
  <c r="U63" i="1" s="1"/>
  <c r="W63" i="1" l="1"/>
  <c r="X63" i="1" s="1"/>
  <c r="Y63" i="1" s="1"/>
  <c r="Z63" i="1" s="1"/>
  <c r="M64" i="1" l="1"/>
  <c r="J64" i="1"/>
  <c r="AA63" i="1"/>
  <c r="AB63" i="1" l="1"/>
  <c r="AC63" i="1" s="1"/>
  <c r="AD63" i="1" s="1"/>
  <c r="K67" i="1"/>
  <c r="L64" i="1"/>
  <c r="AF63" i="1" l="1"/>
  <c r="P64" i="1"/>
  <c r="R64" i="1" s="1"/>
  <c r="N64" i="1"/>
  <c r="O64" i="1" s="1"/>
  <c r="Q64" i="1" s="1"/>
  <c r="S64" i="1" l="1"/>
  <c r="T64" i="1"/>
  <c r="V64" i="1" s="1"/>
  <c r="U64" i="1" l="1"/>
  <c r="W64" i="1" s="1"/>
  <c r="X64" i="1" l="1"/>
  <c r="Y64" i="1" s="1"/>
  <c r="Z64" i="1" s="1"/>
  <c r="J65" i="1" l="1"/>
  <c r="AA64" i="1"/>
  <c r="M65" i="1"/>
  <c r="AB64" i="1" l="1"/>
  <c r="AC64" i="1" s="1"/>
  <c r="AD64" i="1" s="1"/>
  <c r="K68" i="1"/>
  <c r="L65" i="1"/>
  <c r="AF64" i="1" l="1"/>
  <c r="P65" i="1"/>
  <c r="R65" i="1" s="1"/>
  <c r="N65" i="1"/>
  <c r="O65" i="1" s="1"/>
  <c r="Q65" i="1" s="1"/>
  <c r="S65" i="1" l="1"/>
  <c r="U65" i="1" s="1"/>
  <c r="T65" i="1"/>
  <c r="V65" i="1" s="1"/>
  <c r="W65" i="1" l="1"/>
  <c r="X65" i="1" s="1"/>
  <c r="Y65" i="1" s="1"/>
  <c r="Z65" i="1" s="1"/>
  <c r="AA65" i="1" l="1"/>
  <c r="J66" i="1"/>
  <c r="M66" i="1"/>
  <c r="AB65" i="1" l="1"/>
  <c r="AC65" i="1" s="1"/>
  <c r="AD65" i="1" s="1"/>
  <c r="L66" i="1"/>
  <c r="K69" i="1"/>
  <c r="AF65" i="1" l="1"/>
  <c r="N66" i="1"/>
  <c r="O66" i="1" s="1"/>
  <c r="Q66" i="1" s="1"/>
  <c r="P66" i="1"/>
  <c r="R66" i="1" s="1"/>
  <c r="T66" i="1" l="1"/>
  <c r="V66" i="1" s="1"/>
  <c r="S66" i="1"/>
  <c r="U66" i="1" s="1"/>
  <c r="W66" i="1" s="1"/>
  <c r="X66" i="1" l="1"/>
  <c r="Y66" i="1" s="1"/>
  <c r="Z66" i="1" s="1"/>
  <c r="AA66" i="1" l="1"/>
  <c r="J67" i="1"/>
  <c r="M67" i="1"/>
  <c r="AB66" i="1" l="1"/>
  <c r="AC66" i="1" s="1"/>
  <c r="AD66" i="1" s="1"/>
  <c r="L67" i="1"/>
  <c r="K70" i="1"/>
  <c r="AF66" i="1" l="1"/>
  <c r="N67" i="1"/>
  <c r="O67" i="1" s="1"/>
  <c r="Q67" i="1" s="1"/>
  <c r="P67" i="1"/>
  <c r="R67" i="1" s="1"/>
  <c r="T67" i="1" l="1"/>
  <c r="V67" i="1" s="1"/>
  <c r="S67" i="1"/>
  <c r="U67" i="1" s="1"/>
  <c r="W67" i="1" l="1"/>
  <c r="X67" i="1" s="1"/>
  <c r="Y67" i="1" s="1"/>
  <c r="Z67" i="1" s="1"/>
  <c r="J68" i="1" l="1"/>
  <c r="AA67" i="1"/>
  <c r="M68" i="1"/>
  <c r="AB67" i="1" l="1"/>
  <c r="AC67" i="1" s="1"/>
  <c r="AD67" i="1" s="1"/>
  <c r="K71" i="1"/>
  <c r="L68" i="1"/>
  <c r="AF67" i="1" l="1"/>
  <c r="N68" i="1"/>
  <c r="O68" i="1" s="1"/>
  <c r="Q68" i="1" s="1"/>
  <c r="P68" i="1"/>
  <c r="R68" i="1" s="1"/>
  <c r="S68" i="1" l="1"/>
  <c r="U68" i="1" s="1"/>
  <c r="T68" i="1"/>
  <c r="V68" i="1" s="1"/>
  <c r="W68" i="1" l="1"/>
  <c r="X68" i="1" s="1"/>
  <c r="Y68" i="1" s="1"/>
  <c r="Z68" i="1" s="1"/>
  <c r="J69" i="1" l="1"/>
  <c r="AA68" i="1"/>
  <c r="M69" i="1"/>
  <c r="AB68" i="1" l="1"/>
  <c r="AC68" i="1" s="1"/>
  <c r="AD68" i="1" s="1"/>
  <c r="L69" i="1"/>
  <c r="K72" i="1"/>
  <c r="AF68" i="1" l="1"/>
  <c r="N69" i="1"/>
  <c r="O69" i="1" s="1"/>
  <c r="Q69" i="1" s="1"/>
  <c r="P69" i="1"/>
  <c r="R69" i="1" s="1"/>
  <c r="T69" i="1" l="1"/>
  <c r="V69" i="1" s="1"/>
  <c r="S69" i="1"/>
  <c r="U69" i="1" s="1"/>
  <c r="W69" i="1" l="1"/>
  <c r="X69" i="1" s="1"/>
  <c r="Y69" i="1" s="1"/>
  <c r="Z69" i="1" s="1"/>
  <c r="AA69" i="1" l="1"/>
  <c r="J70" i="1"/>
  <c r="M70" i="1"/>
  <c r="AB69" i="1" l="1"/>
  <c r="AC69" i="1" s="1"/>
  <c r="AD69" i="1" s="1"/>
  <c r="K73" i="1"/>
  <c r="L70" i="1"/>
  <c r="AF69" i="1" l="1"/>
  <c r="N70" i="1"/>
  <c r="O70" i="1" s="1"/>
  <c r="Q70" i="1" s="1"/>
  <c r="P70" i="1"/>
  <c r="R70" i="1" s="1"/>
  <c r="S70" i="1" l="1"/>
  <c r="U70" i="1" s="1"/>
  <c r="T70" i="1"/>
  <c r="V70" i="1" s="1"/>
  <c r="W70" i="1" l="1"/>
  <c r="X70" i="1" s="1"/>
  <c r="Y70" i="1" s="1"/>
  <c r="Z70" i="1" s="1"/>
  <c r="AA70" i="1" l="1"/>
  <c r="J71" i="1"/>
  <c r="M71" i="1"/>
  <c r="AB70" i="1" l="1"/>
  <c r="AC70" i="1" s="1"/>
  <c r="AD70" i="1" s="1"/>
  <c r="K74" i="1"/>
  <c r="L71" i="1"/>
  <c r="AF70" i="1" l="1"/>
  <c r="P71" i="1"/>
  <c r="R71" i="1" s="1"/>
  <c r="N71" i="1"/>
  <c r="O71" i="1" s="1"/>
  <c r="Q71" i="1" s="1"/>
  <c r="S71" i="1" l="1"/>
  <c r="U71" i="1" s="1"/>
  <c r="T71" i="1"/>
  <c r="V71" i="1" s="1"/>
  <c r="W71" i="1" l="1"/>
  <c r="X71" i="1" s="1"/>
  <c r="Y71" i="1" s="1"/>
  <c r="Z71" i="1" s="1"/>
  <c r="AA71" i="1" l="1"/>
  <c r="J72" i="1"/>
  <c r="M72" i="1"/>
  <c r="AB71" i="1" l="1"/>
  <c r="AC71" i="1" s="1"/>
  <c r="AD71" i="1" s="1"/>
  <c r="K75" i="1"/>
  <c r="L72" i="1"/>
  <c r="AF71" i="1" l="1"/>
  <c r="P72" i="1"/>
  <c r="R72" i="1" s="1"/>
  <c r="N72" i="1"/>
  <c r="O72" i="1" s="1"/>
  <c r="Q72" i="1" s="1"/>
  <c r="T72" i="1" l="1"/>
  <c r="V72" i="1" s="1"/>
  <c r="S72" i="1"/>
  <c r="U72" i="1" s="1"/>
  <c r="W72" i="1" l="1"/>
  <c r="X72" i="1" s="1"/>
  <c r="Y72" i="1" s="1"/>
  <c r="Z72" i="1" s="1"/>
  <c r="AA72" i="1" l="1"/>
  <c r="J73" i="1"/>
  <c r="M73" i="1"/>
  <c r="AB72" i="1" l="1"/>
  <c r="AC72" i="1" s="1"/>
  <c r="AD72" i="1" s="1"/>
  <c r="L73" i="1"/>
  <c r="K76" i="1"/>
  <c r="AF72" i="1" l="1"/>
  <c r="P73" i="1"/>
  <c r="R73" i="1" s="1"/>
  <c r="N73" i="1"/>
  <c r="O73" i="1" s="1"/>
  <c r="Q73" i="1" s="1"/>
  <c r="T73" i="1" l="1"/>
  <c r="V73" i="1" s="1"/>
  <c r="S73" i="1"/>
  <c r="U73" i="1" s="1"/>
  <c r="W73" i="1" l="1"/>
  <c r="X73" i="1" s="1"/>
  <c r="Y73" i="1" s="1"/>
  <c r="Z73" i="1" s="1"/>
  <c r="J74" i="1" l="1"/>
  <c r="AA73" i="1"/>
  <c r="M74" i="1"/>
  <c r="AB73" i="1" l="1"/>
  <c r="AC73" i="1" s="1"/>
  <c r="AD73" i="1" s="1"/>
  <c r="K77" i="1"/>
  <c r="L74" i="1"/>
  <c r="AF73" i="1" l="1"/>
  <c r="N74" i="1"/>
  <c r="O74" i="1" s="1"/>
  <c r="Q74" i="1" s="1"/>
  <c r="P74" i="1"/>
  <c r="R74" i="1" s="1"/>
  <c r="T74" i="1" l="1"/>
  <c r="V74" i="1" s="1"/>
  <c r="S74" i="1"/>
  <c r="U74" i="1" s="1"/>
  <c r="W74" i="1" s="1"/>
  <c r="X74" i="1" l="1"/>
  <c r="Y74" i="1" s="1"/>
  <c r="Z74" i="1" s="1"/>
  <c r="J75" i="1" l="1"/>
  <c r="AA74" i="1"/>
  <c r="M75" i="1"/>
  <c r="AB74" i="1" l="1"/>
  <c r="AC74" i="1" s="1"/>
  <c r="AD74" i="1" s="1"/>
  <c r="K78" i="1"/>
  <c r="L75" i="1"/>
  <c r="AF74" i="1" l="1"/>
  <c r="N75" i="1"/>
  <c r="O75" i="1" s="1"/>
  <c r="Q75" i="1" s="1"/>
  <c r="P75" i="1"/>
  <c r="R75" i="1" s="1"/>
  <c r="S75" i="1" l="1"/>
  <c r="U75" i="1" s="1"/>
  <c r="T75" i="1"/>
  <c r="V75" i="1" s="1"/>
  <c r="W75" i="1" l="1"/>
  <c r="X75" i="1" s="1"/>
  <c r="Y75" i="1" s="1"/>
  <c r="Z75" i="1" s="1"/>
  <c r="AA75" i="1" l="1"/>
  <c r="J76" i="1"/>
  <c r="M76" i="1"/>
  <c r="AB75" i="1" l="1"/>
  <c r="AC75" i="1" s="1"/>
  <c r="AD75" i="1" s="1"/>
  <c r="K79" i="1"/>
  <c r="L76" i="1"/>
  <c r="AF75" i="1" l="1"/>
  <c r="N76" i="1"/>
  <c r="O76" i="1" s="1"/>
  <c r="Q76" i="1" s="1"/>
  <c r="P76" i="1"/>
  <c r="R76" i="1" s="1"/>
  <c r="T76" i="1" l="1"/>
  <c r="V76" i="1" s="1"/>
  <c r="S76" i="1"/>
  <c r="U76" i="1" s="1"/>
  <c r="W76" i="1" l="1"/>
  <c r="X76" i="1" s="1"/>
  <c r="Y76" i="1" s="1"/>
  <c r="Z76" i="1" s="1"/>
  <c r="J77" i="1" l="1"/>
  <c r="AA76" i="1"/>
  <c r="M77" i="1"/>
  <c r="AB76" i="1" l="1"/>
  <c r="AC76" i="1" s="1"/>
  <c r="AD76" i="1" s="1"/>
  <c r="L77" i="1"/>
  <c r="K80" i="1"/>
  <c r="AF76" i="1" l="1"/>
  <c r="N77" i="1"/>
  <c r="O77" i="1" s="1"/>
  <c r="Q77" i="1" s="1"/>
  <c r="P77" i="1"/>
  <c r="R77" i="1" s="1"/>
  <c r="S77" i="1" l="1"/>
  <c r="U77" i="1" s="1"/>
  <c r="T77" i="1"/>
  <c r="V77" i="1" s="1"/>
  <c r="W77" i="1" l="1"/>
  <c r="X77" i="1" s="1"/>
  <c r="Y77" i="1" s="1"/>
  <c r="Z77" i="1" s="1"/>
  <c r="J78" i="1" l="1"/>
  <c r="AA77" i="1"/>
  <c r="M78" i="1"/>
  <c r="AB77" i="1" l="1"/>
  <c r="AC77" i="1" s="1"/>
  <c r="AD77" i="1" s="1"/>
  <c r="K81" i="1"/>
  <c r="L78" i="1"/>
  <c r="AF77" i="1" l="1"/>
  <c r="N78" i="1"/>
  <c r="O78" i="1" s="1"/>
  <c r="Q78" i="1" s="1"/>
  <c r="P78" i="1"/>
  <c r="R78" i="1" s="1"/>
  <c r="S78" i="1" l="1"/>
  <c r="U78" i="1" s="1"/>
  <c r="T78" i="1"/>
  <c r="V78" i="1" s="1"/>
  <c r="W78" i="1" l="1"/>
  <c r="X78" i="1" s="1"/>
  <c r="Y78" i="1" s="1"/>
  <c r="Z78" i="1" s="1"/>
  <c r="J79" i="1" l="1"/>
  <c r="AA78" i="1"/>
  <c r="M79" i="1"/>
  <c r="AB78" i="1" l="1"/>
  <c r="AC78" i="1" s="1"/>
  <c r="AD78" i="1" s="1"/>
  <c r="L79" i="1"/>
  <c r="K82" i="1"/>
  <c r="AF78" i="1" l="1"/>
  <c r="N79" i="1"/>
  <c r="O79" i="1" s="1"/>
  <c r="Q79" i="1" s="1"/>
  <c r="P79" i="1"/>
  <c r="R79" i="1" s="1"/>
  <c r="T79" i="1" l="1"/>
  <c r="V79" i="1" s="1"/>
  <c r="S79" i="1"/>
  <c r="U79" i="1" s="1"/>
  <c r="W79" i="1" s="1"/>
  <c r="X79" i="1" l="1"/>
  <c r="Y79" i="1" s="1"/>
  <c r="Z79" i="1" s="1"/>
  <c r="J80" i="1" l="1"/>
  <c r="AA79" i="1"/>
  <c r="M80" i="1"/>
  <c r="AB79" i="1" l="1"/>
  <c r="AC79" i="1" s="1"/>
  <c r="AD79" i="1" s="1"/>
  <c r="K83" i="1"/>
  <c r="L80" i="1"/>
  <c r="AF79" i="1" l="1"/>
  <c r="N80" i="1"/>
  <c r="O80" i="1" s="1"/>
  <c r="Q80" i="1" s="1"/>
  <c r="P80" i="1"/>
  <c r="R80" i="1" s="1"/>
  <c r="T80" i="1" l="1"/>
  <c r="V80" i="1" s="1"/>
  <c r="S80" i="1"/>
  <c r="U80" i="1" s="1"/>
  <c r="W80" i="1" l="1"/>
  <c r="X80" i="1" s="1"/>
  <c r="Y80" i="1" s="1"/>
  <c r="Z80" i="1" s="1"/>
  <c r="J81" i="1" l="1"/>
  <c r="AA80" i="1"/>
  <c r="M81" i="1"/>
  <c r="AB80" i="1" l="1"/>
  <c r="AC80" i="1" s="1"/>
  <c r="AD80" i="1" s="1"/>
  <c r="K84" i="1"/>
  <c r="L81" i="1"/>
  <c r="AF80" i="1" l="1"/>
  <c r="P81" i="1"/>
  <c r="R81" i="1" s="1"/>
  <c r="N81" i="1"/>
  <c r="O81" i="1" s="1"/>
  <c r="Q81" i="1" s="1"/>
  <c r="S81" i="1" l="1"/>
  <c r="U81" i="1" s="1"/>
  <c r="T81" i="1"/>
  <c r="V81" i="1" s="1"/>
  <c r="W81" i="1" l="1"/>
  <c r="X81" i="1" s="1"/>
  <c r="Y81" i="1" s="1"/>
  <c r="Z81" i="1" s="1"/>
  <c r="AA81" i="1" l="1"/>
  <c r="J82" i="1"/>
  <c r="M82" i="1"/>
  <c r="AB81" i="1" l="1"/>
  <c r="AC81" i="1" s="1"/>
  <c r="AD81" i="1" s="1"/>
  <c r="L82" i="1"/>
  <c r="K85" i="1"/>
  <c r="AF81" i="1" l="1"/>
  <c r="N82" i="1"/>
  <c r="O82" i="1" s="1"/>
  <c r="Q82" i="1" s="1"/>
  <c r="P82" i="1"/>
  <c r="R82" i="1" s="1"/>
  <c r="S82" i="1" l="1"/>
  <c r="U82" i="1" s="1"/>
  <c r="T82" i="1"/>
  <c r="V82" i="1" s="1"/>
  <c r="W82" i="1" l="1"/>
  <c r="X82" i="1" s="1"/>
  <c r="Y82" i="1" s="1"/>
  <c r="Z82" i="1" s="1"/>
  <c r="AA82" i="1" l="1"/>
  <c r="J83" i="1"/>
  <c r="M83" i="1"/>
  <c r="AB82" i="1" l="1"/>
  <c r="AC82" i="1" s="1"/>
  <c r="AD82" i="1" s="1"/>
  <c r="L83" i="1"/>
  <c r="K86" i="1"/>
  <c r="AF82" i="1" l="1"/>
  <c r="N83" i="1"/>
  <c r="O83" i="1" s="1"/>
  <c r="Q83" i="1" s="1"/>
  <c r="P83" i="1"/>
  <c r="R83" i="1" s="1"/>
  <c r="S83" i="1" l="1"/>
  <c r="U83" i="1" s="1"/>
  <c r="T83" i="1"/>
  <c r="V83" i="1" s="1"/>
  <c r="W83" i="1" l="1"/>
  <c r="X83" i="1" s="1"/>
  <c r="Y83" i="1" s="1"/>
  <c r="Z83" i="1" s="1"/>
  <c r="J84" i="1" l="1"/>
  <c r="AA83" i="1"/>
  <c r="M84" i="1"/>
  <c r="AB83" i="1" l="1"/>
  <c r="AC83" i="1" s="1"/>
  <c r="AD83" i="1" s="1"/>
  <c r="K87" i="1"/>
  <c r="L84" i="1"/>
  <c r="AF83" i="1" l="1"/>
  <c r="N84" i="1"/>
  <c r="O84" i="1" s="1"/>
  <c r="Q84" i="1" s="1"/>
  <c r="P84" i="1"/>
  <c r="R84" i="1" s="1"/>
  <c r="T84" i="1" l="1"/>
  <c r="V84" i="1" s="1"/>
  <c r="S84" i="1"/>
  <c r="U84" i="1" s="1"/>
  <c r="W84" i="1" l="1"/>
  <c r="X84" i="1" s="1"/>
  <c r="Y84" i="1" s="1"/>
  <c r="Z84" i="1" s="1"/>
  <c r="AA84" i="1" l="1"/>
  <c r="J85" i="1"/>
  <c r="M85" i="1"/>
  <c r="AB84" i="1" l="1"/>
  <c r="AC84" i="1" s="1"/>
  <c r="AD84" i="1" s="1"/>
  <c r="L85" i="1"/>
  <c r="K88" i="1"/>
  <c r="AF84" i="1" l="1"/>
  <c r="P85" i="1"/>
  <c r="R85" i="1" s="1"/>
  <c r="N85" i="1"/>
  <c r="O85" i="1" s="1"/>
  <c r="Q85" i="1" s="1"/>
  <c r="T85" i="1" l="1"/>
  <c r="V85" i="1" s="1"/>
  <c r="S85" i="1"/>
  <c r="U85" i="1" s="1"/>
  <c r="W85" i="1" l="1"/>
  <c r="X85" i="1" s="1"/>
  <c r="Y85" i="1" s="1"/>
  <c r="Z85" i="1" s="1"/>
  <c r="AA85" i="1" l="1"/>
  <c r="J86" i="1"/>
  <c r="M86" i="1"/>
  <c r="AB85" i="1" l="1"/>
  <c r="AC85" i="1" s="1"/>
  <c r="AD85" i="1" s="1"/>
  <c r="K89" i="1"/>
  <c r="L86" i="1"/>
  <c r="AF85" i="1" l="1"/>
  <c r="N86" i="1"/>
  <c r="O86" i="1" s="1"/>
  <c r="Q86" i="1" s="1"/>
  <c r="P86" i="1"/>
  <c r="R86" i="1" s="1"/>
  <c r="S86" i="1" l="1"/>
  <c r="U86" i="1" s="1"/>
  <c r="T86" i="1"/>
  <c r="V86" i="1" s="1"/>
  <c r="W86" i="1" l="1"/>
  <c r="X86" i="1" s="1"/>
  <c r="Y86" i="1" s="1"/>
  <c r="Z86" i="1" s="1"/>
  <c r="AA86" i="1" l="1"/>
  <c r="J87" i="1"/>
  <c r="M87" i="1"/>
  <c r="AB86" i="1" l="1"/>
  <c r="AC86" i="1" s="1"/>
  <c r="AD86" i="1" s="1"/>
  <c r="K90" i="1"/>
  <c r="L87" i="1"/>
  <c r="AF86" i="1" l="1"/>
  <c r="P87" i="1"/>
  <c r="R87" i="1" s="1"/>
  <c r="N87" i="1"/>
  <c r="O87" i="1" s="1"/>
  <c r="Q87" i="1" s="1"/>
  <c r="T87" i="1" l="1"/>
  <c r="V87" i="1" s="1"/>
  <c r="S87" i="1"/>
  <c r="U87" i="1" s="1"/>
  <c r="W87" i="1" s="1"/>
  <c r="X87" i="1" l="1"/>
  <c r="Y87" i="1" s="1"/>
  <c r="Z87" i="1" s="1"/>
  <c r="AA87" i="1" l="1"/>
  <c r="J88" i="1"/>
  <c r="M88" i="1"/>
  <c r="AB87" i="1" l="1"/>
  <c r="AC87" i="1" s="1"/>
  <c r="AD87" i="1" s="1"/>
  <c r="K91" i="1"/>
  <c r="L88" i="1"/>
  <c r="AF87" i="1" l="1"/>
  <c r="P88" i="1"/>
  <c r="R88" i="1" s="1"/>
  <c r="N88" i="1"/>
  <c r="O88" i="1" s="1"/>
  <c r="Q88" i="1" s="1"/>
  <c r="T88" i="1" l="1"/>
  <c r="V88" i="1" s="1"/>
  <c r="S88" i="1"/>
  <c r="U88" i="1" s="1"/>
  <c r="W88" i="1" l="1"/>
  <c r="X88" i="1" s="1"/>
  <c r="Y88" i="1" s="1"/>
  <c r="Z88" i="1" s="1"/>
  <c r="J89" i="1" l="1"/>
  <c r="AA88" i="1"/>
  <c r="M89" i="1"/>
  <c r="AB88" i="1" l="1"/>
  <c r="AC88" i="1" s="1"/>
  <c r="AD88" i="1" s="1"/>
  <c r="K92" i="1"/>
  <c r="L89" i="1"/>
  <c r="AF88" i="1" l="1"/>
  <c r="N89" i="1"/>
  <c r="O89" i="1" s="1"/>
  <c r="Q89" i="1" s="1"/>
  <c r="P89" i="1"/>
  <c r="R89" i="1" s="1"/>
  <c r="S89" i="1" l="1"/>
  <c r="U89" i="1" s="1"/>
  <c r="T89" i="1"/>
  <c r="V89" i="1" l="1"/>
  <c r="W89" i="1" s="1"/>
  <c r="X89" i="1" l="1"/>
  <c r="Y89" i="1" s="1"/>
  <c r="Z89" i="1" s="1"/>
  <c r="AA89" i="1" l="1"/>
  <c r="J90" i="1"/>
  <c r="M90" i="1"/>
  <c r="AB89" i="1" l="1"/>
  <c r="AC89" i="1" s="1"/>
  <c r="AD89" i="1" s="1"/>
  <c r="K93" i="1"/>
  <c r="L90" i="1"/>
  <c r="AF89" i="1" l="1"/>
  <c r="P90" i="1"/>
  <c r="R90" i="1" s="1"/>
  <c r="N90" i="1"/>
  <c r="O90" i="1" s="1"/>
  <c r="Q90" i="1" s="1"/>
  <c r="T90" i="1" l="1"/>
  <c r="V90" i="1" s="1"/>
  <c r="S90" i="1"/>
  <c r="U90" i="1" s="1"/>
  <c r="W90" i="1" s="1"/>
  <c r="X90" i="1" l="1"/>
  <c r="Y90" i="1" s="1"/>
  <c r="Z90" i="1" s="1"/>
  <c r="AA90" i="1" l="1"/>
  <c r="J91" i="1"/>
  <c r="M91" i="1"/>
  <c r="AB90" i="1" l="1"/>
  <c r="AC90" i="1" s="1"/>
  <c r="AD90" i="1" s="1"/>
  <c r="L91" i="1"/>
  <c r="K94" i="1"/>
  <c r="AF90" i="1" l="1"/>
  <c r="P91" i="1"/>
  <c r="R91" i="1" s="1"/>
  <c r="N91" i="1"/>
  <c r="O91" i="1" s="1"/>
  <c r="Q91" i="1" s="1"/>
  <c r="S91" i="1" l="1"/>
  <c r="U91" i="1" s="1"/>
  <c r="T91" i="1"/>
  <c r="V91" i="1" s="1"/>
  <c r="W91" i="1" l="1"/>
  <c r="X91" i="1" s="1"/>
  <c r="Y91" i="1" s="1"/>
  <c r="Z91" i="1" s="1"/>
  <c r="AA91" i="1" l="1"/>
  <c r="J92" i="1"/>
  <c r="M92" i="1"/>
  <c r="AB91" i="1" l="1"/>
  <c r="AC91" i="1" s="1"/>
  <c r="AD91" i="1" s="1"/>
  <c r="K95" i="1"/>
  <c r="L92" i="1"/>
  <c r="AF91" i="1" l="1"/>
  <c r="P92" i="1"/>
  <c r="R92" i="1" s="1"/>
  <c r="N92" i="1"/>
  <c r="O92" i="1" s="1"/>
  <c r="Q92" i="1" s="1"/>
  <c r="S92" i="1" l="1"/>
  <c r="U92" i="1" s="1"/>
  <c r="T92" i="1"/>
  <c r="V92" i="1" s="1"/>
  <c r="W92" i="1" l="1"/>
  <c r="X92" i="1" s="1"/>
  <c r="Y92" i="1" s="1"/>
  <c r="Z92" i="1" s="1"/>
  <c r="J93" i="1" l="1"/>
  <c r="AA92" i="1"/>
  <c r="M93" i="1"/>
  <c r="AB92" i="1" l="1"/>
  <c r="AC92" i="1" s="1"/>
  <c r="AD92" i="1" s="1"/>
  <c r="L93" i="1"/>
  <c r="K96" i="1"/>
  <c r="AF92" i="1" l="1"/>
  <c r="N93" i="1"/>
  <c r="O93" i="1" s="1"/>
  <c r="Q93" i="1" s="1"/>
  <c r="P93" i="1"/>
  <c r="R93" i="1" s="1"/>
  <c r="S93" i="1" l="1"/>
  <c r="U93" i="1" s="1"/>
  <c r="T93" i="1"/>
  <c r="V93" i="1" s="1"/>
  <c r="W93" i="1" l="1"/>
  <c r="X93" i="1" s="1"/>
  <c r="Y93" i="1" s="1"/>
  <c r="Z93" i="1" s="1"/>
  <c r="AA93" i="1" l="1"/>
  <c r="J94" i="1"/>
  <c r="M94" i="1"/>
  <c r="AB93" i="1" l="1"/>
  <c r="AC93" i="1" s="1"/>
  <c r="AD93" i="1" s="1"/>
  <c r="L94" i="1"/>
  <c r="K97" i="1"/>
  <c r="AF93" i="1" l="1"/>
  <c r="N94" i="1"/>
  <c r="O94" i="1" s="1"/>
  <c r="Q94" i="1" s="1"/>
  <c r="P94" i="1"/>
  <c r="R94" i="1" s="1"/>
  <c r="T94" i="1" l="1"/>
  <c r="V94" i="1" s="1"/>
  <c r="S94" i="1"/>
  <c r="U94" i="1" s="1"/>
  <c r="W94" i="1" l="1"/>
  <c r="X94" i="1" s="1"/>
  <c r="Y94" i="1" s="1"/>
  <c r="Z94" i="1" s="1"/>
  <c r="J95" i="1" l="1"/>
  <c r="AA94" i="1"/>
  <c r="M95" i="1"/>
  <c r="AB94" i="1" l="1"/>
  <c r="AC94" i="1" s="1"/>
  <c r="AD94" i="1" s="1"/>
  <c r="K98" i="1"/>
  <c r="L95" i="1"/>
  <c r="AF94" i="1" l="1"/>
  <c r="P95" i="1"/>
  <c r="R95" i="1" s="1"/>
  <c r="N95" i="1"/>
  <c r="O95" i="1" s="1"/>
  <c r="Q95" i="1" s="1"/>
  <c r="S95" i="1" l="1"/>
  <c r="U95" i="1" s="1"/>
  <c r="T95" i="1"/>
  <c r="V95" i="1" s="1"/>
  <c r="W95" i="1" l="1"/>
  <c r="X95" i="1" s="1"/>
  <c r="Y95" i="1" s="1"/>
  <c r="Z95" i="1" s="1"/>
  <c r="AA95" i="1" l="1"/>
  <c r="J96" i="1"/>
  <c r="M96" i="1"/>
  <c r="AB95" i="1" l="1"/>
  <c r="AC95" i="1" s="1"/>
  <c r="AD95" i="1" s="1"/>
  <c r="L96" i="1"/>
  <c r="K99" i="1"/>
  <c r="AF95" i="1" l="1"/>
  <c r="N96" i="1"/>
  <c r="O96" i="1" s="1"/>
  <c r="Q96" i="1" s="1"/>
  <c r="P96" i="1"/>
  <c r="R96" i="1" s="1"/>
  <c r="S96" i="1" l="1"/>
  <c r="U96" i="1" s="1"/>
  <c r="T96" i="1"/>
  <c r="V96" i="1" s="1"/>
  <c r="W96" i="1" l="1"/>
  <c r="X96" i="1" s="1"/>
  <c r="Y96" i="1" s="1"/>
  <c r="Z96" i="1" s="1"/>
  <c r="J97" i="1" l="1"/>
  <c r="AA96" i="1"/>
  <c r="M97" i="1"/>
  <c r="AB96" i="1" l="1"/>
  <c r="AC96" i="1" s="1"/>
  <c r="AD96" i="1" s="1"/>
  <c r="K100" i="1"/>
  <c r="L97" i="1"/>
  <c r="AF96" i="1" l="1"/>
  <c r="N97" i="1"/>
  <c r="O97" i="1" s="1"/>
  <c r="Q97" i="1" s="1"/>
  <c r="P97" i="1"/>
  <c r="R97" i="1" s="1"/>
  <c r="S97" i="1" l="1"/>
  <c r="U97" i="1" s="1"/>
  <c r="T97" i="1"/>
  <c r="V97" i="1" s="1"/>
  <c r="W97" i="1" l="1"/>
  <c r="X97" i="1" s="1"/>
  <c r="Y97" i="1" s="1"/>
  <c r="Z97" i="1" s="1"/>
  <c r="AA97" i="1" l="1"/>
  <c r="J98" i="1"/>
  <c r="M98" i="1"/>
  <c r="AB97" i="1" l="1"/>
  <c r="AC97" i="1" s="1"/>
  <c r="AD97" i="1" s="1"/>
  <c r="L98" i="1"/>
  <c r="K101" i="1"/>
  <c r="AF97" i="1" l="1"/>
  <c r="P98" i="1"/>
  <c r="R98" i="1" s="1"/>
  <c r="N98" i="1"/>
  <c r="O98" i="1" s="1"/>
  <c r="Q98" i="1" s="1"/>
  <c r="T98" i="1" l="1"/>
  <c r="V98" i="1" s="1"/>
  <c r="S98" i="1"/>
  <c r="U98" i="1" s="1"/>
  <c r="W98" i="1" l="1"/>
  <c r="X98" i="1" s="1"/>
  <c r="Y98" i="1" s="1"/>
  <c r="Z98" i="1" s="1"/>
  <c r="AA98" i="1" l="1"/>
  <c r="J99" i="1"/>
  <c r="M99" i="1"/>
  <c r="AB98" i="1" l="1"/>
  <c r="AC98" i="1" s="1"/>
  <c r="AD98" i="1" s="1"/>
  <c r="L99" i="1"/>
  <c r="K102" i="1"/>
  <c r="AF98" i="1" l="1"/>
  <c r="P99" i="1"/>
  <c r="R99" i="1" s="1"/>
  <c r="N99" i="1"/>
  <c r="O99" i="1" s="1"/>
  <c r="Q99" i="1" s="1"/>
  <c r="T99" i="1" l="1"/>
  <c r="V99" i="1" s="1"/>
  <c r="S99" i="1"/>
  <c r="U99" i="1" s="1"/>
  <c r="W99" i="1" l="1"/>
  <c r="X99" i="1" s="1"/>
  <c r="Y99" i="1" s="1"/>
  <c r="Z99" i="1" s="1"/>
  <c r="J100" i="1" l="1"/>
  <c r="AA99" i="1"/>
  <c r="M100" i="1"/>
  <c r="AB99" i="1" l="1"/>
  <c r="AC99" i="1" s="1"/>
  <c r="AD99" i="1" s="1"/>
  <c r="L100" i="1"/>
  <c r="K103" i="1"/>
  <c r="AF99" i="1" l="1"/>
  <c r="P100" i="1"/>
  <c r="R100" i="1" s="1"/>
  <c r="N100" i="1"/>
  <c r="O100" i="1" s="1"/>
  <c r="Q100" i="1" s="1"/>
  <c r="S100" i="1" l="1"/>
  <c r="U100" i="1" s="1"/>
  <c r="T100" i="1"/>
  <c r="V100" i="1" s="1"/>
  <c r="W100" i="1" l="1"/>
  <c r="X100" i="1" s="1"/>
  <c r="Y100" i="1" s="1"/>
  <c r="Z100" i="1" s="1"/>
  <c r="AA100" i="1" l="1"/>
  <c r="J101" i="1"/>
  <c r="M101" i="1"/>
  <c r="AB100" i="1" l="1"/>
  <c r="AC100" i="1" s="1"/>
  <c r="AD100" i="1" s="1"/>
  <c r="K104" i="1"/>
  <c r="L101" i="1"/>
  <c r="AF100" i="1" l="1"/>
  <c r="P101" i="1"/>
  <c r="R101" i="1" s="1"/>
  <c r="N101" i="1"/>
  <c r="O101" i="1" s="1"/>
  <c r="Q101" i="1" s="1"/>
  <c r="S101" i="1" l="1"/>
  <c r="U101" i="1" s="1"/>
  <c r="T101" i="1"/>
  <c r="V101" i="1" s="1"/>
  <c r="W101" i="1" l="1"/>
  <c r="X101" i="1" s="1"/>
  <c r="Y101" i="1" s="1"/>
  <c r="Z101" i="1" s="1"/>
  <c r="J102" i="1" l="1"/>
  <c r="AA101" i="1"/>
  <c r="M102" i="1"/>
  <c r="AB101" i="1" l="1"/>
  <c r="AC101" i="1" s="1"/>
  <c r="AD101" i="1" s="1"/>
  <c r="L102" i="1"/>
  <c r="K105" i="1"/>
  <c r="AF101" i="1" l="1"/>
  <c r="N102" i="1"/>
  <c r="O102" i="1" s="1"/>
  <c r="Q102" i="1" s="1"/>
  <c r="P102" i="1"/>
  <c r="R102" i="1" s="1"/>
  <c r="T102" i="1" l="1"/>
  <c r="V102" i="1" s="1"/>
  <c r="S102" i="1"/>
  <c r="U102" i="1" l="1"/>
  <c r="W102" i="1" s="1"/>
  <c r="X102" i="1" l="1"/>
  <c r="Y102" i="1" s="1"/>
  <c r="Z102" i="1" s="1"/>
  <c r="J103" i="1" l="1"/>
  <c r="AA102" i="1"/>
  <c r="M103" i="1"/>
  <c r="AB102" i="1" l="1"/>
  <c r="AC102" i="1" s="1"/>
  <c r="AD102" i="1" s="1"/>
  <c r="L103" i="1"/>
  <c r="K106" i="1"/>
  <c r="AF102" i="1" l="1"/>
  <c r="N103" i="1"/>
  <c r="O103" i="1" s="1"/>
  <c r="Q103" i="1" s="1"/>
  <c r="P103" i="1"/>
  <c r="R103" i="1" s="1"/>
  <c r="S103" i="1" l="1"/>
  <c r="U103" i="1" s="1"/>
  <c r="T103" i="1"/>
  <c r="V103" i="1" s="1"/>
  <c r="W103" i="1" l="1"/>
  <c r="X103" i="1" s="1"/>
  <c r="Y103" i="1" s="1"/>
  <c r="Z103" i="1" s="1"/>
  <c r="J104" i="1" l="1"/>
  <c r="AA103" i="1"/>
  <c r="M104" i="1"/>
  <c r="AB103" i="1" l="1"/>
  <c r="AC103" i="1" s="1"/>
  <c r="AD103" i="1" s="1"/>
  <c r="L104" i="1"/>
  <c r="K107" i="1"/>
  <c r="AF103" i="1" l="1"/>
  <c r="N104" i="1"/>
  <c r="O104" i="1" s="1"/>
  <c r="Q104" i="1" s="1"/>
  <c r="P104" i="1"/>
  <c r="R104" i="1" s="1"/>
  <c r="T104" i="1" l="1"/>
  <c r="V104" i="1" s="1"/>
  <c r="S104" i="1"/>
  <c r="U104" i="1" s="1"/>
  <c r="W104" i="1" l="1"/>
  <c r="X104" i="1" s="1"/>
  <c r="Y104" i="1" s="1"/>
  <c r="Z104" i="1" s="1"/>
  <c r="J105" i="1" l="1"/>
  <c r="AA104" i="1"/>
  <c r="M105" i="1"/>
  <c r="AB104" i="1" l="1"/>
  <c r="AC104" i="1" s="1"/>
  <c r="AD104" i="1" s="1"/>
  <c r="K108" i="1"/>
  <c r="L105" i="1"/>
  <c r="AF104" i="1" l="1"/>
  <c r="N105" i="1"/>
  <c r="O105" i="1" s="1"/>
  <c r="Q105" i="1" s="1"/>
  <c r="P105" i="1"/>
  <c r="R105" i="1" s="1"/>
  <c r="S105" i="1" l="1"/>
  <c r="U105" i="1" s="1"/>
  <c r="T105" i="1"/>
  <c r="V105" i="1" s="1"/>
  <c r="W105" i="1" l="1"/>
  <c r="X105" i="1" s="1"/>
  <c r="Y105" i="1" s="1"/>
  <c r="Z105" i="1" s="1"/>
  <c r="AA105" i="1" l="1"/>
  <c r="J106" i="1"/>
  <c r="M106" i="1"/>
  <c r="AB105" i="1" l="1"/>
  <c r="AC105" i="1" s="1"/>
  <c r="AD105" i="1" s="1"/>
  <c r="L106" i="1"/>
  <c r="K109" i="1"/>
  <c r="AF105" i="1" l="1"/>
  <c r="N106" i="1"/>
  <c r="O106" i="1" s="1"/>
  <c r="Q106" i="1" s="1"/>
  <c r="P106" i="1"/>
  <c r="R106" i="1" s="1"/>
  <c r="T106" i="1" l="1"/>
  <c r="V106" i="1" s="1"/>
  <c r="S106" i="1"/>
  <c r="U106" i="1" s="1"/>
  <c r="W106" i="1" l="1"/>
  <c r="X106" i="1" s="1"/>
  <c r="Y106" i="1" s="1"/>
  <c r="Z106" i="1" s="1"/>
  <c r="AA106" i="1" l="1"/>
  <c r="J107" i="1"/>
  <c r="M107" i="1"/>
  <c r="AB106" i="1" l="1"/>
  <c r="AC106" i="1" s="1"/>
  <c r="AD106" i="1" s="1"/>
  <c r="L107" i="1"/>
  <c r="K110" i="1"/>
  <c r="AF106" i="1" l="1"/>
  <c r="P107" i="1"/>
  <c r="R107" i="1" s="1"/>
  <c r="N107" i="1"/>
  <c r="O107" i="1" s="1"/>
  <c r="Q107" i="1" s="1"/>
  <c r="T107" i="1" l="1"/>
  <c r="V107" i="1" s="1"/>
  <c r="S107" i="1"/>
  <c r="U107" i="1" s="1"/>
  <c r="W107" i="1" l="1"/>
  <c r="X107" i="1" s="1"/>
  <c r="Y107" i="1" s="1"/>
  <c r="Z107" i="1" s="1"/>
  <c r="J108" i="1" l="1"/>
  <c r="AA107" i="1"/>
  <c r="M108" i="1"/>
  <c r="AB107" i="1" l="1"/>
  <c r="AC107" i="1" s="1"/>
  <c r="AD107" i="1" s="1"/>
  <c r="L108" i="1"/>
  <c r="K111" i="1"/>
  <c r="AF107" i="1" l="1"/>
  <c r="N108" i="1"/>
  <c r="O108" i="1" s="1"/>
  <c r="Q108" i="1" s="1"/>
  <c r="P108" i="1"/>
  <c r="R108" i="1" s="1"/>
  <c r="S108" i="1" l="1"/>
  <c r="U108" i="1" s="1"/>
  <c r="T108" i="1"/>
  <c r="V108" i="1" s="1"/>
  <c r="W108" i="1" l="1"/>
  <c r="X108" i="1" s="1"/>
  <c r="Y108" i="1" s="1"/>
  <c r="Z108" i="1" s="1"/>
  <c r="AA108" i="1" l="1"/>
  <c r="J109" i="1"/>
  <c r="M109" i="1"/>
  <c r="AB108" i="1" l="1"/>
  <c r="AC108" i="1" s="1"/>
  <c r="AD108" i="1" s="1"/>
  <c r="L109" i="1"/>
  <c r="K112" i="1"/>
  <c r="AF108" i="1" l="1"/>
  <c r="N109" i="1"/>
  <c r="O109" i="1" s="1"/>
  <c r="Q109" i="1" s="1"/>
  <c r="P109" i="1"/>
  <c r="R109" i="1" s="1"/>
  <c r="S109" i="1" l="1"/>
  <c r="U109" i="1" s="1"/>
  <c r="T109" i="1"/>
  <c r="V109" i="1" s="1"/>
  <c r="W109" i="1" l="1"/>
  <c r="X109" i="1" s="1"/>
  <c r="Y109" i="1" s="1"/>
  <c r="Z109" i="1" s="1"/>
  <c r="J110" i="1" l="1"/>
  <c r="AA109" i="1"/>
  <c r="M110" i="1"/>
  <c r="AB109" i="1" l="1"/>
  <c r="AC109" i="1" s="1"/>
  <c r="AD109" i="1" s="1"/>
  <c r="L110" i="1"/>
  <c r="K113" i="1"/>
  <c r="AF109" i="1" l="1"/>
  <c r="N110" i="1"/>
  <c r="O110" i="1" s="1"/>
  <c r="Q110" i="1" s="1"/>
  <c r="P110" i="1"/>
  <c r="R110" i="1" s="1"/>
  <c r="T110" i="1" l="1"/>
  <c r="V110" i="1" s="1"/>
  <c r="S110" i="1"/>
  <c r="U110" i="1" s="1"/>
  <c r="W110" i="1" s="1"/>
  <c r="X110" i="1" l="1"/>
  <c r="Y110" i="1" s="1"/>
  <c r="Z110" i="1" s="1"/>
  <c r="AA110" i="1" l="1"/>
  <c r="J111" i="1"/>
  <c r="M111" i="1"/>
  <c r="AB110" i="1" l="1"/>
  <c r="AC110" i="1" s="1"/>
  <c r="AD110" i="1" s="1"/>
  <c r="L111" i="1"/>
  <c r="K114" i="1"/>
  <c r="AF110" i="1" l="1"/>
  <c r="N111" i="1"/>
  <c r="O111" i="1" s="1"/>
  <c r="Q111" i="1" s="1"/>
  <c r="P111" i="1"/>
  <c r="R111" i="1" s="1"/>
  <c r="T111" i="1" l="1"/>
  <c r="V111" i="1" s="1"/>
  <c r="S111" i="1"/>
  <c r="U111" i="1" s="1"/>
  <c r="W111" i="1" l="1"/>
  <c r="X111" i="1" s="1"/>
  <c r="Y111" i="1" s="1"/>
  <c r="Z111" i="1" s="1"/>
  <c r="AA111" i="1" l="1"/>
  <c r="J112" i="1"/>
  <c r="M112" i="1"/>
  <c r="AB111" i="1" l="1"/>
  <c r="AC111" i="1" s="1"/>
  <c r="AD111" i="1" s="1"/>
  <c r="L112" i="1"/>
  <c r="K115" i="1"/>
  <c r="AF111" i="1" l="1"/>
  <c r="N112" i="1"/>
  <c r="O112" i="1" s="1"/>
  <c r="Q112" i="1" s="1"/>
  <c r="P112" i="1"/>
  <c r="R112" i="1" s="1"/>
  <c r="T112" i="1" l="1"/>
  <c r="V112" i="1" s="1"/>
  <c r="S112" i="1"/>
  <c r="U112" i="1" s="1"/>
  <c r="W112" i="1" s="1"/>
  <c r="X112" i="1" l="1"/>
  <c r="Y112" i="1" s="1"/>
  <c r="Z112" i="1" s="1"/>
  <c r="J113" i="1" l="1"/>
  <c r="AA112" i="1"/>
  <c r="M113" i="1"/>
  <c r="AB112" i="1" l="1"/>
  <c r="AC112" i="1" s="1"/>
  <c r="AD112" i="1" s="1"/>
  <c r="L113" i="1"/>
  <c r="K116" i="1"/>
  <c r="AF112" i="1" l="1"/>
  <c r="N113" i="1"/>
  <c r="O113" i="1" s="1"/>
  <c r="Q113" i="1" s="1"/>
  <c r="P113" i="1"/>
  <c r="R113" i="1" s="1"/>
  <c r="T113" i="1" l="1"/>
  <c r="V113" i="1" s="1"/>
  <c r="S113" i="1"/>
  <c r="U113" i="1" s="1"/>
  <c r="W113" i="1" s="1"/>
  <c r="X113" i="1" l="1"/>
  <c r="Y113" i="1" s="1"/>
  <c r="Z113" i="1" s="1"/>
  <c r="AA113" i="1" l="1"/>
  <c r="J114" i="1"/>
  <c r="M114" i="1"/>
  <c r="AB113" i="1" l="1"/>
  <c r="AC113" i="1" s="1"/>
  <c r="AD113" i="1" s="1"/>
  <c r="L114" i="1"/>
  <c r="K117" i="1"/>
  <c r="AF113" i="1" l="1"/>
  <c r="N114" i="1"/>
  <c r="O114" i="1" s="1"/>
  <c r="Q114" i="1" s="1"/>
  <c r="P114" i="1"/>
  <c r="R114" i="1" s="1"/>
  <c r="T114" i="1" l="1"/>
  <c r="V114" i="1" s="1"/>
  <c r="S114" i="1"/>
  <c r="U114" i="1" l="1"/>
  <c r="W114" i="1" s="1"/>
  <c r="X114" i="1" l="1"/>
  <c r="Y114" i="1" s="1"/>
  <c r="Z114" i="1" s="1"/>
  <c r="J115" i="1" l="1"/>
  <c r="AA114" i="1"/>
  <c r="M115" i="1"/>
  <c r="AB114" i="1" l="1"/>
  <c r="AC114" i="1" s="1"/>
  <c r="AD114" i="1" s="1"/>
  <c r="L115" i="1"/>
  <c r="K118" i="1"/>
  <c r="AF114" i="1" l="1"/>
  <c r="P115" i="1"/>
  <c r="R115" i="1" s="1"/>
  <c r="N115" i="1"/>
  <c r="O115" i="1" s="1"/>
  <c r="Q115" i="1" s="1"/>
  <c r="T115" i="1" l="1"/>
  <c r="V115" i="1" s="1"/>
  <c r="S115" i="1"/>
  <c r="U115" i="1" s="1"/>
  <c r="W115" i="1" s="1"/>
  <c r="X115" i="1" l="1"/>
  <c r="Y115" i="1" s="1"/>
  <c r="Z115" i="1" s="1"/>
  <c r="AA115" i="1" l="1"/>
  <c r="J116" i="1"/>
  <c r="M116" i="1"/>
  <c r="AB115" i="1" l="1"/>
  <c r="AC115" i="1" s="1"/>
  <c r="AD115" i="1" s="1"/>
  <c r="L116" i="1"/>
  <c r="K119" i="1"/>
  <c r="AF115" i="1" l="1"/>
  <c r="N116" i="1"/>
  <c r="O116" i="1" s="1"/>
  <c r="Q116" i="1" s="1"/>
  <c r="P116" i="1"/>
  <c r="R116" i="1" s="1"/>
  <c r="T116" i="1" l="1"/>
  <c r="V116" i="1" s="1"/>
  <c r="S116" i="1"/>
  <c r="U116" i="1" s="1"/>
  <c r="W116" i="1" l="1"/>
  <c r="X116" i="1" s="1"/>
  <c r="Y116" i="1" s="1"/>
  <c r="Z116" i="1" s="1"/>
  <c r="AA116" i="1" l="1"/>
  <c r="J117" i="1"/>
  <c r="M117" i="1"/>
  <c r="AB116" i="1" l="1"/>
  <c r="AC116" i="1" s="1"/>
  <c r="AD116" i="1" s="1"/>
  <c r="L117" i="1"/>
  <c r="K120" i="1"/>
  <c r="AF116" i="1" l="1"/>
  <c r="P117" i="1"/>
  <c r="R117" i="1" s="1"/>
  <c r="N117" i="1"/>
  <c r="O117" i="1" s="1"/>
  <c r="Q117" i="1" s="1"/>
  <c r="S117" i="1" l="1"/>
  <c r="U117" i="1" s="1"/>
  <c r="T117" i="1"/>
  <c r="V117" i="1" s="1"/>
  <c r="W117" i="1" l="1"/>
  <c r="X117" i="1" s="1"/>
  <c r="Y117" i="1" s="1"/>
  <c r="Z117" i="1" s="1"/>
  <c r="AA117" i="1" l="1"/>
  <c r="J118" i="1"/>
  <c r="M118" i="1"/>
  <c r="AB117" i="1" l="1"/>
  <c r="AC117" i="1" s="1"/>
  <c r="AD117" i="1" s="1"/>
  <c r="K121" i="1"/>
  <c r="L118" i="1"/>
  <c r="AF117" i="1" l="1"/>
  <c r="N118" i="1"/>
  <c r="O118" i="1" s="1"/>
  <c r="Q118" i="1" s="1"/>
  <c r="P118" i="1"/>
  <c r="R118" i="1" s="1"/>
  <c r="T118" i="1" l="1"/>
  <c r="V118" i="1" s="1"/>
  <c r="S118" i="1"/>
  <c r="U118" i="1" l="1"/>
  <c r="W118" i="1" s="1"/>
  <c r="X118" i="1" l="1"/>
  <c r="Y118" i="1" s="1"/>
  <c r="Z118" i="1" s="1"/>
  <c r="J119" i="1" l="1"/>
  <c r="AA118" i="1"/>
  <c r="M119" i="1"/>
  <c r="AB118" i="1" l="1"/>
  <c r="AC118" i="1" s="1"/>
  <c r="AD118" i="1" s="1"/>
  <c r="L119" i="1"/>
  <c r="K122" i="1"/>
  <c r="AF118" i="1" l="1"/>
  <c r="N119" i="1"/>
  <c r="O119" i="1" s="1"/>
  <c r="Q119" i="1" s="1"/>
  <c r="P119" i="1"/>
  <c r="R119" i="1" s="1"/>
  <c r="T119" i="1" l="1"/>
  <c r="V119" i="1" s="1"/>
  <c r="S119" i="1"/>
  <c r="U119" i="1" s="1"/>
  <c r="W119" i="1" l="1"/>
  <c r="X119" i="1" s="1"/>
  <c r="Y119" i="1" s="1"/>
  <c r="Z119" i="1" s="1"/>
  <c r="AA119" i="1" l="1"/>
  <c r="J120" i="1"/>
  <c r="M120" i="1"/>
  <c r="AB119" i="1" l="1"/>
  <c r="AC119" i="1" s="1"/>
  <c r="AD119" i="1" s="1"/>
  <c r="L120" i="1"/>
  <c r="K123" i="1"/>
  <c r="AF119" i="1" l="1"/>
  <c r="N120" i="1"/>
  <c r="O120" i="1" s="1"/>
  <c r="Q120" i="1" s="1"/>
  <c r="P120" i="1"/>
  <c r="R120" i="1" s="1"/>
  <c r="S120" i="1" l="1"/>
  <c r="U120" i="1" s="1"/>
  <c r="T120" i="1"/>
  <c r="V120" i="1" s="1"/>
  <c r="W120" i="1" l="1"/>
  <c r="X120" i="1" s="1"/>
  <c r="Y120" i="1" s="1"/>
  <c r="Z120" i="1" s="1"/>
  <c r="J121" i="1" l="1"/>
  <c r="AA120" i="1"/>
  <c r="M121" i="1"/>
  <c r="AB120" i="1" l="1"/>
  <c r="AC120" i="1" s="1"/>
  <c r="AD120" i="1" s="1"/>
  <c r="L121" i="1"/>
  <c r="K124" i="1"/>
  <c r="AF120" i="1" l="1"/>
  <c r="P121" i="1"/>
  <c r="R121" i="1" s="1"/>
  <c r="N121" i="1"/>
  <c r="O121" i="1" s="1"/>
  <c r="Q121" i="1" s="1"/>
  <c r="S121" i="1" l="1"/>
  <c r="U121" i="1" s="1"/>
  <c r="T121" i="1"/>
  <c r="V121" i="1" s="1"/>
  <c r="W121" i="1" l="1"/>
  <c r="X121" i="1" s="1"/>
  <c r="Y121" i="1" s="1"/>
  <c r="Z121" i="1" s="1"/>
  <c r="AA121" i="1" l="1"/>
  <c r="J122" i="1"/>
  <c r="M122" i="1"/>
  <c r="AB121" i="1" l="1"/>
  <c r="AC121" i="1" s="1"/>
  <c r="AD121" i="1" s="1"/>
  <c r="K125" i="1"/>
  <c r="L122" i="1"/>
  <c r="AF121" i="1" l="1"/>
  <c r="P122" i="1"/>
  <c r="R122" i="1" s="1"/>
  <c r="N122" i="1"/>
  <c r="O122" i="1" s="1"/>
  <c r="Q122" i="1" s="1"/>
  <c r="S122" i="1" l="1"/>
  <c r="U122" i="1" s="1"/>
  <c r="T122" i="1"/>
  <c r="V122" i="1" s="1"/>
  <c r="W122" i="1" l="1"/>
  <c r="X122" i="1" s="1"/>
  <c r="Y122" i="1" s="1"/>
  <c r="Z122" i="1" s="1"/>
  <c r="J123" i="1" l="1"/>
  <c r="AA122" i="1"/>
  <c r="M123" i="1"/>
  <c r="AB122" i="1" l="1"/>
  <c r="AC122" i="1" s="1"/>
  <c r="AD122" i="1" s="1"/>
  <c r="K126" i="1"/>
  <c r="L123" i="1"/>
  <c r="AF122" i="1" l="1"/>
  <c r="P123" i="1"/>
  <c r="R123" i="1" s="1"/>
  <c r="N123" i="1"/>
  <c r="O123" i="1" s="1"/>
  <c r="Q123" i="1" s="1"/>
  <c r="S123" i="1" l="1"/>
  <c r="U123" i="1" s="1"/>
  <c r="T123" i="1"/>
  <c r="V123" i="1" s="1"/>
  <c r="W123" i="1" l="1"/>
  <c r="X123" i="1" s="1"/>
  <c r="Y123" i="1" s="1"/>
  <c r="Z123" i="1" s="1"/>
  <c r="AA123" i="1" l="1"/>
  <c r="J124" i="1"/>
  <c r="M124" i="1"/>
  <c r="AB123" i="1" l="1"/>
  <c r="AC123" i="1" s="1"/>
  <c r="AD123" i="1" s="1"/>
  <c r="L124" i="1"/>
  <c r="K127" i="1"/>
  <c r="AF123" i="1" l="1"/>
  <c r="P124" i="1"/>
  <c r="R124" i="1" s="1"/>
  <c r="N124" i="1"/>
  <c r="O124" i="1" s="1"/>
  <c r="Q124" i="1" s="1"/>
  <c r="T124" i="1" l="1"/>
  <c r="V124" i="1" s="1"/>
  <c r="S124" i="1"/>
  <c r="U124" i="1" s="1"/>
  <c r="W124" i="1" s="1"/>
  <c r="X124" i="1" l="1"/>
  <c r="Y124" i="1" s="1"/>
  <c r="Z124" i="1" s="1"/>
  <c r="AA124" i="1" l="1"/>
  <c r="J125" i="1"/>
  <c r="M125" i="1"/>
  <c r="AB124" i="1" l="1"/>
  <c r="AC124" i="1" s="1"/>
  <c r="AD124" i="1" s="1"/>
  <c r="L125" i="1"/>
  <c r="K128" i="1"/>
  <c r="AF124" i="1" l="1"/>
  <c r="P125" i="1"/>
  <c r="R125" i="1" s="1"/>
  <c r="N125" i="1"/>
  <c r="O125" i="1" s="1"/>
  <c r="Q125" i="1" s="1"/>
  <c r="S125" i="1" l="1"/>
  <c r="U125" i="1" s="1"/>
  <c r="T125" i="1"/>
  <c r="V125" i="1" s="1"/>
  <c r="W125" i="1" l="1"/>
  <c r="X125" i="1" s="1"/>
  <c r="Y125" i="1" s="1"/>
  <c r="Z125" i="1" s="1"/>
  <c r="AA125" i="1" l="1"/>
  <c r="J126" i="1"/>
  <c r="M126" i="1"/>
  <c r="AB125" i="1" l="1"/>
  <c r="AC125" i="1" s="1"/>
  <c r="AD125" i="1" s="1"/>
  <c r="L126" i="1"/>
  <c r="K129" i="1"/>
  <c r="AF125" i="1" l="1"/>
  <c r="N126" i="1"/>
  <c r="O126" i="1" s="1"/>
  <c r="Q126" i="1" s="1"/>
  <c r="P126" i="1"/>
  <c r="R126" i="1" s="1"/>
  <c r="S126" i="1" l="1"/>
  <c r="U126" i="1" s="1"/>
  <c r="T126" i="1"/>
  <c r="V126" i="1" s="1"/>
  <c r="W126" i="1" l="1"/>
  <c r="X126" i="1" s="1"/>
  <c r="Y126" i="1" s="1"/>
  <c r="Z126" i="1" s="1"/>
  <c r="AA126" i="1" l="1"/>
  <c r="J127" i="1"/>
  <c r="M127" i="1"/>
  <c r="AB126" i="1" l="1"/>
  <c r="AC126" i="1" s="1"/>
  <c r="AD126" i="1" s="1"/>
  <c r="L127" i="1"/>
  <c r="K130" i="1"/>
  <c r="AF126" i="1" l="1"/>
  <c r="P127" i="1"/>
  <c r="R127" i="1" s="1"/>
  <c r="N127" i="1"/>
  <c r="O127" i="1" s="1"/>
  <c r="Q127" i="1" s="1"/>
  <c r="T127" i="1" l="1"/>
  <c r="V127" i="1" s="1"/>
  <c r="S127" i="1"/>
  <c r="U127" i="1" s="1"/>
  <c r="W127" i="1" s="1"/>
  <c r="X127" i="1" l="1"/>
  <c r="Y127" i="1" s="1"/>
  <c r="Z127" i="1" s="1"/>
  <c r="AA127" i="1" l="1"/>
  <c r="J128" i="1"/>
  <c r="M128" i="1"/>
  <c r="AB127" i="1" l="1"/>
  <c r="AC127" i="1" s="1"/>
  <c r="AD127" i="1" s="1"/>
  <c r="K131" i="1"/>
  <c r="L128" i="1"/>
  <c r="AF127" i="1" l="1"/>
  <c r="N128" i="1"/>
  <c r="O128" i="1" s="1"/>
  <c r="Q128" i="1" s="1"/>
  <c r="P128" i="1"/>
  <c r="R128" i="1" s="1"/>
  <c r="S128" i="1" l="1"/>
  <c r="U128" i="1" s="1"/>
  <c r="T128" i="1"/>
  <c r="V128" i="1" s="1"/>
  <c r="W128" i="1" l="1"/>
  <c r="X128" i="1" s="1"/>
  <c r="Y128" i="1" s="1"/>
  <c r="Z128" i="1" s="1"/>
  <c r="AA128" i="1" l="1"/>
  <c r="J129" i="1"/>
  <c r="M129" i="1"/>
  <c r="AB128" i="1" l="1"/>
  <c r="AC128" i="1" s="1"/>
  <c r="AD128" i="1" s="1"/>
  <c r="K132" i="1"/>
  <c r="L129" i="1"/>
  <c r="AF128" i="1" l="1"/>
  <c r="N129" i="1"/>
  <c r="O129" i="1" s="1"/>
  <c r="Q129" i="1" s="1"/>
  <c r="P129" i="1"/>
  <c r="R129" i="1" s="1"/>
  <c r="T129" i="1" l="1"/>
  <c r="V129" i="1" s="1"/>
  <c r="S129" i="1"/>
  <c r="U129" i="1" s="1"/>
  <c r="W129" i="1" l="1"/>
  <c r="X129" i="1" s="1"/>
  <c r="Y129" i="1" s="1"/>
  <c r="Z129" i="1" s="1"/>
  <c r="J130" i="1" l="1"/>
  <c r="AA129" i="1"/>
  <c r="M130" i="1"/>
  <c r="AB129" i="1" l="1"/>
  <c r="AC129" i="1" s="1"/>
  <c r="AD129" i="1" s="1"/>
  <c r="L130" i="1"/>
  <c r="K133" i="1"/>
  <c r="AF129" i="1" l="1"/>
  <c r="P130" i="1"/>
  <c r="R130" i="1" s="1"/>
  <c r="N130" i="1"/>
  <c r="O130" i="1" s="1"/>
  <c r="Q130" i="1" s="1"/>
  <c r="T130" i="1" l="1"/>
  <c r="V130" i="1" s="1"/>
  <c r="S130" i="1"/>
  <c r="U130" i="1" s="1"/>
  <c r="W130" i="1" l="1"/>
  <c r="X130" i="1" s="1"/>
  <c r="Y130" i="1" s="1"/>
  <c r="Z130" i="1" s="1"/>
  <c r="J131" i="1" l="1"/>
  <c r="AA130" i="1"/>
  <c r="M131" i="1"/>
  <c r="AB130" i="1" l="1"/>
  <c r="AC130" i="1" s="1"/>
  <c r="AD130" i="1" s="1"/>
  <c r="K134" i="1"/>
  <c r="L131" i="1"/>
  <c r="AF130" i="1" l="1"/>
  <c r="N131" i="1"/>
  <c r="O131" i="1" s="1"/>
  <c r="Q131" i="1" s="1"/>
  <c r="P131" i="1"/>
  <c r="R131" i="1" s="1"/>
  <c r="S131" i="1" l="1"/>
  <c r="T131" i="1"/>
  <c r="V131" i="1" s="1"/>
  <c r="U131" i="1" l="1"/>
  <c r="W131" i="1" s="1"/>
  <c r="X131" i="1" l="1"/>
  <c r="Y131" i="1" s="1"/>
  <c r="Z131" i="1" s="1"/>
  <c r="AA131" i="1" l="1"/>
  <c r="J132" i="1"/>
  <c r="M132" i="1"/>
  <c r="AB131" i="1" l="1"/>
  <c r="AC131" i="1" s="1"/>
  <c r="AD131" i="1" s="1"/>
  <c r="K135" i="1"/>
  <c r="L132" i="1"/>
  <c r="AF131" i="1" l="1"/>
  <c r="N132" i="1"/>
  <c r="O132" i="1" s="1"/>
  <c r="Q132" i="1" s="1"/>
  <c r="P132" i="1"/>
  <c r="R132" i="1" s="1"/>
  <c r="S132" i="1" l="1"/>
  <c r="U132" i="1" s="1"/>
  <c r="T132" i="1"/>
  <c r="V132" i="1" s="1"/>
  <c r="W132" i="1" l="1"/>
  <c r="X132" i="1" s="1"/>
  <c r="Y132" i="1" s="1"/>
  <c r="Z132" i="1" s="1"/>
  <c r="AA132" i="1" l="1"/>
  <c r="J133" i="1"/>
  <c r="M133" i="1"/>
  <c r="AB132" i="1" l="1"/>
  <c r="AC132" i="1" s="1"/>
  <c r="AD132" i="1" s="1"/>
  <c r="K136" i="1"/>
  <c r="L133" i="1"/>
  <c r="AF132" i="1" l="1"/>
  <c r="P133" i="1"/>
  <c r="R133" i="1" s="1"/>
  <c r="N133" i="1"/>
  <c r="O133" i="1" s="1"/>
  <c r="Q133" i="1" s="1"/>
  <c r="T133" i="1" l="1"/>
  <c r="V133" i="1" s="1"/>
  <c r="S133" i="1"/>
  <c r="U133" i="1" s="1"/>
  <c r="W133" i="1" s="1"/>
  <c r="X133" i="1" l="1"/>
  <c r="Y133" i="1" s="1"/>
  <c r="Z133" i="1" s="1"/>
  <c r="AA133" i="1" l="1"/>
  <c r="J134" i="1"/>
  <c r="M134" i="1"/>
  <c r="AB133" i="1" l="1"/>
  <c r="AC133" i="1" s="1"/>
  <c r="AD133" i="1" s="1"/>
  <c r="L134" i="1"/>
  <c r="K137" i="1"/>
  <c r="AF133" i="1" l="1"/>
  <c r="P134" i="1"/>
  <c r="R134" i="1" s="1"/>
  <c r="N134" i="1"/>
  <c r="O134" i="1" s="1"/>
  <c r="Q134" i="1" s="1"/>
  <c r="T134" i="1" l="1"/>
  <c r="V134" i="1" s="1"/>
  <c r="S134" i="1"/>
  <c r="U134" i="1" s="1"/>
  <c r="W134" i="1" l="1"/>
  <c r="X134" i="1" s="1"/>
  <c r="Y134" i="1" s="1"/>
  <c r="Z134" i="1" s="1"/>
  <c r="J135" i="1" l="1"/>
  <c r="AA134" i="1"/>
  <c r="M135" i="1"/>
  <c r="AB134" i="1" l="1"/>
  <c r="AC134" i="1" s="1"/>
  <c r="AD134" i="1" s="1"/>
  <c r="L135" i="1"/>
  <c r="K138" i="1"/>
  <c r="AF134" i="1" l="1"/>
  <c r="N135" i="1"/>
  <c r="O135" i="1" s="1"/>
  <c r="Q135" i="1" s="1"/>
  <c r="P135" i="1"/>
  <c r="R135" i="1" s="1"/>
  <c r="S135" i="1" l="1"/>
  <c r="U135" i="1" s="1"/>
  <c r="T135" i="1"/>
  <c r="V135" i="1" s="1"/>
  <c r="W135" i="1" l="1"/>
  <c r="X135" i="1" s="1"/>
  <c r="Y135" i="1" s="1"/>
  <c r="Z135" i="1" s="1"/>
  <c r="AA135" i="1" l="1"/>
  <c r="J136" i="1"/>
  <c r="M136" i="1"/>
  <c r="AB135" i="1" l="1"/>
  <c r="AC135" i="1" s="1"/>
  <c r="AD135" i="1" s="1"/>
  <c r="L136" i="1"/>
  <c r="K139" i="1"/>
  <c r="AF135" i="1" l="1"/>
  <c r="N136" i="1"/>
  <c r="O136" i="1" s="1"/>
  <c r="Q136" i="1" s="1"/>
  <c r="P136" i="1"/>
  <c r="R136" i="1" s="1"/>
  <c r="S136" i="1" l="1"/>
  <c r="U136" i="1" s="1"/>
  <c r="T136" i="1"/>
  <c r="V136" i="1" s="1"/>
  <c r="W136" i="1" l="1"/>
  <c r="X136" i="1" s="1"/>
  <c r="Y136" i="1" s="1"/>
  <c r="Z136" i="1" s="1"/>
  <c r="AA136" i="1" l="1"/>
  <c r="J137" i="1"/>
  <c r="M137" i="1"/>
  <c r="AB136" i="1" l="1"/>
  <c r="AC136" i="1" s="1"/>
  <c r="AD136" i="1" s="1"/>
  <c r="L137" i="1"/>
  <c r="K140" i="1"/>
  <c r="AF136" i="1" l="1"/>
  <c r="P137" i="1"/>
  <c r="R137" i="1" s="1"/>
  <c r="N137" i="1"/>
  <c r="O137" i="1" s="1"/>
  <c r="Q137" i="1" s="1"/>
  <c r="S137" i="1" l="1"/>
  <c r="U137" i="1" s="1"/>
  <c r="T137" i="1"/>
  <c r="V137" i="1" s="1"/>
  <c r="W137" i="1" l="1"/>
  <c r="X137" i="1" s="1"/>
  <c r="Y137" i="1" s="1"/>
  <c r="Z137" i="1" s="1"/>
  <c r="AA137" i="1" l="1"/>
  <c r="J138" i="1"/>
  <c r="M138" i="1"/>
  <c r="AB137" i="1" l="1"/>
  <c r="AC137" i="1" s="1"/>
  <c r="AD137" i="1" s="1"/>
  <c r="L138" i="1"/>
  <c r="K141" i="1"/>
  <c r="AF137" i="1" l="1"/>
  <c r="P138" i="1"/>
  <c r="R138" i="1" s="1"/>
  <c r="N138" i="1"/>
  <c r="O138" i="1" s="1"/>
  <c r="Q138" i="1" s="1"/>
  <c r="S138" i="1" l="1"/>
  <c r="U138" i="1" s="1"/>
  <c r="T138" i="1"/>
  <c r="V138" i="1" s="1"/>
  <c r="W138" i="1" l="1"/>
  <c r="X138" i="1" s="1"/>
  <c r="Y138" i="1" s="1"/>
  <c r="Z138" i="1" s="1"/>
  <c r="AA138" i="1" l="1"/>
  <c r="J139" i="1"/>
  <c r="M139" i="1"/>
  <c r="AB138" i="1" l="1"/>
  <c r="AC138" i="1" s="1"/>
  <c r="AD138" i="1" s="1"/>
  <c r="L139" i="1"/>
  <c r="K142" i="1"/>
  <c r="AF138" i="1" l="1"/>
  <c r="P139" i="1"/>
  <c r="R139" i="1" s="1"/>
  <c r="N139" i="1"/>
  <c r="O139" i="1" s="1"/>
  <c r="Q139" i="1" s="1"/>
  <c r="S139" i="1" l="1"/>
  <c r="U139" i="1" s="1"/>
  <c r="T139" i="1"/>
  <c r="V139" i="1" s="1"/>
  <c r="W139" i="1" l="1"/>
  <c r="X139" i="1" s="1"/>
  <c r="Y139" i="1" s="1"/>
  <c r="Z139" i="1" s="1"/>
  <c r="AA139" i="1" l="1"/>
  <c r="J140" i="1"/>
  <c r="M140" i="1"/>
  <c r="AB139" i="1" l="1"/>
  <c r="AC139" i="1" s="1"/>
  <c r="AD139" i="1" s="1"/>
  <c r="L140" i="1"/>
  <c r="K143" i="1"/>
  <c r="AF139" i="1" l="1"/>
  <c r="P140" i="1"/>
  <c r="R140" i="1" s="1"/>
  <c r="N140" i="1"/>
  <c r="O140" i="1" s="1"/>
  <c r="Q140" i="1" s="1"/>
  <c r="T140" i="1" l="1"/>
  <c r="V140" i="1" s="1"/>
  <c r="S140" i="1"/>
  <c r="U140" i="1" s="1"/>
  <c r="W140" i="1" s="1"/>
  <c r="X140" i="1" l="1"/>
  <c r="Y140" i="1" s="1"/>
  <c r="Z140" i="1" s="1"/>
  <c r="AA140" i="1" l="1"/>
  <c r="J141" i="1"/>
  <c r="M141" i="1"/>
  <c r="AB140" i="1" l="1"/>
  <c r="AC140" i="1" s="1"/>
  <c r="AD140" i="1" s="1"/>
  <c r="L141" i="1"/>
  <c r="K144" i="1"/>
  <c r="AF140" i="1" l="1"/>
  <c r="N141" i="1"/>
  <c r="O141" i="1" s="1"/>
  <c r="Q141" i="1" s="1"/>
  <c r="P141" i="1"/>
  <c r="R141" i="1" s="1"/>
  <c r="S141" i="1" l="1"/>
  <c r="U141" i="1" s="1"/>
  <c r="T141" i="1"/>
  <c r="V141" i="1" s="1"/>
  <c r="W141" i="1" l="1"/>
  <c r="X141" i="1" s="1"/>
  <c r="Y141" i="1" s="1"/>
  <c r="Z141" i="1" s="1"/>
  <c r="AA141" i="1" l="1"/>
  <c r="J142" i="1"/>
  <c r="M142" i="1"/>
  <c r="AB141" i="1" l="1"/>
  <c r="AC141" i="1" s="1"/>
  <c r="AD141" i="1" s="1"/>
  <c r="K145" i="1"/>
  <c r="L142" i="1"/>
  <c r="AF141" i="1" l="1"/>
  <c r="P142" i="1"/>
  <c r="R142" i="1" s="1"/>
  <c r="N142" i="1"/>
  <c r="O142" i="1" s="1"/>
  <c r="Q142" i="1" s="1"/>
  <c r="S142" i="1" l="1"/>
  <c r="U142" i="1" s="1"/>
  <c r="T142" i="1"/>
  <c r="V142" i="1" s="1"/>
  <c r="W142" i="1" l="1"/>
  <c r="X142" i="1" s="1"/>
  <c r="Y142" i="1" s="1"/>
  <c r="Z142" i="1" s="1"/>
  <c r="AA142" i="1" l="1"/>
  <c r="J143" i="1"/>
  <c r="M143" i="1"/>
  <c r="AB142" i="1" l="1"/>
  <c r="AC142" i="1" s="1"/>
  <c r="AD142" i="1" s="1"/>
  <c r="L143" i="1"/>
  <c r="K146" i="1"/>
  <c r="AF142" i="1" l="1"/>
  <c r="P143" i="1"/>
  <c r="R143" i="1" s="1"/>
  <c r="N143" i="1"/>
  <c r="O143" i="1" s="1"/>
  <c r="Q143" i="1" s="1"/>
  <c r="T143" i="1" l="1"/>
  <c r="V143" i="1" s="1"/>
  <c r="S143" i="1"/>
  <c r="U143" i="1" s="1"/>
  <c r="W143" i="1" s="1"/>
  <c r="X143" i="1" l="1"/>
  <c r="Y143" i="1" s="1"/>
  <c r="Z143" i="1" s="1"/>
  <c r="J144" i="1" l="1"/>
  <c r="AA143" i="1"/>
  <c r="M144" i="1"/>
  <c r="AB143" i="1" l="1"/>
  <c r="AC143" i="1" s="1"/>
  <c r="AD143" i="1" s="1"/>
  <c r="K147" i="1"/>
  <c r="L144" i="1"/>
  <c r="AF143" i="1" l="1"/>
  <c r="N144" i="1"/>
  <c r="O144" i="1" s="1"/>
  <c r="Q144" i="1" s="1"/>
  <c r="P144" i="1"/>
  <c r="R144" i="1" s="1"/>
  <c r="S144" i="1" l="1"/>
  <c r="U144" i="1" s="1"/>
  <c r="T144" i="1"/>
  <c r="V144" i="1" s="1"/>
  <c r="W144" i="1" l="1"/>
  <c r="X144" i="1" s="1"/>
  <c r="Y144" i="1" s="1"/>
  <c r="Z144" i="1" s="1"/>
  <c r="J145" i="1" l="1"/>
  <c r="AA144" i="1"/>
  <c r="M145" i="1"/>
  <c r="AB144" i="1" l="1"/>
  <c r="AC144" i="1" s="1"/>
  <c r="AD144" i="1" s="1"/>
  <c r="L145" i="1"/>
  <c r="K148" i="1"/>
  <c r="AF144" i="1" l="1"/>
  <c r="N145" i="1"/>
  <c r="O145" i="1" s="1"/>
  <c r="Q145" i="1" s="1"/>
  <c r="P145" i="1"/>
  <c r="R145" i="1" s="1"/>
  <c r="S145" i="1" l="1"/>
  <c r="U145" i="1" s="1"/>
  <c r="T145" i="1"/>
  <c r="V145" i="1" s="1"/>
  <c r="W145" i="1" l="1"/>
  <c r="X145" i="1" s="1"/>
  <c r="Y145" i="1" s="1"/>
  <c r="Z145" i="1" s="1"/>
  <c r="AA145" i="1" l="1"/>
  <c r="J146" i="1"/>
  <c r="M146" i="1"/>
  <c r="AB145" i="1" l="1"/>
  <c r="AC145" i="1" s="1"/>
  <c r="AD145" i="1" s="1"/>
  <c r="L146" i="1"/>
  <c r="K149" i="1"/>
  <c r="AF145" i="1" l="1"/>
  <c r="N146" i="1"/>
  <c r="O146" i="1" s="1"/>
  <c r="Q146" i="1" s="1"/>
  <c r="P146" i="1"/>
  <c r="R146" i="1" s="1"/>
  <c r="S146" i="1" l="1"/>
  <c r="U146" i="1" s="1"/>
  <c r="T146" i="1"/>
  <c r="V146" i="1" s="1"/>
  <c r="W146" i="1" l="1"/>
  <c r="X146" i="1" s="1"/>
  <c r="Y146" i="1" s="1"/>
  <c r="Z146" i="1" s="1"/>
  <c r="AA146" i="1" l="1"/>
  <c r="J147" i="1"/>
  <c r="M147" i="1"/>
  <c r="AB146" i="1" l="1"/>
  <c r="AC146" i="1" s="1"/>
  <c r="AD146" i="1" s="1"/>
  <c r="L147" i="1"/>
  <c r="K150" i="1"/>
  <c r="AF146" i="1" l="1"/>
  <c r="P147" i="1"/>
  <c r="R147" i="1" s="1"/>
  <c r="N147" i="1"/>
  <c r="O147" i="1" s="1"/>
  <c r="Q147" i="1" s="1"/>
  <c r="S147" i="1" l="1"/>
  <c r="U147" i="1" s="1"/>
  <c r="T147" i="1"/>
  <c r="V147" i="1" s="1"/>
  <c r="W147" i="1" l="1"/>
  <c r="X147" i="1" s="1"/>
  <c r="Y147" i="1" s="1"/>
  <c r="Z147" i="1" s="1"/>
  <c r="AA147" i="1" l="1"/>
  <c r="J148" i="1"/>
  <c r="M148" i="1"/>
  <c r="AB147" i="1" l="1"/>
  <c r="AC147" i="1" s="1"/>
  <c r="AD147" i="1" s="1"/>
  <c r="L148" i="1"/>
  <c r="K151" i="1"/>
  <c r="AF147" i="1" l="1"/>
  <c r="N148" i="1"/>
  <c r="O148" i="1" s="1"/>
  <c r="Q148" i="1" s="1"/>
  <c r="P148" i="1"/>
  <c r="R148" i="1" s="1"/>
  <c r="T148" i="1" l="1"/>
  <c r="V148" i="1" s="1"/>
  <c r="S148" i="1"/>
  <c r="U148" i="1" s="1"/>
  <c r="W148" i="1" l="1"/>
  <c r="X148" i="1" s="1"/>
  <c r="Y148" i="1" s="1"/>
  <c r="Z148" i="1" s="1"/>
  <c r="AA148" i="1" l="1"/>
  <c r="J149" i="1"/>
  <c r="M149" i="1"/>
  <c r="AB148" i="1" l="1"/>
  <c r="AC148" i="1" s="1"/>
  <c r="AD148" i="1" s="1"/>
  <c r="K152" i="1"/>
  <c r="L149" i="1"/>
  <c r="AF148" i="1" l="1"/>
  <c r="P149" i="1"/>
  <c r="R149" i="1" s="1"/>
  <c r="N149" i="1"/>
  <c r="O149" i="1" s="1"/>
  <c r="Q149" i="1" s="1"/>
  <c r="S149" i="1" l="1"/>
  <c r="U149" i="1" s="1"/>
  <c r="T149" i="1"/>
  <c r="V149" i="1" s="1"/>
  <c r="W149" i="1" l="1"/>
  <c r="X149" i="1" s="1"/>
  <c r="Y149" i="1" s="1"/>
  <c r="Z149" i="1" s="1"/>
  <c r="AA149" i="1" l="1"/>
  <c r="J150" i="1"/>
  <c r="M150" i="1"/>
  <c r="AB149" i="1" l="1"/>
  <c r="AC149" i="1" s="1"/>
  <c r="AD149" i="1" s="1"/>
  <c r="L150" i="1"/>
  <c r="K153" i="1"/>
  <c r="AF149" i="1" l="1"/>
  <c r="P150" i="1"/>
  <c r="R150" i="1" s="1"/>
  <c r="N150" i="1"/>
  <c r="O150" i="1" s="1"/>
  <c r="Q150" i="1" s="1"/>
  <c r="T150" i="1" l="1"/>
  <c r="V150" i="1" s="1"/>
  <c r="S150" i="1"/>
  <c r="U150" i="1" s="1"/>
  <c r="W150" i="1" l="1"/>
  <c r="X150" i="1" s="1"/>
  <c r="Y150" i="1" s="1"/>
  <c r="Z150" i="1" s="1"/>
  <c r="J151" i="1" l="1"/>
  <c r="AA150" i="1"/>
  <c r="M151" i="1"/>
  <c r="AB150" i="1" l="1"/>
  <c r="AC150" i="1" s="1"/>
  <c r="AD150" i="1" s="1"/>
  <c r="L151" i="1"/>
  <c r="K154" i="1"/>
  <c r="AF150" i="1" l="1"/>
  <c r="N151" i="1"/>
  <c r="O151" i="1" s="1"/>
  <c r="Q151" i="1" s="1"/>
  <c r="P151" i="1"/>
  <c r="R151" i="1" s="1"/>
  <c r="T151" i="1" l="1"/>
  <c r="V151" i="1" s="1"/>
  <c r="S151" i="1"/>
  <c r="U151" i="1" s="1"/>
  <c r="W151" i="1" s="1"/>
  <c r="X151" i="1" l="1"/>
  <c r="Y151" i="1" s="1"/>
  <c r="Z151" i="1" s="1"/>
  <c r="AA151" i="1" l="1"/>
  <c r="J152" i="1"/>
  <c r="M152" i="1"/>
  <c r="AB151" i="1" l="1"/>
  <c r="AC151" i="1" s="1"/>
  <c r="AD151" i="1" s="1"/>
  <c r="K155" i="1"/>
  <c r="L152" i="1"/>
  <c r="AF151" i="1" l="1"/>
  <c r="P152" i="1"/>
  <c r="R152" i="1" s="1"/>
  <c r="N152" i="1"/>
  <c r="O152" i="1" s="1"/>
  <c r="Q152" i="1" s="1"/>
  <c r="S152" i="1" l="1"/>
  <c r="U152" i="1" s="1"/>
  <c r="T152" i="1"/>
  <c r="V152" i="1" s="1"/>
  <c r="W152" i="1" l="1"/>
  <c r="X152" i="1" s="1"/>
  <c r="Y152" i="1" s="1"/>
  <c r="Z152" i="1" s="1"/>
  <c r="J153" i="1" l="1"/>
  <c r="AA152" i="1"/>
  <c r="M153" i="1"/>
  <c r="AB152" i="1" l="1"/>
  <c r="AC152" i="1" s="1"/>
  <c r="AD152" i="1" s="1"/>
  <c r="L153" i="1"/>
  <c r="K156" i="1"/>
  <c r="AF152" i="1" l="1"/>
  <c r="P153" i="1"/>
  <c r="R153" i="1" s="1"/>
  <c r="N153" i="1"/>
  <c r="O153" i="1" s="1"/>
  <c r="Q153" i="1" s="1"/>
  <c r="S153" i="1" l="1"/>
  <c r="U153" i="1" s="1"/>
  <c r="T153" i="1"/>
  <c r="V153" i="1" s="1"/>
  <c r="W153" i="1" l="1"/>
  <c r="X153" i="1" s="1"/>
  <c r="Y153" i="1" s="1"/>
  <c r="Z153" i="1" s="1"/>
  <c r="AA153" i="1" l="1"/>
  <c r="J154" i="1"/>
  <c r="M154" i="1"/>
  <c r="AB153" i="1" l="1"/>
  <c r="AC153" i="1" s="1"/>
  <c r="AD153" i="1" s="1"/>
  <c r="L154" i="1"/>
  <c r="K157" i="1"/>
  <c r="AF153" i="1" l="1"/>
  <c r="P154" i="1"/>
  <c r="R154" i="1" s="1"/>
  <c r="N154" i="1"/>
  <c r="O154" i="1" s="1"/>
  <c r="Q154" i="1" s="1"/>
  <c r="S154" i="1" l="1"/>
  <c r="U154" i="1" s="1"/>
  <c r="T154" i="1"/>
  <c r="V154" i="1" s="1"/>
  <c r="W154" i="1" l="1"/>
  <c r="X154" i="1" s="1"/>
  <c r="Y154" i="1" s="1"/>
  <c r="Z154" i="1" s="1"/>
  <c r="J155" i="1" l="1"/>
  <c r="AA154" i="1"/>
  <c r="M155" i="1"/>
  <c r="AB154" i="1" l="1"/>
  <c r="AC154" i="1" s="1"/>
  <c r="AD154" i="1" s="1"/>
  <c r="L155" i="1"/>
  <c r="K158" i="1"/>
  <c r="AF154" i="1" l="1"/>
  <c r="N155" i="1"/>
  <c r="O155" i="1" s="1"/>
  <c r="Q155" i="1" s="1"/>
  <c r="P155" i="1"/>
  <c r="R155" i="1" s="1"/>
  <c r="T155" i="1" l="1"/>
  <c r="V155" i="1" s="1"/>
  <c r="S155" i="1"/>
  <c r="U155" i="1" l="1"/>
  <c r="W155" i="1" s="1"/>
  <c r="X155" i="1" l="1"/>
  <c r="Y155" i="1" s="1"/>
  <c r="Z155" i="1" s="1"/>
  <c r="AA155" i="1" l="1"/>
  <c r="J156" i="1"/>
  <c r="M156" i="1"/>
  <c r="AB155" i="1" l="1"/>
  <c r="AC155" i="1" s="1"/>
  <c r="AD155" i="1" s="1"/>
  <c r="L156" i="1"/>
  <c r="K159" i="1"/>
  <c r="AF155" i="1" l="1"/>
  <c r="P156" i="1"/>
  <c r="R156" i="1" s="1"/>
  <c r="N156" i="1"/>
  <c r="O156" i="1" s="1"/>
  <c r="Q156" i="1" s="1"/>
  <c r="T156" i="1" l="1"/>
  <c r="V156" i="1" s="1"/>
  <c r="S156" i="1"/>
  <c r="U156" i="1" s="1"/>
  <c r="W156" i="1" l="1"/>
  <c r="X156" i="1" s="1"/>
  <c r="Y156" i="1" s="1"/>
  <c r="Z156" i="1" s="1"/>
  <c r="AA156" i="1" l="1"/>
  <c r="J157" i="1"/>
  <c r="M157" i="1"/>
  <c r="AB156" i="1" l="1"/>
  <c r="AC156" i="1" s="1"/>
  <c r="AD156" i="1" s="1"/>
  <c r="L157" i="1"/>
  <c r="K160" i="1"/>
  <c r="AF156" i="1" l="1"/>
  <c r="N157" i="1"/>
  <c r="O157" i="1" s="1"/>
  <c r="Q157" i="1" s="1"/>
  <c r="P157" i="1"/>
  <c r="R157" i="1" s="1"/>
  <c r="S157" i="1" l="1"/>
  <c r="U157" i="1" s="1"/>
  <c r="T157" i="1"/>
  <c r="V157" i="1" s="1"/>
  <c r="W157" i="1" l="1"/>
  <c r="X157" i="1" s="1"/>
  <c r="Y157" i="1" s="1"/>
  <c r="Z157" i="1" s="1"/>
  <c r="J158" i="1" l="1"/>
  <c r="AA157" i="1"/>
  <c r="M158" i="1"/>
  <c r="AB157" i="1" l="1"/>
  <c r="AC157" i="1" s="1"/>
  <c r="AD157" i="1" s="1"/>
  <c r="K161" i="1"/>
  <c r="L158" i="1"/>
  <c r="AF157" i="1" l="1"/>
  <c r="N158" i="1"/>
  <c r="O158" i="1" s="1"/>
  <c r="Q158" i="1" s="1"/>
  <c r="P158" i="1"/>
  <c r="R158" i="1" s="1"/>
  <c r="T158" i="1" l="1"/>
  <c r="V158" i="1" s="1"/>
  <c r="S158" i="1"/>
  <c r="U158" i="1" s="1"/>
  <c r="W158" i="1" l="1"/>
  <c r="X158" i="1" s="1"/>
  <c r="Y158" i="1" s="1"/>
  <c r="Z158" i="1" s="1"/>
  <c r="AA158" i="1" l="1"/>
  <c r="J159" i="1"/>
  <c r="M159" i="1"/>
  <c r="AB158" i="1" l="1"/>
  <c r="AC158" i="1" s="1"/>
  <c r="AD158" i="1" s="1"/>
  <c r="L159" i="1"/>
  <c r="K162" i="1"/>
  <c r="AF158" i="1" l="1"/>
  <c r="P159" i="1"/>
  <c r="R159" i="1" s="1"/>
  <c r="N159" i="1"/>
  <c r="O159" i="1" s="1"/>
  <c r="Q159" i="1" s="1"/>
  <c r="T159" i="1" l="1"/>
  <c r="V159" i="1" s="1"/>
  <c r="S159" i="1"/>
  <c r="U159" i="1" s="1"/>
  <c r="W159" i="1" l="1"/>
  <c r="X159" i="1" s="1"/>
  <c r="Y159" i="1" s="1"/>
  <c r="Z159" i="1" s="1"/>
  <c r="AA159" i="1" l="1"/>
  <c r="J160" i="1"/>
  <c r="M160" i="1"/>
  <c r="AB159" i="1" l="1"/>
  <c r="AC159" i="1" s="1"/>
  <c r="AD159" i="1" s="1"/>
  <c r="L160" i="1"/>
  <c r="K163" i="1"/>
  <c r="AF159" i="1" l="1"/>
  <c r="P160" i="1"/>
  <c r="R160" i="1" s="1"/>
  <c r="N160" i="1"/>
  <c r="O160" i="1" s="1"/>
  <c r="Q160" i="1" s="1"/>
  <c r="S160" i="1" l="1"/>
  <c r="U160" i="1" s="1"/>
  <c r="T160" i="1"/>
  <c r="V160" i="1" s="1"/>
  <c r="W160" i="1" l="1"/>
  <c r="X160" i="1" s="1"/>
  <c r="Y160" i="1" s="1"/>
  <c r="Z160" i="1" s="1"/>
  <c r="AA160" i="1" l="1"/>
  <c r="J161" i="1"/>
  <c r="M161" i="1"/>
  <c r="AB160" i="1" l="1"/>
  <c r="AC160" i="1" s="1"/>
  <c r="AD160" i="1" s="1"/>
  <c r="K164" i="1"/>
  <c r="L161" i="1"/>
  <c r="AF160" i="1" l="1"/>
  <c r="N161" i="1"/>
  <c r="O161" i="1" s="1"/>
  <c r="Q161" i="1" s="1"/>
  <c r="P161" i="1"/>
  <c r="R161" i="1" s="1"/>
  <c r="T161" i="1" l="1"/>
  <c r="V161" i="1" s="1"/>
  <c r="S161" i="1"/>
  <c r="U161" i="1" s="1"/>
  <c r="W161" i="1" l="1"/>
  <c r="X161" i="1" s="1"/>
  <c r="Y161" i="1" s="1"/>
  <c r="Z161" i="1" s="1"/>
  <c r="J162" i="1" l="1"/>
  <c r="AA161" i="1"/>
  <c r="M162" i="1"/>
  <c r="AB161" i="1" l="1"/>
  <c r="AC161" i="1" s="1"/>
  <c r="AD161" i="1" s="1"/>
  <c r="L162" i="1"/>
  <c r="K165" i="1"/>
  <c r="AF161" i="1" l="1"/>
  <c r="N162" i="1"/>
  <c r="O162" i="1" s="1"/>
  <c r="Q162" i="1" s="1"/>
  <c r="P162" i="1"/>
  <c r="R162" i="1" s="1"/>
  <c r="T162" i="1" l="1"/>
  <c r="V162" i="1" s="1"/>
  <c r="S162" i="1"/>
  <c r="U162" i="1" s="1"/>
  <c r="W162" i="1" l="1"/>
  <c r="X162" i="1" s="1"/>
  <c r="Y162" i="1" s="1"/>
  <c r="Z162" i="1" s="1"/>
  <c r="AA162" i="1" l="1"/>
  <c r="J163" i="1"/>
  <c r="M163" i="1"/>
  <c r="AB162" i="1" l="1"/>
  <c r="AC162" i="1" s="1"/>
  <c r="AD162" i="1" s="1"/>
  <c r="K166" i="1"/>
  <c r="L163" i="1"/>
  <c r="AF162" i="1" l="1"/>
  <c r="P163" i="1"/>
  <c r="R163" i="1" s="1"/>
  <c r="N163" i="1"/>
  <c r="O163" i="1" s="1"/>
  <c r="Q163" i="1" s="1"/>
  <c r="T163" i="1" l="1"/>
  <c r="S163" i="1"/>
  <c r="U163" i="1" s="1"/>
  <c r="V163" i="1" l="1"/>
  <c r="W163" i="1" s="1"/>
  <c r="X163" i="1" l="1"/>
  <c r="Y163" i="1" s="1"/>
  <c r="Z163" i="1" s="1"/>
  <c r="J164" i="1" l="1"/>
  <c r="AA163" i="1"/>
  <c r="M164" i="1"/>
  <c r="AB163" i="1" l="1"/>
  <c r="AC163" i="1" s="1"/>
  <c r="AD163" i="1" s="1"/>
  <c r="L164" i="1"/>
  <c r="K167" i="1"/>
  <c r="AF163" i="1" l="1"/>
  <c r="N164" i="1"/>
  <c r="O164" i="1" s="1"/>
  <c r="Q164" i="1" s="1"/>
  <c r="P164" i="1"/>
  <c r="R164" i="1" s="1"/>
  <c r="T164" i="1" l="1"/>
  <c r="V164" i="1" s="1"/>
  <c r="S164" i="1"/>
  <c r="U164" i="1" s="1"/>
  <c r="W164" i="1" s="1"/>
  <c r="X164" i="1" l="1"/>
  <c r="Y164" i="1" s="1"/>
  <c r="Z164" i="1" s="1"/>
  <c r="AA164" i="1" l="1"/>
  <c r="J165" i="1"/>
  <c r="M165" i="1"/>
  <c r="AB164" i="1" l="1"/>
  <c r="AC164" i="1" s="1"/>
  <c r="AD164" i="1" s="1"/>
  <c r="L165" i="1"/>
  <c r="K168" i="1"/>
  <c r="AF164" i="1" l="1"/>
  <c r="P165" i="1"/>
  <c r="R165" i="1" s="1"/>
  <c r="N165" i="1"/>
  <c r="O165" i="1" s="1"/>
  <c r="Q165" i="1" s="1"/>
  <c r="S165" i="1" l="1"/>
  <c r="U165" i="1" s="1"/>
  <c r="T165" i="1"/>
  <c r="V165" i="1" s="1"/>
  <c r="W165" i="1" l="1"/>
  <c r="X165" i="1" s="1"/>
  <c r="Y165" i="1" s="1"/>
  <c r="Z165" i="1" s="1"/>
  <c r="J166" i="1" l="1"/>
  <c r="AA165" i="1"/>
  <c r="M166" i="1"/>
  <c r="AB165" i="1" l="1"/>
  <c r="AC165" i="1" s="1"/>
  <c r="AD165" i="1" s="1"/>
  <c r="L166" i="1"/>
  <c r="K169" i="1"/>
  <c r="AF165" i="1" l="1"/>
  <c r="N166" i="1"/>
  <c r="O166" i="1" s="1"/>
  <c r="Q166" i="1" s="1"/>
  <c r="P166" i="1"/>
  <c r="R166" i="1" s="1"/>
  <c r="S166" i="1" l="1"/>
  <c r="U166" i="1" s="1"/>
  <c r="T166" i="1"/>
  <c r="V166" i="1" s="1"/>
  <c r="W166" i="1" l="1"/>
  <c r="X166" i="1" s="1"/>
  <c r="Y166" i="1" s="1"/>
  <c r="Z166" i="1" s="1"/>
  <c r="AA166" i="1" l="1"/>
  <c r="J167" i="1"/>
  <c r="M167" i="1"/>
  <c r="AB166" i="1" l="1"/>
  <c r="AC166" i="1" s="1"/>
  <c r="AD166" i="1" s="1"/>
  <c r="L167" i="1"/>
  <c r="K170" i="1"/>
  <c r="AF166" i="1" l="1"/>
  <c r="N167" i="1"/>
  <c r="O167" i="1" s="1"/>
  <c r="Q167" i="1" s="1"/>
  <c r="P167" i="1"/>
  <c r="R167" i="1" s="1"/>
  <c r="T167" i="1" l="1"/>
  <c r="V167" i="1" s="1"/>
  <c r="S167" i="1"/>
  <c r="U167" i="1" s="1"/>
  <c r="W167" i="1" l="1"/>
  <c r="X167" i="1" s="1"/>
  <c r="Y167" i="1" s="1"/>
  <c r="Z167" i="1" s="1"/>
  <c r="AA167" i="1" l="1"/>
  <c r="J168" i="1"/>
  <c r="M168" i="1"/>
  <c r="AB167" i="1" l="1"/>
  <c r="AC167" i="1" s="1"/>
  <c r="AD167" i="1" s="1"/>
  <c r="L168" i="1"/>
  <c r="K171" i="1"/>
  <c r="AF167" i="1" l="1"/>
  <c r="N168" i="1"/>
  <c r="O168" i="1" s="1"/>
  <c r="Q168" i="1" s="1"/>
  <c r="P168" i="1"/>
  <c r="R168" i="1" s="1"/>
  <c r="S168" i="1" l="1"/>
  <c r="U168" i="1" s="1"/>
  <c r="T168" i="1"/>
  <c r="V168" i="1" s="1"/>
  <c r="W168" i="1" l="1"/>
  <c r="X168" i="1" s="1"/>
  <c r="Y168" i="1" s="1"/>
  <c r="Z168" i="1" s="1"/>
  <c r="AA168" i="1" l="1"/>
  <c r="J169" i="1"/>
  <c r="M169" i="1"/>
  <c r="AB168" i="1" l="1"/>
  <c r="AC168" i="1" s="1"/>
  <c r="AD168" i="1" s="1"/>
  <c r="K172" i="1"/>
  <c r="L169" i="1"/>
  <c r="AF168" i="1" l="1"/>
  <c r="P169" i="1"/>
  <c r="R169" i="1" s="1"/>
  <c r="N169" i="1"/>
  <c r="O169" i="1" s="1"/>
  <c r="Q169" i="1" s="1"/>
  <c r="S169" i="1" l="1"/>
  <c r="U169" i="1" s="1"/>
  <c r="T169" i="1"/>
  <c r="V169" i="1" s="1"/>
  <c r="W169" i="1" l="1"/>
  <c r="X169" i="1" s="1"/>
  <c r="Y169" i="1" s="1"/>
  <c r="Z169" i="1" s="1"/>
  <c r="J170" i="1" l="1"/>
  <c r="AA169" i="1"/>
  <c r="M170" i="1"/>
  <c r="AB169" i="1" l="1"/>
  <c r="AC169" i="1" s="1"/>
  <c r="AD169" i="1" s="1"/>
  <c r="L170" i="1"/>
  <c r="K173" i="1"/>
  <c r="AF169" i="1" l="1"/>
  <c r="P170" i="1"/>
  <c r="R170" i="1" s="1"/>
  <c r="N170" i="1"/>
  <c r="O170" i="1" s="1"/>
  <c r="Q170" i="1" s="1"/>
  <c r="S170" i="1" l="1"/>
  <c r="U170" i="1" s="1"/>
  <c r="T170" i="1"/>
  <c r="V170" i="1" s="1"/>
  <c r="W170" i="1" l="1"/>
  <c r="X170" i="1" s="1"/>
  <c r="Y170" i="1" s="1"/>
  <c r="Z170" i="1" s="1"/>
  <c r="J171" i="1" l="1"/>
  <c r="AA170" i="1"/>
  <c r="M171" i="1"/>
  <c r="AB170" i="1" l="1"/>
  <c r="AC170" i="1" s="1"/>
  <c r="AD170" i="1" s="1"/>
  <c r="L171" i="1"/>
  <c r="K174" i="1"/>
  <c r="AF170" i="1" l="1"/>
  <c r="N171" i="1"/>
  <c r="O171" i="1" s="1"/>
  <c r="Q171" i="1" s="1"/>
  <c r="P171" i="1"/>
  <c r="R171" i="1" s="1"/>
  <c r="S171" i="1" l="1"/>
  <c r="U171" i="1" s="1"/>
  <c r="T171" i="1"/>
  <c r="V171" i="1" s="1"/>
  <c r="W171" i="1" l="1"/>
  <c r="X171" i="1" s="1"/>
  <c r="Y171" i="1" s="1"/>
  <c r="Z171" i="1" s="1"/>
  <c r="J172" i="1" l="1"/>
  <c r="AA171" i="1"/>
  <c r="M172" i="1"/>
  <c r="AB171" i="1" l="1"/>
  <c r="AC171" i="1" s="1"/>
  <c r="AD171" i="1" s="1"/>
  <c r="K175" i="1"/>
  <c r="L172" i="1"/>
  <c r="AF171" i="1" l="1"/>
  <c r="N172" i="1"/>
  <c r="O172" i="1" s="1"/>
  <c r="Q172" i="1" s="1"/>
  <c r="P172" i="1"/>
  <c r="R172" i="1" s="1"/>
  <c r="T172" i="1" l="1"/>
  <c r="V172" i="1" s="1"/>
  <c r="S172" i="1"/>
  <c r="U172" i="1" s="1"/>
  <c r="W172" i="1" l="1"/>
  <c r="X172" i="1" s="1"/>
  <c r="Y172" i="1" s="1"/>
  <c r="Z172" i="1" s="1"/>
  <c r="AA172" i="1" l="1"/>
  <c r="J173" i="1"/>
  <c r="M173" i="1"/>
  <c r="AB172" i="1" l="1"/>
  <c r="AC172" i="1" s="1"/>
  <c r="AD172" i="1" s="1"/>
  <c r="L173" i="1"/>
  <c r="K176" i="1"/>
  <c r="AF172" i="1" l="1"/>
  <c r="P173" i="1"/>
  <c r="R173" i="1" s="1"/>
  <c r="N173" i="1"/>
  <c r="O173" i="1" s="1"/>
  <c r="Q173" i="1" s="1"/>
  <c r="S173" i="1" l="1"/>
  <c r="U173" i="1" s="1"/>
  <c r="T173" i="1"/>
  <c r="V173" i="1" s="1"/>
  <c r="W173" i="1" l="1"/>
  <c r="X173" i="1" s="1"/>
  <c r="Y173" i="1" s="1"/>
  <c r="Z173" i="1" s="1"/>
  <c r="AA173" i="1" l="1"/>
  <c r="J174" i="1"/>
  <c r="M174" i="1"/>
  <c r="AB173" i="1" l="1"/>
  <c r="AC173" i="1" s="1"/>
  <c r="AD173" i="1" s="1"/>
  <c r="L174" i="1"/>
  <c r="K177" i="1"/>
  <c r="AF173" i="1" l="1"/>
  <c r="N174" i="1"/>
  <c r="O174" i="1" s="1"/>
  <c r="Q174" i="1" s="1"/>
  <c r="P174" i="1"/>
  <c r="R174" i="1" s="1"/>
  <c r="T174" i="1" l="1"/>
  <c r="V174" i="1" s="1"/>
  <c r="S174" i="1"/>
  <c r="U174" i="1" s="1"/>
  <c r="W174" i="1" l="1"/>
  <c r="X174" i="1" s="1"/>
  <c r="Y174" i="1" s="1"/>
  <c r="Z174" i="1" s="1"/>
  <c r="AA174" i="1" l="1"/>
  <c r="J175" i="1"/>
  <c r="M175" i="1"/>
  <c r="AB174" i="1" l="1"/>
  <c r="AC174" i="1" s="1"/>
  <c r="AD174" i="1" s="1"/>
  <c r="L175" i="1"/>
  <c r="K178" i="1"/>
  <c r="AF174" i="1" l="1"/>
  <c r="N175" i="1"/>
  <c r="O175" i="1" s="1"/>
  <c r="Q175" i="1" s="1"/>
  <c r="P175" i="1"/>
  <c r="R175" i="1" s="1"/>
  <c r="T175" i="1" l="1"/>
  <c r="V175" i="1" s="1"/>
  <c r="S175" i="1"/>
  <c r="U175" i="1" l="1"/>
  <c r="W175" i="1" s="1"/>
  <c r="X175" i="1" l="1"/>
  <c r="Y175" i="1" s="1"/>
  <c r="Z175" i="1" s="1"/>
  <c r="J176" i="1" l="1"/>
  <c r="AA175" i="1"/>
  <c r="M176" i="1"/>
  <c r="AB175" i="1" l="1"/>
  <c r="AC175" i="1" s="1"/>
  <c r="AD175" i="1" s="1"/>
  <c r="L176" i="1"/>
  <c r="K179" i="1"/>
  <c r="AF175" i="1" l="1"/>
  <c r="N176" i="1"/>
  <c r="O176" i="1" s="1"/>
  <c r="Q176" i="1" s="1"/>
  <c r="P176" i="1"/>
  <c r="R176" i="1" s="1"/>
  <c r="S176" i="1" l="1"/>
  <c r="U176" i="1" s="1"/>
  <c r="T176" i="1"/>
  <c r="V176" i="1" s="1"/>
  <c r="W176" i="1" l="1"/>
  <c r="X176" i="1" s="1"/>
  <c r="Y176" i="1" s="1"/>
  <c r="Z176" i="1" s="1"/>
  <c r="AA176" i="1" l="1"/>
  <c r="J177" i="1"/>
  <c r="M177" i="1"/>
  <c r="AB176" i="1" l="1"/>
  <c r="AC176" i="1" s="1"/>
  <c r="AD176" i="1" s="1"/>
  <c r="L177" i="1"/>
  <c r="K180" i="1"/>
  <c r="AF176" i="1" l="1"/>
  <c r="N177" i="1"/>
  <c r="O177" i="1" s="1"/>
  <c r="Q177" i="1" s="1"/>
  <c r="P177" i="1"/>
  <c r="R177" i="1" s="1"/>
  <c r="T177" i="1" l="1"/>
  <c r="V177" i="1" s="1"/>
  <c r="S177" i="1"/>
  <c r="U177" i="1" s="1"/>
  <c r="W177" i="1" s="1"/>
  <c r="X177" i="1" l="1"/>
  <c r="Y177" i="1" s="1"/>
  <c r="Z177" i="1" s="1"/>
  <c r="AA177" i="1" l="1"/>
  <c r="J178" i="1"/>
  <c r="M178" i="1"/>
  <c r="AB177" i="1" l="1"/>
  <c r="AC177" i="1" s="1"/>
  <c r="AD177" i="1" s="1"/>
  <c r="L178" i="1"/>
  <c r="K181" i="1"/>
  <c r="AF177" i="1" l="1"/>
  <c r="P178" i="1"/>
  <c r="R178" i="1" s="1"/>
  <c r="N178" i="1"/>
  <c r="O178" i="1" s="1"/>
  <c r="Q178" i="1" s="1"/>
  <c r="S178" i="1" l="1"/>
  <c r="U178" i="1" s="1"/>
  <c r="T178" i="1"/>
  <c r="V178" i="1" s="1"/>
  <c r="W178" i="1" l="1"/>
  <c r="X178" i="1" s="1"/>
  <c r="Y178" i="1" s="1"/>
  <c r="Z178" i="1" s="1"/>
  <c r="AA178" i="1" l="1"/>
  <c r="J179" i="1"/>
  <c r="M179" i="1"/>
  <c r="AB178" i="1" l="1"/>
  <c r="AC178" i="1" s="1"/>
  <c r="AD178" i="1" s="1"/>
  <c r="L179" i="1"/>
  <c r="K182" i="1"/>
  <c r="AF178" i="1" l="1"/>
  <c r="P179" i="1"/>
  <c r="R179" i="1" s="1"/>
  <c r="N179" i="1"/>
  <c r="O179" i="1" s="1"/>
  <c r="Q179" i="1" s="1"/>
  <c r="S179" i="1" l="1"/>
  <c r="U179" i="1" s="1"/>
  <c r="T179" i="1"/>
  <c r="V179" i="1" s="1"/>
  <c r="W179" i="1" l="1"/>
  <c r="X179" i="1" s="1"/>
  <c r="Y179" i="1" s="1"/>
  <c r="Z179" i="1" s="1"/>
  <c r="J180" i="1" l="1"/>
  <c r="AA179" i="1"/>
  <c r="M180" i="1"/>
  <c r="AB179" i="1" l="1"/>
  <c r="AC179" i="1" s="1"/>
  <c r="AD179" i="1" s="1"/>
  <c r="L180" i="1"/>
  <c r="K183" i="1"/>
  <c r="AF179" i="1" l="1"/>
  <c r="P180" i="1"/>
  <c r="R180" i="1" s="1"/>
  <c r="N180" i="1"/>
  <c r="O180" i="1" s="1"/>
  <c r="Q180" i="1" s="1"/>
  <c r="S180" i="1" l="1"/>
  <c r="U180" i="1" s="1"/>
  <c r="T180" i="1"/>
  <c r="V180" i="1" s="1"/>
  <c r="W180" i="1" l="1"/>
  <c r="X180" i="1" s="1"/>
  <c r="Y180" i="1" s="1"/>
  <c r="Z180" i="1" s="1"/>
  <c r="M181" i="1" l="1"/>
  <c r="J181" i="1"/>
  <c r="AA180" i="1"/>
  <c r="AB180" i="1" l="1"/>
  <c r="AC180" i="1" s="1"/>
  <c r="AD180" i="1" s="1"/>
  <c r="K184" i="1"/>
  <c r="L181" i="1"/>
  <c r="AF180" i="1" l="1"/>
  <c r="P181" i="1"/>
  <c r="R181" i="1" s="1"/>
  <c r="N181" i="1"/>
  <c r="O181" i="1" s="1"/>
  <c r="Q181" i="1" s="1"/>
  <c r="T181" i="1" l="1"/>
  <c r="V181" i="1" s="1"/>
  <c r="S181" i="1"/>
  <c r="U181" i="1" s="1"/>
  <c r="W181" i="1" l="1"/>
  <c r="X181" i="1" s="1"/>
  <c r="Y181" i="1" s="1"/>
  <c r="Z181" i="1" s="1"/>
  <c r="J182" i="1" l="1"/>
  <c r="AA181" i="1"/>
  <c r="M182" i="1"/>
  <c r="AB181" i="1" l="1"/>
  <c r="L182" i="1"/>
  <c r="K185" i="1"/>
  <c r="AC181" i="1" l="1"/>
  <c r="AD181" i="1" s="1"/>
  <c r="P182" i="1"/>
  <c r="R182" i="1" s="1"/>
  <c r="N182" i="1"/>
  <c r="O182" i="1" s="1"/>
  <c r="Q182" i="1" s="1"/>
  <c r="AF181" i="1" l="1"/>
  <c r="S182" i="1"/>
  <c r="U182" i="1" s="1"/>
  <c r="T182" i="1"/>
  <c r="V182" i="1" s="1"/>
  <c r="W182" i="1" l="1"/>
  <c r="X182" i="1" s="1"/>
  <c r="Y182" i="1" s="1"/>
  <c r="Z182" i="1" s="1"/>
  <c r="AA182" i="1" l="1"/>
  <c r="J183" i="1"/>
  <c r="M183" i="1"/>
  <c r="AB182" i="1" l="1"/>
  <c r="AC182" i="1" s="1"/>
  <c r="AD182" i="1" s="1"/>
  <c r="L183" i="1"/>
  <c r="K186" i="1"/>
  <c r="AF182" i="1" l="1"/>
  <c r="N183" i="1"/>
  <c r="O183" i="1" s="1"/>
  <c r="Q183" i="1" s="1"/>
  <c r="P183" i="1"/>
  <c r="R183" i="1" s="1"/>
  <c r="T183" i="1" l="1"/>
  <c r="V183" i="1" s="1"/>
  <c r="S183" i="1"/>
  <c r="U183" i="1" s="1"/>
  <c r="W183" i="1" l="1"/>
  <c r="X183" i="1" s="1"/>
  <c r="Y183" i="1" s="1"/>
  <c r="Z183" i="1" s="1"/>
  <c r="AA183" i="1" l="1"/>
  <c r="J184" i="1"/>
  <c r="M184" i="1"/>
  <c r="AB183" i="1" l="1"/>
  <c r="AC183" i="1" s="1"/>
  <c r="AD183" i="1" s="1"/>
  <c r="K187" i="1"/>
  <c r="L184" i="1"/>
  <c r="AF183" i="1" l="1"/>
  <c r="P184" i="1"/>
  <c r="R184" i="1" s="1"/>
  <c r="N184" i="1"/>
  <c r="O184" i="1" s="1"/>
  <c r="Q184" i="1" s="1"/>
  <c r="T184" i="1" l="1"/>
  <c r="V184" i="1" s="1"/>
  <c r="S184" i="1"/>
  <c r="U184" i="1" s="1"/>
  <c r="W184" i="1" l="1"/>
  <c r="X184" i="1" s="1"/>
  <c r="Y184" i="1" s="1"/>
  <c r="Z184" i="1" s="1"/>
  <c r="AA184" i="1" l="1"/>
  <c r="J185" i="1"/>
  <c r="M185" i="1"/>
  <c r="AB184" i="1" l="1"/>
  <c r="AC184" i="1" s="1"/>
  <c r="AD184" i="1" s="1"/>
  <c r="L185" i="1"/>
  <c r="K188" i="1"/>
  <c r="AF184" i="1" l="1"/>
  <c r="P185" i="1"/>
  <c r="R185" i="1" s="1"/>
  <c r="N185" i="1"/>
  <c r="O185" i="1" s="1"/>
  <c r="Q185" i="1" s="1"/>
  <c r="T185" i="1" l="1"/>
  <c r="V185" i="1" s="1"/>
  <c r="S185" i="1"/>
  <c r="U185" i="1" s="1"/>
  <c r="W185" i="1" l="1"/>
  <c r="X185" i="1" s="1"/>
  <c r="Y185" i="1" s="1"/>
  <c r="Z185" i="1" s="1"/>
  <c r="J186" i="1" l="1"/>
  <c r="AA185" i="1"/>
  <c r="M186" i="1"/>
  <c r="AB185" i="1" l="1"/>
  <c r="AC185" i="1" s="1"/>
  <c r="AD185" i="1" s="1"/>
  <c r="L186" i="1"/>
  <c r="K189" i="1"/>
  <c r="AF185" i="1" l="1"/>
  <c r="P186" i="1"/>
  <c r="R186" i="1" s="1"/>
  <c r="N186" i="1"/>
  <c r="O186" i="1" s="1"/>
  <c r="Q186" i="1" s="1"/>
  <c r="S186" i="1" l="1"/>
  <c r="U186" i="1" s="1"/>
  <c r="T186" i="1"/>
  <c r="V186" i="1" s="1"/>
  <c r="W186" i="1" l="1"/>
  <c r="X186" i="1" s="1"/>
  <c r="Y186" i="1" s="1"/>
  <c r="Z186" i="1" s="1"/>
  <c r="J187" i="1" l="1"/>
  <c r="AA186" i="1"/>
  <c r="M187" i="1"/>
  <c r="AB186" i="1" l="1"/>
  <c r="AC186" i="1" s="1"/>
  <c r="AD186" i="1" s="1"/>
  <c r="L187" i="1"/>
  <c r="K190" i="1"/>
  <c r="AF186" i="1" l="1"/>
  <c r="P187" i="1"/>
  <c r="R187" i="1" s="1"/>
  <c r="N187" i="1"/>
  <c r="O187" i="1" s="1"/>
  <c r="Q187" i="1" s="1"/>
  <c r="T187" i="1" l="1"/>
  <c r="V187" i="1" s="1"/>
  <c r="S187" i="1"/>
  <c r="U187" i="1" s="1"/>
  <c r="W187" i="1" s="1"/>
  <c r="X187" i="1" l="1"/>
  <c r="Y187" i="1" s="1"/>
  <c r="Z187" i="1" s="1"/>
  <c r="AA187" i="1" l="1"/>
  <c r="J188" i="1"/>
  <c r="M188" i="1"/>
  <c r="AB187" i="1" l="1"/>
  <c r="AC187" i="1" s="1"/>
  <c r="AD187" i="1" s="1"/>
  <c r="L188" i="1"/>
  <c r="K191" i="1"/>
  <c r="AF187" i="1" l="1"/>
  <c r="N188" i="1"/>
  <c r="O188" i="1" s="1"/>
  <c r="Q188" i="1" s="1"/>
  <c r="P188" i="1"/>
  <c r="R188" i="1" s="1"/>
  <c r="S188" i="1" l="1"/>
  <c r="U188" i="1" s="1"/>
  <c r="T188" i="1"/>
  <c r="V188" i="1" s="1"/>
  <c r="W188" i="1" l="1"/>
  <c r="X188" i="1" s="1"/>
  <c r="Y188" i="1" s="1"/>
  <c r="Z188" i="1" s="1"/>
  <c r="AA188" i="1" l="1"/>
  <c r="J189" i="1"/>
  <c r="M189" i="1"/>
  <c r="AB188" i="1" l="1"/>
  <c r="AC188" i="1" s="1"/>
  <c r="AD188" i="1" s="1"/>
  <c r="L189" i="1"/>
  <c r="K192" i="1"/>
  <c r="AF188" i="1" l="1"/>
  <c r="N189" i="1"/>
  <c r="O189" i="1" s="1"/>
  <c r="Q189" i="1" s="1"/>
  <c r="P189" i="1"/>
  <c r="R189" i="1" s="1"/>
  <c r="T189" i="1" l="1"/>
  <c r="V189" i="1" s="1"/>
  <c r="S189" i="1"/>
  <c r="U189" i="1" s="1"/>
  <c r="W189" i="1" l="1"/>
  <c r="X189" i="1" s="1"/>
  <c r="Y189" i="1" s="1"/>
  <c r="Z189" i="1" s="1"/>
  <c r="AA189" i="1" l="1"/>
  <c r="J190" i="1"/>
  <c r="M190" i="1"/>
  <c r="AB189" i="1" l="1"/>
  <c r="AC189" i="1" s="1"/>
  <c r="AD189" i="1" s="1"/>
  <c r="L190" i="1"/>
  <c r="K193" i="1"/>
  <c r="AF189" i="1" l="1"/>
  <c r="N190" i="1"/>
  <c r="O190" i="1" s="1"/>
  <c r="Q190" i="1" s="1"/>
  <c r="P190" i="1"/>
  <c r="R190" i="1" s="1"/>
  <c r="T190" i="1" l="1"/>
  <c r="V190" i="1" s="1"/>
  <c r="S190" i="1"/>
  <c r="U190" i="1" s="1"/>
  <c r="W190" i="1" s="1"/>
  <c r="X190" i="1" l="1"/>
  <c r="Y190" i="1" s="1"/>
  <c r="Z190" i="1" s="1"/>
  <c r="M191" i="1" l="1"/>
  <c r="AA190" i="1"/>
  <c r="J191" i="1"/>
  <c r="AB190" i="1" l="1"/>
  <c r="AC190" i="1" s="1"/>
  <c r="AD190" i="1" s="1"/>
  <c r="K194" i="1"/>
  <c r="L191" i="1"/>
  <c r="AF190" i="1" l="1"/>
  <c r="P191" i="1"/>
  <c r="R191" i="1" s="1"/>
  <c r="N191" i="1"/>
  <c r="O191" i="1" s="1"/>
  <c r="Q191" i="1" s="1"/>
  <c r="T191" i="1" l="1"/>
  <c r="V191" i="1" s="1"/>
  <c r="S191" i="1"/>
  <c r="U191" i="1" s="1"/>
  <c r="W191" i="1" l="1"/>
  <c r="X191" i="1" s="1"/>
  <c r="Y191" i="1" s="1"/>
  <c r="Z191" i="1" s="1"/>
  <c r="AA191" i="1" l="1"/>
  <c r="J192" i="1"/>
  <c r="M192" i="1"/>
  <c r="AB191" i="1" l="1"/>
  <c r="AC191" i="1" s="1"/>
  <c r="AD191" i="1" s="1"/>
  <c r="L192" i="1"/>
  <c r="K195" i="1"/>
  <c r="AF191" i="1" l="1"/>
  <c r="P192" i="1"/>
  <c r="R192" i="1" s="1"/>
  <c r="N192" i="1"/>
  <c r="O192" i="1" s="1"/>
  <c r="Q192" i="1" s="1"/>
  <c r="T192" i="1" l="1"/>
  <c r="V192" i="1" s="1"/>
  <c r="S192" i="1"/>
  <c r="U192" i="1" l="1"/>
  <c r="W192" i="1" l="1"/>
  <c r="X192" i="1" s="1"/>
  <c r="Y192" i="1" s="1"/>
  <c r="Z192" i="1" s="1"/>
  <c r="J193" i="1" l="1"/>
  <c r="L193" i="1" s="1"/>
  <c r="M193" i="1"/>
  <c r="AA192" i="1"/>
  <c r="K196" i="1"/>
  <c r="AB192" i="1" l="1"/>
  <c r="AC192" i="1" s="1"/>
  <c r="AD192" i="1" s="1"/>
  <c r="N193" i="1"/>
  <c r="O193" i="1" s="1"/>
  <c r="Q193" i="1" s="1"/>
  <c r="P193" i="1"/>
  <c r="R193" i="1" s="1"/>
  <c r="AF192" i="1" l="1"/>
  <c r="S193" i="1"/>
  <c r="U193" i="1" s="1"/>
  <c r="T193" i="1"/>
  <c r="V193" i="1" s="1"/>
  <c r="W193" i="1" l="1"/>
  <c r="X193" i="1" s="1"/>
  <c r="Y193" i="1" s="1"/>
  <c r="Z193" i="1" s="1"/>
  <c r="AA193" i="1" l="1"/>
  <c r="J194" i="1"/>
  <c r="M194" i="1"/>
  <c r="AB193" i="1" l="1"/>
  <c r="AC193" i="1" s="1"/>
  <c r="AD193" i="1" s="1"/>
  <c r="K197" i="1"/>
  <c r="L194" i="1"/>
  <c r="AF193" i="1" l="1"/>
  <c r="P194" i="1"/>
  <c r="R194" i="1" s="1"/>
  <c r="N194" i="1"/>
  <c r="O194" i="1" s="1"/>
  <c r="Q194" i="1" s="1"/>
  <c r="S194" i="1" l="1"/>
  <c r="U194" i="1" s="1"/>
  <c r="T194" i="1"/>
  <c r="V194" i="1" s="1"/>
  <c r="W194" i="1" l="1"/>
  <c r="X194" i="1" s="1"/>
  <c r="Y194" i="1" s="1"/>
  <c r="Z194" i="1" s="1"/>
  <c r="AA194" i="1" l="1"/>
  <c r="J195" i="1"/>
  <c r="M195" i="1"/>
  <c r="AB194" i="1" l="1"/>
  <c r="AC194" i="1" s="1"/>
  <c r="AD194" i="1" s="1"/>
  <c r="K198" i="1"/>
  <c r="L195" i="1"/>
  <c r="AF194" i="1" l="1"/>
  <c r="N195" i="1"/>
  <c r="O195" i="1" s="1"/>
  <c r="Q195" i="1" s="1"/>
  <c r="P195" i="1"/>
  <c r="R195" i="1" s="1"/>
  <c r="T195" i="1" l="1"/>
  <c r="V195" i="1" s="1"/>
  <c r="S195" i="1"/>
  <c r="U195" i="1" s="1"/>
  <c r="W195" i="1" s="1"/>
  <c r="X195" i="1" l="1"/>
  <c r="Y195" i="1" s="1"/>
  <c r="Z195" i="1" s="1"/>
  <c r="J196" i="1" l="1"/>
  <c r="AA195" i="1"/>
  <c r="M196" i="1"/>
  <c r="AB195" i="1" l="1"/>
  <c r="AC195" i="1" s="1"/>
  <c r="AD195" i="1" s="1"/>
  <c r="L196" i="1"/>
  <c r="K199" i="1"/>
  <c r="AF195" i="1" l="1"/>
  <c r="N196" i="1"/>
  <c r="O196" i="1" s="1"/>
  <c r="Q196" i="1" s="1"/>
  <c r="P196" i="1"/>
  <c r="R196" i="1" s="1"/>
  <c r="T196" i="1" l="1"/>
  <c r="V196" i="1" s="1"/>
  <c r="S196" i="1"/>
  <c r="U196" i="1" s="1"/>
  <c r="W196" i="1" l="1"/>
  <c r="X196" i="1" s="1"/>
  <c r="Y196" i="1" s="1"/>
  <c r="Z196" i="1" s="1"/>
  <c r="AA196" i="1" l="1"/>
  <c r="J197" i="1"/>
  <c r="M197" i="1"/>
  <c r="AB196" i="1" l="1"/>
  <c r="AC196" i="1" s="1"/>
  <c r="AD196" i="1" s="1"/>
  <c r="L197" i="1"/>
  <c r="K200" i="1"/>
  <c r="AF196" i="1" l="1"/>
  <c r="P197" i="1"/>
  <c r="R197" i="1" s="1"/>
  <c r="N197" i="1"/>
  <c r="O197" i="1" s="1"/>
  <c r="Q197" i="1" s="1"/>
  <c r="S197" i="1" l="1"/>
  <c r="U197" i="1" s="1"/>
  <c r="T197" i="1"/>
  <c r="V197" i="1" s="1"/>
  <c r="W197" i="1" l="1"/>
  <c r="X197" i="1" s="1"/>
  <c r="Y197" i="1" s="1"/>
  <c r="Z197" i="1" s="1"/>
  <c r="AA197" i="1" l="1"/>
  <c r="J198" i="1"/>
  <c r="M198" i="1"/>
  <c r="AB197" i="1" l="1"/>
  <c r="AC197" i="1" s="1"/>
  <c r="AD197" i="1" s="1"/>
  <c r="L198" i="1"/>
  <c r="K201" i="1"/>
  <c r="AF197" i="1" l="1"/>
  <c r="P198" i="1"/>
  <c r="R198" i="1" s="1"/>
  <c r="N198" i="1"/>
  <c r="O198" i="1" s="1"/>
  <c r="Q198" i="1" s="1"/>
  <c r="T198" i="1" l="1"/>
  <c r="V198" i="1" s="1"/>
  <c r="S198" i="1"/>
  <c r="U198" i="1" s="1"/>
  <c r="W198" i="1" l="1"/>
  <c r="X198" i="1" s="1"/>
  <c r="Y198" i="1" s="1"/>
  <c r="Z198" i="1" s="1"/>
  <c r="AA198" i="1" l="1"/>
  <c r="J199" i="1"/>
  <c r="M199" i="1"/>
  <c r="AB198" i="1" l="1"/>
  <c r="AC198" i="1" s="1"/>
  <c r="AD198" i="1" s="1"/>
  <c r="L199" i="1"/>
  <c r="K202" i="1"/>
  <c r="AF198" i="1" l="1"/>
  <c r="P199" i="1"/>
  <c r="R199" i="1" s="1"/>
  <c r="N199" i="1"/>
  <c r="O199" i="1" s="1"/>
  <c r="Q199" i="1" s="1"/>
  <c r="S199" i="1" l="1"/>
  <c r="U199" i="1" s="1"/>
  <c r="T199" i="1"/>
  <c r="V199" i="1" s="1"/>
  <c r="W199" i="1" l="1"/>
  <c r="X199" i="1" s="1"/>
  <c r="Y199" i="1" s="1"/>
  <c r="Z199" i="1" s="1"/>
  <c r="J200" i="1" l="1"/>
  <c r="AA199" i="1"/>
  <c r="M200" i="1"/>
  <c r="AB199" i="1" l="1"/>
  <c r="AC199" i="1" s="1"/>
  <c r="AD199" i="1" s="1"/>
  <c r="L200" i="1"/>
  <c r="K203" i="1"/>
  <c r="AF199" i="1" l="1"/>
  <c r="N200" i="1"/>
  <c r="O200" i="1" s="1"/>
  <c r="Q200" i="1" s="1"/>
  <c r="P200" i="1"/>
  <c r="R200" i="1" s="1"/>
  <c r="S200" i="1" l="1"/>
  <c r="U200" i="1" s="1"/>
  <c r="T200" i="1"/>
  <c r="V200" i="1" s="1"/>
  <c r="W200" i="1" l="1"/>
  <c r="X200" i="1" s="1"/>
  <c r="Y200" i="1" s="1"/>
  <c r="Z200" i="1" s="1"/>
  <c r="J201" i="1" l="1"/>
  <c r="AA200" i="1"/>
  <c r="M201" i="1"/>
  <c r="AB200" i="1" l="1"/>
  <c r="AC200" i="1" s="1"/>
  <c r="AD200" i="1" s="1"/>
  <c r="L201" i="1"/>
  <c r="K204" i="1"/>
  <c r="AF200" i="1" l="1"/>
  <c r="P201" i="1"/>
  <c r="R201" i="1" s="1"/>
  <c r="N201" i="1"/>
  <c r="O201" i="1" s="1"/>
  <c r="Q201" i="1" s="1"/>
  <c r="T201" i="1" l="1"/>
  <c r="V201" i="1" s="1"/>
  <c r="S201" i="1"/>
  <c r="U201" i="1" s="1"/>
  <c r="W201" i="1" l="1"/>
  <c r="X201" i="1" s="1"/>
  <c r="Y201" i="1" s="1"/>
  <c r="Z201" i="1" s="1"/>
  <c r="AA201" i="1" l="1"/>
  <c r="J202" i="1"/>
  <c r="M202" i="1"/>
  <c r="AB201" i="1" l="1"/>
  <c r="AC201" i="1" s="1"/>
  <c r="AD201" i="1" s="1"/>
  <c r="K205" i="1"/>
  <c r="L202" i="1"/>
  <c r="AF201" i="1" l="1"/>
  <c r="N202" i="1"/>
  <c r="O202" i="1" s="1"/>
  <c r="Q202" i="1" s="1"/>
  <c r="P202" i="1"/>
  <c r="R202" i="1" s="1"/>
  <c r="T202" i="1" l="1"/>
  <c r="V202" i="1" s="1"/>
  <c r="S202" i="1"/>
  <c r="U202" i="1" s="1"/>
  <c r="W202" i="1" s="1"/>
  <c r="X202" i="1" l="1"/>
  <c r="Y202" i="1" s="1"/>
  <c r="Z202" i="1" s="1"/>
  <c r="J203" i="1" l="1"/>
  <c r="AA202" i="1"/>
  <c r="M203" i="1"/>
  <c r="AB202" i="1" l="1"/>
  <c r="AC202" i="1" s="1"/>
  <c r="AD202" i="1" s="1"/>
  <c r="L203" i="1"/>
  <c r="K206" i="1"/>
  <c r="AF202" i="1" l="1"/>
  <c r="N203" i="1"/>
  <c r="O203" i="1" s="1"/>
  <c r="Q203" i="1" s="1"/>
  <c r="P203" i="1"/>
  <c r="R203" i="1" s="1"/>
  <c r="T203" i="1" l="1"/>
  <c r="V203" i="1" s="1"/>
  <c r="S203" i="1"/>
  <c r="U203" i="1" l="1"/>
  <c r="W203" i="1" l="1"/>
  <c r="X203" i="1" s="1"/>
  <c r="Y203" i="1" s="1"/>
  <c r="Z203" i="1" s="1"/>
  <c r="AA203" i="1" l="1"/>
  <c r="J204" i="1"/>
  <c r="K207" i="1" s="1"/>
  <c r="M204" i="1"/>
  <c r="AB203" i="1" l="1"/>
  <c r="AC203" i="1" s="1"/>
  <c r="AD203" i="1" s="1"/>
  <c r="L204" i="1"/>
  <c r="P204" i="1" s="1"/>
  <c r="R204" i="1" s="1"/>
  <c r="AF203" i="1" l="1"/>
  <c r="N204" i="1"/>
  <c r="O204" i="1" s="1"/>
  <c r="Q204" i="1" s="1"/>
  <c r="S204" i="1" s="1"/>
  <c r="U204" i="1" s="1"/>
  <c r="T204" i="1" l="1"/>
  <c r="V204" i="1" s="1"/>
  <c r="W204" i="1" s="1"/>
  <c r="X204" i="1" s="1"/>
  <c r="Y204" i="1" s="1"/>
  <c r="Z204" i="1" s="1"/>
  <c r="AA204" i="1" l="1"/>
  <c r="J205" i="1"/>
  <c r="M205" i="1"/>
  <c r="AB204" i="1" l="1"/>
  <c r="AC204" i="1" s="1"/>
  <c r="AD204" i="1" s="1"/>
  <c r="L205" i="1"/>
  <c r="K208" i="1"/>
  <c r="AF204" i="1" l="1"/>
  <c r="P205" i="1"/>
  <c r="R205" i="1" s="1"/>
  <c r="N205" i="1"/>
  <c r="O205" i="1" s="1"/>
  <c r="Q205" i="1" s="1"/>
  <c r="S205" i="1" l="1"/>
  <c r="U205" i="1" s="1"/>
  <c r="T205" i="1"/>
  <c r="V205" i="1" s="1"/>
  <c r="W205" i="1" l="1"/>
  <c r="X205" i="1" s="1"/>
  <c r="Y205" i="1" s="1"/>
  <c r="Z205" i="1" s="1"/>
  <c r="AA205" i="1" l="1"/>
  <c r="J206" i="1"/>
  <c r="M206" i="1"/>
  <c r="AB205" i="1" l="1"/>
  <c r="AC205" i="1" s="1"/>
  <c r="AD205" i="1" s="1"/>
  <c r="L206" i="1"/>
  <c r="K209" i="1"/>
  <c r="AF205" i="1" l="1"/>
  <c r="N206" i="1"/>
  <c r="O206" i="1" s="1"/>
  <c r="Q206" i="1" s="1"/>
  <c r="P206" i="1"/>
  <c r="R206" i="1" s="1"/>
  <c r="S206" i="1" l="1"/>
  <c r="U206" i="1" s="1"/>
  <c r="T206" i="1"/>
  <c r="V206" i="1" s="1"/>
  <c r="W206" i="1" l="1"/>
  <c r="X206" i="1" s="1"/>
  <c r="Y206" i="1" s="1"/>
  <c r="Z206" i="1" s="1"/>
  <c r="AA206" i="1" l="1"/>
  <c r="J207" i="1"/>
  <c r="M207" i="1"/>
  <c r="AB206" i="1" l="1"/>
  <c r="AC206" i="1" s="1"/>
  <c r="AD206" i="1" s="1"/>
  <c r="L207" i="1"/>
  <c r="K210" i="1"/>
  <c r="AF206" i="1" l="1"/>
  <c r="N207" i="1"/>
  <c r="O207" i="1" s="1"/>
  <c r="Q207" i="1" s="1"/>
  <c r="P207" i="1"/>
  <c r="R207" i="1" s="1"/>
  <c r="S207" i="1" l="1"/>
  <c r="U207" i="1" s="1"/>
  <c r="T207" i="1"/>
  <c r="V207" i="1" s="1"/>
  <c r="W207" i="1" l="1"/>
  <c r="X207" i="1" s="1"/>
  <c r="Y207" i="1" s="1"/>
  <c r="Z207" i="1" s="1"/>
  <c r="AA207" i="1" l="1"/>
  <c r="J208" i="1"/>
  <c r="M208" i="1"/>
  <c r="AB207" i="1" l="1"/>
  <c r="AC207" i="1" s="1"/>
  <c r="AD207" i="1" s="1"/>
  <c r="L208" i="1"/>
  <c r="K211" i="1"/>
  <c r="AF207" i="1" l="1"/>
  <c r="P208" i="1"/>
  <c r="R208" i="1" s="1"/>
  <c r="N208" i="1"/>
  <c r="O208" i="1" s="1"/>
  <c r="Q208" i="1" s="1"/>
  <c r="T208" i="1" l="1"/>
  <c r="V208" i="1" s="1"/>
  <c r="S208" i="1"/>
  <c r="U208" i="1" s="1"/>
  <c r="W208" i="1" s="1"/>
  <c r="X208" i="1" l="1"/>
  <c r="Y208" i="1" s="1"/>
  <c r="Z208" i="1" s="1"/>
  <c r="AA208" i="1" l="1"/>
  <c r="J209" i="1"/>
  <c r="M209" i="1"/>
  <c r="AB208" i="1" l="1"/>
  <c r="AC208" i="1" s="1"/>
  <c r="AD208" i="1" s="1"/>
  <c r="K212" i="1"/>
  <c r="L209" i="1"/>
  <c r="AF208" i="1" l="1"/>
  <c r="N209" i="1"/>
  <c r="O209" i="1" s="1"/>
  <c r="Q209" i="1" s="1"/>
  <c r="P209" i="1"/>
  <c r="R209" i="1" s="1"/>
  <c r="S209" i="1" l="1"/>
  <c r="U209" i="1" s="1"/>
  <c r="T209" i="1"/>
  <c r="V209" i="1" s="1"/>
  <c r="W209" i="1" l="1"/>
  <c r="X209" i="1" s="1"/>
  <c r="Y209" i="1" s="1"/>
  <c r="Z209" i="1" s="1"/>
  <c r="AA209" i="1" l="1"/>
  <c r="J210" i="1"/>
  <c r="M210" i="1"/>
  <c r="AB209" i="1" l="1"/>
  <c r="AC209" i="1" s="1"/>
  <c r="AD209" i="1" s="1"/>
  <c r="K213" i="1"/>
  <c r="L210" i="1"/>
  <c r="AF209" i="1" l="1"/>
  <c r="N210" i="1"/>
  <c r="O210" i="1" s="1"/>
  <c r="Q210" i="1" s="1"/>
  <c r="P210" i="1"/>
  <c r="R210" i="1" s="1"/>
  <c r="T210" i="1" l="1"/>
  <c r="V210" i="1" s="1"/>
  <c r="S210" i="1"/>
  <c r="U210" i="1" s="1"/>
  <c r="W210" i="1" l="1"/>
  <c r="X210" i="1" s="1"/>
  <c r="Y210" i="1" s="1"/>
  <c r="Z210" i="1" s="1"/>
  <c r="AA210" i="1" l="1"/>
  <c r="J211" i="1"/>
  <c r="M211" i="1"/>
  <c r="AB210" i="1" l="1"/>
  <c r="AC210" i="1" s="1"/>
  <c r="AD210" i="1" s="1"/>
  <c r="K214" i="1"/>
  <c r="L211" i="1"/>
  <c r="AF210" i="1" l="1"/>
  <c r="N211" i="1"/>
  <c r="O211" i="1" s="1"/>
  <c r="Q211" i="1" s="1"/>
  <c r="P211" i="1"/>
  <c r="R211" i="1" s="1"/>
  <c r="S211" i="1" l="1"/>
  <c r="U211" i="1" s="1"/>
  <c r="T211" i="1"/>
  <c r="V211" i="1" s="1"/>
  <c r="W211" i="1" l="1"/>
  <c r="X211" i="1" s="1"/>
  <c r="Y211" i="1" s="1"/>
  <c r="Z211" i="1" s="1"/>
  <c r="AA211" i="1" l="1"/>
  <c r="J212" i="1"/>
  <c r="M212" i="1"/>
  <c r="AB211" i="1" l="1"/>
  <c r="AC211" i="1" s="1"/>
  <c r="AD211" i="1" s="1"/>
  <c r="L212" i="1"/>
  <c r="K215" i="1"/>
  <c r="AF211" i="1" l="1"/>
  <c r="N212" i="1"/>
  <c r="O212" i="1" s="1"/>
  <c r="Q212" i="1" s="1"/>
  <c r="P212" i="1"/>
  <c r="R212" i="1" s="1"/>
  <c r="T212" i="1" l="1"/>
  <c r="V212" i="1" s="1"/>
  <c r="S212" i="1"/>
  <c r="U212" i="1" s="1"/>
  <c r="W212" i="1" l="1"/>
  <c r="X212" i="1" s="1"/>
  <c r="Y212" i="1" s="1"/>
  <c r="Z212" i="1" s="1"/>
  <c r="AA212" i="1" l="1"/>
  <c r="J213" i="1"/>
  <c r="M213" i="1"/>
  <c r="AB212" i="1" l="1"/>
  <c r="AC212" i="1" s="1"/>
  <c r="AD212" i="1" s="1"/>
  <c r="L213" i="1"/>
  <c r="K216" i="1"/>
  <c r="AF212" i="1" l="1"/>
  <c r="N213" i="1"/>
  <c r="O213" i="1" s="1"/>
  <c r="Q213" i="1" s="1"/>
  <c r="P213" i="1"/>
  <c r="R213" i="1" s="1"/>
  <c r="T213" i="1" l="1"/>
  <c r="V213" i="1" s="1"/>
  <c r="S213" i="1"/>
  <c r="U213" i="1" s="1"/>
  <c r="W213" i="1" s="1"/>
  <c r="X213" i="1" l="1"/>
  <c r="Y213" i="1" s="1"/>
  <c r="Z213" i="1" s="1"/>
  <c r="AA213" i="1" l="1"/>
  <c r="J214" i="1"/>
  <c r="M214" i="1"/>
  <c r="AB213" i="1" l="1"/>
  <c r="AC213" i="1" s="1"/>
  <c r="AD213" i="1" s="1"/>
  <c r="K217" i="1"/>
  <c r="L214" i="1"/>
  <c r="AF213" i="1" l="1"/>
  <c r="P214" i="1"/>
  <c r="R214" i="1" s="1"/>
  <c r="N214" i="1"/>
  <c r="O214" i="1" s="1"/>
  <c r="Q214" i="1" s="1"/>
  <c r="T214" i="1" l="1"/>
  <c r="V214" i="1" s="1"/>
  <c r="S214" i="1"/>
  <c r="U214" i="1" s="1"/>
  <c r="W214" i="1" s="1"/>
  <c r="X214" i="1" l="1"/>
  <c r="Y214" i="1" s="1"/>
  <c r="Z214" i="1" s="1"/>
  <c r="J215" i="1" l="1"/>
  <c r="AA214" i="1"/>
  <c r="M215" i="1"/>
  <c r="AB214" i="1" l="1"/>
  <c r="AC214" i="1" s="1"/>
  <c r="AD214" i="1" s="1"/>
  <c r="K218" i="1"/>
  <c r="L215" i="1"/>
  <c r="AF214" i="1" l="1"/>
  <c r="P215" i="1"/>
  <c r="R215" i="1" s="1"/>
  <c r="N215" i="1"/>
  <c r="O215" i="1" s="1"/>
  <c r="Q215" i="1" s="1"/>
  <c r="T215" i="1" l="1"/>
  <c r="V215" i="1" s="1"/>
  <c r="S215" i="1"/>
  <c r="U215" i="1" s="1"/>
  <c r="W215" i="1" s="1"/>
  <c r="X215" i="1" l="1"/>
  <c r="Y215" i="1" s="1"/>
  <c r="Z215" i="1" s="1"/>
  <c r="AA215" i="1" l="1"/>
  <c r="J216" i="1"/>
  <c r="M216" i="1"/>
  <c r="AB215" i="1" l="1"/>
  <c r="AC215" i="1" s="1"/>
  <c r="AD215" i="1" s="1"/>
  <c r="K219" i="1"/>
  <c r="L216" i="1"/>
  <c r="AF215" i="1" l="1"/>
  <c r="P216" i="1"/>
  <c r="R216" i="1" s="1"/>
  <c r="N216" i="1"/>
  <c r="O216" i="1" s="1"/>
  <c r="Q216" i="1" s="1"/>
  <c r="S216" i="1" l="1"/>
  <c r="U216" i="1" s="1"/>
  <c r="T216" i="1"/>
  <c r="V216" i="1" s="1"/>
  <c r="W216" i="1" l="1"/>
  <c r="X216" i="1" s="1"/>
  <c r="Y216" i="1" s="1"/>
  <c r="Z216" i="1" s="1"/>
  <c r="AA216" i="1" l="1"/>
  <c r="J217" i="1"/>
  <c r="M217" i="1"/>
  <c r="AB216" i="1" l="1"/>
  <c r="AC216" i="1" s="1"/>
  <c r="AD216" i="1" s="1"/>
  <c r="K220" i="1"/>
  <c r="L217" i="1"/>
  <c r="AF216" i="1" l="1"/>
  <c r="N217" i="1"/>
  <c r="O217" i="1" s="1"/>
  <c r="Q217" i="1" s="1"/>
  <c r="P217" i="1"/>
  <c r="R217" i="1" s="1"/>
  <c r="T217" i="1" l="1"/>
  <c r="V217" i="1" s="1"/>
  <c r="S217" i="1"/>
  <c r="U217" i="1" s="1"/>
  <c r="W217" i="1" l="1"/>
  <c r="X217" i="1" s="1"/>
  <c r="Y217" i="1" s="1"/>
  <c r="Z217" i="1" s="1"/>
  <c r="AA217" i="1" l="1"/>
  <c r="J218" i="1"/>
  <c r="M218" i="1"/>
  <c r="AB217" i="1" l="1"/>
  <c r="AC217" i="1" s="1"/>
  <c r="AD217" i="1" s="1"/>
  <c r="L218" i="1"/>
  <c r="K221" i="1"/>
  <c r="AF217" i="1" l="1"/>
  <c r="N218" i="1"/>
  <c r="O218" i="1" s="1"/>
  <c r="Q218" i="1" s="1"/>
  <c r="P218" i="1"/>
  <c r="R218" i="1" s="1"/>
  <c r="T218" i="1" l="1"/>
  <c r="V218" i="1" s="1"/>
  <c r="S218" i="1"/>
  <c r="U218" i="1" s="1"/>
  <c r="W218" i="1" s="1"/>
  <c r="X218" i="1" l="1"/>
  <c r="Y218" i="1" s="1"/>
  <c r="Z218" i="1" s="1"/>
  <c r="J219" i="1" l="1"/>
  <c r="AA218" i="1"/>
  <c r="M219" i="1"/>
  <c r="AB218" i="1" l="1"/>
  <c r="AC218" i="1" s="1"/>
  <c r="AD218" i="1" s="1"/>
  <c r="K222" i="1"/>
  <c r="L219" i="1"/>
  <c r="AF218" i="1" l="1"/>
  <c r="N219" i="1"/>
  <c r="O219" i="1" s="1"/>
  <c r="Q219" i="1" s="1"/>
  <c r="P219" i="1"/>
  <c r="R219" i="1" s="1"/>
  <c r="S219" i="1" l="1"/>
  <c r="U219" i="1" s="1"/>
  <c r="T219" i="1"/>
  <c r="V219" i="1" s="1"/>
  <c r="W219" i="1" l="1"/>
  <c r="X219" i="1" s="1"/>
  <c r="Y219" i="1" s="1"/>
  <c r="Z219" i="1" s="1"/>
  <c r="AA219" i="1" l="1"/>
  <c r="J220" i="1"/>
  <c r="M220" i="1"/>
  <c r="AB219" i="1" l="1"/>
  <c r="AC219" i="1" s="1"/>
  <c r="AD219" i="1" s="1"/>
  <c r="K223" i="1"/>
  <c r="L220" i="1"/>
  <c r="AF219" i="1" l="1"/>
  <c r="N220" i="1"/>
  <c r="O220" i="1" s="1"/>
  <c r="Q220" i="1" s="1"/>
  <c r="P220" i="1"/>
  <c r="R220" i="1" s="1"/>
  <c r="T220" i="1" l="1"/>
  <c r="V220" i="1" s="1"/>
  <c r="S220" i="1"/>
  <c r="U220" i="1" s="1"/>
  <c r="W220" i="1" l="1"/>
  <c r="X220" i="1" s="1"/>
  <c r="Y220" i="1" s="1"/>
  <c r="Z220" i="1" s="1"/>
  <c r="J221" i="1" l="1"/>
  <c r="AA220" i="1"/>
  <c r="M221" i="1"/>
  <c r="AB220" i="1" l="1"/>
  <c r="AC220" i="1" s="1"/>
  <c r="AD220" i="1" s="1"/>
  <c r="K224" i="1"/>
  <c r="L221" i="1"/>
  <c r="AF220" i="1" l="1"/>
  <c r="N221" i="1"/>
  <c r="O221" i="1" s="1"/>
  <c r="Q221" i="1" s="1"/>
  <c r="P221" i="1"/>
  <c r="R221" i="1" s="1"/>
  <c r="S221" i="1" l="1"/>
  <c r="U221" i="1" s="1"/>
  <c r="T221" i="1"/>
  <c r="V221" i="1" s="1"/>
  <c r="W221" i="1" l="1"/>
  <c r="X221" i="1" s="1"/>
  <c r="Y221" i="1" s="1"/>
  <c r="Z221" i="1" s="1"/>
  <c r="AA221" i="1" l="1"/>
  <c r="J222" i="1"/>
  <c r="M222" i="1"/>
  <c r="AB221" i="1" l="1"/>
  <c r="AC221" i="1" s="1"/>
  <c r="AD221" i="1" s="1"/>
  <c r="L222" i="1"/>
  <c r="K225" i="1"/>
  <c r="AF221" i="1" l="1"/>
  <c r="P222" i="1"/>
  <c r="R222" i="1" s="1"/>
  <c r="N222" i="1"/>
  <c r="O222" i="1" s="1"/>
  <c r="Q222" i="1" s="1"/>
  <c r="T222" i="1" l="1"/>
  <c r="V222" i="1" s="1"/>
  <c r="S222" i="1"/>
  <c r="U222" i="1" s="1"/>
  <c r="W222" i="1" s="1"/>
  <c r="X222" i="1" l="1"/>
  <c r="Y222" i="1" s="1"/>
  <c r="Z222" i="1" s="1"/>
  <c r="AA222" i="1" l="1"/>
  <c r="J223" i="1"/>
  <c r="M223" i="1"/>
  <c r="AB222" i="1" l="1"/>
  <c r="AC222" i="1" s="1"/>
  <c r="AD222" i="1" s="1"/>
  <c r="K226" i="1"/>
  <c r="L223" i="1"/>
  <c r="AF222" i="1" l="1"/>
  <c r="P223" i="1"/>
  <c r="R223" i="1" s="1"/>
  <c r="N223" i="1"/>
  <c r="O223" i="1" s="1"/>
  <c r="Q223" i="1" s="1"/>
  <c r="T223" i="1" l="1"/>
  <c r="V223" i="1" s="1"/>
  <c r="S223" i="1"/>
  <c r="U223" i="1" s="1"/>
  <c r="W223" i="1" l="1"/>
  <c r="X223" i="1" s="1"/>
  <c r="Y223" i="1" s="1"/>
  <c r="Z223" i="1" s="1"/>
  <c r="J224" i="1" l="1"/>
  <c r="AA223" i="1"/>
  <c r="M224" i="1"/>
  <c r="AB223" i="1" l="1"/>
  <c r="AC223" i="1" s="1"/>
  <c r="AD223" i="1" s="1"/>
  <c r="K227" i="1"/>
  <c r="L224" i="1"/>
  <c r="AF223" i="1" l="1"/>
  <c r="N224" i="1"/>
  <c r="O224" i="1" s="1"/>
  <c r="Q224" i="1" s="1"/>
  <c r="P224" i="1"/>
  <c r="R224" i="1" s="1"/>
  <c r="T224" i="1" l="1"/>
  <c r="V224" i="1" s="1"/>
  <c r="S224" i="1"/>
  <c r="U224" i="1" s="1"/>
  <c r="W224" i="1" s="1"/>
  <c r="X224" i="1" l="1"/>
  <c r="Y224" i="1" s="1"/>
  <c r="Z224" i="1" s="1"/>
  <c r="AA224" i="1" l="1"/>
  <c r="J225" i="1"/>
  <c r="M225" i="1"/>
  <c r="AB224" i="1" l="1"/>
  <c r="AC224" i="1" s="1"/>
  <c r="AD224" i="1" s="1"/>
  <c r="K228" i="1"/>
  <c r="L225" i="1"/>
  <c r="AF224" i="1" l="1"/>
  <c r="P225" i="1"/>
  <c r="R225" i="1" s="1"/>
  <c r="N225" i="1"/>
  <c r="O225" i="1" s="1"/>
  <c r="Q225" i="1" s="1"/>
  <c r="T225" i="1" l="1"/>
  <c r="V225" i="1" s="1"/>
  <c r="S225" i="1"/>
  <c r="U225" i="1" l="1"/>
  <c r="W225" i="1" s="1"/>
  <c r="X225" i="1" l="1"/>
  <c r="Y225" i="1" s="1"/>
  <c r="Z225" i="1" s="1"/>
  <c r="AA225" i="1" l="1"/>
  <c r="J226" i="1"/>
  <c r="M226" i="1"/>
  <c r="AB225" i="1" l="1"/>
  <c r="AC225" i="1" s="1"/>
  <c r="AD225" i="1" s="1"/>
  <c r="K229" i="1"/>
  <c r="L226" i="1"/>
  <c r="AF225" i="1" l="1"/>
  <c r="N226" i="1"/>
  <c r="O226" i="1" s="1"/>
  <c r="Q226" i="1" s="1"/>
  <c r="P226" i="1"/>
  <c r="R226" i="1" s="1"/>
  <c r="T226" i="1" l="1"/>
  <c r="V226" i="1" s="1"/>
  <c r="S226" i="1"/>
  <c r="U226" i="1" l="1"/>
  <c r="W226" i="1" s="1"/>
  <c r="X226" i="1" l="1"/>
  <c r="Y226" i="1" s="1"/>
  <c r="Z226" i="1" s="1"/>
  <c r="AA226" i="1" l="1"/>
  <c r="J227" i="1"/>
  <c r="M227" i="1"/>
  <c r="AB226" i="1" l="1"/>
  <c r="AC226" i="1" s="1"/>
  <c r="AD226" i="1" s="1"/>
  <c r="L227" i="1"/>
  <c r="K230" i="1"/>
  <c r="AF226" i="1" l="1"/>
  <c r="P227" i="1"/>
  <c r="R227" i="1" s="1"/>
  <c r="N227" i="1"/>
  <c r="O227" i="1" s="1"/>
  <c r="Q227" i="1" s="1"/>
  <c r="T227" i="1" l="1"/>
  <c r="V227" i="1" s="1"/>
  <c r="S227" i="1"/>
  <c r="U227" i="1" s="1"/>
  <c r="W227" i="1" l="1"/>
  <c r="X227" i="1" s="1"/>
  <c r="Y227" i="1" s="1"/>
  <c r="Z227" i="1" s="1"/>
  <c r="AA227" i="1" l="1"/>
  <c r="J228" i="1"/>
  <c r="M228" i="1"/>
  <c r="AB227" i="1" l="1"/>
  <c r="AC227" i="1" s="1"/>
  <c r="AD227" i="1" s="1"/>
  <c r="L228" i="1"/>
  <c r="K231" i="1"/>
  <c r="AF227" i="1" l="1"/>
  <c r="N228" i="1"/>
  <c r="O228" i="1" s="1"/>
  <c r="Q228" i="1" s="1"/>
  <c r="P228" i="1"/>
  <c r="R228" i="1" s="1"/>
  <c r="S228" i="1" l="1"/>
  <c r="U228" i="1" s="1"/>
  <c r="T228" i="1"/>
  <c r="V228" i="1" s="1"/>
  <c r="W228" i="1" l="1"/>
  <c r="X228" i="1" s="1"/>
  <c r="Y228" i="1" s="1"/>
  <c r="Z228" i="1" s="1"/>
  <c r="AA228" i="1" l="1"/>
  <c r="J229" i="1"/>
  <c r="M229" i="1"/>
  <c r="AB228" i="1" l="1"/>
  <c r="AC228" i="1" s="1"/>
  <c r="AD228" i="1" s="1"/>
  <c r="L229" i="1"/>
  <c r="K232" i="1"/>
  <c r="AF228" i="1" l="1"/>
  <c r="N229" i="1"/>
  <c r="O229" i="1" s="1"/>
  <c r="Q229" i="1" s="1"/>
  <c r="P229" i="1"/>
  <c r="R229" i="1" s="1"/>
  <c r="T229" i="1" l="1"/>
  <c r="V229" i="1" s="1"/>
  <c r="S229" i="1"/>
  <c r="U229" i="1" s="1"/>
  <c r="W229" i="1" l="1"/>
  <c r="X229" i="1" s="1"/>
  <c r="Y229" i="1" s="1"/>
  <c r="Z229" i="1" s="1"/>
  <c r="AA229" i="1" l="1"/>
  <c r="J230" i="1"/>
  <c r="M230" i="1"/>
  <c r="AB229" i="1" l="1"/>
  <c r="AC229" i="1" s="1"/>
  <c r="AD229" i="1" s="1"/>
  <c r="L230" i="1"/>
  <c r="K233" i="1"/>
  <c r="AF229" i="1" l="1"/>
  <c r="P230" i="1"/>
  <c r="R230" i="1" s="1"/>
  <c r="N230" i="1"/>
  <c r="O230" i="1" s="1"/>
  <c r="Q230" i="1" s="1"/>
  <c r="S230" i="1" l="1"/>
  <c r="U230" i="1" s="1"/>
  <c r="T230" i="1"/>
  <c r="V230" i="1" s="1"/>
  <c r="W230" i="1" l="1"/>
  <c r="X230" i="1" s="1"/>
  <c r="Y230" i="1" s="1"/>
  <c r="Z230" i="1" s="1"/>
  <c r="AA230" i="1" l="1"/>
  <c r="J231" i="1"/>
  <c r="M231" i="1"/>
  <c r="AB230" i="1" l="1"/>
  <c r="AC230" i="1" s="1"/>
  <c r="AD230" i="1" s="1"/>
  <c r="L231" i="1"/>
  <c r="K234" i="1"/>
  <c r="AF230" i="1" l="1"/>
  <c r="P231" i="1"/>
  <c r="R231" i="1" s="1"/>
  <c r="N231" i="1"/>
  <c r="O231" i="1" s="1"/>
  <c r="Q231" i="1" s="1"/>
  <c r="S231" i="1" l="1"/>
  <c r="U231" i="1" s="1"/>
  <c r="T231" i="1"/>
  <c r="V231" i="1" s="1"/>
  <c r="W231" i="1" l="1"/>
  <c r="X231" i="1" s="1"/>
  <c r="Y231" i="1" s="1"/>
  <c r="Z231" i="1" s="1"/>
  <c r="AA231" i="1" l="1"/>
  <c r="J232" i="1"/>
  <c r="M232" i="1"/>
  <c r="AB231" i="1" l="1"/>
  <c r="AC231" i="1" s="1"/>
  <c r="AD231" i="1" s="1"/>
  <c r="L232" i="1"/>
  <c r="K235" i="1"/>
  <c r="AF231" i="1" l="1"/>
  <c r="P232" i="1"/>
  <c r="R232" i="1" s="1"/>
  <c r="N232" i="1"/>
  <c r="O232" i="1" s="1"/>
  <c r="Q232" i="1" s="1"/>
  <c r="T232" i="1" l="1"/>
  <c r="V232" i="1" s="1"/>
  <c r="S232" i="1"/>
  <c r="U232" i="1" l="1"/>
  <c r="W232" i="1" s="1"/>
  <c r="X232" i="1" l="1"/>
  <c r="Y232" i="1" s="1"/>
  <c r="Z232" i="1" s="1"/>
  <c r="J233" i="1" l="1"/>
  <c r="AA232" i="1"/>
  <c r="M233" i="1"/>
  <c r="AB232" i="1" l="1"/>
  <c r="AC232" i="1" s="1"/>
  <c r="AD232" i="1" s="1"/>
  <c r="K236" i="1"/>
  <c r="L233" i="1"/>
  <c r="AF232" i="1" l="1"/>
  <c r="P233" i="1"/>
  <c r="R233" i="1" s="1"/>
  <c r="N233" i="1"/>
  <c r="O233" i="1" s="1"/>
  <c r="Q233" i="1" s="1"/>
  <c r="S233" i="1" l="1"/>
  <c r="U233" i="1" s="1"/>
  <c r="T233" i="1"/>
  <c r="V233" i="1" s="1"/>
  <c r="W233" i="1" l="1"/>
  <c r="X233" i="1" s="1"/>
  <c r="Y233" i="1" s="1"/>
  <c r="Z233" i="1" s="1"/>
  <c r="AA233" i="1" l="1"/>
  <c r="J234" i="1"/>
  <c r="M234" i="1"/>
  <c r="AB233" i="1" l="1"/>
  <c r="AC233" i="1" s="1"/>
  <c r="AD233" i="1" s="1"/>
  <c r="L234" i="1"/>
  <c r="K237" i="1"/>
  <c r="AF233" i="1" l="1"/>
  <c r="P234" i="1"/>
  <c r="R234" i="1" s="1"/>
  <c r="N234" i="1"/>
  <c r="O234" i="1" s="1"/>
  <c r="Q234" i="1" s="1"/>
  <c r="T234" i="1" l="1"/>
  <c r="V234" i="1" s="1"/>
  <c r="S234" i="1"/>
  <c r="U234" i="1" s="1"/>
  <c r="W234" i="1" l="1"/>
  <c r="X234" i="1" s="1"/>
  <c r="Y234" i="1" s="1"/>
  <c r="Z234" i="1" s="1"/>
  <c r="AA234" i="1" l="1"/>
  <c r="J235" i="1"/>
  <c r="M235" i="1"/>
  <c r="AB234" i="1" l="1"/>
  <c r="AC234" i="1" s="1"/>
  <c r="AD234" i="1" s="1"/>
  <c r="K238" i="1"/>
  <c r="L235" i="1"/>
  <c r="AF234" i="1" l="1"/>
  <c r="N235" i="1"/>
  <c r="O235" i="1" s="1"/>
  <c r="Q235" i="1" s="1"/>
  <c r="P235" i="1"/>
  <c r="R235" i="1" s="1"/>
  <c r="T235" i="1" l="1"/>
  <c r="V235" i="1" s="1"/>
  <c r="S235" i="1"/>
  <c r="U235" i="1" s="1"/>
  <c r="W235" i="1" s="1"/>
  <c r="X235" i="1" l="1"/>
  <c r="Y235" i="1" s="1"/>
  <c r="Z235" i="1" s="1"/>
  <c r="AA235" i="1" l="1"/>
  <c r="J236" i="1"/>
  <c r="M236" i="1"/>
  <c r="AB235" i="1" l="1"/>
  <c r="AC235" i="1" s="1"/>
  <c r="AD235" i="1" s="1"/>
  <c r="L236" i="1"/>
  <c r="K239" i="1"/>
  <c r="AF235" i="1" l="1"/>
  <c r="P236" i="1"/>
  <c r="R236" i="1" s="1"/>
  <c r="N236" i="1"/>
  <c r="O236" i="1" s="1"/>
  <c r="Q236" i="1" s="1"/>
  <c r="T236" i="1" l="1"/>
  <c r="V236" i="1" s="1"/>
  <c r="S236" i="1"/>
  <c r="U236" i="1" l="1"/>
  <c r="W236" i="1" l="1"/>
  <c r="X236" i="1" s="1"/>
  <c r="Y236" i="1" s="1"/>
  <c r="Z236" i="1" s="1"/>
  <c r="AA236" i="1" l="1"/>
  <c r="J237" i="1"/>
  <c r="L237" i="1" s="1"/>
  <c r="M237" i="1"/>
  <c r="AB236" i="1" l="1"/>
  <c r="AC236" i="1" s="1"/>
  <c r="AD236" i="1" s="1"/>
  <c r="K240" i="1"/>
  <c r="N237" i="1"/>
  <c r="O237" i="1" s="1"/>
  <c r="Q237" i="1" s="1"/>
  <c r="P237" i="1"/>
  <c r="R237" i="1" s="1"/>
  <c r="AF236" i="1" l="1"/>
  <c r="S237" i="1"/>
  <c r="U237" i="1" s="1"/>
  <c r="T237" i="1"/>
  <c r="V237" i="1" s="1"/>
  <c r="W237" i="1" l="1"/>
  <c r="X237" i="1" s="1"/>
  <c r="Y237" i="1" s="1"/>
  <c r="Z237" i="1" s="1"/>
  <c r="AA237" i="1" l="1"/>
  <c r="J238" i="1"/>
  <c r="M238" i="1"/>
  <c r="AB237" i="1" l="1"/>
  <c r="AC237" i="1" s="1"/>
  <c r="AD237" i="1" s="1"/>
  <c r="L238" i="1"/>
  <c r="K241" i="1"/>
  <c r="AF237" i="1" l="1"/>
  <c r="N238" i="1"/>
  <c r="O238" i="1" s="1"/>
  <c r="Q238" i="1" s="1"/>
  <c r="P238" i="1"/>
  <c r="R238" i="1" s="1"/>
  <c r="T238" i="1" l="1"/>
  <c r="V238" i="1" s="1"/>
  <c r="S238" i="1"/>
  <c r="U238" i="1" s="1"/>
  <c r="W238" i="1" l="1"/>
  <c r="X238" i="1" s="1"/>
  <c r="Y238" i="1" s="1"/>
  <c r="Z238" i="1" s="1"/>
  <c r="J239" i="1" l="1"/>
  <c r="AA238" i="1"/>
  <c r="M239" i="1"/>
  <c r="AB238" i="1" l="1"/>
  <c r="AC238" i="1" s="1"/>
  <c r="AD238" i="1" s="1"/>
  <c r="L239" i="1"/>
  <c r="K242" i="1"/>
  <c r="AF238" i="1" l="1"/>
  <c r="P239" i="1"/>
  <c r="R239" i="1" s="1"/>
  <c r="N239" i="1"/>
  <c r="O239" i="1" s="1"/>
  <c r="Q239" i="1" s="1"/>
  <c r="S239" i="1" l="1"/>
  <c r="U239" i="1" s="1"/>
  <c r="T239" i="1"/>
  <c r="V239" i="1" s="1"/>
  <c r="W239" i="1" l="1"/>
  <c r="X239" i="1" s="1"/>
  <c r="Y239" i="1" s="1"/>
  <c r="Z239" i="1" s="1"/>
  <c r="AA239" i="1" l="1"/>
  <c r="J240" i="1"/>
  <c r="M240" i="1"/>
  <c r="AB239" i="1" l="1"/>
  <c r="AC239" i="1" s="1"/>
  <c r="AD239" i="1" s="1"/>
  <c r="L240" i="1"/>
  <c r="K243" i="1"/>
  <c r="AF239" i="1" l="1"/>
  <c r="N240" i="1"/>
  <c r="O240" i="1" s="1"/>
  <c r="Q240" i="1" s="1"/>
  <c r="P240" i="1"/>
  <c r="R240" i="1" s="1"/>
  <c r="S240" i="1" l="1"/>
  <c r="U240" i="1" s="1"/>
  <c r="T240" i="1"/>
  <c r="V240" i="1" s="1"/>
  <c r="W240" i="1" l="1"/>
  <c r="X240" i="1" s="1"/>
  <c r="Y240" i="1" s="1"/>
  <c r="Z240" i="1" s="1"/>
  <c r="AA240" i="1" l="1"/>
  <c r="J241" i="1"/>
  <c r="M241" i="1"/>
  <c r="AB240" i="1" l="1"/>
  <c r="AC240" i="1" s="1"/>
  <c r="AD240" i="1" s="1"/>
  <c r="L241" i="1"/>
  <c r="K244" i="1"/>
  <c r="AF240" i="1" l="1"/>
  <c r="N241" i="1"/>
  <c r="O241" i="1" s="1"/>
  <c r="Q241" i="1" s="1"/>
  <c r="P241" i="1"/>
  <c r="R241" i="1" s="1"/>
  <c r="T241" i="1" l="1"/>
  <c r="V241" i="1" s="1"/>
  <c r="S241" i="1"/>
  <c r="U241" i="1" s="1"/>
  <c r="W241" i="1" s="1"/>
  <c r="X241" i="1" l="1"/>
  <c r="Y241" i="1" s="1"/>
  <c r="Z241" i="1" s="1"/>
  <c r="J242" i="1" l="1"/>
  <c r="AA241" i="1"/>
  <c r="M242" i="1"/>
  <c r="AB241" i="1" l="1"/>
  <c r="AC241" i="1" s="1"/>
  <c r="AD241" i="1" s="1"/>
  <c r="K245" i="1"/>
  <c r="L242" i="1"/>
  <c r="AF241" i="1" l="1"/>
  <c r="P242" i="1"/>
  <c r="R242" i="1" s="1"/>
  <c r="N242" i="1"/>
  <c r="O242" i="1" s="1"/>
  <c r="Q242" i="1" s="1"/>
  <c r="S242" i="1" l="1"/>
  <c r="U242" i="1" s="1"/>
  <c r="T242" i="1"/>
  <c r="V242" i="1" s="1"/>
  <c r="W242" i="1" l="1"/>
  <c r="X242" i="1" s="1"/>
  <c r="Y242" i="1" s="1"/>
  <c r="Z242" i="1" s="1"/>
  <c r="J243" i="1" l="1"/>
  <c r="AA242" i="1"/>
  <c r="M243" i="1"/>
  <c r="AB242" i="1" l="1"/>
  <c r="AC242" i="1" s="1"/>
  <c r="AD242" i="1" s="1"/>
  <c r="K246" i="1"/>
  <c r="L243" i="1"/>
  <c r="AF242" i="1" l="1"/>
  <c r="P243" i="1"/>
  <c r="R243" i="1" s="1"/>
  <c r="N243" i="1"/>
  <c r="O243" i="1" s="1"/>
  <c r="Q243" i="1" s="1"/>
  <c r="S243" i="1" l="1"/>
  <c r="U243" i="1" s="1"/>
  <c r="T243" i="1"/>
  <c r="V243" i="1" s="1"/>
  <c r="W243" i="1" l="1"/>
  <c r="X243" i="1" s="1"/>
  <c r="Y243" i="1" s="1"/>
  <c r="Z243" i="1" s="1"/>
  <c r="AA243" i="1" l="1"/>
  <c r="J244" i="1"/>
  <c r="M244" i="1"/>
  <c r="AB243" i="1" l="1"/>
  <c r="AC243" i="1" s="1"/>
  <c r="AD243" i="1" s="1"/>
  <c r="L244" i="1"/>
  <c r="K247" i="1"/>
  <c r="AF243" i="1" l="1"/>
  <c r="N244" i="1"/>
  <c r="O244" i="1" s="1"/>
  <c r="Q244" i="1" s="1"/>
  <c r="P244" i="1"/>
  <c r="R244" i="1" s="1"/>
  <c r="S244" i="1" l="1"/>
  <c r="U244" i="1" s="1"/>
  <c r="T244" i="1"/>
  <c r="V244" i="1" s="1"/>
  <c r="W244" i="1" l="1"/>
  <c r="X244" i="1" s="1"/>
  <c r="Y244" i="1" s="1"/>
  <c r="Z244" i="1" s="1"/>
  <c r="AA244" i="1" l="1"/>
  <c r="J245" i="1"/>
  <c r="M245" i="1"/>
  <c r="AB244" i="1" l="1"/>
  <c r="AC244" i="1" s="1"/>
  <c r="AD244" i="1" s="1"/>
  <c r="L245" i="1"/>
  <c r="K248" i="1"/>
  <c r="AF244" i="1" l="1"/>
  <c r="N245" i="1"/>
  <c r="O245" i="1" s="1"/>
  <c r="Q245" i="1" s="1"/>
  <c r="P245" i="1"/>
  <c r="R245" i="1" s="1"/>
  <c r="S245" i="1" l="1"/>
  <c r="U245" i="1" s="1"/>
  <c r="T245" i="1"/>
  <c r="V245" i="1" s="1"/>
  <c r="W245" i="1" l="1"/>
  <c r="X245" i="1" s="1"/>
  <c r="Y245" i="1" s="1"/>
  <c r="Z245" i="1" s="1"/>
  <c r="AA245" i="1" l="1"/>
  <c r="J246" i="1"/>
  <c r="M246" i="1"/>
  <c r="AB245" i="1" l="1"/>
  <c r="AC245" i="1" s="1"/>
  <c r="AD245" i="1" s="1"/>
  <c r="L246" i="1"/>
  <c r="K249" i="1"/>
  <c r="AF245" i="1" l="1"/>
  <c r="P246" i="1"/>
  <c r="R246" i="1" s="1"/>
  <c r="N246" i="1"/>
  <c r="O246" i="1" s="1"/>
  <c r="Q246" i="1" s="1"/>
  <c r="S246" i="1" l="1"/>
  <c r="U246" i="1" s="1"/>
  <c r="T246" i="1"/>
  <c r="V246" i="1" s="1"/>
  <c r="W246" i="1" l="1"/>
  <c r="X246" i="1" s="1"/>
  <c r="Y246" i="1" s="1"/>
  <c r="Z246" i="1" s="1"/>
  <c r="J247" i="1" l="1"/>
  <c r="AA246" i="1"/>
  <c r="M247" i="1"/>
  <c r="AB246" i="1" l="1"/>
  <c r="AC246" i="1" s="1"/>
  <c r="AD246" i="1" s="1"/>
  <c r="L247" i="1"/>
  <c r="K250" i="1"/>
  <c r="AF246" i="1" l="1"/>
  <c r="N247" i="1"/>
  <c r="O247" i="1" s="1"/>
  <c r="Q247" i="1" s="1"/>
  <c r="P247" i="1"/>
  <c r="R247" i="1" s="1"/>
  <c r="T247" i="1" l="1"/>
  <c r="V247" i="1" s="1"/>
  <c r="S247" i="1"/>
  <c r="U247" i="1" s="1"/>
  <c r="W247" i="1" s="1"/>
  <c r="X247" i="1" l="1"/>
  <c r="Y247" i="1" s="1"/>
  <c r="Z247" i="1" s="1"/>
  <c r="J248" i="1" l="1"/>
  <c r="AA247" i="1"/>
  <c r="M248" i="1"/>
  <c r="AB247" i="1" l="1"/>
  <c r="AC247" i="1" s="1"/>
  <c r="AD247" i="1" s="1"/>
  <c r="L248" i="1"/>
  <c r="K251" i="1"/>
  <c r="AF247" i="1" l="1"/>
  <c r="P248" i="1"/>
  <c r="R248" i="1" s="1"/>
  <c r="N248" i="1"/>
  <c r="O248" i="1" s="1"/>
  <c r="Q248" i="1" s="1"/>
  <c r="T248" i="1" l="1"/>
  <c r="V248" i="1" s="1"/>
  <c r="S248" i="1"/>
  <c r="U248" i="1" s="1"/>
  <c r="W248" i="1" l="1"/>
  <c r="X248" i="1" s="1"/>
  <c r="Y248" i="1" s="1"/>
  <c r="Z248" i="1" s="1"/>
  <c r="J249" i="1" l="1"/>
  <c r="AA248" i="1"/>
  <c r="M249" i="1"/>
  <c r="AB248" i="1" l="1"/>
  <c r="AC248" i="1" s="1"/>
  <c r="AD248" i="1" s="1"/>
  <c r="K252" i="1"/>
  <c r="L249" i="1"/>
  <c r="AF248" i="1" l="1"/>
  <c r="P249" i="1"/>
  <c r="R249" i="1" s="1"/>
  <c r="N249" i="1"/>
  <c r="O249" i="1" s="1"/>
  <c r="Q249" i="1" s="1"/>
  <c r="T249" i="1" l="1"/>
  <c r="V249" i="1" s="1"/>
  <c r="S249" i="1"/>
  <c r="U249" i="1" s="1"/>
  <c r="W249" i="1" l="1"/>
  <c r="X249" i="1" s="1"/>
  <c r="Y249" i="1" s="1"/>
  <c r="Z249" i="1" s="1"/>
  <c r="J250" i="1" l="1"/>
  <c r="AA249" i="1"/>
  <c r="M250" i="1"/>
  <c r="AB249" i="1" l="1"/>
  <c r="AC249" i="1" s="1"/>
  <c r="AD249" i="1" s="1"/>
  <c r="L250" i="1"/>
  <c r="K253" i="1"/>
  <c r="AF249" i="1" l="1"/>
  <c r="N250" i="1"/>
  <c r="O250" i="1" s="1"/>
  <c r="Q250" i="1" s="1"/>
  <c r="P250" i="1"/>
  <c r="R250" i="1" s="1"/>
  <c r="T250" i="1" l="1"/>
  <c r="S250" i="1"/>
  <c r="U250" i="1" s="1"/>
  <c r="V250" i="1" l="1"/>
  <c r="W250" i="1" s="1"/>
  <c r="X250" i="1" l="1"/>
  <c r="Y250" i="1" s="1"/>
  <c r="Z250" i="1" s="1"/>
  <c r="J251" i="1" l="1"/>
  <c r="AA250" i="1"/>
  <c r="M251" i="1"/>
  <c r="AB250" i="1" l="1"/>
  <c r="AC250" i="1" s="1"/>
  <c r="AD250" i="1" s="1"/>
  <c r="K254" i="1"/>
  <c r="L251" i="1"/>
  <c r="AF250" i="1" l="1"/>
  <c r="P251" i="1"/>
  <c r="R251" i="1" s="1"/>
  <c r="N251" i="1"/>
  <c r="O251" i="1" s="1"/>
  <c r="Q251" i="1" s="1"/>
  <c r="S251" i="1" l="1"/>
  <c r="U251" i="1" s="1"/>
  <c r="T251" i="1"/>
  <c r="V251" i="1" s="1"/>
  <c r="W251" i="1" l="1"/>
  <c r="X251" i="1" s="1"/>
  <c r="Y251" i="1" s="1"/>
  <c r="Z251" i="1" s="1"/>
  <c r="AA251" i="1" l="1"/>
  <c r="J252" i="1"/>
  <c r="M252" i="1"/>
  <c r="AB251" i="1" l="1"/>
  <c r="AC251" i="1" s="1"/>
  <c r="AD251" i="1" s="1"/>
  <c r="K255" i="1"/>
  <c r="L252" i="1"/>
  <c r="AF251" i="1" l="1"/>
  <c r="N252" i="1"/>
  <c r="O252" i="1" s="1"/>
  <c r="Q252" i="1" s="1"/>
  <c r="P252" i="1"/>
  <c r="R252" i="1" s="1"/>
  <c r="T252" i="1" l="1"/>
  <c r="V252" i="1" s="1"/>
  <c r="S252" i="1"/>
  <c r="U252" i="1" s="1"/>
  <c r="W252" i="1" l="1"/>
  <c r="X252" i="1" s="1"/>
  <c r="Y252" i="1" s="1"/>
  <c r="Z252" i="1" s="1"/>
  <c r="AA252" i="1" l="1"/>
  <c r="J253" i="1"/>
  <c r="M253" i="1"/>
  <c r="AB252" i="1" l="1"/>
  <c r="AC252" i="1" s="1"/>
  <c r="AD252" i="1" s="1"/>
  <c r="L253" i="1"/>
  <c r="K256" i="1"/>
  <c r="AF252" i="1" l="1"/>
  <c r="P253" i="1"/>
  <c r="R253" i="1" s="1"/>
  <c r="N253" i="1"/>
  <c r="O253" i="1" s="1"/>
  <c r="Q253" i="1" s="1"/>
  <c r="S253" i="1" l="1"/>
  <c r="U253" i="1" s="1"/>
  <c r="T253" i="1"/>
  <c r="V253" i="1" s="1"/>
  <c r="W253" i="1" l="1"/>
  <c r="X253" i="1" s="1"/>
  <c r="Y253" i="1" s="1"/>
  <c r="Z253" i="1" s="1"/>
  <c r="J254" i="1" l="1"/>
  <c r="AA253" i="1"/>
  <c r="M254" i="1"/>
  <c r="AB253" i="1" l="1"/>
  <c r="AC253" i="1" s="1"/>
  <c r="AD253" i="1" s="1"/>
  <c r="L254" i="1"/>
  <c r="K257" i="1"/>
  <c r="AF253" i="1" l="1"/>
  <c r="P254" i="1"/>
  <c r="R254" i="1" s="1"/>
  <c r="N254" i="1"/>
  <c r="O254" i="1" s="1"/>
  <c r="Q254" i="1" s="1"/>
  <c r="S254" i="1" l="1"/>
  <c r="U254" i="1" s="1"/>
  <c r="T254" i="1"/>
  <c r="V254" i="1" s="1"/>
  <c r="W254" i="1" l="1"/>
  <c r="X254" i="1" s="1"/>
  <c r="Y254" i="1" s="1"/>
  <c r="Z254" i="1" s="1"/>
  <c r="AA254" i="1" l="1"/>
  <c r="J255" i="1"/>
  <c r="M255" i="1"/>
  <c r="AB254" i="1" l="1"/>
  <c r="AC254" i="1" s="1"/>
  <c r="AD254" i="1" s="1"/>
  <c r="K258" i="1"/>
  <c r="L255" i="1"/>
  <c r="AF254" i="1" l="1"/>
  <c r="N255" i="1"/>
  <c r="O255" i="1" s="1"/>
  <c r="Q255" i="1" s="1"/>
  <c r="P255" i="1"/>
  <c r="R255" i="1" s="1"/>
  <c r="S255" i="1" l="1"/>
  <c r="U255" i="1" s="1"/>
  <c r="T255" i="1"/>
  <c r="V255" i="1" s="1"/>
  <c r="W255" i="1" l="1"/>
  <c r="X255" i="1" s="1"/>
  <c r="Y255" i="1" s="1"/>
  <c r="Z255" i="1" s="1"/>
  <c r="AA255" i="1" l="1"/>
  <c r="J256" i="1"/>
  <c r="M256" i="1"/>
  <c r="AB255" i="1" l="1"/>
  <c r="AC255" i="1" s="1"/>
  <c r="AD255" i="1" s="1"/>
  <c r="L256" i="1"/>
  <c r="K259" i="1"/>
  <c r="AF255" i="1" l="1"/>
  <c r="P256" i="1"/>
  <c r="R256" i="1" s="1"/>
  <c r="N256" i="1"/>
  <c r="O256" i="1" s="1"/>
  <c r="Q256" i="1" s="1"/>
  <c r="T256" i="1" l="1"/>
  <c r="V256" i="1" s="1"/>
  <c r="S256" i="1"/>
  <c r="U256" i="1" s="1"/>
  <c r="W256" i="1" s="1"/>
  <c r="X256" i="1" l="1"/>
  <c r="Y256" i="1" s="1"/>
  <c r="Z256" i="1" s="1"/>
  <c r="AA256" i="1" l="1"/>
  <c r="J257" i="1"/>
  <c r="M257" i="1"/>
  <c r="AB256" i="1" l="1"/>
  <c r="AC256" i="1" s="1"/>
  <c r="AD256" i="1" s="1"/>
  <c r="L257" i="1"/>
  <c r="K260" i="1"/>
  <c r="AF256" i="1" l="1"/>
  <c r="N257" i="1"/>
  <c r="O257" i="1" s="1"/>
  <c r="Q257" i="1" s="1"/>
  <c r="P257" i="1"/>
  <c r="R257" i="1" s="1"/>
  <c r="S257" i="1" l="1"/>
  <c r="U257" i="1" s="1"/>
  <c r="T257" i="1"/>
  <c r="V257" i="1" s="1"/>
  <c r="W257" i="1" l="1"/>
  <c r="X257" i="1" s="1"/>
  <c r="Y257" i="1" s="1"/>
  <c r="Z257" i="1" s="1"/>
  <c r="J258" i="1" l="1"/>
  <c r="AA257" i="1"/>
  <c r="M258" i="1"/>
  <c r="AB257" i="1" l="1"/>
  <c r="AC257" i="1" s="1"/>
  <c r="AD257" i="1" s="1"/>
  <c r="L258" i="1"/>
  <c r="K261" i="1"/>
  <c r="AF257" i="1" l="1"/>
  <c r="P258" i="1"/>
  <c r="R258" i="1" s="1"/>
  <c r="N258" i="1"/>
  <c r="O258" i="1" s="1"/>
  <c r="Q258" i="1" s="1"/>
  <c r="S258" i="1" l="1"/>
  <c r="U258" i="1" s="1"/>
  <c r="T258" i="1"/>
  <c r="V258" i="1" s="1"/>
  <c r="W258" i="1" l="1"/>
  <c r="X258" i="1" s="1"/>
  <c r="Y258" i="1" s="1"/>
  <c r="Z258" i="1" s="1"/>
  <c r="J259" i="1" l="1"/>
  <c r="AA258" i="1"/>
  <c r="M259" i="1"/>
  <c r="AB258" i="1" l="1"/>
  <c r="AC258" i="1" s="1"/>
  <c r="AD258" i="1" s="1"/>
  <c r="L259" i="1"/>
  <c r="K262" i="1"/>
  <c r="AF258" i="1" l="1"/>
  <c r="N259" i="1"/>
  <c r="O259" i="1" s="1"/>
  <c r="Q259" i="1" s="1"/>
  <c r="P259" i="1"/>
  <c r="R259" i="1" s="1"/>
  <c r="T259" i="1" l="1"/>
  <c r="V259" i="1" s="1"/>
  <c r="S259" i="1"/>
  <c r="U259" i="1" s="1"/>
  <c r="W259" i="1" s="1"/>
  <c r="X259" i="1" l="1"/>
  <c r="Y259" i="1" s="1"/>
  <c r="Z259" i="1" s="1"/>
  <c r="AA259" i="1" l="1"/>
  <c r="J260" i="1"/>
  <c r="M260" i="1"/>
  <c r="AB259" i="1" l="1"/>
  <c r="AC259" i="1" s="1"/>
  <c r="AD259" i="1" s="1"/>
  <c r="K263" i="1"/>
  <c r="L260" i="1"/>
  <c r="AF259" i="1" l="1"/>
  <c r="P260" i="1"/>
  <c r="R260" i="1" s="1"/>
  <c r="N260" i="1"/>
  <c r="O260" i="1" s="1"/>
  <c r="Q260" i="1" s="1"/>
  <c r="S260" i="1" l="1"/>
  <c r="U260" i="1" s="1"/>
  <c r="T260" i="1"/>
  <c r="V260" i="1" s="1"/>
  <c r="W260" i="1" l="1"/>
  <c r="X260" i="1" s="1"/>
  <c r="Y260" i="1" s="1"/>
  <c r="Z260" i="1" s="1"/>
  <c r="AA260" i="1" l="1"/>
  <c r="J261" i="1"/>
  <c r="M261" i="1"/>
  <c r="AB260" i="1" l="1"/>
  <c r="AC260" i="1" s="1"/>
  <c r="AD260" i="1" s="1"/>
  <c r="K264" i="1"/>
  <c r="L261" i="1"/>
  <c r="AF260" i="1" l="1"/>
  <c r="P261" i="1"/>
  <c r="R261" i="1" s="1"/>
  <c r="N261" i="1"/>
  <c r="O261" i="1" s="1"/>
  <c r="Q261" i="1" s="1"/>
  <c r="S261" i="1" l="1"/>
  <c r="U261" i="1" s="1"/>
  <c r="T261" i="1"/>
  <c r="V261" i="1" s="1"/>
  <c r="W261" i="1" l="1"/>
  <c r="X261" i="1" s="1"/>
  <c r="Y261" i="1" s="1"/>
  <c r="Z261" i="1" s="1"/>
  <c r="AA261" i="1" l="1"/>
  <c r="J262" i="1"/>
  <c r="M262" i="1"/>
  <c r="AB261" i="1" l="1"/>
  <c r="AC261" i="1" s="1"/>
  <c r="AD261" i="1" s="1"/>
  <c r="K265" i="1"/>
  <c r="L262" i="1"/>
  <c r="AF261" i="1" l="1"/>
  <c r="N262" i="1"/>
  <c r="O262" i="1" s="1"/>
  <c r="Q262" i="1" s="1"/>
  <c r="P262" i="1"/>
  <c r="R262" i="1" s="1"/>
  <c r="S262" i="1" l="1"/>
  <c r="U262" i="1" s="1"/>
  <c r="T262" i="1"/>
  <c r="V262" i="1" s="1"/>
  <c r="W262" i="1" l="1"/>
  <c r="X262" i="1" s="1"/>
  <c r="Y262" i="1" s="1"/>
  <c r="Z262" i="1" s="1"/>
  <c r="AA262" i="1" l="1"/>
  <c r="J263" i="1"/>
  <c r="M263" i="1"/>
  <c r="AB262" i="1" l="1"/>
  <c r="AC262" i="1" s="1"/>
  <c r="AD262" i="1" s="1"/>
  <c r="K266" i="1"/>
  <c r="L263" i="1"/>
  <c r="AF262" i="1" l="1"/>
  <c r="N263" i="1"/>
  <c r="O263" i="1" s="1"/>
  <c r="Q263" i="1" s="1"/>
  <c r="P263" i="1"/>
  <c r="R263" i="1" s="1"/>
  <c r="S263" i="1" l="1"/>
  <c r="U263" i="1" s="1"/>
  <c r="T263" i="1"/>
  <c r="V263" i="1" s="1"/>
  <c r="W263" i="1" l="1"/>
  <c r="X263" i="1" s="1"/>
  <c r="Y263" i="1" s="1"/>
  <c r="Z263" i="1" s="1"/>
  <c r="AA263" i="1" l="1"/>
  <c r="J264" i="1"/>
  <c r="M264" i="1"/>
  <c r="AB263" i="1" l="1"/>
  <c r="AC263" i="1" s="1"/>
  <c r="AD263" i="1" s="1"/>
  <c r="L264" i="1"/>
  <c r="K267" i="1"/>
  <c r="AF263" i="1" l="1"/>
  <c r="N264" i="1"/>
  <c r="O264" i="1" s="1"/>
  <c r="Q264" i="1" s="1"/>
  <c r="P264" i="1"/>
  <c r="R264" i="1" s="1"/>
  <c r="S264" i="1" l="1"/>
  <c r="U264" i="1" s="1"/>
  <c r="T264" i="1"/>
  <c r="V264" i="1" s="1"/>
  <c r="W264" i="1" l="1"/>
  <c r="X264" i="1" s="1"/>
  <c r="Y264" i="1" s="1"/>
  <c r="Z264" i="1" s="1"/>
  <c r="J265" i="1" l="1"/>
  <c r="AA264" i="1"/>
  <c r="M265" i="1"/>
  <c r="AB264" i="1" l="1"/>
  <c r="AC264" i="1" s="1"/>
  <c r="AD264" i="1" s="1"/>
  <c r="L265" i="1"/>
  <c r="K268" i="1"/>
  <c r="AF264" i="1" l="1"/>
  <c r="N265" i="1"/>
  <c r="O265" i="1" s="1"/>
  <c r="Q265" i="1" s="1"/>
  <c r="P265" i="1"/>
  <c r="R265" i="1" s="1"/>
  <c r="T265" i="1" l="1"/>
  <c r="V265" i="1" s="1"/>
  <c r="S265" i="1"/>
  <c r="U265" i="1" s="1"/>
  <c r="W265" i="1" s="1"/>
  <c r="X265" i="1" l="1"/>
  <c r="Y265" i="1" s="1"/>
  <c r="Z265" i="1" s="1"/>
  <c r="AA265" i="1" l="1"/>
  <c r="J266" i="1"/>
  <c r="M266" i="1"/>
  <c r="AB265" i="1" l="1"/>
  <c r="AC265" i="1" s="1"/>
  <c r="AD265" i="1" s="1"/>
  <c r="L266" i="1"/>
  <c r="K269" i="1"/>
  <c r="AF265" i="1" l="1"/>
  <c r="P266" i="1"/>
  <c r="R266" i="1" s="1"/>
  <c r="N266" i="1"/>
  <c r="O266" i="1" s="1"/>
  <c r="Q266" i="1" s="1"/>
  <c r="T266" i="1" l="1"/>
  <c r="V266" i="1" s="1"/>
  <c r="S266" i="1"/>
  <c r="U266" i="1" s="1"/>
  <c r="W266" i="1" s="1"/>
  <c r="X266" i="1" l="1"/>
  <c r="Y266" i="1" s="1"/>
  <c r="Z266" i="1" s="1"/>
  <c r="M267" i="1" l="1"/>
  <c r="AA266" i="1"/>
  <c r="J267" i="1"/>
  <c r="AB266" i="1" l="1"/>
  <c r="AC266" i="1" s="1"/>
  <c r="AD266" i="1" s="1"/>
  <c r="K270" i="1"/>
  <c r="L267" i="1"/>
  <c r="AF266" i="1" l="1"/>
  <c r="N267" i="1"/>
  <c r="O267" i="1" s="1"/>
  <c r="Q267" i="1" s="1"/>
  <c r="P267" i="1"/>
  <c r="R267" i="1" s="1"/>
  <c r="S267" i="1" l="1"/>
  <c r="U267" i="1" s="1"/>
  <c r="T267" i="1"/>
  <c r="V267" i="1" l="1"/>
  <c r="W267" i="1" s="1"/>
  <c r="X267" i="1" l="1"/>
  <c r="Y267" i="1" s="1"/>
  <c r="Z267" i="1" s="1"/>
  <c r="J268" i="1" l="1"/>
  <c r="AA267" i="1"/>
  <c r="M268" i="1"/>
  <c r="AB267" i="1" l="1"/>
  <c r="AC267" i="1" s="1"/>
  <c r="AD267" i="1" s="1"/>
  <c r="L268" i="1"/>
  <c r="K271" i="1"/>
  <c r="AF267" i="1" l="1"/>
  <c r="P268" i="1"/>
  <c r="R268" i="1" s="1"/>
  <c r="N268" i="1"/>
  <c r="O268" i="1" s="1"/>
  <c r="Q268" i="1" s="1"/>
  <c r="T268" i="1" l="1"/>
  <c r="V268" i="1" s="1"/>
  <c r="S268" i="1"/>
  <c r="U268" i="1" l="1"/>
  <c r="W268" i="1" s="1"/>
  <c r="X268" i="1" l="1"/>
  <c r="Y268" i="1" s="1"/>
  <c r="Z268" i="1" s="1"/>
  <c r="J269" i="1" l="1"/>
  <c r="AA268" i="1"/>
  <c r="M269" i="1"/>
  <c r="AB268" i="1" l="1"/>
  <c r="AC268" i="1" s="1"/>
  <c r="AD268" i="1" s="1"/>
  <c r="K272" i="1"/>
  <c r="L269" i="1"/>
  <c r="AF268" i="1" l="1"/>
  <c r="N269" i="1"/>
  <c r="O269" i="1" s="1"/>
  <c r="Q269" i="1" s="1"/>
  <c r="P269" i="1"/>
  <c r="R269" i="1" s="1"/>
  <c r="S269" i="1" l="1"/>
  <c r="U269" i="1" s="1"/>
  <c r="T269" i="1"/>
  <c r="V269" i="1" s="1"/>
  <c r="W269" i="1" l="1"/>
  <c r="X269" i="1" s="1"/>
  <c r="Y269" i="1" s="1"/>
  <c r="Z269" i="1" s="1"/>
  <c r="AA269" i="1" l="1"/>
  <c r="J270" i="1"/>
  <c r="M270" i="1"/>
  <c r="AB269" i="1" l="1"/>
  <c r="AC269" i="1" s="1"/>
  <c r="AD269" i="1" s="1"/>
  <c r="L270" i="1"/>
  <c r="K273" i="1"/>
  <c r="AF269" i="1" l="1"/>
  <c r="N270" i="1"/>
  <c r="O270" i="1" s="1"/>
  <c r="Q270" i="1" s="1"/>
  <c r="P270" i="1"/>
  <c r="R270" i="1" s="1"/>
  <c r="S270" i="1" l="1"/>
  <c r="U270" i="1" s="1"/>
  <c r="T270" i="1"/>
  <c r="V270" i="1" s="1"/>
  <c r="W270" i="1" l="1"/>
  <c r="X270" i="1" s="1"/>
  <c r="Y270" i="1" s="1"/>
  <c r="Z270" i="1" s="1"/>
  <c r="J271" i="1" l="1"/>
  <c r="AA270" i="1"/>
  <c r="M271" i="1"/>
  <c r="AB270" i="1" l="1"/>
  <c r="AC270" i="1" s="1"/>
  <c r="AD270" i="1" s="1"/>
  <c r="L271" i="1"/>
  <c r="K274" i="1"/>
  <c r="AF270" i="1" l="1"/>
  <c r="N271" i="1"/>
  <c r="O271" i="1" s="1"/>
  <c r="Q271" i="1" s="1"/>
  <c r="P271" i="1"/>
  <c r="R271" i="1" s="1"/>
  <c r="S271" i="1" l="1"/>
  <c r="U271" i="1" s="1"/>
  <c r="T271" i="1"/>
  <c r="V271" i="1" s="1"/>
  <c r="W271" i="1" l="1"/>
  <c r="X271" i="1" s="1"/>
  <c r="Y271" i="1" s="1"/>
  <c r="Z271" i="1" s="1"/>
  <c r="AA271" i="1" l="1"/>
  <c r="J272" i="1"/>
  <c r="M272" i="1"/>
  <c r="AB271" i="1" l="1"/>
  <c r="AC271" i="1" s="1"/>
  <c r="AD271" i="1" s="1"/>
  <c r="L272" i="1"/>
  <c r="K275" i="1"/>
  <c r="AF271" i="1" l="1"/>
  <c r="N272" i="1"/>
  <c r="O272" i="1" s="1"/>
  <c r="Q272" i="1" s="1"/>
  <c r="P272" i="1"/>
  <c r="R272" i="1" s="1"/>
  <c r="S272" i="1" l="1"/>
  <c r="U272" i="1" s="1"/>
  <c r="T272" i="1"/>
  <c r="V272" i="1" s="1"/>
  <c r="W272" i="1" l="1"/>
  <c r="X272" i="1" s="1"/>
  <c r="Y272" i="1" s="1"/>
  <c r="Z272" i="1" s="1"/>
  <c r="AA272" i="1" l="1"/>
  <c r="J273" i="1"/>
  <c r="M273" i="1"/>
  <c r="AB272" i="1" l="1"/>
  <c r="AC272" i="1" s="1"/>
  <c r="AD272" i="1" s="1"/>
  <c r="L273" i="1"/>
  <c r="K276" i="1"/>
  <c r="AF272" i="1" l="1"/>
  <c r="P273" i="1"/>
  <c r="R273" i="1" s="1"/>
  <c r="N273" i="1"/>
  <c r="O273" i="1" s="1"/>
  <c r="Q273" i="1" s="1"/>
  <c r="T273" i="1" l="1"/>
  <c r="V273" i="1" s="1"/>
  <c r="S273" i="1"/>
  <c r="U273" i="1" s="1"/>
  <c r="W273" i="1" s="1"/>
  <c r="X273" i="1" l="1"/>
  <c r="Y273" i="1" s="1"/>
  <c r="Z273" i="1" s="1"/>
  <c r="AA273" i="1" l="1"/>
  <c r="J274" i="1"/>
  <c r="M274" i="1"/>
  <c r="AB273" i="1" l="1"/>
  <c r="AC273" i="1" s="1"/>
  <c r="AD273" i="1" s="1"/>
  <c r="L274" i="1"/>
  <c r="K277" i="1"/>
  <c r="AF273" i="1" l="1"/>
  <c r="N274" i="1"/>
  <c r="O274" i="1" s="1"/>
  <c r="Q274" i="1" s="1"/>
  <c r="P274" i="1"/>
  <c r="R274" i="1" s="1"/>
  <c r="S274" i="1" l="1"/>
  <c r="U274" i="1" s="1"/>
  <c r="T274" i="1"/>
  <c r="V274" i="1" s="1"/>
  <c r="W274" i="1" l="1"/>
  <c r="X274" i="1" s="1"/>
  <c r="Y274" i="1" s="1"/>
  <c r="Z274" i="1" s="1"/>
  <c r="AA274" i="1" l="1"/>
  <c r="J275" i="1"/>
  <c r="M275" i="1"/>
  <c r="AB274" i="1" l="1"/>
  <c r="AC274" i="1" s="1"/>
  <c r="AD274" i="1" s="1"/>
  <c r="L275" i="1"/>
  <c r="K278" i="1"/>
  <c r="AF274" i="1" l="1"/>
  <c r="N275" i="1"/>
  <c r="O275" i="1" s="1"/>
  <c r="Q275" i="1" s="1"/>
  <c r="P275" i="1"/>
  <c r="R275" i="1" s="1"/>
  <c r="S275" i="1" l="1"/>
  <c r="U275" i="1" s="1"/>
  <c r="T275" i="1"/>
  <c r="V275" i="1" s="1"/>
  <c r="W275" i="1" l="1"/>
  <c r="X275" i="1" s="1"/>
  <c r="Y275" i="1" s="1"/>
  <c r="Z275" i="1" s="1"/>
  <c r="AA275" i="1" l="1"/>
  <c r="J276" i="1"/>
  <c r="M276" i="1"/>
  <c r="AB275" i="1" l="1"/>
  <c r="L276" i="1"/>
  <c r="K279" i="1"/>
  <c r="AC275" i="1" l="1"/>
  <c r="AD275" i="1" s="1"/>
  <c r="P276" i="1"/>
  <c r="R276" i="1" s="1"/>
  <c r="N276" i="1"/>
  <c r="O276" i="1" s="1"/>
  <c r="Q276" i="1" s="1"/>
  <c r="AF275" i="1" l="1"/>
  <c r="S276" i="1"/>
  <c r="U276" i="1" s="1"/>
  <c r="T276" i="1"/>
  <c r="V276" i="1" s="1"/>
  <c r="W276" i="1" l="1"/>
  <c r="X276" i="1" s="1"/>
  <c r="Y276" i="1" s="1"/>
  <c r="Z276" i="1" s="1"/>
  <c r="J277" i="1" l="1"/>
  <c r="AA276" i="1"/>
  <c r="M277" i="1"/>
  <c r="AB276" i="1" l="1"/>
  <c r="AC276" i="1" s="1"/>
  <c r="AD276" i="1" s="1"/>
  <c r="L277" i="1"/>
  <c r="K280" i="1"/>
  <c r="AF276" i="1" l="1"/>
  <c r="N277" i="1"/>
  <c r="O277" i="1" s="1"/>
  <c r="Q277" i="1" s="1"/>
  <c r="P277" i="1"/>
  <c r="R277" i="1" s="1"/>
  <c r="S277" i="1" l="1"/>
  <c r="U277" i="1" s="1"/>
  <c r="T277" i="1"/>
  <c r="V277" i="1" s="1"/>
  <c r="W277" i="1" l="1"/>
  <c r="X277" i="1" s="1"/>
  <c r="Y277" i="1" s="1"/>
  <c r="Z277" i="1" s="1"/>
  <c r="AA277" i="1" l="1"/>
  <c r="J278" i="1"/>
  <c r="M278" i="1"/>
  <c r="AB277" i="1" l="1"/>
  <c r="AC277" i="1" s="1"/>
  <c r="AD277" i="1" s="1"/>
  <c r="L278" i="1"/>
  <c r="K281" i="1"/>
  <c r="AF277" i="1" l="1"/>
  <c r="N278" i="1"/>
  <c r="O278" i="1" s="1"/>
  <c r="Q278" i="1" s="1"/>
  <c r="P278" i="1"/>
  <c r="R278" i="1" s="1"/>
  <c r="S278" i="1" l="1"/>
  <c r="U278" i="1" s="1"/>
  <c r="T278" i="1"/>
  <c r="V278" i="1" s="1"/>
  <c r="W278" i="1" l="1"/>
  <c r="X278" i="1" s="1"/>
  <c r="Y278" i="1" s="1"/>
  <c r="Z278" i="1" s="1"/>
  <c r="J279" i="1" l="1"/>
  <c r="AA278" i="1"/>
  <c r="M279" i="1"/>
  <c r="AB278" i="1" l="1"/>
  <c r="K282" i="1"/>
  <c r="L279" i="1"/>
  <c r="AC278" i="1" l="1"/>
  <c r="AD278" i="1" s="1"/>
  <c r="N279" i="1"/>
  <c r="O279" i="1" s="1"/>
  <c r="Q279" i="1" s="1"/>
  <c r="P279" i="1"/>
  <c r="R279" i="1" s="1"/>
  <c r="AF278" i="1" l="1"/>
  <c r="T279" i="1"/>
  <c r="V279" i="1" s="1"/>
  <c r="S279" i="1"/>
  <c r="U279" i="1" s="1"/>
  <c r="W279" i="1" l="1"/>
  <c r="X279" i="1" s="1"/>
  <c r="Y279" i="1" s="1"/>
  <c r="Z279" i="1" s="1"/>
  <c r="J280" i="1" l="1"/>
  <c r="AA279" i="1"/>
  <c r="M280" i="1"/>
  <c r="AB279" i="1" l="1"/>
  <c r="K283" i="1"/>
  <c r="L280" i="1"/>
  <c r="AC279" i="1" l="1"/>
  <c r="AD279" i="1" s="1"/>
  <c r="P280" i="1"/>
  <c r="R280" i="1" s="1"/>
  <c r="N280" i="1"/>
  <c r="O280" i="1" s="1"/>
  <c r="Q280" i="1" s="1"/>
  <c r="AF279" i="1" l="1"/>
  <c r="S280" i="1"/>
  <c r="U280" i="1" s="1"/>
  <c r="T280" i="1"/>
  <c r="V280" i="1" s="1"/>
  <c r="W280" i="1" l="1"/>
  <c r="X280" i="1" s="1"/>
  <c r="Y280" i="1" s="1"/>
  <c r="Z280" i="1" s="1"/>
  <c r="AA280" i="1" l="1"/>
  <c r="J281" i="1"/>
  <c r="M281" i="1"/>
  <c r="AB280" i="1" l="1"/>
  <c r="AC280" i="1" s="1"/>
  <c r="AD280" i="1" s="1"/>
  <c r="L281" i="1"/>
  <c r="K284" i="1"/>
  <c r="AF280" i="1" l="1"/>
  <c r="P281" i="1"/>
  <c r="R281" i="1" s="1"/>
  <c r="N281" i="1"/>
  <c r="O281" i="1" s="1"/>
  <c r="Q281" i="1" s="1"/>
  <c r="S281" i="1" l="1"/>
  <c r="U281" i="1" s="1"/>
  <c r="T281" i="1"/>
  <c r="V281" i="1" s="1"/>
  <c r="W281" i="1" l="1"/>
  <c r="X281" i="1" s="1"/>
  <c r="Y281" i="1" s="1"/>
  <c r="Z281" i="1" s="1"/>
  <c r="AA281" i="1" l="1"/>
  <c r="J282" i="1"/>
  <c r="M282" i="1"/>
  <c r="AB281" i="1" l="1"/>
  <c r="AC281" i="1" s="1"/>
  <c r="AD281" i="1" s="1"/>
  <c r="L282" i="1"/>
  <c r="K285" i="1"/>
  <c r="AF281" i="1" l="1"/>
  <c r="P282" i="1"/>
  <c r="R282" i="1" s="1"/>
  <c r="N282" i="1"/>
  <c r="O282" i="1" s="1"/>
  <c r="Q282" i="1" s="1"/>
  <c r="T282" i="1" l="1"/>
  <c r="V282" i="1" s="1"/>
  <c r="S282" i="1"/>
  <c r="U282" i="1" s="1"/>
  <c r="W282" i="1" l="1"/>
  <c r="X282" i="1" s="1"/>
  <c r="Y282" i="1" s="1"/>
  <c r="Z282" i="1" s="1"/>
  <c r="AA282" i="1" l="1"/>
  <c r="J283" i="1"/>
  <c r="M283" i="1"/>
  <c r="AB282" i="1" l="1"/>
  <c r="AC282" i="1" s="1"/>
  <c r="AD282" i="1" s="1"/>
  <c r="L283" i="1"/>
  <c r="K286" i="1"/>
  <c r="AF282" i="1" l="1"/>
  <c r="N283" i="1"/>
  <c r="O283" i="1" s="1"/>
  <c r="Q283" i="1" s="1"/>
  <c r="P283" i="1"/>
  <c r="R283" i="1" s="1"/>
  <c r="T283" i="1" l="1"/>
  <c r="V283" i="1" s="1"/>
  <c r="S283" i="1"/>
  <c r="U283" i="1" l="1"/>
  <c r="W283" i="1" s="1"/>
  <c r="X283" i="1" l="1"/>
  <c r="Y283" i="1" s="1"/>
  <c r="Z283" i="1" s="1"/>
  <c r="AA283" i="1" l="1"/>
  <c r="J284" i="1"/>
  <c r="M284" i="1"/>
  <c r="AB283" i="1" l="1"/>
  <c r="AC283" i="1" s="1"/>
  <c r="AD283" i="1" s="1"/>
  <c r="L284" i="1"/>
  <c r="K287" i="1"/>
  <c r="AF283" i="1" l="1"/>
  <c r="P284" i="1"/>
  <c r="R284" i="1" s="1"/>
  <c r="N284" i="1"/>
  <c r="O284" i="1" s="1"/>
  <c r="Q284" i="1" s="1"/>
  <c r="T284" i="1" l="1"/>
  <c r="V284" i="1" s="1"/>
  <c r="S284" i="1"/>
  <c r="U284" i="1" s="1"/>
  <c r="W284" i="1" l="1"/>
  <c r="X284" i="1" s="1"/>
  <c r="Y284" i="1" s="1"/>
  <c r="Z284" i="1" s="1"/>
  <c r="AA284" i="1" l="1"/>
  <c r="J285" i="1"/>
  <c r="M285" i="1"/>
  <c r="AB284" i="1" l="1"/>
  <c r="AC284" i="1" s="1"/>
  <c r="AD284" i="1" s="1"/>
  <c r="K288" i="1"/>
  <c r="L285" i="1"/>
  <c r="AF284" i="1" l="1"/>
  <c r="N285" i="1"/>
  <c r="O285" i="1" s="1"/>
  <c r="Q285" i="1" s="1"/>
  <c r="P285" i="1"/>
  <c r="R285" i="1" s="1"/>
  <c r="T285" i="1" l="1"/>
  <c r="V285" i="1" s="1"/>
  <c r="S285" i="1"/>
  <c r="U285" i="1" s="1"/>
  <c r="W285" i="1" s="1"/>
  <c r="X285" i="1" l="1"/>
  <c r="Y285" i="1" s="1"/>
  <c r="Z285" i="1" s="1"/>
  <c r="AA285" i="1" l="1"/>
  <c r="J286" i="1"/>
  <c r="M286" i="1"/>
  <c r="AB285" i="1" l="1"/>
  <c r="AC285" i="1" s="1"/>
  <c r="AD285" i="1" s="1"/>
  <c r="L286" i="1"/>
  <c r="K289" i="1"/>
  <c r="AF285" i="1" l="1"/>
  <c r="N286" i="1"/>
  <c r="O286" i="1" s="1"/>
  <c r="Q286" i="1" s="1"/>
  <c r="P286" i="1"/>
  <c r="R286" i="1" s="1"/>
  <c r="S286" i="1" l="1"/>
  <c r="U286" i="1" s="1"/>
  <c r="T286" i="1"/>
  <c r="V286" i="1" s="1"/>
  <c r="W286" i="1" l="1"/>
  <c r="X286" i="1" s="1"/>
  <c r="Y286" i="1" s="1"/>
  <c r="Z286" i="1" s="1"/>
  <c r="J287" i="1" l="1"/>
  <c r="AA286" i="1"/>
  <c r="M287" i="1"/>
  <c r="AB286" i="1" l="1"/>
  <c r="AC286" i="1" s="1"/>
  <c r="AD286" i="1" s="1"/>
  <c r="L287" i="1"/>
  <c r="K290" i="1"/>
  <c r="AF286" i="1" l="1"/>
  <c r="P287" i="1"/>
  <c r="R287" i="1" s="1"/>
  <c r="N287" i="1"/>
  <c r="O287" i="1" s="1"/>
  <c r="Q287" i="1" s="1"/>
  <c r="T287" i="1" l="1"/>
  <c r="V287" i="1" s="1"/>
  <c r="S287" i="1"/>
  <c r="U287" i="1" s="1"/>
  <c r="W287" i="1" l="1"/>
  <c r="X287" i="1" s="1"/>
  <c r="Y287" i="1" s="1"/>
  <c r="Z287" i="1" s="1"/>
  <c r="AA287" i="1" l="1"/>
  <c r="J288" i="1"/>
  <c r="M288" i="1"/>
  <c r="AB287" i="1" l="1"/>
  <c r="AC287" i="1" s="1"/>
  <c r="AD287" i="1" s="1"/>
  <c r="L288" i="1"/>
  <c r="K291" i="1"/>
  <c r="AF287" i="1" l="1"/>
  <c r="P288" i="1"/>
  <c r="R288" i="1" s="1"/>
  <c r="N288" i="1"/>
  <c r="O288" i="1" s="1"/>
  <c r="Q288" i="1" s="1"/>
  <c r="T288" i="1" l="1"/>
  <c r="V288" i="1" s="1"/>
  <c r="S288" i="1"/>
  <c r="U288" i="1" s="1"/>
  <c r="W288" i="1" s="1"/>
  <c r="X288" i="1" l="1"/>
  <c r="Y288" i="1" s="1"/>
  <c r="Z288" i="1" s="1"/>
  <c r="J289" i="1" l="1"/>
  <c r="AA288" i="1"/>
  <c r="M289" i="1"/>
  <c r="AB288" i="1" l="1"/>
  <c r="AC288" i="1" s="1"/>
  <c r="AD288" i="1" s="1"/>
  <c r="L289" i="1"/>
  <c r="K292" i="1"/>
  <c r="AF288" i="1" l="1"/>
  <c r="N289" i="1"/>
  <c r="O289" i="1" s="1"/>
  <c r="Q289" i="1" s="1"/>
  <c r="P289" i="1"/>
  <c r="R289" i="1" s="1"/>
  <c r="T289" i="1" l="1"/>
  <c r="V289" i="1" s="1"/>
  <c r="S289" i="1"/>
  <c r="U289" i="1" s="1"/>
  <c r="W289" i="1" s="1"/>
  <c r="X289" i="1" l="1"/>
  <c r="Y289" i="1" s="1"/>
  <c r="Z289" i="1" s="1"/>
  <c r="J290" i="1" l="1"/>
  <c r="AA289" i="1"/>
  <c r="M290" i="1"/>
  <c r="AB289" i="1" l="1"/>
  <c r="AC289" i="1" s="1"/>
  <c r="AD289" i="1" s="1"/>
  <c r="L290" i="1"/>
  <c r="K293" i="1"/>
  <c r="AF289" i="1" l="1"/>
  <c r="N290" i="1"/>
  <c r="O290" i="1" s="1"/>
  <c r="Q290" i="1" s="1"/>
  <c r="P290" i="1"/>
  <c r="R290" i="1" s="1"/>
  <c r="T290" i="1" l="1"/>
  <c r="V290" i="1" s="1"/>
  <c r="S290" i="1"/>
  <c r="U290" i="1" l="1"/>
  <c r="W290" i="1" s="1"/>
  <c r="X290" i="1" l="1"/>
  <c r="Y290" i="1" s="1"/>
  <c r="Z290" i="1" s="1"/>
  <c r="J291" i="1" l="1"/>
  <c r="AA290" i="1"/>
  <c r="M291" i="1"/>
  <c r="AB290" i="1" l="1"/>
  <c r="AC290" i="1" s="1"/>
  <c r="AD290" i="1" s="1"/>
  <c r="L291" i="1"/>
  <c r="K294" i="1"/>
  <c r="AF290" i="1" l="1"/>
  <c r="N291" i="1"/>
  <c r="O291" i="1" s="1"/>
  <c r="Q291" i="1" s="1"/>
  <c r="P291" i="1"/>
  <c r="R291" i="1" s="1"/>
  <c r="T291" i="1" l="1"/>
  <c r="V291" i="1" s="1"/>
  <c r="S291" i="1"/>
  <c r="U291" i="1" s="1"/>
  <c r="W291" i="1" s="1"/>
  <c r="X291" i="1" l="1"/>
  <c r="Y291" i="1" s="1"/>
  <c r="Z291" i="1" s="1"/>
  <c r="AA291" i="1" l="1"/>
  <c r="J292" i="1"/>
  <c r="M292" i="1"/>
  <c r="AB291" i="1" l="1"/>
  <c r="AC291" i="1" s="1"/>
  <c r="AD291" i="1" s="1"/>
  <c r="L292" i="1"/>
  <c r="K295" i="1"/>
  <c r="AF291" i="1" l="1"/>
  <c r="P292" i="1"/>
  <c r="R292" i="1" s="1"/>
  <c r="N292" i="1"/>
  <c r="O292" i="1" s="1"/>
  <c r="Q292" i="1" s="1"/>
  <c r="T292" i="1" l="1"/>
  <c r="V292" i="1" s="1"/>
  <c r="S292" i="1"/>
  <c r="U292" i="1" s="1"/>
  <c r="W292" i="1" s="1"/>
  <c r="X292" i="1" l="1"/>
  <c r="Y292" i="1" s="1"/>
  <c r="Z292" i="1" s="1"/>
  <c r="AA292" i="1" l="1"/>
  <c r="J293" i="1"/>
  <c r="M293" i="1"/>
  <c r="AB292" i="1" l="1"/>
  <c r="AC292" i="1" s="1"/>
  <c r="AD292" i="1" s="1"/>
  <c r="L293" i="1"/>
  <c r="K296" i="1"/>
  <c r="AF292" i="1" l="1"/>
  <c r="P293" i="1"/>
  <c r="R293" i="1" s="1"/>
  <c r="N293" i="1"/>
  <c r="O293" i="1" s="1"/>
  <c r="Q293" i="1" s="1"/>
  <c r="S293" i="1" l="1"/>
  <c r="U293" i="1" s="1"/>
  <c r="T293" i="1"/>
  <c r="V293" i="1" s="1"/>
  <c r="W293" i="1" l="1"/>
  <c r="X293" i="1" s="1"/>
  <c r="Y293" i="1" s="1"/>
  <c r="Z293" i="1" s="1"/>
  <c r="AA293" i="1" l="1"/>
  <c r="J294" i="1"/>
  <c r="M294" i="1"/>
  <c r="AB293" i="1" l="1"/>
  <c r="AC293" i="1" s="1"/>
  <c r="AD293" i="1" s="1"/>
  <c r="L294" i="1"/>
  <c r="K297" i="1"/>
  <c r="AF293" i="1" l="1"/>
  <c r="P294" i="1"/>
  <c r="R294" i="1" s="1"/>
  <c r="N294" i="1"/>
  <c r="O294" i="1" s="1"/>
  <c r="Q294" i="1" s="1"/>
  <c r="S294" i="1" l="1"/>
  <c r="U294" i="1" s="1"/>
  <c r="T294" i="1"/>
  <c r="V294" i="1" s="1"/>
  <c r="W294" i="1" l="1"/>
  <c r="X294" i="1" s="1"/>
  <c r="Y294" i="1" s="1"/>
  <c r="Z294" i="1" s="1"/>
  <c r="AA294" i="1" l="1"/>
  <c r="J295" i="1"/>
  <c r="M295" i="1"/>
  <c r="AB294" i="1" l="1"/>
  <c r="AC294" i="1" s="1"/>
  <c r="AD294" i="1" s="1"/>
  <c r="L295" i="1"/>
  <c r="K298" i="1"/>
  <c r="AF294" i="1" l="1"/>
  <c r="N295" i="1"/>
  <c r="O295" i="1" s="1"/>
  <c r="Q295" i="1" s="1"/>
  <c r="P295" i="1"/>
  <c r="R295" i="1" s="1"/>
  <c r="S295" i="1" l="1"/>
  <c r="U295" i="1" s="1"/>
  <c r="T295" i="1"/>
  <c r="V295" i="1" s="1"/>
  <c r="W295" i="1" l="1"/>
  <c r="X295" i="1" s="1"/>
  <c r="Y295" i="1" s="1"/>
  <c r="Z295" i="1" s="1"/>
  <c r="AA295" i="1" l="1"/>
  <c r="J296" i="1"/>
  <c r="M296" i="1"/>
  <c r="AB295" i="1" l="1"/>
  <c r="AC295" i="1" s="1"/>
  <c r="AD295" i="1" s="1"/>
  <c r="L296" i="1"/>
  <c r="K299" i="1"/>
  <c r="AF295" i="1" l="1"/>
  <c r="P296" i="1"/>
  <c r="R296" i="1" s="1"/>
  <c r="N296" i="1"/>
  <c r="O296" i="1" s="1"/>
  <c r="Q296" i="1" s="1"/>
  <c r="S296" i="1" l="1"/>
  <c r="U296" i="1" s="1"/>
  <c r="T296" i="1"/>
  <c r="V296" i="1" s="1"/>
  <c r="W296" i="1" l="1"/>
  <c r="X296" i="1" s="1"/>
  <c r="Y296" i="1" s="1"/>
  <c r="Z296" i="1" s="1"/>
  <c r="AA296" i="1" l="1"/>
  <c r="J297" i="1"/>
  <c r="M297" i="1"/>
  <c r="AB296" i="1" l="1"/>
  <c r="AC296" i="1" s="1"/>
  <c r="AD296" i="1" s="1"/>
  <c r="L297" i="1"/>
  <c r="K300" i="1"/>
  <c r="AF296" i="1" l="1"/>
  <c r="P297" i="1"/>
  <c r="R297" i="1" s="1"/>
  <c r="N297" i="1"/>
  <c r="O297" i="1" s="1"/>
  <c r="Q297" i="1" s="1"/>
  <c r="S297" i="1" l="1"/>
  <c r="U297" i="1" s="1"/>
  <c r="T297" i="1"/>
  <c r="V297" i="1" s="1"/>
  <c r="W297" i="1" l="1"/>
  <c r="X297" i="1" s="1"/>
  <c r="Y297" i="1" s="1"/>
  <c r="Z297" i="1" s="1"/>
  <c r="AA297" i="1" l="1"/>
  <c r="J298" i="1"/>
  <c r="M298" i="1"/>
  <c r="AB297" i="1" l="1"/>
  <c r="AC297" i="1" s="1"/>
  <c r="AD297" i="1" s="1"/>
  <c r="K301" i="1"/>
  <c r="L298" i="1"/>
  <c r="AF297" i="1" l="1"/>
  <c r="P298" i="1"/>
  <c r="R298" i="1" s="1"/>
  <c r="N298" i="1"/>
  <c r="O298" i="1" s="1"/>
  <c r="Q298" i="1" s="1"/>
  <c r="S298" i="1" l="1"/>
  <c r="U298" i="1" s="1"/>
  <c r="T298" i="1"/>
  <c r="V298" i="1" s="1"/>
  <c r="W298" i="1" l="1"/>
  <c r="X298" i="1" s="1"/>
  <c r="Y298" i="1" s="1"/>
  <c r="Z298" i="1" s="1"/>
  <c r="AA298" i="1" l="1"/>
  <c r="J299" i="1"/>
  <c r="M299" i="1"/>
  <c r="AB298" i="1" l="1"/>
  <c r="AC298" i="1" s="1"/>
  <c r="AD298" i="1" s="1"/>
  <c r="K302" i="1"/>
  <c r="L299" i="1"/>
  <c r="AF298" i="1" l="1"/>
  <c r="P299" i="1"/>
  <c r="R299" i="1" s="1"/>
  <c r="N299" i="1"/>
  <c r="O299" i="1" s="1"/>
  <c r="Q299" i="1" s="1"/>
  <c r="T299" i="1" l="1"/>
  <c r="V299" i="1" s="1"/>
  <c r="S299" i="1"/>
  <c r="U299" i="1" l="1"/>
  <c r="W299" i="1" s="1"/>
  <c r="X299" i="1" l="1"/>
  <c r="Y299" i="1" s="1"/>
  <c r="Z299" i="1" s="1"/>
  <c r="AA299" i="1" l="1"/>
  <c r="J300" i="1"/>
  <c r="M300" i="1"/>
  <c r="AB299" i="1" l="1"/>
  <c r="AC299" i="1" s="1"/>
  <c r="AD299" i="1" s="1"/>
  <c r="K303" i="1"/>
  <c r="L300" i="1"/>
  <c r="AF299" i="1" l="1"/>
  <c r="P300" i="1"/>
  <c r="R300" i="1" s="1"/>
  <c r="N300" i="1"/>
  <c r="O300" i="1" s="1"/>
  <c r="Q300" i="1" s="1"/>
  <c r="S300" i="1" l="1"/>
  <c r="U300" i="1" s="1"/>
  <c r="T300" i="1"/>
  <c r="V300" i="1" s="1"/>
  <c r="W300" i="1" l="1"/>
  <c r="X300" i="1" s="1"/>
  <c r="Y300" i="1" s="1"/>
  <c r="Z300" i="1" s="1"/>
  <c r="AA300" i="1" l="1"/>
  <c r="J301" i="1"/>
  <c r="M301" i="1"/>
  <c r="AB300" i="1" l="1"/>
  <c r="L301" i="1"/>
  <c r="K304" i="1"/>
  <c r="AC300" i="1" l="1"/>
  <c r="AD300" i="1" s="1"/>
  <c r="N301" i="1"/>
  <c r="O301" i="1" s="1"/>
  <c r="Q301" i="1" s="1"/>
  <c r="P301" i="1"/>
  <c r="R301" i="1" s="1"/>
  <c r="AF300" i="1" l="1"/>
  <c r="T301" i="1"/>
  <c r="V301" i="1" s="1"/>
  <c r="S301" i="1"/>
  <c r="U301" i="1" s="1"/>
  <c r="W301" i="1" l="1"/>
  <c r="X301" i="1" s="1"/>
  <c r="Y301" i="1" s="1"/>
  <c r="Z301" i="1" s="1"/>
  <c r="AA301" i="1" l="1"/>
  <c r="J302" i="1"/>
  <c r="M302" i="1"/>
  <c r="AB301" i="1" l="1"/>
  <c r="AC301" i="1" s="1"/>
  <c r="AD301" i="1" s="1"/>
  <c r="K305" i="1"/>
  <c r="L302" i="1"/>
  <c r="AF301" i="1" l="1"/>
  <c r="N302" i="1"/>
  <c r="O302" i="1" s="1"/>
  <c r="Q302" i="1" s="1"/>
  <c r="P302" i="1"/>
  <c r="R302" i="1" s="1"/>
  <c r="S302" i="1" l="1"/>
  <c r="U302" i="1" s="1"/>
  <c r="T302" i="1"/>
  <c r="V302" i="1" s="1"/>
  <c r="W302" i="1" l="1"/>
  <c r="X302" i="1" s="1"/>
  <c r="Y302" i="1" s="1"/>
  <c r="Z302" i="1" s="1"/>
  <c r="J303" i="1" l="1"/>
  <c r="L303" i="1" s="1"/>
  <c r="M303" i="1"/>
  <c r="AA302" i="1"/>
  <c r="AB302" i="1" l="1"/>
  <c r="AC302" i="1" s="1"/>
  <c r="AD302" i="1" s="1"/>
  <c r="K306" i="1"/>
  <c r="P303" i="1"/>
  <c r="R303" i="1" s="1"/>
  <c r="N303" i="1"/>
  <c r="O303" i="1" s="1"/>
  <c r="Q303" i="1" s="1"/>
  <c r="AF302" i="1" l="1"/>
  <c r="S303" i="1"/>
  <c r="U303" i="1" s="1"/>
  <c r="T303" i="1"/>
  <c r="V303" i="1" s="1"/>
  <c r="W303" i="1" l="1"/>
  <c r="X303" i="1" s="1"/>
  <c r="Y303" i="1" s="1"/>
  <c r="Z303" i="1" s="1"/>
  <c r="AA303" i="1" l="1"/>
  <c r="J304" i="1"/>
  <c r="M304" i="1"/>
  <c r="AB303" i="1" l="1"/>
  <c r="AC303" i="1" s="1"/>
  <c r="AD303" i="1" s="1"/>
  <c r="L304" i="1"/>
  <c r="K307" i="1"/>
  <c r="AF303" i="1" l="1"/>
  <c r="P304" i="1"/>
  <c r="R304" i="1" s="1"/>
  <c r="N304" i="1"/>
  <c r="O304" i="1" s="1"/>
  <c r="Q304" i="1" s="1"/>
  <c r="S304" i="1" l="1"/>
  <c r="U304" i="1" s="1"/>
  <c r="T304" i="1"/>
  <c r="V304" i="1" s="1"/>
  <c r="W304" i="1" l="1"/>
  <c r="X304" i="1" s="1"/>
  <c r="Y304" i="1" s="1"/>
  <c r="Z304" i="1" s="1"/>
  <c r="AA304" i="1" l="1"/>
  <c r="J305" i="1"/>
  <c r="M305" i="1"/>
  <c r="AB304" i="1" l="1"/>
  <c r="AC304" i="1" s="1"/>
  <c r="AD304" i="1" s="1"/>
  <c r="L305" i="1"/>
  <c r="K308" i="1"/>
  <c r="AF304" i="1" l="1"/>
  <c r="N305" i="1"/>
  <c r="O305" i="1" s="1"/>
  <c r="Q305" i="1" s="1"/>
  <c r="P305" i="1"/>
  <c r="R305" i="1" s="1"/>
  <c r="T305" i="1" l="1"/>
  <c r="V305" i="1" s="1"/>
  <c r="S305" i="1"/>
  <c r="U305" i="1" s="1"/>
  <c r="W305" i="1" l="1"/>
  <c r="X305" i="1" s="1"/>
  <c r="Y305" i="1" s="1"/>
  <c r="Z305" i="1" s="1"/>
  <c r="AA305" i="1" l="1"/>
  <c r="J306" i="1"/>
  <c r="M306" i="1"/>
  <c r="AB305" i="1" l="1"/>
  <c r="AC305" i="1" s="1"/>
  <c r="AD305" i="1" s="1"/>
  <c r="L306" i="1"/>
  <c r="K309" i="1"/>
  <c r="AF305" i="1" l="1"/>
  <c r="P306" i="1"/>
  <c r="R306" i="1" s="1"/>
  <c r="N306" i="1"/>
  <c r="O306" i="1" s="1"/>
  <c r="Q306" i="1" s="1"/>
  <c r="T306" i="1" l="1"/>
  <c r="V306" i="1" s="1"/>
  <c r="S306" i="1"/>
  <c r="U306" i="1" l="1"/>
  <c r="W306" i="1" s="1"/>
  <c r="X306" i="1" l="1"/>
  <c r="Y306" i="1" s="1"/>
  <c r="Z306" i="1" s="1"/>
  <c r="AA306" i="1" l="1"/>
  <c r="J307" i="1"/>
  <c r="M307" i="1"/>
  <c r="AB306" i="1" l="1"/>
  <c r="AC306" i="1" s="1"/>
  <c r="AD306" i="1" s="1"/>
  <c r="L307" i="1"/>
  <c r="K310" i="1"/>
  <c r="AF306" i="1" l="1"/>
  <c r="N307" i="1"/>
  <c r="O307" i="1" s="1"/>
  <c r="Q307" i="1" s="1"/>
  <c r="P307" i="1"/>
  <c r="R307" i="1" s="1"/>
  <c r="S307" i="1" l="1"/>
  <c r="U307" i="1" s="1"/>
  <c r="T307" i="1"/>
  <c r="V307" i="1" s="1"/>
  <c r="W307" i="1" l="1"/>
  <c r="X307" i="1" s="1"/>
  <c r="Y307" i="1" s="1"/>
  <c r="Z307" i="1" s="1"/>
  <c r="J308" i="1" l="1"/>
  <c r="AA307" i="1"/>
  <c r="M308" i="1"/>
  <c r="AB307" i="1" l="1"/>
  <c r="AC307" i="1" s="1"/>
  <c r="AD307" i="1" s="1"/>
  <c r="L308" i="1"/>
  <c r="K311" i="1"/>
  <c r="AF307" i="1" l="1"/>
  <c r="N308" i="1"/>
  <c r="O308" i="1" s="1"/>
  <c r="Q308" i="1" s="1"/>
  <c r="P308" i="1"/>
  <c r="R308" i="1" s="1"/>
  <c r="S308" i="1" l="1"/>
  <c r="U308" i="1" s="1"/>
  <c r="T308" i="1"/>
  <c r="V308" i="1" s="1"/>
  <c r="W308" i="1" l="1"/>
  <c r="X308" i="1" s="1"/>
  <c r="Y308" i="1" s="1"/>
  <c r="Z308" i="1" s="1"/>
  <c r="J309" i="1" l="1"/>
  <c r="AA308" i="1"/>
  <c r="M309" i="1"/>
  <c r="AB308" i="1" l="1"/>
  <c r="AC308" i="1" s="1"/>
  <c r="AD308" i="1" s="1"/>
  <c r="K312" i="1"/>
  <c r="L309" i="1"/>
  <c r="AF308" i="1" l="1"/>
  <c r="N309" i="1"/>
  <c r="O309" i="1" s="1"/>
  <c r="Q309" i="1" s="1"/>
  <c r="P309" i="1"/>
  <c r="R309" i="1" s="1"/>
  <c r="T309" i="1" l="1"/>
  <c r="V309" i="1" s="1"/>
  <c r="S309" i="1"/>
  <c r="U309" i="1" s="1"/>
  <c r="W309" i="1" s="1"/>
  <c r="X309" i="1" l="1"/>
  <c r="Y309" i="1" s="1"/>
  <c r="Z309" i="1" s="1"/>
  <c r="AA309" i="1" l="1"/>
  <c r="J310" i="1"/>
  <c r="M310" i="1"/>
  <c r="AB309" i="1" l="1"/>
  <c r="AC309" i="1" s="1"/>
  <c r="AD309" i="1" s="1"/>
  <c r="L310" i="1"/>
  <c r="K313" i="1"/>
  <c r="AF309" i="1" l="1"/>
  <c r="P310" i="1"/>
  <c r="R310" i="1" s="1"/>
  <c r="N310" i="1"/>
  <c r="O310" i="1" s="1"/>
  <c r="Q310" i="1" s="1"/>
  <c r="T310" i="1" l="1"/>
  <c r="V310" i="1" s="1"/>
  <c r="S310" i="1"/>
  <c r="U310" i="1" s="1"/>
  <c r="W310" i="1" l="1"/>
  <c r="X310" i="1" s="1"/>
  <c r="Y310" i="1" s="1"/>
  <c r="Z310" i="1" s="1"/>
  <c r="AA310" i="1" l="1"/>
  <c r="J311" i="1"/>
  <c r="M311" i="1"/>
  <c r="AB310" i="1" l="1"/>
  <c r="AC310" i="1" s="1"/>
  <c r="AD310" i="1" s="1"/>
  <c r="L311" i="1"/>
  <c r="K314" i="1"/>
  <c r="AF310" i="1" l="1"/>
  <c r="N311" i="1"/>
  <c r="O311" i="1" s="1"/>
  <c r="Q311" i="1" s="1"/>
  <c r="P311" i="1"/>
  <c r="R311" i="1" s="1"/>
  <c r="T311" i="1" l="1"/>
  <c r="V311" i="1" s="1"/>
  <c r="S311" i="1"/>
  <c r="U311" i="1" s="1"/>
  <c r="W311" i="1" s="1"/>
  <c r="X311" i="1" l="1"/>
  <c r="Y311" i="1" s="1"/>
  <c r="Z311" i="1" s="1"/>
  <c r="AA311" i="1" l="1"/>
  <c r="J312" i="1"/>
  <c r="M312" i="1"/>
  <c r="AB311" i="1" l="1"/>
  <c r="AC311" i="1" s="1"/>
  <c r="AD311" i="1" s="1"/>
  <c r="K315" i="1"/>
  <c r="L312" i="1"/>
  <c r="AF311" i="1" l="1"/>
  <c r="P312" i="1"/>
  <c r="R312" i="1" s="1"/>
  <c r="N312" i="1"/>
  <c r="O312" i="1" s="1"/>
  <c r="Q312" i="1" s="1"/>
  <c r="T312" i="1" l="1"/>
  <c r="V312" i="1" s="1"/>
  <c r="S312" i="1"/>
  <c r="U312" i="1" s="1"/>
  <c r="W312" i="1" l="1"/>
  <c r="X312" i="1" s="1"/>
  <c r="Y312" i="1" s="1"/>
  <c r="Z312" i="1" s="1"/>
  <c r="J313" i="1" l="1"/>
  <c r="AA312" i="1"/>
  <c r="M313" i="1"/>
  <c r="AB312" i="1" l="1"/>
  <c r="AC312" i="1" s="1"/>
  <c r="AD312" i="1" s="1"/>
  <c r="L313" i="1"/>
  <c r="K316" i="1"/>
  <c r="AF312" i="1" l="1"/>
  <c r="P313" i="1"/>
  <c r="R313" i="1" s="1"/>
  <c r="N313" i="1"/>
  <c r="O313" i="1" s="1"/>
  <c r="Q313" i="1" s="1"/>
  <c r="S313" i="1" l="1"/>
  <c r="U313" i="1" s="1"/>
  <c r="T313" i="1"/>
  <c r="V313" i="1" s="1"/>
  <c r="W313" i="1" l="1"/>
  <c r="X313" i="1" s="1"/>
  <c r="Y313" i="1" s="1"/>
  <c r="Z313" i="1" s="1"/>
  <c r="J314" i="1" l="1"/>
  <c r="AA313" i="1"/>
  <c r="M314" i="1"/>
  <c r="AB313" i="1" l="1"/>
  <c r="AC313" i="1" s="1"/>
  <c r="AD313" i="1" s="1"/>
  <c r="K317" i="1"/>
  <c r="L314" i="1"/>
  <c r="AF313" i="1" l="1"/>
  <c r="N314" i="1"/>
  <c r="O314" i="1" s="1"/>
  <c r="Q314" i="1" s="1"/>
  <c r="P314" i="1"/>
  <c r="R314" i="1" s="1"/>
  <c r="T314" i="1" l="1"/>
  <c r="V314" i="1" s="1"/>
  <c r="S314" i="1"/>
  <c r="U314" i="1" s="1"/>
  <c r="W314" i="1" l="1"/>
  <c r="X314" i="1" s="1"/>
  <c r="Y314" i="1" s="1"/>
  <c r="Z314" i="1" s="1"/>
  <c r="J315" i="1" l="1"/>
  <c r="AA314" i="1"/>
  <c r="M315" i="1"/>
  <c r="AB314" i="1" l="1"/>
  <c r="AC314" i="1" s="1"/>
  <c r="AD314" i="1" s="1"/>
  <c r="L315" i="1"/>
  <c r="K318" i="1"/>
  <c r="AF314" i="1" l="1"/>
  <c r="P315" i="1"/>
  <c r="R315" i="1" s="1"/>
  <c r="N315" i="1"/>
  <c r="O315" i="1" s="1"/>
  <c r="Q315" i="1" s="1"/>
  <c r="T315" i="1" l="1"/>
  <c r="V315" i="1" s="1"/>
  <c r="S315" i="1"/>
  <c r="U315" i="1" s="1"/>
  <c r="W315" i="1" l="1"/>
  <c r="X315" i="1" s="1"/>
  <c r="Y315" i="1" s="1"/>
  <c r="Z315" i="1" s="1"/>
  <c r="AA315" i="1" l="1"/>
  <c r="J316" i="1"/>
  <c r="M316" i="1"/>
  <c r="AB315" i="1" l="1"/>
  <c r="AC315" i="1" s="1"/>
  <c r="AD315" i="1" s="1"/>
  <c r="K319" i="1"/>
  <c r="L316" i="1"/>
  <c r="AF315" i="1" l="1"/>
  <c r="N316" i="1"/>
  <c r="O316" i="1" s="1"/>
  <c r="Q316" i="1" s="1"/>
  <c r="P316" i="1"/>
  <c r="R316" i="1" s="1"/>
  <c r="S316" i="1" l="1"/>
  <c r="U316" i="1" s="1"/>
  <c r="T316" i="1"/>
  <c r="V316" i="1" s="1"/>
  <c r="W316" i="1" l="1"/>
  <c r="X316" i="1" s="1"/>
  <c r="Y316" i="1" s="1"/>
  <c r="Z316" i="1" s="1"/>
  <c r="AA316" i="1" l="1"/>
  <c r="J317" i="1"/>
  <c r="M317" i="1"/>
  <c r="AB316" i="1" l="1"/>
  <c r="AC316" i="1" s="1"/>
  <c r="AD316" i="1" s="1"/>
  <c r="L317" i="1"/>
  <c r="K320" i="1"/>
  <c r="AF316" i="1" l="1"/>
  <c r="P317" i="1"/>
  <c r="R317" i="1" s="1"/>
  <c r="N317" i="1"/>
  <c r="O317" i="1" s="1"/>
  <c r="Q317" i="1" s="1"/>
  <c r="T317" i="1" l="1"/>
  <c r="V317" i="1" s="1"/>
  <c r="S317" i="1"/>
  <c r="U317" i="1" s="1"/>
  <c r="W317" i="1" s="1"/>
  <c r="X317" i="1" l="1"/>
  <c r="Y317" i="1" s="1"/>
  <c r="Z317" i="1" s="1"/>
  <c r="AA317" i="1" l="1"/>
  <c r="J318" i="1"/>
  <c r="M318" i="1"/>
  <c r="AB317" i="1" l="1"/>
  <c r="AC317" i="1" s="1"/>
  <c r="AD317" i="1" s="1"/>
  <c r="K321" i="1"/>
  <c r="L318" i="1"/>
  <c r="AF317" i="1" l="1"/>
  <c r="N318" i="1"/>
  <c r="O318" i="1" s="1"/>
  <c r="Q318" i="1" s="1"/>
  <c r="P318" i="1"/>
  <c r="R318" i="1" s="1"/>
  <c r="T318" i="1" l="1"/>
  <c r="V318" i="1" s="1"/>
  <c r="S318" i="1"/>
  <c r="U318" i="1" s="1"/>
  <c r="W318" i="1" l="1"/>
  <c r="X318" i="1" s="1"/>
  <c r="Y318" i="1" s="1"/>
  <c r="Z318" i="1" s="1"/>
  <c r="J319" i="1" l="1"/>
  <c r="AA318" i="1"/>
  <c r="M319" i="1"/>
  <c r="AB318" i="1" l="1"/>
  <c r="AC318" i="1" s="1"/>
  <c r="AD318" i="1" s="1"/>
  <c r="L319" i="1"/>
  <c r="K322" i="1"/>
  <c r="AF318" i="1" l="1"/>
  <c r="N319" i="1"/>
  <c r="O319" i="1" s="1"/>
  <c r="Q319" i="1" s="1"/>
  <c r="P319" i="1"/>
  <c r="R319" i="1" s="1"/>
  <c r="S319" i="1" l="1"/>
  <c r="U319" i="1" s="1"/>
  <c r="T319" i="1"/>
  <c r="V319" i="1" s="1"/>
  <c r="W319" i="1" l="1"/>
  <c r="X319" i="1" s="1"/>
  <c r="Y319" i="1" s="1"/>
  <c r="Z319" i="1" s="1"/>
  <c r="AA319" i="1" l="1"/>
  <c r="J320" i="1"/>
  <c r="M320" i="1"/>
  <c r="AB319" i="1" l="1"/>
  <c r="AC319" i="1" s="1"/>
  <c r="AD319" i="1" s="1"/>
  <c r="L320" i="1"/>
  <c r="K323" i="1"/>
  <c r="AF319" i="1" l="1"/>
  <c r="N320" i="1"/>
  <c r="O320" i="1" s="1"/>
  <c r="Q320" i="1" s="1"/>
  <c r="P320" i="1"/>
  <c r="R320" i="1" s="1"/>
  <c r="T320" i="1" l="1"/>
  <c r="V320" i="1" s="1"/>
  <c r="S320" i="1"/>
  <c r="U320" i="1" s="1"/>
  <c r="W320" i="1" l="1"/>
  <c r="X320" i="1" s="1"/>
  <c r="Y320" i="1" s="1"/>
  <c r="Z320" i="1" s="1"/>
  <c r="J321" i="1" l="1"/>
  <c r="AA320" i="1"/>
  <c r="M321" i="1"/>
  <c r="AB320" i="1" l="1"/>
  <c r="AC320" i="1" s="1"/>
  <c r="AD320" i="1" s="1"/>
  <c r="L321" i="1"/>
  <c r="K324" i="1"/>
  <c r="AF320" i="1" l="1"/>
  <c r="P321" i="1"/>
  <c r="R321" i="1" s="1"/>
  <c r="N321" i="1"/>
  <c r="O321" i="1" s="1"/>
  <c r="Q321" i="1" s="1"/>
  <c r="T321" i="1" l="1"/>
  <c r="V321" i="1" s="1"/>
  <c r="S321" i="1"/>
  <c r="U321" i="1" s="1"/>
  <c r="W321" i="1" l="1"/>
  <c r="X321" i="1" s="1"/>
  <c r="Y321" i="1" s="1"/>
  <c r="Z321" i="1" s="1"/>
  <c r="AA321" i="1" l="1"/>
  <c r="J322" i="1"/>
  <c r="M322" i="1"/>
  <c r="AB321" i="1" l="1"/>
  <c r="AC321" i="1" s="1"/>
  <c r="AD321" i="1" s="1"/>
  <c r="L322" i="1"/>
  <c r="K325" i="1"/>
  <c r="AF321" i="1" l="1"/>
  <c r="N322" i="1"/>
  <c r="O322" i="1" s="1"/>
  <c r="Q322" i="1" s="1"/>
  <c r="P322" i="1"/>
  <c r="R322" i="1" s="1"/>
  <c r="T322" i="1" l="1"/>
  <c r="V322" i="1" s="1"/>
  <c r="S322" i="1"/>
  <c r="U322" i="1" l="1"/>
  <c r="W322" i="1" s="1"/>
  <c r="X322" i="1" l="1"/>
  <c r="Y322" i="1" s="1"/>
  <c r="Z322" i="1" s="1"/>
  <c r="AA322" i="1" l="1"/>
  <c r="J323" i="1"/>
  <c r="M323" i="1"/>
  <c r="AB322" i="1" l="1"/>
  <c r="AC322" i="1" s="1"/>
  <c r="AD322" i="1" s="1"/>
  <c r="L323" i="1"/>
  <c r="K326" i="1"/>
  <c r="AF322" i="1" l="1"/>
  <c r="P323" i="1"/>
  <c r="R323" i="1" s="1"/>
  <c r="N323" i="1"/>
  <c r="O323" i="1" s="1"/>
  <c r="Q323" i="1" s="1"/>
  <c r="T323" i="1" l="1"/>
  <c r="V323" i="1" s="1"/>
  <c r="S323" i="1"/>
  <c r="U323" i="1" s="1"/>
  <c r="W323" i="1" l="1"/>
  <c r="X323" i="1" s="1"/>
  <c r="Y323" i="1" s="1"/>
  <c r="Z323" i="1" s="1"/>
  <c r="M324" i="1" l="1"/>
  <c r="AA323" i="1"/>
  <c r="J324" i="1"/>
  <c r="AB323" i="1" l="1"/>
  <c r="AC323" i="1" s="1"/>
  <c r="AD323" i="1" s="1"/>
  <c r="K327" i="1"/>
  <c r="L324" i="1"/>
  <c r="AF323" i="1" l="1"/>
  <c r="P324" i="1"/>
  <c r="R324" i="1" s="1"/>
  <c r="N324" i="1"/>
  <c r="O324" i="1" s="1"/>
  <c r="Q324" i="1" s="1"/>
  <c r="S324" i="1" l="1"/>
  <c r="U324" i="1" s="1"/>
  <c r="T324" i="1"/>
  <c r="V324" i="1" s="1"/>
  <c r="W324" i="1" l="1"/>
  <c r="X324" i="1" s="1"/>
  <c r="Y324" i="1" s="1"/>
  <c r="Z324" i="1" s="1"/>
  <c r="AA324" i="1" l="1"/>
  <c r="J325" i="1"/>
  <c r="M325" i="1"/>
  <c r="AB324" i="1" l="1"/>
  <c r="AC324" i="1" s="1"/>
  <c r="AD324" i="1" s="1"/>
  <c r="L325" i="1"/>
  <c r="K328" i="1"/>
  <c r="AF324" i="1" l="1"/>
  <c r="N325" i="1"/>
  <c r="O325" i="1" s="1"/>
  <c r="Q325" i="1" s="1"/>
  <c r="P325" i="1"/>
  <c r="R325" i="1" s="1"/>
  <c r="T325" i="1" l="1"/>
  <c r="V325" i="1" s="1"/>
  <c r="S325" i="1"/>
  <c r="U325" i="1" s="1"/>
  <c r="W325" i="1" l="1"/>
  <c r="X325" i="1" s="1"/>
  <c r="Y325" i="1" s="1"/>
  <c r="Z325" i="1" s="1"/>
  <c r="J326" i="1" l="1"/>
  <c r="AA325" i="1"/>
  <c r="M326" i="1"/>
  <c r="AB325" i="1" l="1"/>
  <c r="AC325" i="1" s="1"/>
  <c r="AD325" i="1" s="1"/>
  <c r="L326" i="1"/>
  <c r="K329" i="1"/>
  <c r="AF325" i="1" l="1"/>
  <c r="P326" i="1"/>
  <c r="R326" i="1" s="1"/>
  <c r="N326" i="1"/>
  <c r="O326" i="1" s="1"/>
  <c r="Q326" i="1" s="1"/>
  <c r="S326" i="1" l="1"/>
  <c r="U326" i="1" s="1"/>
  <c r="T326" i="1"/>
  <c r="V326" i="1" s="1"/>
  <c r="W326" i="1" l="1"/>
  <c r="X326" i="1" s="1"/>
  <c r="Y326" i="1" s="1"/>
  <c r="Z326" i="1" s="1"/>
  <c r="J327" i="1" l="1"/>
  <c r="AA326" i="1"/>
  <c r="M327" i="1"/>
  <c r="AB326" i="1" l="1"/>
  <c r="AC326" i="1" s="1"/>
  <c r="AD326" i="1" s="1"/>
  <c r="L327" i="1"/>
  <c r="K330" i="1"/>
  <c r="AF326" i="1" l="1"/>
  <c r="N327" i="1"/>
  <c r="O327" i="1" s="1"/>
  <c r="Q327" i="1" s="1"/>
  <c r="P327" i="1"/>
  <c r="R327" i="1" s="1"/>
  <c r="S327" i="1" l="1"/>
  <c r="T327" i="1"/>
  <c r="V327" i="1" s="1"/>
  <c r="U327" i="1" l="1"/>
  <c r="W327" i="1" s="1"/>
  <c r="X327" i="1" l="1"/>
  <c r="Y327" i="1" s="1"/>
  <c r="Z327" i="1" s="1"/>
  <c r="AA327" i="1" l="1"/>
  <c r="J328" i="1"/>
  <c r="M328" i="1"/>
  <c r="AB327" i="1" l="1"/>
  <c r="AC327" i="1" s="1"/>
  <c r="AD327" i="1" s="1"/>
  <c r="L328" i="1"/>
  <c r="K331" i="1"/>
  <c r="AF327" i="1" l="1"/>
  <c r="N328" i="1"/>
  <c r="O328" i="1" s="1"/>
  <c r="Q328" i="1" s="1"/>
  <c r="P328" i="1"/>
  <c r="R328" i="1" s="1"/>
  <c r="T328" i="1" l="1"/>
  <c r="V328" i="1" s="1"/>
  <c r="S328" i="1"/>
  <c r="U328" i="1" l="1"/>
  <c r="W328" i="1" s="1"/>
  <c r="X328" i="1" l="1"/>
  <c r="Y328" i="1" s="1"/>
  <c r="Z328" i="1" s="1"/>
  <c r="AA328" i="1" l="1"/>
  <c r="J329" i="1"/>
  <c r="M329" i="1"/>
  <c r="AB328" i="1" l="1"/>
  <c r="AC328" i="1" s="1"/>
  <c r="AD328" i="1" s="1"/>
  <c r="L329" i="1"/>
  <c r="K332" i="1"/>
  <c r="AF328" i="1" l="1"/>
  <c r="N329" i="1"/>
  <c r="O329" i="1" s="1"/>
  <c r="Q329" i="1" s="1"/>
  <c r="P329" i="1"/>
  <c r="R329" i="1" s="1"/>
  <c r="S329" i="1" l="1"/>
  <c r="U329" i="1" s="1"/>
  <c r="T329" i="1"/>
  <c r="V329" i="1" s="1"/>
  <c r="W329" i="1" l="1"/>
  <c r="X329" i="1" s="1"/>
  <c r="Y329" i="1" s="1"/>
  <c r="Z329" i="1" s="1"/>
  <c r="AA329" i="1" l="1"/>
  <c r="J330" i="1"/>
  <c r="M330" i="1"/>
  <c r="AB329" i="1" l="1"/>
  <c r="AC329" i="1" s="1"/>
  <c r="AD329" i="1" s="1"/>
  <c r="L330" i="1"/>
  <c r="K333" i="1"/>
  <c r="AF329" i="1" l="1"/>
  <c r="P330" i="1"/>
  <c r="R330" i="1" s="1"/>
  <c r="N330" i="1"/>
  <c r="O330" i="1" s="1"/>
  <c r="Q330" i="1" s="1"/>
  <c r="S330" i="1" l="1"/>
  <c r="U330" i="1" s="1"/>
  <c r="T330" i="1"/>
  <c r="V330" i="1" s="1"/>
  <c r="W330" i="1" l="1"/>
  <c r="X330" i="1" s="1"/>
  <c r="Y330" i="1" s="1"/>
  <c r="Z330" i="1" s="1"/>
  <c r="AA330" i="1" l="1"/>
  <c r="J331" i="1"/>
  <c r="M331" i="1"/>
  <c r="AB330" i="1" l="1"/>
  <c r="AC330" i="1" s="1"/>
  <c r="AD330" i="1" s="1"/>
  <c r="L331" i="1"/>
  <c r="K334" i="1"/>
  <c r="AF330" i="1" l="1"/>
  <c r="N331" i="1"/>
  <c r="O331" i="1" s="1"/>
  <c r="Q331" i="1" s="1"/>
  <c r="P331" i="1"/>
  <c r="R331" i="1" s="1"/>
  <c r="S331" i="1" l="1"/>
  <c r="U331" i="1" s="1"/>
  <c r="T331" i="1"/>
  <c r="V331" i="1" s="1"/>
  <c r="W331" i="1" l="1"/>
  <c r="X331" i="1" s="1"/>
  <c r="Y331" i="1" s="1"/>
  <c r="Z331" i="1" s="1"/>
  <c r="AA331" i="1" l="1"/>
  <c r="J332" i="1"/>
  <c r="M332" i="1"/>
  <c r="AB331" i="1" l="1"/>
  <c r="AC331" i="1" s="1"/>
  <c r="AD331" i="1" s="1"/>
  <c r="L332" i="1"/>
  <c r="K335" i="1"/>
  <c r="AF331" i="1" l="1"/>
  <c r="P332" i="1"/>
  <c r="R332" i="1" s="1"/>
  <c r="N332" i="1"/>
  <c r="O332" i="1" s="1"/>
  <c r="Q332" i="1" s="1"/>
  <c r="T332" i="1" l="1"/>
  <c r="V332" i="1" s="1"/>
  <c r="S332" i="1"/>
  <c r="U332" i="1" s="1"/>
  <c r="W332" i="1" s="1"/>
  <c r="X332" i="1" l="1"/>
  <c r="Y332" i="1" s="1"/>
  <c r="Z332" i="1" s="1"/>
  <c r="AA332" i="1" l="1"/>
  <c r="J333" i="1"/>
  <c r="M333" i="1"/>
  <c r="AB332" i="1" l="1"/>
  <c r="AC332" i="1" s="1"/>
  <c r="AD332" i="1" s="1"/>
  <c r="L333" i="1"/>
  <c r="K336" i="1"/>
  <c r="AF332" i="1" l="1"/>
  <c r="N333" i="1"/>
  <c r="O333" i="1" s="1"/>
  <c r="Q333" i="1" s="1"/>
  <c r="P333" i="1"/>
  <c r="R333" i="1" s="1"/>
  <c r="S333" i="1" l="1"/>
  <c r="U333" i="1" s="1"/>
  <c r="T333" i="1"/>
  <c r="V333" i="1" s="1"/>
  <c r="W333" i="1" l="1"/>
  <c r="X333" i="1" s="1"/>
  <c r="Y333" i="1" s="1"/>
  <c r="Z333" i="1" s="1"/>
  <c r="AA333" i="1" l="1"/>
  <c r="J334" i="1"/>
  <c r="M334" i="1"/>
  <c r="AB333" i="1" l="1"/>
  <c r="AC333" i="1" s="1"/>
  <c r="AD333" i="1" s="1"/>
  <c r="L334" i="1"/>
  <c r="K337" i="1"/>
  <c r="AF333" i="1" l="1"/>
  <c r="N334" i="1"/>
  <c r="O334" i="1" s="1"/>
  <c r="Q334" i="1" s="1"/>
  <c r="P334" i="1"/>
  <c r="R334" i="1" s="1"/>
  <c r="T334" i="1" l="1"/>
  <c r="V334" i="1" s="1"/>
  <c r="S334" i="1"/>
  <c r="U334" i="1" s="1"/>
  <c r="W334" i="1" l="1"/>
  <c r="X334" i="1" s="1"/>
  <c r="Y334" i="1" s="1"/>
  <c r="Z334" i="1" s="1"/>
  <c r="AA334" i="1" l="1"/>
  <c r="J335" i="1"/>
  <c r="M335" i="1"/>
  <c r="AB334" i="1" l="1"/>
  <c r="AC334" i="1" s="1"/>
  <c r="AD334" i="1" s="1"/>
  <c r="L335" i="1"/>
  <c r="K338" i="1"/>
  <c r="AF334" i="1" l="1"/>
  <c r="N335" i="1"/>
  <c r="O335" i="1" s="1"/>
  <c r="Q335" i="1" s="1"/>
  <c r="P335" i="1"/>
  <c r="R335" i="1" s="1"/>
  <c r="S335" i="1" l="1"/>
  <c r="U335" i="1" s="1"/>
  <c r="T335" i="1"/>
  <c r="V335" i="1" s="1"/>
  <c r="W335" i="1" l="1"/>
  <c r="X335" i="1" s="1"/>
  <c r="Y335" i="1" s="1"/>
  <c r="Z335" i="1" s="1"/>
  <c r="AA335" i="1" l="1"/>
  <c r="J336" i="1"/>
  <c r="M336" i="1"/>
  <c r="AB335" i="1" l="1"/>
  <c r="AC335" i="1" s="1"/>
  <c r="AD335" i="1" s="1"/>
  <c r="L336" i="1"/>
  <c r="K339" i="1"/>
  <c r="AF335" i="1" l="1"/>
  <c r="N336" i="1"/>
  <c r="O336" i="1" s="1"/>
  <c r="Q336" i="1" s="1"/>
  <c r="P336" i="1"/>
  <c r="R336" i="1" s="1"/>
  <c r="T336" i="1" l="1"/>
  <c r="V336" i="1" s="1"/>
  <c r="S336" i="1"/>
  <c r="U336" i="1" l="1"/>
  <c r="W336" i="1" s="1"/>
  <c r="X336" i="1" l="1"/>
  <c r="Y336" i="1" s="1"/>
  <c r="Z336" i="1" s="1"/>
  <c r="AA336" i="1" l="1"/>
  <c r="J337" i="1"/>
  <c r="M337" i="1"/>
  <c r="AB336" i="1" l="1"/>
  <c r="AC336" i="1" s="1"/>
  <c r="AD336" i="1" s="1"/>
  <c r="L337" i="1"/>
  <c r="K340" i="1"/>
  <c r="AF336" i="1" l="1"/>
  <c r="P337" i="1"/>
  <c r="R337" i="1" s="1"/>
  <c r="N337" i="1"/>
  <c r="O337" i="1" s="1"/>
  <c r="Q337" i="1" s="1"/>
  <c r="T337" i="1" l="1"/>
  <c r="V337" i="1" s="1"/>
  <c r="S337" i="1"/>
  <c r="U337" i="1" s="1"/>
  <c r="W337" i="1" l="1"/>
  <c r="X337" i="1" s="1"/>
  <c r="Y337" i="1" s="1"/>
  <c r="Z337" i="1" s="1"/>
  <c r="AA337" i="1" l="1"/>
  <c r="J338" i="1"/>
  <c r="M338" i="1"/>
  <c r="AB337" i="1" l="1"/>
  <c r="AC337" i="1" s="1"/>
  <c r="AD337" i="1" s="1"/>
  <c r="L338" i="1"/>
  <c r="K341" i="1"/>
  <c r="AF337" i="1" l="1"/>
  <c r="P338" i="1"/>
  <c r="R338" i="1" s="1"/>
  <c r="N338" i="1"/>
  <c r="O338" i="1" s="1"/>
  <c r="Q338" i="1" s="1"/>
  <c r="S338" i="1" l="1"/>
  <c r="U338" i="1" s="1"/>
  <c r="T338" i="1"/>
  <c r="V338" i="1" s="1"/>
  <c r="W338" i="1" l="1"/>
  <c r="X338" i="1" s="1"/>
  <c r="Y338" i="1" s="1"/>
  <c r="Z338" i="1" s="1"/>
  <c r="AA338" i="1" l="1"/>
  <c r="J339" i="1"/>
  <c r="M339" i="1"/>
  <c r="AB338" i="1" l="1"/>
  <c r="AC338" i="1" s="1"/>
  <c r="AD338" i="1" s="1"/>
  <c r="K342" i="1"/>
  <c r="L339" i="1"/>
  <c r="AF338" i="1" l="1"/>
  <c r="N339" i="1"/>
  <c r="O339" i="1" s="1"/>
  <c r="Q339" i="1" s="1"/>
  <c r="P339" i="1"/>
  <c r="R339" i="1" s="1"/>
  <c r="S339" i="1" l="1"/>
  <c r="T339" i="1"/>
  <c r="V339" i="1" s="1"/>
  <c r="U339" i="1" l="1"/>
  <c r="W339" i="1" s="1"/>
  <c r="X339" i="1" l="1"/>
  <c r="Y339" i="1" s="1"/>
  <c r="Z339" i="1" s="1"/>
  <c r="AA339" i="1" l="1"/>
  <c r="J340" i="1"/>
  <c r="M340" i="1"/>
  <c r="AB339" i="1" l="1"/>
  <c r="AC339" i="1" s="1"/>
  <c r="AD339" i="1" s="1"/>
  <c r="L340" i="1"/>
  <c r="K343" i="1"/>
  <c r="AF339" i="1" l="1"/>
  <c r="N340" i="1"/>
  <c r="O340" i="1" s="1"/>
  <c r="Q340" i="1" s="1"/>
  <c r="P340" i="1"/>
  <c r="R340" i="1" s="1"/>
  <c r="S340" i="1" l="1"/>
  <c r="U340" i="1" s="1"/>
  <c r="T340" i="1"/>
  <c r="V340" i="1" s="1"/>
  <c r="W340" i="1" l="1"/>
  <c r="X340" i="1" s="1"/>
  <c r="Y340" i="1" s="1"/>
  <c r="Z340" i="1" s="1"/>
  <c r="AA340" i="1" l="1"/>
  <c r="J341" i="1"/>
  <c r="M341" i="1"/>
  <c r="AB340" i="1" l="1"/>
  <c r="AC340" i="1" s="1"/>
  <c r="AD340" i="1" s="1"/>
  <c r="L341" i="1"/>
  <c r="K344" i="1"/>
  <c r="AF340" i="1" l="1"/>
  <c r="N341" i="1"/>
  <c r="O341" i="1" s="1"/>
  <c r="Q341" i="1" s="1"/>
  <c r="P341" i="1"/>
  <c r="R341" i="1" s="1"/>
  <c r="T341" i="1" l="1"/>
  <c r="V341" i="1" s="1"/>
  <c r="S341" i="1"/>
  <c r="U341" i="1" s="1"/>
  <c r="W341" i="1" l="1"/>
  <c r="X341" i="1" s="1"/>
  <c r="Y341" i="1" s="1"/>
  <c r="Z341" i="1" s="1"/>
  <c r="AA341" i="1" l="1"/>
  <c r="J342" i="1"/>
  <c r="M342" i="1"/>
  <c r="AB341" i="1" l="1"/>
  <c r="AC341" i="1" s="1"/>
  <c r="AD341" i="1" s="1"/>
  <c r="L342" i="1"/>
  <c r="K345" i="1"/>
  <c r="AF341" i="1" l="1"/>
  <c r="N342" i="1"/>
  <c r="O342" i="1" s="1"/>
  <c r="Q342" i="1" s="1"/>
  <c r="P342" i="1"/>
  <c r="R342" i="1" s="1"/>
  <c r="S342" i="1" l="1"/>
  <c r="U342" i="1" s="1"/>
  <c r="T342" i="1"/>
  <c r="V342" i="1" s="1"/>
  <c r="W342" i="1" l="1"/>
  <c r="X342" i="1" s="1"/>
  <c r="Y342" i="1" s="1"/>
  <c r="Z342" i="1" s="1"/>
  <c r="AA342" i="1" l="1"/>
  <c r="J343" i="1"/>
  <c r="M343" i="1"/>
  <c r="AB342" i="1" l="1"/>
  <c r="AC342" i="1" s="1"/>
  <c r="AD342" i="1" s="1"/>
  <c r="L343" i="1"/>
  <c r="K346" i="1"/>
  <c r="AF342" i="1" l="1"/>
  <c r="P343" i="1"/>
  <c r="R343" i="1" s="1"/>
  <c r="N343" i="1"/>
  <c r="O343" i="1" s="1"/>
  <c r="Q343" i="1" s="1"/>
  <c r="T343" i="1" l="1"/>
  <c r="V343" i="1" s="1"/>
  <c r="S343" i="1"/>
  <c r="U343" i="1" s="1"/>
  <c r="W343" i="1" l="1"/>
  <c r="X343" i="1" s="1"/>
  <c r="Y343" i="1" s="1"/>
  <c r="Z343" i="1" s="1"/>
  <c r="AA343" i="1" l="1"/>
  <c r="J344" i="1"/>
  <c r="M344" i="1"/>
  <c r="AB343" i="1" l="1"/>
  <c r="AC343" i="1" s="1"/>
  <c r="AD343" i="1" s="1"/>
  <c r="L344" i="1"/>
  <c r="K347" i="1"/>
  <c r="AF343" i="1" l="1"/>
  <c r="N344" i="1"/>
  <c r="O344" i="1" s="1"/>
  <c r="Q344" i="1" s="1"/>
  <c r="P344" i="1"/>
  <c r="R344" i="1" s="1"/>
  <c r="S344" i="1" l="1"/>
  <c r="U344" i="1" s="1"/>
  <c r="T344" i="1"/>
  <c r="V344" i="1" s="1"/>
  <c r="W344" i="1" l="1"/>
  <c r="X344" i="1" s="1"/>
  <c r="Y344" i="1" s="1"/>
  <c r="Z344" i="1" s="1"/>
  <c r="AA344" i="1" l="1"/>
  <c r="J345" i="1"/>
  <c r="M345" i="1"/>
  <c r="AB344" i="1" l="1"/>
  <c r="AC344" i="1" s="1"/>
  <c r="AD344" i="1" s="1"/>
  <c r="L345" i="1"/>
  <c r="K348" i="1"/>
  <c r="AF344" i="1" l="1"/>
  <c r="P345" i="1"/>
  <c r="R345" i="1" s="1"/>
  <c r="N345" i="1"/>
  <c r="O345" i="1" s="1"/>
  <c r="Q345" i="1" s="1"/>
  <c r="S345" i="1" l="1"/>
  <c r="U345" i="1" s="1"/>
  <c r="T345" i="1"/>
  <c r="V345" i="1" s="1"/>
  <c r="W345" i="1" l="1"/>
  <c r="X345" i="1" s="1"/>
  <c r="Y345" i="1" s="1"/>
  <c r="Z345" i="1" s="1"/>
  <c r="AA345" i="1" l="1"/>
  <c r="J346" i="1"/>
  <c r="M346" i="1"/>
  <c r="AB345" i="1" l="1"/>
  <c r="AC345" i="1" s="1"/>
  <c r="AD345" i="1" s="1"/>
  <c r="L346" i="1"/>
  <c r="K349" i="1"/>
  <c r="AF345" i="1" l="1"/>
  <c r="P346" i="1"/>
  <c r="R346" i="1" s="1"/>
  <c r="N346" i="1"/>
  <c r="O346" i="1" s="1"/>
  <c r="Q346" i="1" s="1"/>
  <c r="S346" i="1" l="1"/>
  <c r="U346" i="1" s="1"/>
  <c r="T346" i="1"/>
  <c r="V346" i="1" s="1"/>
  <c r="W346" i="1" l="1"/>
  <c r="X346" i="1" s="1"/>
  <c r="Y346" i="1" s="1"/>
  <c r="Z346" i="1" s="1"/>
  <c r="J347" i="1" l="1"/>
  <c r="AA346" i="1"/>
  <c r="M347" i="1"/>
  <c r="AB346" i="1" l="1"/>
  <c r="AC346" i="1" s="1"/>
  <c r="AD346" i="1" s="1"/>
  <c r="L347" i="1"/>
  <c r="K350" i="1"/>
  <c r="AF346" i="1" l="1"/>
  <c r="P347" i="1"/>
  <c r="R347" i="1" s="1"/>
  <c r="N347" i="1"/>
  <c r="O347" i="1" s="1"/>
  <c r="Q347" i="1" s="1"/>
  <c r="T347" i="1" l="1"/>
  <c r="V347" i="1" s="1"/>
  <c r="S347" i="1"/>
  <c r="U347" i="1" s="1"/>
  <c r="W347" i="1" l="1"/>
  <c r="X347" i="1" s="1"/>
  <c r="Y347" i="1" s="1"/>
  <c r="Z347" i="1" s="1"/>
  <c r="AA347" i="1" l="1"/>
  <c r="J348" i="1"/>
  <c r="M348" i="1"/>
  <c r="AB347" i="1" l="1"/>
  <c r="AC347" i="1" s="1"/>
  <c r="AD347" i="1" s="1"/>
  <c r="L348" i="1"/>
  <c r="K351" i="1"/>
  <c r="AF347" i="1" l="1"/>
  <c r="P348" i="1"/>
  <c r="R348" i="1" s="1"/>
  <c r="N348" i="1"/>
  <c r="O348" i="1" s="1"/>
  <c r="Q348" i="1" s="1"/>
  <c r="S348" i="1" l="1"/>
  <c r="U348" i="1" s="1"/>
  <c r="T348" i="1"/>
  <c r="V348" i="1" s="1"/>
  <c r="W348" i="1" l="1"/>
  <c r="X348" i="1" s="1"/>
  <c r="Y348" i="1" s="1"/>
  <c r="Z348" i="1" s="1"/>
  <c r="AA348" i="1" l="1"/>
  <c r="J349" i="1"/>
  <c r="M349" i="1"/>
  <c r="AB348" i="1" l="1"/>
  <c r="AC348" i="1" s="1"/>
  <c r="AD348" i="1" s="1"/>
  <c r="L349" i="1"/>
  <c r="K352" i="1"/>
  <c r="AF348" i="1" l="1"/>
  <c r="N349" i="1"/>
  <c r="O349" i="1" s="1"/>
  <c r="Q349" i="1" s="1"/>
  <c r="P349" i="1"/>
  <c r="R349" i="1" s="1"/>
  <c r="T349" i="1" l="1"/>
  <c r="V349" i="1" s="1"/>
  <c r="S349" i="1"/>
  <c r="U349" i="1" s="1"/>
  <c r="W349" i="1" l="1"/>
  <c r="X349" i="1" s="1"/>
  <c r="Y349" i="1" s="1"/>
  <c r="Z349" i="1" s="1"/>
  <c r="AA349" i="1" l="1"/>
  <c r="J350" i="1"/>
  <c r="M350" i="1"/>
  <c r="AB349" i="1" l="1"/>
  <c r="AC349" i="1" s="1"/>
  <c r="AD349" i="1" s="1"/>
  <c r="L350" i="1"/>
  <c r="K353" i="1"/>
  <c r="AF349" i="1" l="1"/>
  <c r="P350" i="1"/>
  <c r="R350" i="1" s="1"/>
  <c r="N350" i="1"/>
  <c r="O350" i="1" s="1"/>
  <c r="Q350" i="1" s="1"/>
  <c r="T350" i="1" l="1"/>
  <c r="V350" i="1" s="1"/>
  <c r="S350" i="1"/>
  <c r="U350" i="1" s="1"/>
  <c r="W350" i="1" l="1"/>
  <c r="X350" i="1" s="1"/>
  <c r="Y350" i="1" s="1"/>
  <c r="Z350" i="1" s="1"/>
  <c r="M351" i="1" l="1"/>
  <c r="J351" i="1"/>
  <c r="AA350" i="1"/>
  <c r="AB350" i="1" l="1"/>
  <c r="AC350" i="1" s="1"/>
  <c r="AD350" i="1" s="1"/>
  <c r="K354" i="1"/>
  <c r="L351" i="1"/>
  <c r="AF350" i="1" l="1"/>
  <c r="P351" i="1"/>
  <c r="R351" i="1" s="1"/>
  <c r="N351" i="1"/>
  <c r="O351" i="1" s="1"/>
  <c r="Q351" i="1" s="1"/>
  <c r="S351" i="1" l="1"/>
  <c r="U351" i="1" s="1"/>
  <c r="T351" i="1"/>
  <c r="V351" i="1" s="1"/>
  <c r="W351" i="1" l="1"/>
  <c r="X351" i="1" s="1"/>
  <c r="Y351" i="1" s="1"/>
  <c r="Z351" i="1" s="1"/>
  <c r="M352" i="1" l="1"/>
  <c r="J352" i="1"/>
  <c r="AA351" i="1"/>
  <c r="AB351" i="1" l="1"/>
  <c r="AC351" i="1" s="1"/>
  <c r="AD351" i="1" s="1"/>
  <c r="K355" i="1"/>
  <c r="L352" i="1"/>
  <c r="AF351" i="1" l="1"/>
  <c r="N352" i="1"/>
  <c r="O352" i="1" s="1"/>
  <c r="Q352" i="1" s="1"/>
  <c r="P352" i="1"/>
  <c r="R352" i="1" s="1"/>
  <c r="S352" i="1" l="1"/>
  <c r="U352" i="1" s="1"/>
  <c r="T352" i="1"/>
  <c r="V352" i="1" l="1"/>
  <c r="W352" i="1" l="1"/>
  <c r="X352" i="1" s="1"/>
  <c r="Y352" i="1" s="1"/>
  <c r="Z352" i="1" s="1"/>
  <c r="J353" i="1" l="1"/>
  <c r="L353" i="1" s="1"/>
  <c r="AA352" i="1"/>
  <c r="M353" i="1"/>
  <c r="K356" i="1" l="1"/>
  <c r="AB352" i="1"/>
  <c r="AC352" i="1" s="1"/>
  <c r="AD352" i="1" s="1"/>
  <c r="N353" i="1"/>
  <c r="O353" i="1" s="1"/>
  <c r="Q353" i="1" s="1"/>
  <c r="P353" i="1"/>
  <c r="R353" i="1" s="1"/>
  <c r="AF352" i="1" l="1"/>
  <c r="S353" i="1"/>
  <c r="U353" i="1" s="1"/>
  <c r="T353" i="1"/>
  <c r="V353" i="1" l="1"/>
  <c r="W353" i="1" l="1"/>
  <c r="X353" i="1" s="1"/>
  <c r="Y353" i="1" s="1"/>
  <c r="Z353" i="1" s="1"/>
  <c r="AA353" i="1" l="1"/>
  <c r="J354" i="1"/>
  <c r="L354" i="1" s="1"/>
  <c r="M354" i="1"/>
  <c r="AB353" i="1" l="1"/>
  <c r="AC353" i="1" s="1"/>
  <c r="AD353" i="1" s="1"/>
  <c r="K357" i="1"/>
  <c r="P354" i="1"/>
  <c r="R354" i="1" s="1"/>
  <c r="N354" i="1"/>
  <c r="O354" i="1" s="1"/>
  <c r="Q354" i="1" s="1"/>
  <c r="AF353" i="1" l="1"/>
  <c r="S354" i="1"/>
  <c r="U354" i="1" s="1"/>
  <c r="T354" i="1"/>
  <c r="V354" i="1" s="1"/>
  <c r="W354" i="1" l="1"/>
  <c r="X354" i="1" s="1"/>
  <c r="Y354" i="1" s="1"/>
  <c r="Z354" i="1" s="1"/>
  <c r="J355" i="1" l="1"/>
  <c r="AA354" i="1"/>
  <c r="M355" i="1"/>
  <c r="AB354" i="1" l="1"/>
  <c r="AC354" i="1" s="1"/>
  <c r="AD354" i="1" s="1"/>
  <c r="K358" i="1"/>
  <c r="L355" i="1"/>
  <c r="AF354" i="1" l="1"/>
  <c r="N355" i="1"/>
  <c r="O355" i="1" s="1"/>
  <c r="Q355" i="1" s="1"/>
  <c r="P355" i="1"/>
  <c r="R355" i="1" s="1"/>
  <c r="S355" i="1" l="1"/>
  <c r="U355" i="1" s="1"/>
  <c r="T355" i="1"/>
  <c r="V355" i="1" l="1"/>
  <c r="W355" i="1" l="1"/>
  <c r="X355" i="1" s="1"/>
  <c r="Y355" i="1" s="1"/>
  <c r="Z355" i="1" s="1"/>
  <c r="AA355" i="1" l="1"/>
  <c r="J356" i="1"/>
  <c r="L356" i="1" s="1"/>
  <c r="M356" i="1"/>
  <c r="AB355" i="1" l="1"/>
  <c r="AC355" i="1" s="1"/>
  <c r="AD355" i="1" s="1"/>
  <c r="K359" i="1"/>
  <c r="N356" i="1"/>
  <c r="O356" i="1" s="1"/>
  <c r="Q356" i="1" s="1"/>
  <c r="P356" i="1"/>
  <c r="R356" i="1" s="1"/>
  <c r="AF355" i="1" l="1"/>
  <c r="T356" i="1"/>
  <c r="V356" i="1" s="1"/>
  <c r="S356" i="1"/>
  <c r="U356" i="1" s="1"/>
  <c r="W356" i="1" l="1"/>
  <c r="X356" i="1" s="1"/>
  <c r="Y356" i="1" s="1"/>
  <c r="Z356" i="1" s="1"/>
  <c r="AA356" i="1" l="1"/>
  <c r="J357" i="1"/>
  <c r="M357" i="1"/>
  <c r="AB356" i="1" l="1"/>
  <c r="AC356" i="1" s="1"/>
  <c r="AD356" i="1" s="1"/>
  <c r="K360" i="1"/>
  <c r="L357" i="1"/>
  <c r="AF356" i="1" l="1"/>
  <c r="P357" i="1"/>
  <c r="R357" i="1" s="1"/>
  <c r="N357" i="1"/>
  <c r="O357" i="1" s="1"/>
  <c r="Q357" i="1" s="1"/>
  <c r="S357" i="1" l="1"/>
  <c r="U357" i="1" s="1"/>
  <c r="T357" i="1"/>
  <c r="V357" i="1" s="1"/>
  <c r="W357" i="1" l="1"/>
  <c r="X357" i="1" s="1"/>
  <c r="Y357" i="1" s="1"/>
  <c r="Z357" i="1" s="1"/>
  <c r="J358" i="1" l="1"/>
  <c r="AA357" i="1"/>
  <c r="M358" i="1"/>
  <c r="AB357" i="1" l="1"/>
  <c r="AC357" i="1" s="1"/>
  <c r="AD357" i="1" s="1"/>
  <c r="L358" i="1"/>
  <c r="K361" i="1"/>
  <c r="AF357" i="1" l="1"/>
  <c r="P358" i="1"/>
  <c r="R358" i="1" s="1"/>
  <c r="N358" i="1"/>
  <c r="O358" i="1" s="1"/>
  <c r="Q358" i="1" s="1"/>
  <c r="T358" i="1" l="1"/>
  <c r="V358" i="1" s="1"/>
  <c r="S358" i="1"/>
  <c r="U358" i="1" s="1"/>
  <c r="W358" i="1" l="1"/>
  <c r="X358" i="1" s="1"/>
  <c r="Y358" i="1" s="1"/>
  <c r="Z358" i="1" s="1"/>
  <c r="AA358" i="1" l="1"/>
  <c r="J359" i="1"/>
  <c r="M359" i="1"/>
  <c r="AB358" i="1" l="1"/>
  <c r="AC358" i="1" s="1"/>
  <c r="AD358" i="1" s="1"/>
  <c r="K362" i="1"/>
  <c r="L359" i="1"/>
  <c r="AF358" i="1" l="1"/>
  <c r="N359" i="1"/>
  <c r="O359" i="1" s="1"/>
  <c r="Q359" i="1" s="1"/>
  <c r="P359" i="1"/>
  <c r="R359" i="1" s="1"/>
  <c r="S359" i="1" l="1"/>
  <c r="T359" i="1"/>
  <c r="V359" i="1" s="1"/>
  <c r="U359" i="1" l="1"/>
  <c r="W359" i="1" s="1"/>
  <c r="X359" i="1" l="1"/>
  <c r="Y359" i="1" s="1"/>
  <c r="Z359" i="1" s="1"/>
  <c r="AA359" i="1" l="1"/>
  <c r="J360" i="1"/>
  <c r="M360" i="1"/>
  <c r="AB359" i="1" l="1"/>
  <c r="AC359" i="1" s="1"/>
  <c r="AD359" i="1" s="1"/>
  <c r="K363" i="1"/>
  <c r="L360" i="1"/>
  <c r="AF359" i="1" l="1"/>
  <c r="N360" i="1"/>
  <c r="O360" i="1" s="1"/>
  <c r="Q360" i="1" s="1"/>
  <c r="P360" i="1"/>
  <c r="R360" i="1" s="1"/>
  <c r="T360" i="1" l="1"/>
  <c r="V360" i="1" s="1"/>
  <c r="S360" i="1"/>
  <c r="U360" i="1" s="1"/>
  <c r="W360" i="1" l="1"/>
  <c r="X360" i="1" s="1"/>
  <c r="Y360" i="1" s="1"/>
  <c r="Z360" i="1" s="1"/>
  <c r="J361" i="1" l="1"/>
  <c r="AA360" i="1"/>
  <c r="M361" i="1"/>
  <c r="AB360" i="1" l="1"/>
  <c r="AC360" i="1" s="1"/>
  <c r="AD360" i="1" s="1"/>
  <c r="L361" i="1"/>
  <c r="K364" i="1"/>
  <c r="AF360" i="1" l="1"/>
  <c r="N361" i="1"/>
  <c r="O361" i="1" s="1"/>
  <c r="Q361" i="1" s="1"/>
  <c r="P361" i="1"/>
  <c r="R361" i="1" s="1"/>
  <c r="S361" i="1" l="1"/>
  <c r="U361" i="1" s="1"/>
  <c r="T361" i="1"/>
  <c r="V361" i="1" s="1"/>
  <c r="W361" i="1" l="1"/>
  <c r="X361" i="1" s="1"/>
  <c r="Y361" i="1" s="1"/>
  <c r="Z361" i="1" s="1"/>
  <c r="AA361" i="1" l="1"/>
  <c r="J362" i="1"/>
  <c r="M362" i="1"/>
  <c r="AB361" i="1" l="1"/>
  <c r="AC361" i="1" s="1"/>
  <c r="AD361" i="1" s="1"/>
  <c r="L362" i="1"/>
  <c r="K365" i="1"/>
  <c r="AF361" i="1" l="1"/>
  <c r="P362" i="1"/>
  <c r="R362" i="1" s="1"/>
  <c r="N362" i="1"/>
  <c r="O362" i="1" s="1"/>
  <c r="Q362" i="1" s="1"/>
  <c r="T362" i="1" l="1"/>
  <c r="V362" i="1" s="1"/>
  <c r="S362" i="1"/>
  <c r="U362" i="1" s="1"/>
  <c r="W362" i="1" l="1"/>
  <c r="X362" i="1" s="1"/>
  <c r="Y362" i="1" s="1"/>
  <c r="Z362" i="1" s="1"/>
  <c r="AA362" i="1" l="1"/>
  <c r="J363" i="1"/>
  <c r="M363" i="1"/>
  <c r="AB362" i="1" l="1"/>
  <c r="AC362" i="1" s="1"/>
  <c r="AD362" i="1" s="1"/>
  <c r="K366" i="1"/>
  <c r="L363" i="1"/>
  <c r="AF362" i="1" l="1"/>
  <c r="P363" i="1"/>
  <c r="R363" i="1" s="1"/>
  <c r="N363" i="1"/>
  <c r="O363" i="1" s="1"/>
  <c r="Q363" i="1" s="1"/>
  <c r="T363" i="1" l="1"/>
  <c r="V363" i="1" s="1"/>
  <c r="S363" i="1"/>
  <c r="U363" i="1" s="1"/>
  <c r="W363" i="1" l="1"/>
  <c r="X363" i="1" s="1"/>
  <c r="Y363" i="1" s="1"/>
  <c r="Z363" i="1" s="1"/>
  <c r="J364" i="1" l="1"/>
  <c r="AA363" i="1"/>
  <c r="M364" i="1"/>
  <c r="AB363" i="1" l="1"/>
  <c r="AC363" i="1" s="1"/>
  <c r="AD363" i="1" s="1"/>
  <c r="L364" i="1"/>
  <c r="K367" i="1"/>
  <c r="AF363" i="1" l="1"/>
  <c r="N364" i="1"/>
  <c r="O364" i="1" s="1"/>
  <c r="Q364" i="1" s="1"/>
  <c r="P364" i="1"/>
  <c r="R364" i="1" s="1"/>
  <c r="S364" i="1" l="1"/>
  <c r="U364" i="1" s="1"/>
  <c r="T364" i="1"/>
  <c r="V364" i="1" s="1"/>
  <c r="W364" i="1" l="1"/>
  <c r="X364" i="1" s="1"/>
  <c r="Y364" i="1" s="1"/>
  <c r="Z364" i="1" s="1"/>
  <c r="J365" i="1" l="1"/>
  <c r="AA364" i="1"/>
  <c r="M365" i="1"/>
  <c r="AB364" i="1" l="1"/>
  <c r="AC364" i="1" s="1"/>
  <c r="AD364" i="1" s="1"/>
  <c r="L365" i="1"/>
  <c r="K368" i="1"/>
  <c r="AF364" i="1" l="1"/>
  <c r="N365" i="1"/>
  <c r="O365" i="1" s="1"/>
  <c r="Q365" i="1" s="1"/>
  <c r="P365" i="1"/>
  <c r="R365" i="1" s="1"/>
  <c r="T365" i="1" l="1"/>
  <c r="V365" i="1" s="1"/>
  <c r="S365" i="1"/>
  <c r="U365" i="1" l="1"/>
  <c r="W365" i="1" s="1"/>
  <c r="X365" i="1" l="1"/>
  <c r="Y365" i="1" s="1"/>
  <c r="Z365" i="1" s="1"/>
  <c r="AA365" i="1" l="1"/>
  <c r="J366" i="1"/>
  <c r="M366" i="1"/>
  <c r="AB365" i="1" l="1"/>
  <c r="AC365" i="1" s="1"/>
  <c r="AD365" i="1" s="1"/>
  <c r="L366" i="1"/>
  <c r="K369" i="1"/>
  <c r="AF365" i="1" l="1"/>
  <c r="P366" i="1"/>
  <c r="R366" i="1" s="1"/>
  <c r="N366" i="1"/>
  <c r="O366" i="1" s="1"/>
  <c r="Q366" i="1" s="1"/>
  <c r="T366" i="1" l="1"/>
  <c r="V366" i="1" s="1"/>
  <c r="S366" i="1"/>
  <c r="U366" i="1" s="1"/>
  <c r="W366" i="1" l="1"/>
  <c r="X366" i="1" s="1"/>
  <c r="Y366" i="1" s="1"/>
  <c r="Z366" i="1" s="1"/>
  <c r="AA366" i="1" l="1"/>
  <c r="J367" i="1"/>
  <c r="M367" i="1"/>
  <c r="AB366" i="1" l="1"/>
  <c r="AC366" i="1" s="1"/>
  <c r="AD366" i="1" s="1"/>
  <c r="L367" i="1"/>
  <c r="K370" i="1"/>
  <c r="AF366" i="1" l="1"/>
  <c r="N367" i="1"/>
  <c r="O367" i="1" s="1"/>
  <c r="Q367" i="1" s="1"/>
  <c r="P367" i="1"/>
  <c r="R367" i="1" s="1"/>
  <c r="T367" i="1" l="1"/>
  <c r="V367" i="1" s="1"/>
  <c r="S367" i="1"/>
  <c r="U367" i="1" l="1"/>
  <c r="W367" i="1" s="1"/>
  <c r="X367" i="1" l="1"/>
  <c r="Y367" i="1" s="1"/>
  <c r="Z367" i="1" s="1"/>
  <c r="AA367" i="1" l="1"/>
  <c r="J368" i="1"/>
  <c r="M368" i="1"/>
  <c r="AB367" i="1" l="1"/>
  <c r="AC367" i="1" s="1"/>
  <c r="AD367" i="1" s="1"/>
  <c r="K371" i="1"/>
  <c r="L368" i="1"/>
  <c r="AF367" i="1" l="1"/>
  <c r="P368" i="1"/>
  <c r="R368" i="1" s="1"/>
  <c r="N368" i="1"/>
  <c r="O368" i="1" s="1"/>
  <c r="Q368" i="1" s="1"/>
  <c r="S368" i="1" l="1"/>
  <c r="T368" i="1"/>
  <c r="V368" i="1" s="1"/>
  <c r="U368" i="1" l="1"/>
  <c r="W368" i="1" l="1"/>
  <c r="X368" i="1" s="1"/>
  <c r="Y368" i="1" s="1"/>
  <c r="Z368" i="1" s="1"/>
  <c r="AA368" i="1" l="1"/>
  <c r="M369" i="1"/>
  <c r="J369" i="1"/>
  <c r="L369" i="1" s="1"/>
  <c r="AB368" i="1" l="1"/>
  <c r="AC368" i="1" s="1"/>
  <c r="AD368" i="1" s="1"/>
  <c r="K372" i="1"/>
  <c r="N369" i="1"/>
  <c r="O369" i="1" s="1"/>
  <c r="Q369" i="1" s="1"/>
  <c r="P369" i="1"/>
  <c r="R369" i="1" s="1"/>
  <c r="AF368" i="1" l="1"/>
  <c r="S369" i="1"/>
  <c r="U369" i="1" s="1"/>
  <c r="T369" i="1"/>
  <c r="V369" i="1" s="1"/>
  <c r="W369" i="1" l="1"/>
  <c r="X369" i="1" s="1"/>
  <c r="Y369" i="1" s="1"/>
  <c r="Z369" i="1" s="1"/>
  <c r="J370" i="1" l="1"/>
  <c r="AA369" i="1"/>
  <c r="M370" i="1"/>
  <c r="AB369" i="1" l="1"/>
  <c r="AC369" i="1" s="1"/>
  <c r="AD369" i="1" s="1"/>
  <c r="L370" i="1"/>
  <c r="K373" i="1"/>
  <c r="AF369" i="1" l="1"/>
  <c r="P370" i="1"/>
  <c r="R370" i="1" s="1"/>
  <c r="N370" i="1"/>
  <c r="O370" i="1" s="1"/>
  <c r="Q370" i="1" s="1"/>
  <c r="S370" i="1" l="1"/>
  <c r="U370" i="1" s="1"/>
  <c r="T370" i="1"/>
  <c r="V370" i="1" s="1"/>
  <c r="W370" i="1" l="1"/>
  <c r="X370" i="1" s="1"/>
  <c r="Y370" i="1" s="1"/>
  <c r="Z370" i="1" s="1"/>
  <c r="AA370" i="1" l="1"/>
  <c r="J371" i="1"/>
  <c r="M371" i="1"/>
  <c r="AB370" i="1" l="1"/>
  <c r="AC370" i="1" s="1"/>
  <c r="AD370" i="1" s="1"/>
  <c r="K374" i="1"/>
  <c r="L371" i="1"/>
  <c r="AF370" i="1" l="1"/>
  <c r="P371" i="1"/>
  <c r="R371" i="1" s="1"/>
  <c r="N371" i="1"/>
  <c r="O371" i="1" s="1"/>
  <c r="Q371" i="1" s="1"/>
  <c r="S371" i="1" l="1"/>
  <c r="U371" i="1" s="1"/>
  <c r="T371" i="1"/>
  <c r="V371" i="1" s="1"/>
  <c r="W371" i="1" l="1"/>
  <c r="X371" i="1" s="1"/>
  <c r="Y371" i="1" s="1"/>
  <c r="Z371" i="1" s="1"/>
  <c r="AA371" i="1" l="1"/>
  <c r="J372" i="1"/>
  <c r="M372" i="1"/>
  <c r="AB371" i="1" l="1"/>
  <c r="AC371" i="1" s="1"/>
  <c r="AD371" i="1" s="1"/>
  <c r="L372" i="1"/>
  <c r="K375" i="1"/>
  <c r="AF371" i="1" l="1"/>
  <c r="P372" i="1"/>
  <c r="R372" i="1" s="1"/>
  <c r="N372" i="1"/>
  <c r="O372" i="1" s="1"/>
  <c r="Q372" i="1" s="1"/>
  <c r="S372" i="1" l="1"/>
  <c r="U372" i="1" s="1"/>
  <c r="T372" i="1"/>
  <c r="V372" i="1" s="1"/>
  <c r="W372" i="1" l="1"/>
  <c r="X372" i="1" s="1"/>
  <c r="Y372" i="1" s="1"/>
  <c r="Z372" i="1" s="1"/>
  <c r="AA372" i="1" l="1"/>
  <c r="J373" i="1"/>
  <c r="M373" i="1"/>
  <c r="AB372" i="1" l="1"/>
  <c r="AC372" i="1" s="1"/>
  <c r="AD372" i="1" s="1"/>
  <c r="L373" i="1"/>
  <c r="K376" i="1"/>
  <c r="AF372" i="1" l="1"/>
  <c r="P373" i="1"/>
  <c r="R373" i="1" s="1"/>
  <c r="N373" i="1"/>
  <c r="O373" i="1" s="1"/>
  <c r="Q373" i="1" s="1"/>
  <c r="S373" i="1" l="1"/>
  <c r="U373" i="1" s="1"/>
  <c r="T373" i="1"/>
  <c r="V373" i="1" s="1"/>
  <c r="W373" i="1" l="1"/>
  <c r="X373" i="1" s="1"/>
  <c r="Y373" i="1" s="1"/>
  <c r="Z373" i="1" s="1"/>
  <c r="AA373" i="1" l="1"/>
  <c r="J374" i="1"/>
  <c r="M374" i="1"/>
  <c r="AB373" i="1" l="1"/>
  <c r="K377" i="1"/>
  <c r="L374" i="1"/>
  <c r="AC373" i="1" l="1"/>
  <c r="AD373" i="1" s="1"/>
  <c r="N374" i="1"/>
  <c r="O374" i="1" s="1"/>
  <c r="Q374" i="1" s="1"/>
  <c r="P374" i="1"/>
  <c r="R374" i="1" s="1"/>
  <c r="AF373" i="1" l="1"/>
  <c r="T374" i="1"/>
  <c r="V374" i="1" s="1"/>
  <c r="S374" i="1"/>
  <c r="U374" i="1" s="1"/>
  <c r="W374" i="1" s="1"/>
  <c r="X374" i="1" l="1"/>
  <c r="Y374" i="1" s="1"/>
  <c r="Z374" i="1" s="1"/>
  <c r="J375" i="1" l="1"/>
  <c r="AA374" i="1"/>
  <c r="M375" i="1"/>
  <c r="AB374" i="1" l="1"/>
  <c r="AC374" i="1" s="1"/>
  <c r="AD374" i="1" s="1"/>
  <c r="K378" i="1"/>
  <c r="L375" i="1"/>
  <c r="AF374" i="1" l="1"/>
  <c r="P375" i="1"/>
  <c r="R375" i="1" s="1"/>
  <c r="N375" i="1"/>
  <c r="O375" i="1" s="1"/>
  <c r="Q375" i="1" s="1"/>
  <c r="S375" i="1" l="1"/>
  <c r="U375" i="1" s="1"/>
  <c r="T375" i="1"/>
  <c r="V375" i="1" s="1"/>
  <c r="W375" i="1" l="1"/>
  <c r="X375" i="1" s="1"/>
  <c r="Y375" i="1" s="1"/>
  <c r="Z375" i="1" s="1"/>
  <c r="AA375" i="1" l="1"/>
  <c r="J376" i="1"/>
  <c r="M376" i="1"/>
  <c r="AB375" i="1" l="1"/>
  <c r="AC375" i="1" s="1"/>
  <c r="AD375" i="1" s="1"/>
  <c r="K379" i="1"/>
  <c r="L376" i="1"/>
  <c r="AF375" i="1" l="1"/>
  <c r="P376" i="1"/>
  <c r="R376" i="1" s="1"/>
  <c r="N376" i="1"/>
  <c r="O376" i="1" s="1"/>
  <c r="Q376" i="1" s="1"/>
  <c r="S376" i="1" l="1"/>
  <c r="U376" i="1" s="1"/>
  <c r="T376" i="1"/>
  <c r="V376" i="1" s="1"/>
  <c r="W376" i="1" l="1"/>
  <c r="X376" i="1" s="1"/>
  <c r="Y376" i="1" s="1"/>
  <c r="Z376" i="1" s="1"/>
  <c r="J377" i="1" l="1"/>
  <c r="AA376" i="1"/>
  <c r="M377" i="1"/>
  <c r="AB376" i="1" l="1"/>
  <c r="AC376" i="1" s="1"/>
  <c r="AD376" i="1" s="1"/>
  <c r="L377" i="1"/>
  <c r="K380" i="1"/>
  <c r="AF376" i="1" l="1"/>
  <c r="P377" i="1"/>
  <c r="R377" i="1" s="1"/>
  <c r="N377" i="1"/>
  <c r="O377" i="1" s="1"/>
  <c r="Q377" i="1" s="1"/>
  <c r="S377" i="1" l="1"/>
  <c r="U377" i="1" s="1"/>
  <c r="T377" i="1"/>
  <c r="V377" i="1" l="1"/>
  <c r="W377" i="1" s="1"/>
  <c r="X377" i="1" l="1"/>
  <c r="Y377" i="1" s="1"/>
  <c r="Z377" i="1" s="1"/>
  <c r="AA377" i="1" l="1"/>
  <c r="J378" i="1"/>
  <c r="M378" i="1"/>
  <c r="AB377" i="1" l="1"/>
  <c r="L378" i="1"/>
  <c r="K381" i="1"/>
  <c r="AC377" i="1" l="1"/>
  <c r="AD377" i="1" s="1"/>
  <c r="P378" i="1"/>
  <c r="R378" i="1" s="1"/>
  <c r="N378" i="1"/>
  <c r="O378" i="1" s="1"/>
  <c r="Q378" i="1" s="1"/>
  <c r="AF377" i="1" l="1"/>
  <c r="T378" i="1"/>
  <c r="V378" i="1" s="1"/>
  <c r="S378" i="1"/>
  <c r="U378" i="1" l="1"/>
  <c r="W378" i="1" s="1"/>
  <c r="X378" i="1" l="1"/>
  <c r="Y378" i="1" s="1"/>
  <c r="Z378" i="1" s="1"/>
  <c r="AA378" i="1" l="1"/>
  <c r="J379" i="1"/>
  <c r="M379" i="1"/>
  <c r="AB378" i="1" l="1"/>
  <c r="AC378" i="1" s="1"/>
  <c r="AD378" i="1" s="1"/>
  <c r="L379" i="1"/>
  <c r="K382" i="1"/>
  <c r="AF378" i="1" l="1"/>
  <c r="N379" i="1"/>
  <c r="O379" i="1" s="1"/>
  <c r="Q379" i="1" s="1"/>
  <c r="P379" i="1"/>
  <c r="R379" i="1" s="1"/>
  <c r="T379" i="1" l="1"/>
  <c r="V379" i="1" s="1"/>
  <c r="S379" i="1"/>
  <c r="U379" i="1" s="1"/>
  <c r="W379" i="1" l="1"/>
  <c r="X379" i="1" s="1"/>
  <c r="Y379" i="1" s="1"/>
  <c r="Z379" i="1" s="1"/>
  <c r="AA379" i="1" l="1"/>
  <c r="J380" i="1"/>
  <c r="M380" i="1"/>
  <c r="AB379" i="1" l="1"/>
  <c r="AC379" i="1" s="1"/>
  <c r="AD379" i="1" s="1"/>
  <c r="K383" i="1"/>
  <c r="L380" i="1"/>
  <c r="AF379" i="1" l="1"/>
  <c r="N380" i="1"/>
  <c r="O380" i="1" s="1"/>
  <c r="Q380" i="1" s="1"/>
  <c r="P380" i="1"/>
  <c r="R380" i="1" s="1"/>
  <c r="S380" i="1" l="1"/>
  <c r="U380" i="1" s="1"/>
  <c r="T380" i="1"/>
  <c r="V380" i="1" l="1"/>
  <c r="W380" i="1" s="1"/>
  <c r="X380" i="1" l="1"/>
  <c r="Y380" i="1" s="1"/>
  <c r="Z380" i="1" s="1"/>
  <c r="AA380" i="1" l="1"/>
  <c r="J381" i="1"/>
  <c r="M381" i="1"/>
  <c r="AB380" i="1" l="1"/>
  <c r="AC380" i="1" s="1"/>
  <c r="AD380" i="1" s="1"/>
  <c r="L381" i="1"/>
  <c r="K384" i="1"/>
  <c r="AF380" i="1" l="1"/>
  <c r="N381" i="1"/>
  <c r="O381" i="1" s="1"/>
  <c r="Q381" i="1" s="1"/>
  <c r="P381" i="1"/>
  <c r="R381" i="1" s="1"/>
  <c r="S381" i="1" l="1"/>
  <c r="U381" i="1" s="1"/>
  <c r="T381" i="1"/>
  <c r="V381" i="1" s="1"/>
  <c r="W381" i="1" l="1"/>
  <c r="X381" i="1" s="1"/>
  <c r="Y381" i="1" s="1"/>
  <c r="Z381" i="1" s="1"/>
  <c r="AA381" i="1" l="1"/>
  <c r="J382" i="1"/>
  <c r="M382" i="1"/>
  <c r="AB381" i="1" l="1"/>
  <c r="AC381" i="1" s="1"/>
  <c r="AD381" i="1" s="1"/>
  <c r="L382" i="1"/>
  <c r="K385" i="1"/>
  <c r="AF381" i="1" l="1"/>
  <c r="N382" i="1"/>
  <c r="O382" i="1" s="1"/>
  <c r="Q382" i="1" s="1"/>
  <c r="P382" i="1"/>
  <c r="R382" i="1" s="1"/>
  <c r="T382" i="1" l="1"/>
  <c r="V382" i="1" s="1"/>
  <c r="S382" i="1"/>
  <c r="U382" i="1" s="1"/>
  <c r="W382" i="1" s="1"/>
  <c r="X382" i="1" l="1"/>
  <c r="Y382" i="1" s="1"/>
  <c r="Z382" i="1" s="1"/>
  <c r="M383" i="1" l="1"/>
  <c r="J383" i="1"/>
  <c r="AA382" i="1"/>
  <c r="AB382" i="1" l="1"/>
  <c r="AC382" i="1" s="1"/>
  <c r="AD382" i="1" s="1"/>
  <c r="K386" i="1"/>
  <c r="L383" i="1"/>
  <c r="AF382" i="1" l="1"/>
  <c r="P383" i="1"/>
  <c r="R383" i="1" s="1"/>
  <c r="N383" i="1"/>
  <c r="O383" i="1" s="1"/>
  <c r="Q383" i="1" s="1"/>
  <c r="T383" i="1" l="1"/>
  <c r="V383" i="1" s="1"/>
  <c r="S383" i="1"/>
  <c r="U383" i="1" l="1"/>
  <c r="W383" i="1" s="1"/>
  <c r="X383" i="1" l="1"/>
  <c r="Y383" i="1" s="1"/>
  <c r="Z383" i="1" s="1"/>
  <c r="J384" i="1" l="1"/>
  <c r="AA383" i="1"/>
  <c r="M384" i="1"/>
  <c r="AB383" i="1" l="1"/>
  <c r="AC383" i="1" s="1"/>
  <c r="AD383" i="1" s="1"/>
  <c r="K387" i="1"/>
  <c r="L384" i="1"/>
  <c r="AF383" i="1" l="1"/>
  <c r="P384" i="1"/>
  <c r="R384" i="1" s="1"/>
  <c r="N384" i="1"/>
  <c r="O384" i="1" s="1"/>
  <c r="Q384" i="1" s="1"/>
  <c r="T384" i="1" l="1"/>
  <c r="V384" i="1" s="1"/>
  <c r="S384" i="1"/>
  <c r="U384" i="1" s="1"/>
  <c r="W384" i="1" s="1"/>
  <c r="X384" i="1" l="1"/>
  <c r="Y384" i="1" s="1"/>
  <c r="Z384" i="1" s="1"/>
  <c r="J385" i="1" l="1"/>
  <c r="AA384" i="1"/>
  <c r="M385" i="1"/>
  <c r="AB384" i="1" l="1"/>
  <c r="AC384" i="1" s="1"/>
  <c r="AD384" i="1" s="1"/>
  <c r="L385" i="1"/>
  <c r="K388" i="1"/>
  <c r="AF384" i="1" l="1"/>
  <c r="N385" i="1"/>
  <c r="O385" i="1" s="1"/>
  <c r="Q385" i="1" s="1"/>
  <c r="P385" i="1"/>
  <c r="R385" i="1" s="1"/>
  <c r="S385" i="1" l="1"/>
  <c r="T385" i="1"/>
  <c r="V385" i="1" s="1"/>
  <c r="U385" i="1" l="1"/>
  <c r="W385" i="1" s="1"/>
  <c r="X385" i="1" l="1"/>
  <c r="Y385" i="1" s="1"/>
  <c r="Z385" i="1" s="1"/>
  <c r="J386" i="1" l="1"/>
  <c r="AA385" i="1"/>
  <c r="M386" i="1"/>
  <c r="AB385" i="1" l="1"/>
  <c r="AC385" i="1" s="1"/>
  <c r="AD385" i="1" s="1"/>
  <c r="L386" i="1"/>
  <c r="K389" i="1"/>
  <c r="AF385" i="1" l="1"/>
  <c r="N386" i="1"/>
  <c r="O386" i="1" s="1"/>
  <c r="Q386" i="1" s="1"/>
  <c r="P386" i="1"/>
  <c r="R386" i="1" s="1"/>
  <c r="T386" i="1" l="1"/>
  <c r="V386" i="1" s="1"/>
  <c r="S386" i="1"/>
  <c r="U386" i="1" s="1"/>
  <c r="W386" i="1" l="1"/>
  <c r="X386" i="1" s="1"/>
  <c r="Y386" i="1" s="1"/>
  <c r="Z386" i="1" s="1"/>
  <c r="J387" i="1" l="1"/>
  <c r="AA386" i="1"/>
  <c r="M387" i="1"/>
  <c r="AB386" i="1" l="1"/>
  <c r="AC386" i="1" s="1"/>
  <c r="AD386" i="1" s="1"/>
  <c r="L387" i="1"/>
  <c r="K390" i="1"/>
  <c r="AF386" i="1" l="1"/>
  <c r="N387" i="1"/>
  <c r="O387" i="1" s="1"/>
  <c r="Q387" i="1" s="1"/>
  <c r="P387" i="1"/>
  <c r="R387" i="1" s="1"/>
  <c r="T387" i="1" l="1"/>
  <c r="V387" i="1" s="1"/>
  <c r="S387" i="1"/>
  <c r="U387" i="1" s="1"/>
  <c r="W387" i="1" s="1"/>
  <c r="X387" i="1" l="1"/>
  <c r="Y387" i="1" s="1"/>
  <c r="Z387" i="1" s="1"/>
  <c r="AA387" i="1" l="1"/>
  <c r="J388" i="1"/>
  <c r="M388" i="1"/>
  <c r="AB387" i="1" l="1"/>
  <c r="AC387" i="1" s="1"/>
  <c r="AD387" i="1" s="1"/>
  <c r="L388" i="1"/>
  <c r="K391" i="1"/>
  <c r="AF387" i="1" l="1"/>
  <c r="N388" i="1"/>
  <c r="O388" i="1" s="1"/>
  <c r="Q388" i="1" s="1"/>
  <c r="P388" i="1"/>
  <c r="R388" i="1" s="1"/>
  <c r="T388" i="1" l="1"/>
  <c r="V388" i="1" s="1"/>
  <c r="S388" i="1"/>
  <c r="U388" i="1" s="1"/>
  <c r="W388" i="1" l="1"/>
  <c r="X388" i="1" s="1"/>
  <c r="Y388" i="1" s="1"/>
  <c r="Z388" i="1" s="1"/>
  <c r="AA388" i="1" l="1"/>
  <c r="J389" i="1"/>
  <c r="M389" i="1"/>
  <c r="AB388" i="1" l="1"/>
  <c r="AC388" i="1" s="1"/>
  <c r="AD388" i="1" s="1"/>
  <c r="L389" i="1"/>
  <c r="K392" i="1"/>
  <c r="AF388" i="1" l="1"/>
  <c r="P389" i="1"/>
  <c r="R389" i="1" s="1"/>
  <c r="N389" i="1"/>
  <c r="O389" i="1" s="1"/>
  <c r="Q389" i="1" s="1"/>
  <c r="S389" i="1" l="1"/>
  <c r="U389" i="1" s="1"/>
  <c r="T389" i="1"/>
  <c r="V389" i="1" s="1"/>
  <c r="W389" i="1" l="1"/>
  <c r="X389" i="1" s="1"/>
  <c r="Y389" i="1" s="1"/>
  <c r="Z389" i="1" s="1"/>
  <c r="AA389" i="1" l="1"/>
  <c r="J390" i="1"/>
  <c r="M390" i="1"/>
  <c r="AB389" i="1" l="1"/>
  <c r="AC389" i="1" s="1"/>
  <c r="AD389" i="1" s="1"/>
  <c r="L390" i="1"/>
  <c r="K393" i="1"/>
  <c r="AF389" i="1" l="1"/>
  <c r="P390" i="1"/>
  <c r="R390" i="1" s="1"/>
  <c r="N390" i="1"/>
  <c r="O390" i="1" s="1"/>
  <c r="Q390" i="1" s="1"/>
  <c r="T390" i="1" l="1"/>
  <c r="V390" i="1" s="1"/>
  <c r="S390" i="1"/>
  <c r="U390" i="1" s="1"/>
  <c r="W390" i="1" l="1"/>
  <c r="X390" i="1" s="1"/>
  <c r="Y390" i="1" s="1"/>
  <c r="Z390" i="1" s="1"/>
  <c r="AA390" i="1" l="1"/>
  <c r="J391" i="1"/>
  <c r="M391" i="1"/>
  <c r="AB390" i="1" l="1"/>
  <c r="AC390" i="1" s="1"/>
  <c r="AD390" i="1" s="1"/>
  <c r="L391" i="1"/>
  <c r="K394" i="1"/>
  <c r="AF390" i="1" l="1"/>
  <c r="P391" i="1"/>
  <c r="R391" i="1" s="1"/>
  <c r="N391" i="1"/>
  <c r="O391" i="1" s="1"/>
  <c r="Q391" i="1" s="1"/>
  <c r="S391" i="1" l="1"/>
  <c r="U391" i="1" s="1"/>
  <c r="T391" i="1"/>
  <c r="V391" i="1" s="1"/>
  <c r="W391" i="1" l="1"/>
  <c r="X391" i="1" s="1"/>
  <c r="Y391" i="1" s="1"/>
  <c r="Z391" i="1" s="1"/>
  <c r="AA391" i="1" l="1"/>
  <c r="J392" i="1"/>
  <c r="M392" i="1"/>
  <c r="AB391" i="1" l="1"/>
  <c r="AC391" i="1" s="1"/>
  <c r="AD391" i="1" s="1"/>
  <c r="L392" i="1"/>
  <c r="K395" i="1"/>
  <c r="AF391" i="1" l="1"/>
  <c r="N392" i="1"/>
  <c r="O392" i="1" s="1"/>
  <c r="Q392" i="1" s="1"/>
  <c r="P392" i="1"/>
  <c r="R392" i="1" s="1"/>
  <c r="S392" i="1" l="1"/>
  <c r="U392" i="1" s="1"/>
  <c r="T392" i="1"/>
  <c r="V392" i="1" s="1"/>
  <c r="W392" i="1" l="1"/>
  <c r="X392" i="1" s="1"/>
  <c r="Y392" i="1" s="1"/>
  <c r="Z392" i="1" s="1"/>
  <c r="AA392" i="1" l="1"/>
  <c r="J393" i="1"/>
  <c r="M393" i="1"/>
  <c r="AB392" i="1" l="1"/>
  <c r="AC392" i="1" s="1"/>
  <c r="AD392" i="1" s="1"/>
  <c r="K396" i="1"/>
  <c r="L393" i="1"/>
  <c r="AF392" i="1" l="1"/>
  <c r="N393" i="1"/>
  <c r="O393" i="1" s="1"/>
  <c r="Q393" i="1" s="1"/>
  <c r="P393" i="1"/>
  <c r="R393" i="1" s="1"/>
  <c r="S393" i="1" l="1"/>
  <c r="U393" i="1" s="1"/>
  <c r="T393" i="1"/>
  <c r="V393" i="1" s="1"/>
  <c r="W393" i="1" l="1"/>
  <c r="X393" i="1" s="1"/>
  <c r="Y393" i="1" s="1"/>
  <c r="Z393" i="1" s="1"/>
  <c r="AA393" i="1" l="1"/>
  <c r="J394" i="1"/>
  <c r="M394" i="1"/>
  <c r="AB393" i="1" l="1"/>
  <c r="AC393" i="1" s="1"/>
  <c r="AD393" i="1" s="1"/>
  <c r="K397" i="1"/>
  <c r="L394" i="1"/>
  <c r="AF393" i="1" l="1"/>
  <c r="P394" i="1"/>
  <c r="R394" i="1" s="1"/>
  <c r="N394" i="1"/>
  <c r="O394" i="1" s="1"/>
  <c r="Q394" i="1" s="1"/>
  <c r="S394" i="1" l="1"/>
  <c r="U394" i="1" s="1"/>
  <c r="T394" i="1"/>
  <c r="V394" i="1" s="1"/>
  <c r="W394" i="1" l="1"/>
  <c r="X394" i="1" s="1"/>
  <c r="Y394" i="1" s="1"/>
  <c r="Z394" i="1" s="1"/>
  <c r="J395" i="1" l="1"/>
  <c r="AA394" i="1"/>
  <c r="M395" i="1"/>
  <c r="AB394" i="1" l="1"/>
  <c r="AC394" i="1" s="1"/>
  <c r="AD394" i="1" s="1"/>
  <c r="K398" i="1"/>
  <c r="L395" i="1"/>
  <c r="AF394" i="1" l="1"/>
  <c r="N395" i="1"/>
  <c r="O395" i="1" s="1"/>
  <c r="Q395" i="1" s="1"/>
  <c r="P395" i="1"/>
  <c r="R395" i="1" s="1"/>
  <c r="T395" i="1" l="1"/>
  <c r="V395" i="1" s="1"/>
  <c r="S395" i="1"/>
  <c r="U395" i="1" s="1"/>
  <c r="W395" i="1" s="1"/>
  <c r="X395" i="1" l="1"/>
  <c r="Y395" i="1" s="1"/>
  <c r="Z395" i="1" s="1"/>
  <c r="AA395" i="1" l="1"/>
  <c r="J396" i="1"/>
  <c r="M396" i="1"/>
  <c r="AB395" i="1" l="1"/>
  <c r="AC395" i="1" s="1"/>
  <c r="AD395" i="1" s="1"/>
  <c r="K399" i="1"/>
  <c r="L396" i="1"/>
  <c r="AF395" i="1" l="1"/>
  <c r="P396" i="1"/>
  <c r="R396" i="1" s="1"/>
  <c r="N396" i="1"/>
  <c r="O396" i="1" s="1"/>
  <c r="Q396" i="1" s="1"/>
  <c r="S396" i="1" l="1"/>
  <c r="U396" i="1" s="1"/>
  <c r="T396" i="1"/>
  <c r="V396" i="1" s="1"/>
  <c r="W396" i="1" l="1"/>
  <c r="X396" i="1" s="1"/>
  <c r="Y396" i="1" s="1"/>
  <c r="Z396" i="1" s="1"/>
  <c r="J397" i="1" l="1"/>
  <c r="AA396" i="1"/>
  <c r="M397" i="1"/>
  <c r="AB396" i="1" l="1"/>
  <c r="AC396" i="1" s="1"/>
  <c r="AD396" i="1" s="1"/>
  <c r="L397" i="1"/>
  <c r="K400" i="1"/>
  <c r="AF396" i="1" l="1"/>
  <c r="P397" i="1"/>
  <c r="R397" i="1" s="1"/>
  <c r="N397" i="1"/>
  <c r="O397" i="1" s="1"/>
  <c r="Q397" i="1" s="1"/>
  <c r="S397" i="1" s="1"/>
  <c r="U397" i="1" l="1"/>
  <c r="T397" i="1"/>
  <c r="V397" i="1" s="1"/>
  <c r="W397" i="1" l="1"/>
  <c r="X397" i="1" s="1"/>
  <c r="Y397" i="1" s="1"/>
  <c r="Z397" i="1" s="1"/>
  <c r="AA397" i="1" l="1"/>
  <c r="J398" i="1"/>
  <c r="M398" i="1"/>
  <c r="AB397" i="1" l="1"/>
  <c r="AC397" i="1" s="1"/>
  <c r="AD397" i="1" s="1"/>
  <c r="K401" i="1"/>
  <c r="L398" i="1"/>
  <c r="AF397" i="1" l="1"/>
  <c r="N398" i="1"/>
  <c r="O398" i="1" s="1"/>
  <c r="Q398" i="1" s="1"/>
  <c r="P398" i="1"/>
  <c r="R398" i="1" s="1"/>
  <c r="T398" i="1" l="1"/>
  <c r="V398" i="1" s="1"/>
  <c r="S398" i="1"/>
  <c r="U398" i="1" s="1"/>
  <c r="W398" i="1" s="1"/>
  <c r="X398" i="1" l="1"/>
  <c r="Y398" i="1" s="1"/>
  <c r="Z398" i="1" s="1"/>
  <c r="AA398" i="1" l="1"/>
  <c r="J399" i="1"/>
  <c r="M399" i="1"/>
  <c r="AB398" i="1" l="1"/>
  <c r="AC398" i="1" s="1"/>
  <c r="AD398" i="1" s="1"/>
  <c r="L399" i="1"/>
  <c r="K402" i="1"/>
  <c r="AF398" i="1" l="1"/>
  <c r="N399" i="1"/>
  <c r="O399" i="1" s="1"/>
  <c r="Q399" i="1" s="1"/>
  <c r="P399" i="1"/>
  <c r="R399" i="1" s="1"/>
  <c r="S399" i="1" l="1"/>
  <c r="U399" i="1" s="1"/>
  <c r="T399" i="1"/>
  <c r="V399" i="1" s="1"/>
  <c r="W399" i="1" l="1"/>
  <c r="X399" i="1" s="1"/>
  <c r="Y399" i="1" s="1"/>
  <c r="Z399" i="1" s="1"/>
  <c r="J400" i="1" l="1"/>
  <c r="AA399" i="1"/>
  <c r="M400" i="1"/>
  <c r="AB399" i="1" l="1"/>
  <c r="AC399" i="1" s="1"/>
  <c r="AD399" i="1" s="1"/>
  <c r="L400" i="1"/>
  <c r="K403" i="1"/>
  <c r="AF399" i="1" l="1"/>
  <c r="N400" i="1"/>
  <c r="O400" i="1" s="1"/>
  <c r="Q400" i="1" s="1"/>
  <c r="P400" i="1"/>
  <c r="R400" i="1" s="1"/>
  <c r="S400" i="1" l="1"/>
  <c r="U400" i="1" s="1"/>
  <c r="T400" i="1"/>
  <c r="V400" i="1" s="1"/>
  <c r="W400" i="1" l="1"/>
  <c r="X400" i="1" s="1"/>
  <c r="Y400" i="1" s="1"/>
  <c r="Z400" i="1" s="1"/>
  <c r="AA400" i="1" l="1"/>
  <c r="J401" i="1"/>
  <c r="M401" i="1"/>
  <c r="AB400" i="1" l="1"/>
  <c r="AC400" i="1" s="1"/>
  <c r="AD400" i="1" s="1"/>
  <c r="L401" i="1"/>
  <c r="K404" i="1"/>
  <c r="AF400" i="1" l="1"/>
  <c r="P401" i="1"/>
  <c r="R401" i="1" s="1"/>
  <c r="N401" i="1"/>
  <c r="O401" i="1" s="1"/>
  <c r="Q401" i="1" s="1"/>
  <c r="T401" i="1" l="1"/>
  <c r="V401" i="1" s="1"/>
  <c r="S401" i="1"/>
  <c r="U401" i="1" s="1"/>
  <c r="W401" i="1" s="1"/>
  <c r="X401" i="1" l="1"/>
  <c r="Y401" i="1" s="1"/>
  <c r="Z401" i="1" s="1"/>
  <c r="AA401" i="1" l="1"/>
  <c r="J402" i="1"/>
  <c r="M402" i="1"/>
  <c r="AB401" i="1" l="1"/>
  <c r="AC401" i="1" s="1"/>
  <c r="AD401" i="1" s="1"/>
  <c r="K405" i="1"/>
  <c r="L402" i="1"/>
  <c r="AF401" i="1" l="1"/>
  <c r="P402" i="1"/>
  <c r="R402" i="1" s="1"/>
  <c r="N402" i="1"/>
  <c r="O402" i="1" s="1"/>
  <c r="Q402" i="1" s="1"/>
  <c r="S402" i="1" l="1"/>
  <c r="U402" i="1" s="1"/>
  <c r="T402" i="1"/>
  <c r="V402" i="1" s="1"/>
  <c r="W402" i="1" l="1"/>
  <c r="X402" i="1" s="1"/>
  <c r="Y402" i="1" s="1"/>
  <c r="Z402" i="1" s="1"/>
  <c r="M403" i="1" l="1"/>
  <c r="J403" i="1"/>
  <c r="AA402" i="1"/>
  <c r="AB402" i="1" l="1"/>
  <c r="AC402" i="1" s="1"/>
  <c r="AD402" i="1" s="1"/>
  <c r="K406" i="1"/>
  <c r="L403" i="1"/>
  <c r="AF402" i="1" l="1"/>
  <c r="N403" i="1"/>
  <c r="O403" i="1" s="1"/>
  <c r="Q403" i="1" s="1"/>
  <c r="P403" i="1"/>
  <c r="R403" i="1" s="1"/>
  <c r="T403" i="1" l="1"/>
  <c r="V403" i="1" s="1"/>
  <c r="S403" i="1"/>
  <c r="U403" i="1" s="1"/>
  <c r="W403" i="1" s="1"/>
  <c r="X403" i="1" l="1"/>
  <c r="Y403" i="1" s="1"/>
  <c r="Z403" i="1" s="1"/>
  <c r="J404" i="1" l="1"/>
  <c r="AA403" i="1"/>
  <c r="M404" i="1"/>
  <c r="AB403" i="1" l="1"/>
  <c r="AC403" i="1" s="1"/>
  <c r="AD403" i="1" s="1"/>
  <c r="L404" i="1"/>
  <c r="K407" i="1"/>
  <c r="AF403" i="1" l="1"/>
  <c r="P404" i="1"/>
  <c r="R404" i="1" s="1"/>
  <c r="N404" i="1"/>
  <c r="O404" i="1" s="1"/>
  <c r="Q404" i="1" s="1"/>
  <c r="T404" i="1" l="1"/>
  <c r="V404" i="1" s="1"/>
  <c r="S404" i="1"/>
  <c r="U404" i="1" s="1"/>
  <c r="W404" i="1" l="1"/>
  <c r="X404" i="1" s="1"/>
  <c r="Y404" i="1" s="1"/>
  <c r="Z404" i="1" s="1"/>
  <c r="J405" i="1" l="1"/>
  <c r="AA404" i="1"/>
  <c r="M405" i="1"/>
  <c r="AB404" i="1" l="1"/>
  <c r="AC404" i="1" s="1"/>
  <c r="AD404" i="1" s="1"/>
  <c r="L405" i="1"/>
  <c r="K408" i="1"/>
  <c r="AF404" i="1" l="1"/>
  <c r="N405" i="1"/>
  <c r="O405" i="1" s="1"/>
  <c r="Q405" i="1" s="1"/>
  <c r="P405" i="1"/>
  <c r="R405" i="1" s="1"/>
  <c r="T405" i="1" l="1"/>
  <c r="V405" i="1" s="1"/>
  <c r="S405" i="1"/>
  <c r="U405" i="1" s="1"/>
  <c r="W405" i="1" s="1"/>
  <c r="X405" i="1" l="1"/>
  <c r="Y405" i="1" s="1"/>
  <c r="Z405" i="1" s="1"/>
  <c r="M406" i="1" l="1"/>
  <c r="J406" i="1"/>
  <c r="AA405" i="1"/>
  <c r="AB405" i="1" l="1"/>
  <c r="AC405" i="1" s="1"/>
  <c r="AD405" i="1" s="1"/>
  <c r="L406" i="1"/>
  <c r="K409" i="1"/>
  <c r="AF405" i="1" l="1"/>
  <c r="N406" i="1"/>
  <c r="O406" i="1" s="1"/>
  <c r="Q406" i="1" s="1"/>
  <c r="P406" i="1"/>
  <c r="R406" i="1" s="1"/>
  <c r="T406" i="1" l="1"/>
  <c r="V406" i="1" s="1"/>
  <c r="S406" i="1"/>
  <c r="U406" i="1" s="1"/>
  <c r="W406" i="1" s="1"/>
  <c r="X406" i="1" l="1"/>
  <c r="Y406" i="1" s="1"/>
  <c r="Z406" i="1" s="1"/>
  <c r="AA406" i="1" l="1"/>
  <c r="J407" i="1"/>
  <c r="M407" i="1"/>
  <c r="AB406" i="1" l="1"/>
  <c r="AC406" i="1" s="1"/>
  <c r="AD406" i="1" s="1"/>
  <c r="L407" i="1"/>
  <c r="K410" i="1"/>
  <c r="AF406" i="1" l="1"/>
  <c r="N407" i="1"/>
  <c r="O407" i="1" s="1"/>
  <c r="Q407" i="1" s="1"/>
  <c r="P407" i="1"/>
  <c r="R407" i="1" s="1"/>
  <c r="S407" i="1" l="1"/>
  <c r="U407" i="1" s="1"/>
  <c r="T407" i="1"/>
  <c r="V407" i="1" s="1"/>
  <c r="W407" i="1" l="1"/>
  <c r="X407" i="1" s="1"/>
  <c r="Y407" i="1" s="1"/>
  <c r="Z407" i="1" s="1"/>
  <c r="AA407" i="1" l="1"/>
  <c r="J408" i="1"/>
  <c r="M408" i="1"/>
  <c r="AB407" i="1" l="1"/>
  <c r="AC407" i="1" s="1"/>
  <c r="AD407" i="1" s="1"/>
  <c r="L408" i="1"/>
  <c r="K411" i="1"/>
  <c r="AF407" i="1" l="1"/>
  <c r="N408" i="1"/>
  <c r="O408" i="1" s="1"/>
  <c r="Q408" i="1" s="1"/>
  <c r="P408" i="1"/>
  <c r="R408" i="1" s="1"/>
  <c r="T408" i="1" l="1"/>
  <c r="V408" i="1" s="1"/>
  <c r="S408" i="1"/>
  <c r="U408" i="1" s="1"/>
  <c r="W408" i="1" s="1"/>
  <c r="X408" i="1" l="1"/>
  <c r="Y408" i="1" s="1"/>
  <c r="Z408" i="1" s="1"/>
  <c r="AA408" i="1" l="1"/>
  <c r="J409" i="1"/>
  <c r="M409" i="1"/>
  <c r="AB408" i="1" l="1"/>
  <c r="AC408" i="1" s="1"/>
  <c r="AD408" i="1" s="1"/>
  <c r="L409" i="1"/>
  <c r="K412" i="1"/>
  <c r="AF408" i="1" l="1"/>
  <c r="P409" i="1"/>
  <c r="R409" i="1" s="1"/>
  <c r="N409" i="1"/>
  <c r="O409" i="1" s="1"/>
  <c r="Q409" i="1" s="1"/>
  <c r="T409" i="1" l="1"/>
  <c r="V409" i="1" s="1"/>
  <c r="S409" i="1"/>
  <c r="U409" i="1" s="1"/>
  <c r="W409" i="1" s="1"/>
  <c r="X409" i="1" l="1"/>
  <c r="Y409" i="1" s="1"/>
  <c r="Z409" i="1" s="1"/>
  <c r="AA409" i="1" l="1"/>
  <c r="J410" i="1"/>
  <c r="M410" i="1"/>
  <c r="AB409" i="1" l="1"/>
  <c r="AC409" i="1" s="1"/>
  <c r="AD409" i="1" s="1"/>
  <c r="L410" i="1"/>
  <c r="K413" i="1"/>
  <c r="AF409" i="1" l="1"/>
  <c r="N410" i="1"/>
  <c r="O410" i="1" s="1"/>
  <c r="Q410" i="1" s="1"/>
  <c r="P410" i="1"/>
  <c r="R410" i="1" s="1"/>
  <c r="T410" i="1" l="1"/>
  <c r="V410" i="1" s="1"/>
  <c r="S410" i="1"/>
  <c r="U410" i="1" l="1"/>
  <c r="W410" i="1" s="1"/>
  <c r="X410" i="1" l="1"/>
  <c r="Y410" i="1" s="1"/>
  <c r="Z410" i="1" s="1"/>
  <c r="AA410" i="1" l="1"/>
  <c r="J411" i="1"/>
  <c r="M411" i="1"/>
  <c r="AB410" i="1" l="1"/>
  <c r="AC410" i="1" s="1"/>
  <c r="AD410" i="1" s="1"/>
  <c r="L411" i="1"/>
  <c r="K414" i="1"/>
  <c r="AF410" i="1" l="1"/>
  <c r="N411" i="1"/>
  <c r="O411" i="1" s="1"/>
  <c r="Q411" i="1" s="1"/>
  <c r="P411" i="1"/>
  <c r="R411" i="1" s="1"/>
  <c r="S411" i="1" l="1"/>
  <c r="U411" i="1" s="1"/>
  <c r="T411" i="1"/>
  <c r="V411" i="1" s="1"/>
  <c r="W411" i="1" l="1"/>
  <c r="X411" i="1" s="1"/>
  <c r="Y411" i="1" s="1"/>
  <c r="Z411" i="1" s="1"/>
  <c r="AA411" i="1" l="1"/>
  <c r="J412" i="1"/>
  <c r="M412" i="1"/>
  <c r="AB411" i="1" l="1"/>
  <c r="AC411" i="1" s="1"/>
  <c r="AD411" i="1" s="1"/>
  <c r="L412" i="1"/>
  <c r="K415" i="1"/>
  <c r="AF411" i="1" l="1"/>
  <c r="N412" i="1"/>
  <c r="O412" i="1" s="1"/>
  <c r="Q412" i="1" s="1"/>
  <c r="P412" i="1"/>
  <c r="R412" i="1" s="1"/>
  <c r="T412" i="1" l="1"/>
  <c r="V412" i="1" s="1"/>
  <c r="S412" i="1"/>
  <c r="U412" i="1" s="1"/>
  <c r="W412" i="1" l="1"/>
  <c r="X412" i="1" s="1"/>
  <c r="Y412" i="1" s="1"/>
  <c r="Z412" i="1" s="1"/>
  <c r="J413" i="1" l="1"/>
  <c r="AA412" i="1"/>
  <c r="M413" i="1"/>
  <c r="AB412" i="1" l="1"/>
  <c r="AC412" i="1" s="1"/>
  <c r="AD412" i="1" s="1"/>
  <c r="L413" i="1"/>
  <c r="K416" i="1"/>
  <c r="AF412" i="1" l="1"/>
  <c r="N413" i="1"/>
  <c r="O413" i="1" s="1"/>
  <c r="Q413" i="1" s="1"/>
  <c r="P413" i="1"/>
  <c r="R413" i="1" s="1"/>
  <c r="T413" i="1" l="1"/>
  <c r="V413" i="1" s="1"/>
  <c r="S413" i="1"/>
  <c r="U413" i="1" s="1"/>
  <c r="W413" i="1" l="1"/>
  <c r="X413" i="1" s="1"/>
  <c r="Y413" i="1" s="1"/>
  <c r="Z413" i="1" s="1"/>
  <c r="AA413" i="1" l="1"/>
  <c r="J414" i="1"/>
  <c r="M414" i="1"/>
  <c r="AB413" i="1" l="1"/>
  <c r="AC413" i="1" s="1"/>
  <c r="AD413" i="1" s="1"/>
  <c r="L414" i="1"/>
  <c r="K417" i="1"/>
  <c r="AF413" i="1" l="1"/>
  <c r="P414" i="1"/>
  <c r="R414" i="1" s="1"/>
  <c r="N414" i="1"/>
  <c r="O414" i="1" s="1"/>
  <c r="Q414" i="1" s="1"/>
  <c r="S414" i="1" l="1"/>
  <c r="U414" i="1" s="1"/>
  <c r="T414" i="1"/>
  <c r="V414" i="1" s="1"/>
  <c r="W414" i="1" l="1"/>
  <c r="X414" i="1" s="1"/>
  <c r="Y414" i="1" s="1"/>
  <c r="Z414" i="1" s="1"/>
  <c r="J415" i="1" l="1"/>
  <c r="AA414" i="1"/>
  <c r="M415" i="1"/>
  <c r="AB414" i="1" l="1"/>
  <c r="AC414" i="1" s="1"/>
  <c r="AD414" i="1" s="1"/>
  <c r="L415" i="1"/>
  <c r="K418" i="1"/>
  <c r="AF414" i="1" l="1"/>
  <c r="N415" i="1"/>
  <c r="O415" i="1" s="1"/>
  <c r="Q415" i="1" s="1"/>
  <c r="P415" i="1"/>
  <c r="R415" i="1" s="1"/>
  <c r="T415" i="1" l="1"/>
  <c r="V415" i="1" s="1"/>
  <c r="S415" i="1"/>
  <c r="U415" i="1" s="1"/>
  <c r="W415" i="1" s="1"/>
  <c r="X415" i="1" l="1"/>
  <c r="Y415" i="1" s="1"/>
  <c r="Z415" i="1" s="1"/>
  <c r="AA415" i="1" l="1"/>
  <c r="J416" i="1"/>
  <c r="M416" i="1"/>
  <c r="AB415" i="1" l="1"/>
  <c r="AC415" i="1" s="1"/>
  <c r="AD415" i="1" s="1"/>
  <c r="L416" i="1"/>
  <c r="K419" i="1"/>
  <c r="AF415" i="1" l="1"/>
  <c r="P416" i="1"/>
  <c r="R416" i="1" s="1"/>
  <c r="N416" i="1"/>
  <c r="O416" i="1" s="1"/>
  <c r="Q416" i="1" s="1"/>
  <c r="T416" i="1" l="1"/>
  <c r="V416" i="1" s="1"/>
  <c r="S416" i="1"/>
  <c r="U416" i="1" s="1"/>
  <c r="W416" i="1" s="1"/>
  <c r="X416" i="1" l="1"/>
  <c r="Y416" i="1" s="1"/>
  <c r="Z416" i="1" s="1"/>
  <c r="AA416" i="1" l="1"/>
  <c r="J417" i="1"/>
  <c r="M417" i="1"/>
  <c r="AB416" i="1" l="1"/>
  <c r="AC416" i="1" s="1"/>
  <c r="AD416" i="1" s="1"/>
  <c r="L417" i="1"/>
  <c r="K420" i="1"/>
  <c r="AF416" i="1" l="1"/>
  <c r="P417" i="1"/>
  <c r="R417" i="1" s="1"/>
  <c r="N417" i="1"/>
  <c r="O417" i="1" s="1"/>
  <c r="Q417" i="1" s="1"/>
  <c r="S417" i="1" l="1"/>
  <c r="U417" i="1" s="1"/>
  <c r="T417" i="1"/>
  <c r="V417" i="1" s="1"/>
  <c r="W417" i="1" l="1"/>
  <c r="X417" i="1" s="1"/>
  <c r="Y417" i="1" s="1"/>
  <c r="Z417" i="1" s="1"/>
  <c r="J418" i="1" l="1"/>
  <c r="AA417" i="1"/>
  <c r="M418" i="1"/>
  <c r="AB417" i="1" l="1"/>
  <c r="AC417" i="1" s="1"/>
  <c r="AD417" i="1" s="1"/>
  <c r="L418" i="1"/>
  <c r="K421" i="1"/>
  <c r="AF417" i="1" l="1"/>
  <c r="P418" i="1"/>
  <c r="R418" i="1" s="1"/>
  <c r="N418" i="1"/>
  <c r="O418" i="1" s="1"/>
  <c r="Q418" i="1" s="1"/>
  <c r="S418" i="1" l="1"/>
  <c r="U418" i="1" s="1"/>
  <c r="T418" i="1"/>
  <c r="V418" i="1" s="1"/>
  <c r="W418" i="1" l="1"/>
  <c r="X418" i="1" s="1"/>
  <c r="Y418" i="1" s="1"/>
  <c r="Z418" i="1" s="1"/>
  <c r="AA418" i="1" l="1"/>
  <c r="J419" i="1"/>
  <c r="M419" i="1"/>
  <c r="AB418" i="1" l="1"/>
  <c r="AC418" i="1" s="1"/>
  <c r="AD418" i="1" s="1"/>
  <c r="K422" i="1"/>
  <c r="L419" i="1"/>
  <c r="AF418" i="1" l="1"/>
  <c r="N419" i="1"/>
  <c r="O419" i="1" s="1"/>
  <c r="Q419" i="1" s="1"/>
  <c r="P419" i="1"/>
  <c r="R419" i="1" s="1"/>
  <c r="S419" i="1" l="1"/>
  <c r="U419" i="1" s="1"/>
  <c r="T419" i="1"/>
  <c r="V419" i="1" s="1"/>
  <c r="W419" i="1" l="1"/>
  <c r="X419" i="1" s="1"/>
  <c r="Y419" i="1" s="1"/>
  <c r="Z419" i="1" s="1"/>
  <c r="J420" i="1" l="1"/>
  <c r="AA419" i="1"/>
  <c r="M420" i="1"/>
  <c r="AB419" i="1" l="1"/>
  <c r="AC419" i="1" s="1"/>
  <c r="AD419" i="1" s="1"/>
  <c r="L420" i="1"/>
  <c r="K423" i="1"/>
  <c r="AF419" i="1" l="1"/>
  <c r="N420" i="1"/>
  <c r="O420" i="1" s="1"/>
  <c r="Q420" i="1" s="1"/>
  <c r="P420" i="1"/>
  <c r="R420" i="1" s="1"/>
  <c r="S420" i="1" l="1"/>
  <c r="U420" i="1" s="1"/>
  <c r="T420" i="1"/>
  <c r="V420" i="1" s="1"/>
  <c r="W420" i="1" l="1"/>
  <c r="X420" i="1" s="1"/>
  <c r="Y420" i="1" s="1"/>
  <c r="Z420" i="1" s="1"/>
  <c r="AA420" i="1" l="1"/>
  <c r="J421" i="1"/>
  <c r="M421" i="1"/>
  <c r="AB420" i="1" l="1"/>
  <c r="AC420" i="1" s="1"/>
  <c r="AD420" i="1" s="1"/>
  <c r="L421" i="1"/>
  <c r="K424" i="1"/>
  <c r="AF420" i="1" l="1"/>
  <c r="P421" i="1"/>
  <c r="R421" i="1" s="1"/>
  <c r="N421" i="1"/>
  <c r="O421" i="1" s="1"/>
  <c r="Q421" i="1" s="1"/>
  <c r="T421" i="1" l="1"/>
  <c r="V421" i="1" s="1"/>
  <c r="S421" i="1"/>
  <c r="U421" i="1" s="1"/>
  <c r="W421" i="1" s="1"/>
  <c r="X421" i="1" l="1"/>
  <c r="Y421" i="1" s="1"/>
  <c r="Z421" i="1" s="1"/>
  <c r="J422" i="1" l="1"/>
  <c r="AA421" i="1"/>
  <c r="M422" i="1"/>
  <c r="AB421" i="1" l="1"/>
  <c r="AC421" i="1" s="1"/>
  <c r="AD421" i="1" s="1"/>
  <c r="L422" i="1"/>
  <c r="K425" i="1"/>
  <c r="AF421" i="1" l="1"/>
  <c r="N422" i="1"/>
  <c r="O422" i="1" s="1"/>
  <c r="Q422" i="1" s="1"/>
  <c r="P422" i="1"/>
  <c r="R422" i="1" s="1"/>
  <c r="T422" i="1" l="1"/>
  <c r="V422" i="1" s="1"/>
  <c r="S422" i="1"/>
  <c r="U422" i="1" s="1"/>
  <c r="W422" i="1" s="1"/>
  <c r="X422" i="1" l="1"/>
  <c r="Y422" i="1" s="1"/>
  <c r="Z422" i="1" s="1"/>
  <c r="AA422" i="1" l="1"/>
  <c r="J423" i="1"/>
  <c r="M423" i="1"/>
  <c r="AB422" i="1" l="1"/>
  <c r="AC422" i="1" s="1"/>
  <c r="AD422" i="1" s="1"/>
  <c r="L423" i="1"/>
  <c r="K426" i="1"/>
  <c r="AF422" i="1" l="1"/>
  <c r="N423" i="1"/>
  <c r="O423" i="1" s="1"/>
  <c r="Q423" i="1" s="1"/>
  <c r="P423" i="1"/>
  <c r="R423" i="1" s="1"/>
  <c r="S423" i="1" l="1"/>
  <c r="U423" i="1" s="1"/>
  <c r="T423" i="1"/>
  <c r="V423" i="1" s="1"/>
  <c r="W423" i="1" l="1"/>
  <c r="X423" i="1" s="1"/>
  <c r="Y423" i="1" s="1"/>
  <c r="Z423" i="1" s="1"/>
  <c r="J424" i="1" l="1"/>
  <c r="AA423" i="1"/>
  <c r="M424" i="1"/>
  <c r="AB423" i="1" l="1"/>
  <c r="AC423" i="1" s="1"/>
  <c r="AD423" i="1" s="1"/>
  <c r="K427" i="1"/>
  <c r="L424" i="1"/>
  <c r="AF423" i="1" l="1"/>
  <c r="N424" i="1"/>
  <c r="O424" i="1" s="1"/>
  <c r="Q424" i="1" s="1"/>
  <c r="P424" i="1"/>
  <c r="R424" i="1" s="1"/>
  <c r="S424" i="1" l="1"/>
  <c r="U424" i="1" s="1"/>
  <c r="T424" i="1"/>
  <c r="V424" i="1" s="1"/>
  <c r="W424" i="1" l="1"/>
  <c r="X424" i="1" s="1"/>
  <c r="Y424" i="1" s="1"/>
  <c r="Z424" i="1" s="1"/>
  <c r="AA424" i="1" l="1"/>
  <c r="J425" i="1"/>
  <c r="M425" i="1"/>
  <c r="AB424" i="1" l="1"/>
  <c r="AC424" i="1" s="1"/>
  <c r="AD424" i="1" s="1"/>
  <c r="L425" i="1"/>
  <c r="K428" i="1"/>
  <c r="AF424" i="1" l="1"/>
  <c r="P425" i="1"/>
  <c r="R425" i="1" s="1"/>
  <c r="N425" i="1"/>
  <c r="O425" i="1" s="1"/>
  <c r="Q425" i="1" s="1"/>
  <c r="S425" i="1" l="1"/>
  <c r="U425" i="1" s="1"/>
  <c r="T425" i="1"/>
  <c r="V425" i="1" s="1"/>
  <c r="W425" i="1" l="1"/>
  <c r="X425" i="1" s="1"/>
  <c r="Y425" i="1" s="1"/>
  <c r="Z425" i="1" s="1"/>
  <c r="AA425" i="1" l="1"/>
  <c r="J426" i="1"/>
  <c r="M426" i="1"/>
  <c r="AB425" i="1" l="1"/>
  <c r="AC425" i="1" s="1"/>
  <c r="AD425" i="1" s="1"/>
  <c r="L426" i="1"/>
  <c r="K429" i="1"/>
  <c r="AF425" i="1" l="1"/>
  <c r="P426" i="1"/>
  <c r="R426" i="1" s="1"/>
  <c r="N426" i="1"/>
  <c r="O426" i="1" s="1"/>
  <c r="Q426" i="1" s="1"/>
  <c r="T426" i="1" l="1"/>
  <c r="V426" i="1" s="1"/>
  <c r="S426" i="1"/>
  <c r="U426" i="1" s="1"/>
  <c r="W426" i="1" l="1"/>
  <c r="X426" i="1" s="1"/>
  <c r="Y426" i="1" s="1"/>
  <c r="Z426" i="1" s="1"/>
  <c r="J427" i="1" l="1"/>
  <c r="AA426" i="1"/>
  <c r="M427" i="1"/>
  <c r="AB426" i="1" l="1"/>
  <c r="AC426" i="1" s="1"/>
  <c r="AD426" i="1" s="1"/>
  <c r="K430" i="1"/>
  <c r="L427" i="1"/>
  <c r="AF426" i="1" l="1"/>
  <c r="P427" i="1"/>
  <c r="R427" i="1" s="1"/>
  <c r="N427" i="1"/>
  <c r="O427" i="1" s="1"/>
  <c r="Q427" i="1" s="1"/>
  <c r="T427" i="1" l="1"/>
  <c r="V427" i="1" s="1"/>
  <c r="S427" i="1"/>
  <c r="U427" i="1" s="1"/>
  <c r="W427" i="1" s="1"/>
  <c r="X427" i="1" l="1"/>
  <c r="Y427" i="1" s="1"/>
  <c r="Z427" i="1" s="1"/>
  <c r="J428" i="1" l="1"/>
  <c r="AA427" i="1"/>
  <c r="M428" i="1"/>
  <c r="AB427" i="1" l="1"/>
  <c r="AC427" i="1" s="1"/>
  <c r="AD427" i="1" s="1"/>
  <c r="L428" i="1"/>
  <c r="K431" i="1"/>
  <c r="AF427" i="1" l="1"/>
  <c r="N428" i="1"/>
  <c r="O428" i="1" s="1"/>
  <c r="Q428" i="1" s="1"/>
  <c r="P428" i="1"/>
  <c r="R428" i="1" s="1"/>
  <c r="T428" i="1" l="1"/>
  <c r="V428" i="1" s="1"/>
  <c r="S428" i="1"/>
  <c r="U428" i="1" s="1"/>
  <c r="W428" i="1" l="1"/>
  <c r="X428" i="1" s="1"/>
  <c r="Y428" i="1" s="1"/>
  <c r="Z428" i="1" s="1"/>
  <c r="AA428" i="1" l="1"/>
  <c r="J429" i="1"/>
  <c r="M429" i="1"/>
  <c r="AB428" i="1" l="1"/>
  <c r="AC428" i="1" s="1"/>
  <c r="AD428" i="1" s="1"/>
  <c r="L429" i="1"/>
  <c r="K432" i="1"/>
  <c r="AF428" i="1" l="1"/>
  <c r="P429" i="1"/>
  <c r="R429" i="1" s="1"/>
  <c r="N429" i="1"/>
  <c r="O429" i="1" s="1"/>
  <c r="Q429" i="1" s="1"/>
  <c r="S429" i="1" l="1"/>
  <c r="U429" i="1" s="1"/>
  <c r="T429" i="1"/>
  <c r="V429" i="1" s="1"/>
  <c r="W429" i="1" l="1"/>
  <c r="X429" i="1" s="1"/>
  <c r="Y429" i="1" s="1"/>
  <c r="Z429" i="1" s="1"/>
  <c r="AA429" i="1" l="1"/>
  <c r="J430" i="1"/>
  <c r="M430" i="1"/>
  <c r="AB429" i="1" l="1"/>
  <c r="AC429" i="1" s="1"/>
  <c r="AD429" i="1" s="1"/>
  <c r="L430" i="1"/>
  <c r="K433" i="1"/>
  <c r="AF429" i="1" l="1"/>
  <c r="N430" i="1"/>
  <c r="O430" i="1" s="1"/>
  <c r="Q430" i="1" s="1"/>
  <c r="P430" i="1"/>
  <c r="R430" i="1" s="1"/>
  <c r="T430" i="1" l="1"/>
  <c r="V430" i="1" s="1"/>
  <c r="S430" i="1"/>
  <c r="U430" i="1" s="1"/>
  <c r="W430" i="1" l="1"/>
  <c r="X430" i="1" s="1"/>
  <c r="Y430" i="1" s="1"/>
  <c r="Z430" i="1" s="1"/>
  <c r="AA430" i="1" l="1"/>
  <c r="J431" i="1"/>
  <c r="M431" i="1"/>
  <c r="AB430" i="1" l="1"/>
  <c r="AC430" i="1" s="1"/>
  <c r="AD430" i="1" s="1"/>
  <c r="K434" i="1"/>
  <c r="L431" i="1"/>
  <c r="AF430" i="1" l="1"/>
  <c r="N431" i="1"/>
  <c r="O431" i="1" s="1"/>
  <c r="Q431" i="1" s="1"/>
  <c r="P431" i="1"/>
  <c r="R431" i="1" s="1"/>
  <c r="T431" i="1" l="1"/>
  <c r="V431" i="1" s="1"/>
  <c r="S431" i="1"/>
  <c r="U431" i="1" l="1"/>
  <c r="W431" i="1" l="1"/>
  <c r="X431" i="1" s="1"/>
  <c r="Y431" i="1" s="1"/>
  <c r="Z431" i="1" s="1"/>
  <c r="J432" i="1" l="1"/>
  <c r="L432" i="1" s="1"/>
  <c r="AA431" i="1"/>
  <c r="M432" i="1"/>
  <c r="K435" i="1"/>
  <c r="AB431" i="1" l="1"/>
  <c r="AC431" i="1" s="1"/>
  <c r="AD431" i="1" s="1"/>
  <c r="P432" i="1"/>
  <c r="R432" i="1" s="1"/>
  <c r="N432" i="1"/>
  <c r="O432" i="1" s="1"/>
  <c r="Q432" i="1" s="1"/>
  <c r="AF431" i="1" l="1"/>
  <c r="T432" i="1"/>
  <c r="V432" i="1" s="1"/>
  <c r="S432" i="1"/>
  <c r="U432" i="1" s="1"/>
  <c r="W432" i="1" s="1"/>
  <c r="X432" i="1" l="1"/>
  <c r="Y432" i="1" s="1"/>
  <c r="Z432" i="1" s="1"/>
  <c r="J433" i="1" l="1"/>
  <c r="AA432" i="1"/>
  <c r="M433" i="1"/>
  <c r="AB432" i="1" l="1"/>
  <c r="AC432" i="1" s="1"/>
  <c r="AD432" i="1" s="1"/>
  <c r="L433" i="1"/>
  <c r="K436" i="1"/>
  <c r="AF432" i="1" l="1"/>
  <c r="P433" i="1"/>
  <c r="R433" i="1" s="1"/>
  <c r="N433" i="1"/>
  <c r="O433" i="1" s="1"/>
  <c r="Q433" i="1" s="1"/>
  <c r="S433" i="1" l="1"/>
  <c r="U433" i="1" s="1"/>
  <c r="T433" i="1"/>
  <c r="V433" i="1" s="1"/>
  <c r="W433" i="1" l="1"/>
  <c r="X433" i="1" s="1"/>
  <c r="Y433" i="1" s="1"/>
  <c r="Z433" i="1" s="1"/>
  <c r="AA433" i="1" l="1"/>
  <c r="J434" i="1"/>
  <c r="M434" i="1"/>
  <c r="AB433" i="1" l="1"/>
  <c r="AC433" i="1" s="1"/>
  <c r="AD433" i="1" s="1"/>
  <c r="L434" i="1"/>
  <c r="K437" i="1"/>
  <c r="AF433" i="1" l="1"/>
  <c r="N434" i="1"/>
  <c r="O434" i="1" s="1"/>
  <c r="Q434" i="1" s="1"/>
  <c r="P434" i="1"/>
  <c r="R434" i="1" s="1"/>
  <c r="T434" i="1" l="1"/>
  <c r="V434" i="1" s="1"/>
  <c r="S434" i="1"/>
  <c r="U434" i="1" s="1"/>
  <c r="W434" i="1" s="1"/>
  <c r="X434" i="1" l="1"/>
  <c r="Y434" i="1" s="1"/>
  <c r="Z434" i="1" s="1"/>
  <c r="AA434" i="1" l="1"/>
  <c r="J435" i="1"/>
  <c r="M435" i="1"/>
  <c r="AB434" i="1" l="1"/>
  <c r="AC434" i="1" s="1"/>
  <c r="AD434" i="1" s="1"/>
  <c r="L435" i="1"/>
  <c r="K438" i="1"/>
  <c r="AF434" i="1" l="1"/>
  <c r="P435" i="1"/>
  <c r="R435" i="1" s="1"/>
  <c r="N435" i="1"/>
  <c r="O435" i="1" s="1"/>
  <c r="Q435" i="1" s="1"/>
  <c r="S435" i="1" l="1"/>
  <c r="U435" i="1" s="1"/>
  <c r="T435" i="1"/>
  <c r="V435" i="1" s="1"/>
  <c r="W435" i="1" l="1"/>
  <c r="X435" i="1" s="1"/>
  <c r="Y435" i="1" s="1"/>
  <c r="Z435" i="1" s="1"/>
  <c r="AA435" i="1" l="1"/>
  <c r="J436" i="1"/>
  <c r="M436" i="1"/>
  <c r="AB435" i="1" l="1"/>
  <c r="AC435" i="1" s="1"/>
  <c r="AD435" i="1" s="1"/>
  <c r="L436" i="1"/>
  <c r="K439" i="1"/>
  <c r="AF435" i="1" l="1"/>
  <c r="P436" i="1"/>
  <c r="R436" i="1" s="1"/>
  <c r="N436" i="1"/>
  <c r="O436" i="1" s="1"/>
  <c r="Q436" i="1" s="1"/>
  <c r="T436" i="1" l="1"/>
  <c r="V436" i="1" s="1"/>
  <c r="S436" i="1"/>
  <c r="U436" i="1" s="1"/>
  <c r="W436" i="1" s="1"/>
  <c r="X436" i="1" l="1"/>
  <c r="Y436" i="1" s="1"/>
  <c r="Z436" i="1" s="1"/>
  <c r="AA436" i="1" l="1"/>
  <c r="J437" i="1"/>
  <c r="M437" i="1"/>
  <c r="AB436" i="1" l="1"/>
  <c r="AC436" i="1" s="1"/>
  <c r="AD436" i="1" s="1"/>
  <c r="K440" i="1"/>
  <c r="L437" i="1"/>
  <c r="AF436" i="1" l="1"/>
  <c r="P437" i="1"/>
  <c r="R437" i="1" s="1"/>
  <c r="N437" i="1"/>
  <c r="O437" i="1" s="1"/>
  <c r="Q437" i="1" s="1"/>
  <c r="T437" i="1" l="1"/>
  <c r="V437" i="1" s="1"/>
  <c r="S437" i="1"/>
  <c r="U437" i="1" s="1"/>
  <c r="W437" i="1" l="1"/>
  <c r="X437" i="1" s="1"/>
  <c r="Y437" i="1" s="1"/>
  <c r="Z437" i="1" s="1"/>
  <c r="J438" i="1" l="1"/>
  <c r="AA437" i="1"/>
  <c r="M438" i="1"/>
  <c r="AB437" i="1" l="1"/>
  <c r="AC437" i="1" s="1"/>
  <c r="AD437" i="1" s="1"/>
  <c r="L438" i="1"/>
  <c r="K441" i="1"/>
  <c r="AF437" i="1" l="1"/>
  <c r="P438" i="1"/>
  <c r="R438" i="1" s="1"/>
  <c r="N438" i="1"/>
  <c r="O438" i="1" s="1"/>
  <c r="Q438" i="1" s="1"/>
  <c r="S438" i="1" l="1"/>
  <c r="U438" i="1" s="1"/>
  <c r="T438" i="1"/>
  <c r="V438" i="1" s="1"/>
  <c r="W438" i="1" l="1"/>
  <c r="X438" i="1" s="1"/>
  <c r="Y438" i="1" s="1"/>
  <c r="Z438" i="1" s="1"/>
  <c r="AA438" i="1" l="1"/>
  <c r="J439" i="1"/>
  <c r="M439" i="1"/>
  <c r="AB438" i="1" l="1"/>
  <c r="AC438" i="1" s="1"/>
  <c r="AD438" i="1" s="1"/>
  <c r="K442" i="1"/>
  <c r="L439" i="1"/>
  <c r="AF438" i="1" l="1"/>
  <c r="N439" i="1"/>
  <c r="O439" i="1" s="1"/>
  <c r="Q439" i="1" s="1"/>
  <c r="P439" i="1"/>
  <c r="R439" i="1" s="1"/>
  <c r="S439" i="1" l="1"/>
  <c r="U439" i="1" s="1"/>
  <c r="T439" i="1"/>
  <c r="V439" i="1" s="1"/>
  <c r="W439" i="1" l="1"/>
  <c r="X439" i="1" s="1"/>
  <c r="Y439" i="1" s="1"/>
  <c r="Z439" i="1" s="1"/>
  <c r="AA439" i="1" l="1"/>
  <c r="J440" i="1"/>
  <c r="M440" i="1"/>
  <c r="AB439" i="1" l="1"/>
  <c r="AC439" i="1" s="1"/>
  <c r="AD439" i="1" s="1"/>
  <c r="L440" i="1"/>
  <c r="K443" i="1"/>
  <c r="AF439" i="1" l="1"/>
  <c r="N440" i="1"/>
  <c r="O440" i="1" s="1"/>
  <c r="Q440" i="1" s="1"/>
  <c r="P440" i="1"/>
  <c r="R440" i="1" s="1"/>
  <c r="S440" i="1" l="1"/>
  <c r="U440" i="1" s="1"/>
  <c r="T440" i="1"/>
  <c r="V440" i="1" s="1"/>
  <c r="W440" i="1" l="1"/>
  <c r="X440" i="1" s="1"/>
  <c r="Y440" i="1" s="1"/>
  <c r="Z440" i="1" s="1"/>
  <c r="AA440" i="1" l="1"/>
  <c r="J441" i="1"/>
  <c r="M441" i="1"/>
  <c r="AB440" i="1" l="1"/>
  <c r="K444" i="1"/>
  <c r="L441" i="1"/>
  <c r="AC440" i="1" l="1"/>
  <c r="AD440" i="1" s="1"/>
  <c r="P441" i="1"/>
  <c r="R441" i="1" s="1"/>
  <c r="N441" i="1"/>
  <c r="O441" i="1" s="1"/>
  <c r="Q441" i="1" s="1"/>
  <c r="AF440" i="1" l="1"/>
  <c r="T441" i="1"/>
  <c r="V441" i="1" s="1"/>
  <c r="S441" i="1"/>
  <c r="U441" i="1" l="1"/>
  <c r="W441" i="1" l="1"/>
  <c r="X441" i="1" s="1"/>
  <c r="Y441" i="1" s="1"/>
  <c r="Z441" i="1" s="1"/>
  <c r="AA441" i="1" l="1"/>
  <c r="J442" i="1"/>
  <c r="L442" i="1" s="1"/>
  <c r="M442" i="1"/>
  <c r="AB441" i="1" l="1"/>
  <c r="AC441" i="1" s="1"/>
  <c r="AD441" i="1" s="1"/>
  <c r="K445" i="1"/>
  <c r="N442" i="1"/>
  <c r="O442" i="1" s="1"/>
  <c r="Q442" i="1" s="1"/>
  <c r="P442" i="1"/>
  <c r="R442" i="1" s="1"/>
  <c r="AF441" i="1" l="1"/>
  <c r="T442" i="1"/>
  <c r="V442" i="1" s="1"/>
  <c r="S442" i="1"/>
  <c r="U442" i="1" s="1"/>
  <c r="W442" i="1" l="1"/>
  <c r="X442" i="1" s="1"/>
  <c r="Y442" i="1" s="1"/>
  <c r="Z442" i="1" s="1"/>
  <c r="J443" i="1" l="1"/>
  <c r="AA442" i="1"/>
  <c r="M443" i="1"/>
  <c r="AB442" i="1" l="1"/>
  <c r="AC442" i="1" s="1"/>
  <c r="AD442" i="1" s="1"/>
  <c r="K446" i="1"/>
  <c r="L443" i="1"/>
  <c r="AF442" i="1" l="1"/>
  <c r="N443" i="1"/>
  <c r="O443" i="1" s="1"/>
  <c r="Q443" i="1" s="1"/>
  <c r="P443" i="1"/>
  <c r="R443" i="1" s="1"/>
  <c r="T443" i="1" l="1"/>
  <c r="V443" i="1" s="1"/>
  <c r="S443" i="1"/>
  <c r="U443" i="1" l="1"/>
  <c r="W443" i="1" s="1"/>
  <c r="X443" i="1" l="1"/>
  <c r="Y443" i="1" s="1"/>
  <c r="Z443" i="1" s="1"/>
  <c r="AA443" i="1" l="1"/>
  <c r="J444" i="1"/>
  <c r="M444" i="1"/>
  <c r="AB443" i="1" l="1"/>
  <c r="AC443" i="1" s="1"/>
  <c r="AD443" i="1" s="1"/>
  <c r="L444" i="1"/>
  <c r="K447" i="1"/>
  <c r="AF443" i="1" l="1"/>
  <c r="P444" i="1"/>
  <c r="R444" i="1" s="1"/>
  <c r="N444" i="1"/>
  <c r="O444" i="1" s="1"/>
  <c r="Q444" i="1" s="1"/>
  <c r="S444" i="1" l="1"/>
  <c r="U444" i="1" s="1"/>
  <c r="T444" i="1"/>
  <c r="V444" i="1" s="1"/>
  <c r="W444" i="1" l="1"/>
  <c r="X444" i="1" s="1"/>
  <c r="Y444" i="1" s="1"/>
  <c r="Z444" i="1" s="1"/>
  <c r="AA444" i="1" l="1"/>
  <c r="J445" i="1"/>
  <c r="M445" i="1"/>
  <c r="AB444" i="1" l="1"/>
  <c r="AC444" i="1" s="1"/>
  <c r="AD444" i="1" s="1"/>
  <c r="L445" i="1"/>
  <c r="K448" i="1"/>
  <c r="AF444" i="1" l="1"/>
  <c r="P445" i="1"/>
  <c r="R445" i="1" s="1"/>
  <c r="N445" i="1"/>
  <c r="O445" i="1" s="1"/>
  <c r="Q445" i="1" s="1"/>
  <c r="S445" i="1" l="1"/>
  <c r="U445" i="1" s="1"/>
  <c r="T445" i="1"/>
  <c r="V445" i="1" s="1"/>
  <c r="W445" i="1" l="1"/>
  <c r="X445" i="1" s="1"/>
  <c r="Y445" i="1" s="1"/>
  <c r="Z445" i="1" s="1"/>
  <c r="J446" i="1" l="1"/>
  <c r="AA445" i="1"/>
  <c r="M446" i="1"/>
  <c r="AB445" i="1" l="1"/>
  <c r="AC445" i="1" s="1"/>
  <c r="AD445" i="1" s="1"/>
  <c r="L446" i="1"/>
  <c r="K449" i="1"/>
  <c r="AF445" i="1" l="1"/>
  <c r="N446" i="1"/>
  <c r="O446" i="1" s="1"/>
  <c r="Q446" i="1" s="1"/>
  <c r="P446" i="1"/>
  <c r="R446" i="1" s="1"/>
  <c r="S446" i="1" l="1"/>
  <c r="U446" i="1" s="1"/>
  <c r="T446" i="1"/>
  <c r="V446" i="1" s="1"/>
  <c r="W446" i="1" l="1"/>
  <c r="X446" i="1" s="1"/>
  <c r="Y446" i="1" s="1"/>
  <c r="Z446" i="1" s="1"/>
  <c r="AA446" i="1" l="1"/>
  <c r="J447" i="1"/>
  <c r="M447" i="1"/>
  <c r="AB446" i="1" l="1"/>
  <c r="AC446" i="1" s="1"/>
  <c r="AD446" i="1" s="1"/>
  <c r="L447" i="1"/>
  <c r="K450" i="1"/>
  <c r="AF446" i="1" l="1"/>
  <c r="N447" i="1"/>
  <c r="O447" i="1" s="1"/>
  <c r="Q447" i="1" s="1"/>
  <c r="P447" i="1"/>
  <c r="R447" i="1" s="1"/>
  <c r="T447" i="1" l="1"/>
  <c r="V447" i="1" s="1"/>
  <c r="S447" i="1"/>
  <c r="U447" i="1" s="1"/>
  <c r="W447" i="1" s="1"/>
  <c r="X447" i="1" l="1"/>
  <c r="Y447" i="1" s="1"/>
  <c r="Z447" i="1" s="1"/>
  <c r="J448" i="1" l="1"/>
  <c r="AA447" i="1"/>
  <c r="M448" i="1"/>
  <c r="AB447" i="1" l="1"/>
  <c r="AC447" i="1" s="1"/>
  <c r="AD447" i="1" s="1"/>
  <c r="L448" i="1"/>
  <c r="K451" i="1"/>
  <c r="AF447" i="1" l="1"/>
  <c r="P448" i="1"/>
  <c r="R448" i="1" s="1"/>
  <c r="N448" i="1"/>
  <c r="O448" i="1" s="1"/>
  <c r="Q448" i="1" s="1"/>
  <c r="S448" i="1" l="1"/>
  <c r="U448" i="1" s="1"/>
  <c r="T448" i="1"/>
  <c r="V448" i="1" s="1"/>
  <c r="W448" i="1" l="1"/>
  <c r="X448" i="1" s="1"/>
  <c r="Y448" i="1" s="1"/>
  <c r="Z448" i="1" s="1"/>
  <c r="AA448" i="1" l="1"/>
  <c r="J449" i="1"/>
  <c r="M449" i="1"/>
  <c r="AB448" i="1" l="1"/>
  <c r="AC448" i="1" s="1"/>
  <c r="AD448" i="1" s="1"/>
  <c r="K452" i="1"/>
  <c r="L449" i="1"/>
  <c r="AF448" i="1" l="1"/>
  <c r="P449" i="1"/>
  <c r="R449" i="1" s="1"/>
  <c r="N449" i="1"/>
  <c r="O449" i="1" s="1"/>
  <c r="Q449" i="1" s="1"/>
  <c r="T449" i="1" l="1"/>
  <c r="V449" i="1" s="1"/>
  <c r="S449" i="1"/>
  <c r="U449" i="1" s="1"/>
  <c r="W449" i="1" s="1"/>
  <c r="X449" i="1" l="1"/>
  <c r="Y449" i="1" s="1"/>
  <c r="Z449" i="1" s="1"/>
  <c r="AA449" i="1" l="1"/>
  <c r="J450" i="1"/>
  <c r="M450" i="1"/>
  <c r="AB449" i="1" l="1"/>
  <c r="AC449" i="1" s="1"/>
  <c r="AD449" i="1" s="1"/>
  <c r="L450" i="1"/>
  <c r="K453" i="1"/>
  <c r="AF449" i="1" l="1"/>
  <c r="P450" i="1"/>
  <c r="R450" i="1" s="1"/>
  <c r="N450" i="1"/>
  <c r="O450" i="1" s="1"/>
  <c r="Q450" i="1" s="1"/>
  <c r="S450" i="1" l="1"/>
  <c r="U450" i="1" s="1"/>
  <c r="T450" i="1"/>
  <c r="V450" i="1" s="1"/>
  <c r="W450" i="1" l="1"/>
  <c r="X450" i="1" s="1"/>
  <c r="Y450" i="1" s="1"/>
  <c r="Z450" i="1" s="1"/>
  <c r="AA450" i="1" l="1"/>
  <c r="J451" i="1"/>
  <c r="M451" i="1"/>
  <c r="AB450" i="1" l="1"/>
  <c r="AC450" i="1" s="1"/>
  <c r="AD450" i="1" s="1"/>
  <c r="L451" i="1"/>
  <c r="K454" i="1"/>
  <c r="AF450" i="1" l="1"/>
  <c r="P451" i="1"/>
  <c r="R451" i="1" s="1"/>
  <c r="N451" i="1"/>
  <c r="O451" i="1" s="1"/>
  <c r="Q451" i="1" s="1"/>
  <c r="S451" i="1" l="1"/>
  <c r="U451" i="1" s="1"/>
  <c r="T451" i="1"/>
  <c r="V451" i="1" s="1"/>
  <c r="W451" i="1" l="1"/>
  <c r="X451" i="1" s="1"/>
  <c r="Y451" i="1" s="1"/>
  <c r="Z451" i="1" s="1"/>
  <c r="J452" i="1" l="1"/>
  <c r="AA451" i="1"/>
  <c r="M452" i="1"/>
  <c r="AB451" i="1" l="1"/>
  <c r="AC451" i="1" s="1"/>
  <c r="AD451" i="1" s="1"/>
  <c r="L452" i="1"/>
  <c r="K455" i="1"/>
  <c r="AF451" i="1" l="1"/>
  <c r="P452" i="1"/>
  <c r="R452" i="1" s="1"/>
  <c r="N452" i="1"/>
  <c r="O452" i="1" s="1"/>
  <c r="Q452" i="1" s="1"/>
  <c r="S452" i="1" l="1"/>
  <c r="U452" i="1" s="1"/>
  <c r="T452" i="1"/>
  <c r="V452" i="1" s="1"/>
  <c r="W452" i="1" l="1"/>
  <c r="X452" i="1" s="1"/>
  <c r="Y452" i="1" s="1"/>
  <c r="Z452" i="1" s="1"/>
  <c r="AA452" i="1" l="1"/>
  <c r="J453" i="1"/>
  <c r="M453" i="1"/>
  <c r="AB452" i="1" l="1"/>
  <c r="AC452" i="1" s="1"/>
  <c r="AD452" i="1" s="1"/>
  <c r="L453" i="1"/>
  <c r="K456" i="1"/>
  <c r="AF452" i="1" l="1"/>
  <c r="N453" i="1"/>
  <c r="O453" i="1" s="1"/>
  <c r="Q453" i="1" s="1"/>
  <c r="P453" i="1"/>
  <c r="R453" i="1" s="1"/>
  <c r="S453" i="1" l="1"/>
  <c r="U453" i="1" s="1"/>
  <c r="T453" i="1"/>
  <c r="V453" i="1" s="1"/>
  <c r="W453" i="1" l="1"/>
  <c r="X453" i="1" s="1"/>
  <c r="Y453" i="1" s="1"/>
  <c r="Z453" i="1" s="1"/>
  <c r="AA453" i="1" l="1"/>
  <c r="J454" i="1"/>
  <c r="M454" i="1"/>
  <c r="AB453" i="1" l="1"/>
  <c r="AC453" i="1" s="1"/>
  <c r="AD453" i="1" s="1"/>
  <c r="L454" i="1"/>
  <c r="K457" i="1"/>
  <c r="AF453" i="1" l="1"/>
  <c r="P454" i="1"/>
  <c r="R454" i="1" s="1"/>
  <c r="N454" i="1"/>
  <c r="O454" i="1" s="1"/>
  <c r="Q454" i="1" s="1"/>
  <c r="S454" i="1" l="1"/>
  <c r="U454" i="1" s="1"/>
  <c r="T454" i="1"/>
  <c r="V454" i="1" s="1"/>
  <c r="W454" i="1" l="1"/>
  <c r="X454" i="1" s="1"/>
  <c r="Y454" i="1" s="1"/>
  <c r="Z454" i="1" s="1"/>
  <c r="AA454" i="1" l="1"/>
  <c r="J455" i="1"/>
  <c r="M455" i="1"/>
  <c r="AB454" i="1" l="1"/>
  <c r="AC454" i="1" s="1"/>
  <c r="AD454" i="1" s="1"/>
  <c r="L455" i="1"/>
  <c r="K458" i="1"/>
  <c r="AF454" i="1" l="1"/>
  <c r="N455" i="1"/>
  <c r="O455" i="1" s="1"/>
  <c r="Q455" i="1" s="1"/>
  <c r="P455" i="1"/>
  <c r="R455" i="1" s="1"/>
  <c r="T455" i="1" l="1"/>
  <c r="V455" i="1" s="1"/>
  <c r="S455" i="1"/>
  <c r="U455" i="1" s="1"/>
  <c r="W455" i="1" s="1"/>
  <c r="X455" i="1" l="1"/>
  <c r="Y455" i="1" s="1"/>
  <c r="Z455" i="1" s="1"/>
  <c r="J456" i="1" l="1"/>
  <c r="AA455" i="1"/>
  <c r="M456" i="1"/>
  <c r="AB455" i="1" l="1"/>
  <c r="AC455" i="1" s="1"/>
  <c r="AD455" i="1" s="1"/>
  <c r="L456" i="1"/>
  <c r="K459" i="1"/>
  <c r="AF455" i="1" l="1"/>
  <c r="P456" i="1"/>
  <c r="R456" i="1" s="1"/>
  <c r="N456" i="1"/>
  <c r="O456" i="1" s="1"/>
  <c r="Q456" i="1" s="1"/>
  <c r="S456" i="1" l="1"/>
  <c r="U456" i="1" s="1"/>
  <c r="T456" i="1"/>
  <c r="V456" i="1" s="1"/>
  <c r="W456" i="1" l="1"/>
  <c r="X456" i="1" s="1"/>
  <c r="Y456" i="1" s="1"/>
  <c r="Z456" i="1" s="1"/>
  <c r="AA456" i="1" l="1"/>
  <c r="J457" i="1"/>
  <c r="M457" i="1"/>
  <c r="AB456" i="1" l="1"/>
  <c r="AC456" i="1" s="1"/>
  <c r="AD456" i="1" s="1"/>
  <c r="L457" i="1"/>
  <c r="K460" i="1"/>
  <c r="AF456" i="1" l="1"/>
  <c r="N457" i="1"/>
  <c r="O457" i="1" s="1"/>
  <c r="Q457" i="1" s="1"/>
  <c r="P457" i="1"/>
  <c r="R457" i="1" s="1"/>
  <c r="S457" i="1" l="1"/>
  <c r="U457" i="1" s="1"/>
  <c r="T457" i="1"/>
  <c r="V457" i="1" s="1"/>
  <c r="W457" i="1" l="1"/>
  <c r="X457" i="1" s="1"/>
  <c r="Y457" i="1" s="1"/>
  <c r="Z457" i="1" s="1"/>
  <c r="AA457" i="1" l="1"/>
  <c r="J458" i="1"/>
  <c r="M458" i="1"/>
  <c r="AB457" i="1" l="1"/>
  <c r="AC457" i="1" s="1"/>
  <c r="AD457" i="1" s="1"/>
  <c r="L458" i="1"/>
  <c r="K461" i="1"/>
  <c r="AF457" i="1" l="1"/>
  <c r="N458" i="1"/>
  <c r="O458" i="1" s="1"/>
  <c r="Q458" i="1" s="1"/>
  <c r="P458" i="1"/>
  <c r="R458" i="1" s="1"/>
  <c r="S458" i="1" l="1"/>
  <c r="U458" i="1" s="1"/>
  <c r="T458" i="1"/>
  <c r="V458" i="1" s="1"/>
  <c r="W458" i="1" l="1"/>
  <c r="X458" i="1" s="1"/>
  <c r="Y458" i="1" s="1"/>
  <c r="Z458" i="1" s="1"/>
  <c r="AA458" i="1" l="1"/>
  <c r="J459" i="1"/>
  <c r="M459" i="1"/>
  <c r="AB458" i="1" l="1"/>
  <c r="AC458" i="1" s="1"/>
  <c r="AD458" i="1" s="1"/>
  <c r="L459" i="1"/>
  <c r="K462" i="1"/>
  <c r="AF458" i="1" l="1"/>
  <c r="P459" i="1"/>
  <c r="R459" i="1" s="1"/>
  <c r="N459" i="1"/>
  <c r="O459" i="1" s="1"/>
  <c r="Q459" i="1" s="1"/>
  <c r="S459" i="1" l="1"/>
  <c r="U459" i="1" s="1"/>
  <c r="T459" i="1"/>
  <c r="V459" i="1" s="1"/>
  <c r="W459" i="1" l="1"/>
  <c r="X459" i="1" s="1"/>
  <c r="Y459" i="1" s="1"/>
  <c r="Z459" i="1" s="1"/>
  <c r="AA459" i="1" l="1"/>
  <c r="J460" i="1"/>
  <c r="M460" i="1"/>
  <c r="AB459" i="1" l="1"/>
  <c r="AC459" i="1" s="1"/>
  <c r="AD459" i="1" s="1"/>
  <c r="L460" i="1"/>
  <c r="K463" i="1"/>
  <c r="AF459" i="1" l="1"/>
  <c r="N460" i="1"/>
  <c r="O460" i="1" s="1"/>
  <c r="Q460" i="1" s="1"/>
  <c r="P460" i="1"/>
  <c r="R460" i="1" s="1"/>
  <c r="S460" i="1" l="1"/>
  <c r="U460" i="1" s="1"/>
  <c r="T460" i="1"/>
  <c r="V460" i="1" s="1"/>
  <c r="W460" i="1" l="1"/>
  <c r="X460" i="1" s="1"/>
  <c r="Y460" i="1" s="1"/>
  <c r="Z460" i="1" s="1"/>
  <c r="AA460" i="1" l="1"/>
  <c r="J461" i="1"/>
  <c r="M461" i="1"/>
  <c r="AB460" i="1" l="1"/>
  <c r="AC460" i="1" s="1"/>
  <c r="AD460" i="1" s="1"/>
  <c r="L461" i="1"/>
  <c r="K464" i="1"/>
  <c r="AF460" i="1" l="1"/>
  <c r="N461" i="1"/>
  <c r="O461" i="1" s="1"/>
  <c r="Q461" i="1" s="1"/>
  <c r="P461" i="1"/>
  <c r="R461" i="1" s="1"/>
  <c r="T461" i="1" l="1"/>
  <c r="V461" i="1" s="1"/>
  <c r="S461" i="1"/>
  <c r="U461" i="1" s="1"/>
  <c r="W461" i="1" l="1"/>
  <c r="X461" i="1" s="1"/>
  <c r="Y461" i="1" s="1"/>
  <c r="Z461" i="1" s="1"/>
  <c r="AA461" i="1" l="1"/>
  <c r="J462" i="1"/>
  <c r="M462" i="1"/>
  <c r="AB461" i="1" l="1"/>
  <c r="AC461" i="1" s="1"/>
  <c r="AD461" i="1" s="1"/>
  <c r="L462" i="1"/>
  <c r="K465" i="1"/>
  <c r="AF461" i="1" l="1"/>
  <c r="N462" i="1"/>
  <c r="O462" i="1" s="1"/>
  <c r="Q462" i="1" s="1"/>
  <c r="P462" i="1"/>
  <c r="R462" i="1" s="1"/>
  <c r="T462" i="1" l="1"/>
  <c r="V462" i="1" s="1"/>
  <c r="S462" i="1"/>
  <c r="U462" i="1" s="1"/>
  <c r="W462" i="1" s="1"/>
  <c r="X462" i="1" l="1"/>
  <c r="Y462" i="1" s="1"/>
  <c r="Z462" i="1" s="1"/>
  <c r="M463" i="1" l="1"/>
  <c r="J463" i="1"/>
  <c r="AA462" i="1"/>
  <c r="AB462" i="1" l="1"/>
  <c r="AC462" i="1" s="1"/>
  <c r="AD462" i="1" s="1"/>
  <c r="K466" i="1"/>
  <c r="L463" i="1"/>
  <c r="AF462" i="1" l="1"/>
  <c r="P463" i="1"/>
  <c r="R463" i="1" s="1"/>
  <c r="N463" i="1"/>
  <c r="O463" i="1" s="1"/>
  <c r="Q463" i="1" s="1"/>
  <c r="S463" i="1" l="1"/>
  <c r="U463" i="1" s="1"/>
  <c r="T463" i="1"/>
  <c r="V463" i="1" s="1"/>
  <c r="W463" i="1" l="1"/>
  <c r="X463" i="1" s="1"/>
  <c r="Y463" i="1" s="1"/>
  <c r="Z463" i="1" s="1"/>
  <c r="J464" i="1" l="1"/>
  <c r="AA463" i="1"/>
  <c r="M464" i="1"/>
  <c r="AB463" i="1" l="1"/>
  <c r="AC463" i="1" s="1"/>
  <c r="AD463" i="1" s="1"/>
  <c r="L464" i="1"/>
  <c r="K467" i="1"/>
  <c r="AF463" i="1" l="1"/>
  <c r="N464" i="1"/>
  <c r="O464" i="1" s="1"/>
  <c r="Q464" i="1" s="1"/>
  <c r="P464" i="1"/>
  <c r="R464" i="1" s="1"/>
  <c r="T464" i="1" l="1"/>
  <c r="V464" i="1" s="1"/>
  <c r="S464" i="1"/>
  <c r="U464" i="1" s="1"/>
  <c r="W464" i="1" l="1"/>
  <c r="X464" i="1" s="1"/>
  <c r="Y464" i="1" s="1"/>
  <c r="Z464" i="1" s="1"/>
  <c r="AA464" i="1" l="1"/>
  <c r="J465" i="1"/>
  <c r="M465" i="1"/>
  <c r="AB464" i="1" l="1"/>
  <c r="AC464" i="1" s="1"/>
  <c r="AD464" i="1" s="1"/>
  <c r="K468" i="1"/>
  <c r="L465" i="1"/>
  <c r="AF464" i="1" l="1"/>
  <c r="N465" i="1"/>
  <c r="O465" i="1" s="1"/>
  <c r="Q465" i="1" s="1"/>
  <c r="P465" i="1"/>
  <c r="R465" i="1" s="1"/>
  <c r="T465" i="1" l="1"/>
  <c r="V465" i="1" s="1"/>
  <c r="S465" i="1"/>
  <c r="U465" i="1" s="1"/>
  <c r="W465" i="1" s="1"/>
  <c r="X465" i="1" l="1"/>
  <c r="Y465" i="1" s="1"/>
  <c r="Z465" i="1" s="1"/>
  <c r="J466" i="1" l="1"/>
  <c r="AA465" i="1"/>
  <c r="M466" i="1"/>
  <c r="AB465" i="1" l="1"/>
  <c r="AC465" i="1" s="1"/>
  <c r="AD465" i="1" s="1"/>
  <c r="L466" i="1"/>
  <c r="K469" i="1"/>
  <c r="AF465" i="1" l="1"/>
  <c r="P466" i="1"/>
  <c r="R466" i="1" s="1"/>
  <c r="N466" i="1"/>
  <c r="O466" i="1" s="1"/>
  <c r="Q466" i="1" s="1"/>
  <c r="T466" i="1" l="1"/>
  <c r="V466" i="1" s="1"/>
  <c r="S466" i="1"/>
  <c r="U466" i="1" s="1"/>
  <c r="W466" i="1" l="1"/>
  <c r="X466" i="1" s="1"/>
  <c r="Y466" i="1" s="1"/>
  <c r="Z466" i="1" s="1"/>
  <c r="AA466" i="1" l="1"/>
  <c r="J467" i="1"/>
  <c r="M467" i="1"/>
  <c r="AB466" i="1" l="1"/>
  <c r="AC466" i="1" s="1"/>
  <c r="AD466" i="1" s="1"/>
  <c r="L467" i="1"/>
  <c r="K470" i="1"/>
  <c r="AF466" i="1" l="1"/>
  <c r="N467" i="1"/>
  <c r="O467" i="1" s="1"/>
  <c r="Q467" i="1" s="1"/>
  <c r="P467" i="1"/>
  <c r="R467" i="1" s="1"/>
  <c r="S467" i="1" l="1"/>
  <c r="U467" i="1" s="1"/>
  <c r="T467" i="1"/>
  <c r="V467" i="1" s="1"/>
  <c r="W467" i="1" l="1"/>
  <c r="X467" i="1" s="1"/>
  <c r="Y467" i="1" s="1"/>
  <c r="Z467" i="1" s="1"/>
  <c r="AA467" i="1" l="1"/>
  <c r="J468" i="1"/>
  <c r="M468" i="1"/>
  <c r="AB467" i="1" l="1"/>
  <c r="AC467" i="1" s="1"/>
  <c r="AD467" i="1" s="1"/>
  <c r="L468" i="1"/>
  <c r="K471" i="1"/>
  <c r="AF467" i="1" l="1"/>
  <c r="N468" i="1"/>
  <c r="O468" i="1" s="1"/>
  <c r="Q468" i="1" s="1"/>
  <c r="P468" i="1"/>
  <c r="R468" i="1" s="1"/>
  <c r="S468" i="1" l="1"/>
  <c r="U468" i="1" s="1"/>
  <c r="T468" i="1"/>
  <c r="V468" i="1" s="1"/>
  <c r="W468" i="1" l="1"/>
  <c r="X468" i="1" s="1"/>
  <c r="Y468" i="1" s="1"/>
  <c r="Z468" i="1" s="1"/>
  <c r="J469" i="1" l="1"/>
  <c r="AA468" i="1"/>
  <c r="M469" i="1"/>
  <c r="AB468" i="1" l="1"/>
  <c r="AC468" i="1" s="1"/>
  <c r="AD468" i="1" s="1"/>
  <c r="L469" i="1"/>
  <c r="K472" i="1"/>
  <c r="AF468" i="1" l="1"/>
  <c r="N469" i="1"/>
  <c r="O469" i="1" s="1"/>
  <c r="Q469" i="1" s="1"/>
  <c r="P469" i="1"/>
  <c r="R469" i="1" s="1"/>
  <c r="S469" i="1" l="1"/>
  <c r="U469" i="1" s="1"/>
  <c r="T469" i="1"/>
  <c r="V469" i="1" s="1"/>
  <c r="W469" i="1" l="1"/>
  <c r="X469" i="1" s="1"/>
  <c r="Y469" i="1" s="1"/>
  <c r="Z469" i="1" s="1"/>
  <c r="J470" i="1" l="1"/>
  <c r="AA469" i="1"/>
  <c r="M470" i="1"/>
  <c r="AB469" i="1" l="1"/>
  <c r="AC469" i="1" s="1"/>
  <c r="AD469" i="1" s="1"/>
  <c r="L470" i="1"/>
  <c r="K473" i="1"/>
  <c r="AF469" i="1" l="1"/>
  <c r="P470" i="1"/>
  <c r="R470" i="1" s="1"/>
  <c r="N470" i="1"/>
  <c r="O470" i="1" s="1"/>
  <c r="Q470" i="1" s="1"/>
  <c r="S470" i="1" l="1"/>
  <c r="U470" i="1" s="1"/>
  <c r="T470" i="1"/>
  <c r="V470" i="1" s="1"/>
  <c r="W470" i="1" l="1"/>
  <c r="X470" i="1" s="1"/>
  <c r="Y470" i="1" s="1"/>
  <c r="Z470" i="1" s="1"/>
  <c r="AA470" i="1" l="1"/>
  <c r="J471" i="1"/>
  <c r="M471" i="1"/>
  <c r="AB470" i="1" l="1"/>
  <c r="AC470" i="1" s="1"/>
  <c r="AD470" i="1" s="1"/>
  <c r="K474" i="1"/>
  <c r="L471" i="1"/>
  <c r="AF470" i="1" l="1"/>
  <c r="N471" i="1"/>
  <c r="O471" i="1" s="1"/>
  <c r="Q471" i="1" s="1"/>
  <c r="P471" i="1"/>
  <c r="R471" i="1" s="1"/>
  <c r="T471" i="1" l="1"/>
  <c r="V471" i="1" s="1"/>
  <c r="S471" i="1"/>
  <c r="U471" i="1" s="1"/>
  <c r="W471" i="1" l="1"/>
  <c r="X471" i="1" s="1"/>
  <c r="Y471" i="1" s="1"/>
  <c r="Z471" i="1" s="1"/>
  <c r="AA471" i="1" l="1"/>
  <c r="J472" i="1"/>
  <c r="M472" i="1"/>
  <c r="AB471" i="1" l="1"/>
  <c r="AC471" i="1" s="1"/>
  <c r="AD471" i="1" s="1"/>
  <c r="L472" i="1"/>
  <c r="K475" i="1"/>
  <c r="AF471" i="1" l="1"/>
  <c r="P472" i="1"/>
  <c r="R472" i="1" s="1"/>
  <c r="N472" i="1"/>
  <c r="O472" i="1" s="1"/>
  <c r="Q472" i="1" s="1"/>
  <c r="S472" i="1" l="1"/>
  <c r="U472" i="1" s="1"/>
  <c r="T472" i="1"/>
  <c r="V472" i="1" s="1"/>
  <c r="W472" i="1" l="1"/>
  <c r="X472" i="1" s="1"/>
  <c r="Y472" i="1" s="1"/>
  <c r="Z472" i="1" s="1"/>
  <c r="AA472" i="1" l="1"/>
  <c r="J473" i="1"/>
  <c r="M473" i="1"/>
  <c r="AB472" i="1" l="1"/>
  <c r="AC472" i="1" s="1"/>
  <c r="AD472" i="1" s="1"/>
  <c r="L473" i="1"/>
  <c r="K476" i="1"/>
  <c r="AF472" i="1" l="1"/>
  <c r="N473" i="1"/>
  <c r="O473" i="1" s="1"/>
  <c r="Q473" i="1" s="1"/>
  <c r="P473" i="1"/>
  <c r="R473" i="1" s="1"/>
  <c r="T473" i="1" l="1"/>
  <c r="V473" i="1" s="1"/>
  <c r="S473" i="1"/>
  <c r="U473" i="1" s="1"/>
  <c r="W473" i="1" s="1"/>
  <c r="X473" i="1" l="1"/>
  <c r="Y473" i="1" s="1"/>
  <c r="Z473" i="1" s="1"/>
  <c r="AA473" i="1" l="1"/>
  <c r="J474" i="1"/>
  <c r="M474" i="1"/>
  <c r="AB473" i="1" l="1"/>
  <c r="AC473" i="1" s="1"/>
  <c r="AD473" i="1" s="1"/>
  <c r="L474" i="1"/>
  <c r="K477" i="1"/>
  <c r="AF473" i="1" l="1"/>
  <c r="N474" i="1"/>
  <c r="O474" i="1" s="1"/>
  <c r="Q474" i="1" s="1"/>
  <c r="P474" i="1"/>
  <c r="R474" i="1" s="1"/>
  <c r="S474" i="1" l="1"/>
  <c r="U474" i="1" s="1"/>
  <c r="T474" i="1"/>
  <c r="V474" i="1" s="1"/>
  <c r="W474" i="1" l="1"/>
  <c r="X474" i="1" s="1"/>
  <c r="Y474" i="1" s="1"/>
  <c r="Z474" i="1" s="1"/>
  <c r="AA474" i="1" l="1"/>
  <c r="J475" i="1"/>
  <c r="M475" i="1"/>
  <c r="AB474" i="1" l="1"/>
  <c r="AC474" i="1" s="1"/>
  <c r="AD474" i="1" s="1"/>
  <c r="L475" i="1"/>
  <c r="K478" i="1"/>
  <c r="AF474" i="1" l="1"/>
  <c r="N475" i="1"/>
  <c r="O475" i="1" s="1"/>
  <c r="Q475" i="1" s="1"/>
  <c r="P475" i="1"/>
  <c r="R475" i="1" s="1"/>
  <c r="T475" i="1" l="1"/>
  <c r="V475" i="1" s="1"/>
  <c r="S475" i="1"/>
  <c r="U475" i="1" s="1"/>
  <c r="W475" i="1" s="1"/>
  <c r="X475" i="1" l="1"/>
  <c r="Y475" i="1" s="1"/>
  <c r="Z475" i="1" s="1"/>
  <c r="AA475" i="1" l="1"/>
  <c r="J476" i="1"/>
  <c r="M476" i="1"/>
  <c r="AB475" i="1" l="1"/>
  <c r="AC475" i="1" s="1"/>
  <c r="AD475" i="1" s="1"/>
  <c r="L476" i="1"/>
  <c r="K479" i="1"/>
  <c r="AF475" i="1" l="1"/>
  <c r="N476" i="1"/>
  <c r="O476" i="1" s="1"/>
  <c r="Q476" i="1" s="1"/>
  <c r="P476" i="1"/>
  <c r="R476" i="1" s="1"/>
  <c r="S476" i="1" l="1"/>
  <c r="U476" i="1" s="1"/>
  <c r="T476" i="1"/>
  <c r="V476" i="1" s="1"/>
  <c r="W476" i="1" l="1"/>
  <c r="X476" i="1" s="1"/>
  <c r="Y476" i="1" s="1"/>
  <c r="Z476" i="1" s="1"/>
  <c r="J477" i="1" l="1"/>
  <c r="AA476" i="1"/>
  <c r="M477" i="1"/>
  <c r="AB476" i="1" l="1"/>
  <c r="AC476" i="1" s="1"/>
  <c r="AD476" i="1" s="1"/>
  <c r="L477" i="1"/>
  <c r="K480" i="1"/>
  <c r="AF476" i="1" l="1"/>
  <c r="P477" i="1"/>
  <c r="R477" i="1" s="1"/>
  <c r="N477" i="1"/>
  <c r="O477" i="1" s="1"/>
  <c r="Q477" i="1" s="1"/>
  <c r="T477" i="1" l="1"/>
  <c r="V477" i="1" s="1"/>
  <c r="S477" i="1"/>
  <c r="U477" i="1" l="1"/>
  <c r="W477" i="1" s="1"/>
  <c r="X477" i="1" l="1"/>
  <c r="Y477" i="1" s="1"/>
  <c r="Z477" i="1" s="1"/>
  <c r="AA477" i="1" l="1"/>
  <c r="J478" i="1"/>
  <c r="M478" i="1"/>
  <c r="AB477" i="1" l="1"/>
  <c r="AC477" i="1" s="1"/>
  <c r="AD477" i="1" s="1"/>
  <c r="L478" i="1"/>
  <c r="K481" i="1"/>
  <c r="AF477" i="1" l="1"/>
  <c r="N478" i="1"/>
  <c r="O478" i="1" s="1"/>
  <c r="Q478" i="1" s="1"/>
  <c r="P478" i="1"/>
  <c r="R478" i="1" s="1"/>
  <c r="S478" i="1" l="1"/>
  <c r="T478" i="1"/>
  <c r="V478" i="1" s="1"/>
  <c r="U478" i="1" l="1"/>
  <c r="W478" i="1" s="1"/>
  <c r="X478" i="1" l="1"/>
  <c r="Y478" i="1" s="1"/>
  <c r="Z478" i="1" s="1"/>
  <c r="AA478" i="1" l="1"/>
  <c r="J479" i="1"/>
  <c r="M479" i="1"/>
  <c r="AB478" i="1" l="1"/>
  <c r="AC478" i="1" s="1"/>
  <c r="AD478" i="1" s="1"/>
  <c r="L479" i="1"/>
  <c r="K482" i="1"/>
  <c r="AF478" i="1" l="1"/>
  <c r="P479" i="1"/>
  <c r="R479" i="1" s="1"/>
  <c r="N479" i="1"/>
  <c r="O479" i="1" s="1"/>
  <c r="Q479" i="1" s="1"/>
  <c r="T479" i="1" l="1"/>
  <c r="V479" i="1" s="1"/>
  <c r="S479" i="1"/>
  <c r="U479" i="1" s="1"/>
  <c r="W479" i="1" l="1"/>
  <c r="X479" i="1" s="1"/>
  <c r="Y479" i="1" s="1"/>
  <c r="Z479" i="1" s="1"/>
  <c r="AA479" i="1" l="1"/>
  <c r="J480" i="1"/>
  <c r="M480" i="1"/>
  <c r="AB479" i="1" l="1"/>
  <c r="AC479" i="1" s="1"/>
  <c r="AD479" i="1" s="1"/>
  <c r="L480" i="1"/>
  <c r="K483" i="1"/>
  <c r="AF479" i="1" l="1"/>
  <c r="N480" i="1"/>
  <c r="O480" i="1" s="1"/>
  <c r="Q480" i="1" s="1"/>
  <c r="P480" i="1"/>
  <c r="R480" i="1" s="1"/>
  <c r="T480" i="1" l="1"/>
  <c r="V480" i="1" s="1"/>
  <c r="S480" i="1"/>
  <c r="U480" i="1" s="1"/>
  <c r="W480" i="1" l="1"/>
  <c r="X480" i="1" s="1"/>
  <c r="Y480" i="1" s="1"/>
  <c r="Z480" i="1" s="1"/>
  <c r="AA480" i="1" l="1"/>
  <c r="J481" i="1"/>
  <c r="M481" i="1"/>
  <c r="AB480" i="1" l="1"/>
  <c r="AC480" i="1" s="1"/>
  <c r="AD480" i="1" s="1"/>
  <c r="L481" i="1"/>
  <c r="K484" i="1"/>
  <c r="AF480" i="1" l="1"/>
  <c r="N481" i="1"/>
  <c r="O481" i="1" s="1"/>
  <c r="Q481" i="1" s="1"/>
  <c r="P481" i="1"/>
  <c r="R481" i="1" s="1"/>
  <c r="S481" i="1" l="1"/>
  <c r="U481" i="1" s="1"/>
  <c r="T481" i="1"/>
  <c r="V481" i="1" s="1"/>
  <c r="W481" i="1" l="1"/>
  <c r="X481" i="1" s="1"/>
  <c r="Y481" i="1" s="1"/>
  <c r="Z481" i="1" s="1"/>
  <c r="AA481" i="1" l="1"/>
  <c r="J482" i="1"/>
  <c r="M482" i="1"/>
  <c r="AB481" i="1" l="1"/>
  <c r="AC481" i="1" s="1"/>
  <c r="AD481" i="1" s="1"/>
  <c r="L482" i="1"/>
  <c r="K485" i="1"/>
  <c r="AF481" i="1" l="1"/>
  <c r="P482" i="1"/>
  <c r="R482" i="1" s="1"/>
  <c r="N482" i="1"/>
  <c r="O482" i="1" s="1"/>
  <c r="Q482" i="1" s="1"/>
  <c r="S482" i="1" l="1"/>
  <c r="U482" i="1" s="1"/>
  <c r="T482" i="1"/>
  <c r="V482" i="1" s="1"/>
  <c r="W482" i="1" l="1"/>
  <c r="X482" i="1" s="1"/>
  <c r="Y482" i="1" s="1"/>
  <c r="Z482" i="1" s="1"/>
  <c r="AA482" i="1" l="1"/>
  <c r="J483" i="1"/>
  <c r="M483" i="1"/>
  <c r="AB482" i="1" l="1"/>
  <c r="AC482" i="1" s="1"/>
  <c r="AD482" i="1" s="1"/>
  <c r="K486" i="1"/>
  <c r="L483" i="1"/>
  <c r="AF482" i="1" l="1"/>
  <c r="N483" i="1"/>
  <c r="O483" i="1" s="1"/>
  <c r="Q483" i="1" s="1"/>
  <c r="P483" i="1"/>
  <c r="R483" i="1" s="1"/>
  <c r="S483" i="1" l="1"/>
  <c r="U483" i="1" s="1"/>
  <c r="T483" i="1"/>
  <c r="V483" i="1" s="1"/>
  <c r="W483" i="1" l="1"/>
  <c r="X483" i="1" s="1"/>
  <c r="Y483" i="1" s="1"/>
  <c r="Z483" i="1" s="1"/>
  <c r="J484" i="1" l="1"/>
  <c r="AA483" i="1"/>
  <c r="M484" i="1"/>
  <c r="AB483" i="1" l="1"/>
  <c r="AC483" i="1" s="1"/>
  <c r="AD483" i="1" s="1"/>
  <c r="K487" i="1"/>
  <c r="L484" i="1"/>
  <c r="AF483" i="1" l="1"/>
  <c r="P484" i="1"/>
  <c r="R484" i="1" s="1"/>
  <c r="N484" i="1"/>
  <c r="O484" i="1" s="1"/>
  <c r="Q484" i="1" s="1"/>
  <c r="T484" i="1" l="1"/>
  <c r="V484" i="1" s="1"/>
  <c r="S484" i="1"/>
  <c r="U484" i="1" s="1"/>
  <c r="W484" i="1" l="1"/>
  <c r="X484" i="1" s="1"/>
  <c r="Y484" i="1" s="1"/>
  <c r="Z484" i="1" s="1"/>
  <c r="AA484" i="1" l="1"/>
  <c r="J485" i="1"/>
  <c r="M485" i="1"/>
  <c r="AB484" i="1" l="1"/>
  <c r="AC484" i="1" s="1"/>
  <c r="AD484" i="1" s="1"/>
  <c r="L485" i="1"/>
  <c r="K488" i="1"/>
  <c r="AF484" i="1" l="1"/>
  <c r="P485" i="1"/>
  <c r="R485" i="1" s="1"/>
  <c r="N485" i="1"/>
  <c r="O485" i="1" s="1"/>
  <c r="Q485" i="1" s="1"/>
  <c r="S485" i="1" l="1"/>
  <c r="U485" i="1" s="1"/>
  <c r="T485" i="1"/>
  <c r="V485" i="1" s="1"/>
  <c r="W485" i="1" l="1"/>
  <c r="X485" i="1" s="1"/>
  <c r="Y485" i="1" s="1"/>
  <c r="Z485" i="1" s="1"/>
  <c r="AA485" i="1" l="1"/>
  <c r="J486" i="1"/>
  <c r="M486" i="1"/>
  <c r="AB485" i="1" l="1"/>
  <c r="AC485" i="1" s="1"/>
  <c r="AD485" i="1" s="1"/>
  <c r="K489" i="1"/>
  <c r="L486" i="1"/>
  <c r="AF485" i="1" l="1"/>
  <c r="N486" i="1"/>
  <c r="O486" i="1" s="1"/>
  <c r="Q486" i="1" s="1"/>
  <c r="P486" i="1"/>
  <c r="R486" i="1" s="1"/>
  <c r="S486" i="1" l="1"/>
  <c r="U486" i="1" s="1"/>
  <c r="T486" i="1"/>
  <c r="V486" i="1" s="1"/>
  <c r="W486" i="1" l="1"/>
  <c r="X486" i="1" s="1"/>
  <c r="Y486" i="1" s="1"/>
  <c r="Z486" i="1" s="1"/>
  <c r="AA486" i="1" l="1"/>
  <c r="J487" i="1"/>
  <c r="M487" i="1"/>
  <c r="AB486" i="1" l="1"/>
  <c r="AC486" i="1" s="1"/>
  <c r="AD486" i="1" s="1"/>
  <c r="L487" i="1"/>
  <c r="K490" i="1"/>
  <c r="AF486" i="1" l="1"/>
  <c r="P487" i="1"/>
  <c r="R487" i="1" s="1"/>
  <c r="N487" i="1"/>
  <c r="O487" i="1" s="1"/>
  <c r="Q487" i="1" s="1"/>
  <c r="T487" i="1" l="1"/>
  <c r="V487" i="1" s="1"/>
  <c r="S487" i="1"/>
  <c r="U487" i="1" l="1"/>
  <c r="W487" i="1" s="1"/>
  <c r="X487" i="1" l="1"/>
  <c r="Y487" i="1" s="1"/>
  <c r="Z487" i="1" s="1"/>
  <c r="AA487" i="1" l="1"/>
  <c r="J488" i="1"/>
  <c r="M488" i="1"/>
  <c r="AB487" i="1" l="1"/>
  <c r="AC487" i="1" s="1"/>
  <c r="AD487" i="1" s="1"/>
  <c r="K491" i="1"/>
  <c r="L488" i="1"/>
  <c r="AF487" i="1" l="1"/>
  <c r="N488" i="1"/>
  <c r="O488" i="1" s="1"/>
  <c r="Q488" i="1" s="1"/>
  <c r="P488" i="1"/>
  <c r="R488" i="1" s="1"/>
  <c r="T488" i="1" l="1"/>
  <c r="V488" i="1" s="1"/>
  <c r="S488" i="1"/>
  <c r="U488" i="1" s="1"/>
  <c r="W488" i="1" l="1"/>
  <c r="X488" i="1" s="1"/>
  <c r="Y488" i="1" s="1"/>
  <c r="Z488" i="1" s="1"/>
  <c r="AA488" i="1" l="1"/>
  <c r="J489" i="1"/>
  <c r="M489" i="1"/>
  <c r="AB488" i="1" l="1"/>
  <c r="AC488" i="1" s="1"/>
  <c r="AD488" i="1" s="1"/>
  <c r="L489" i="1"/>
  <c r="K492" i="1"/>
  <c r="AF488" i="1" l="1"/>
  <c r="P489" i="1"/>
  <c r="R489" i="1" s="1"/>
  <c r="N489" i="1"/>
  <c r="O489" i="1" s="1"/>
  <c r="Q489" i="1" s="1"/>
  <c r="T489" i="1" l="1"/>
  <c r="V489" i="1" s="1"/>
  <c r="S489" i="1"/>
  <c r="U489" i="1" s="1"/>
  <c r="W489" i="1" l="1"/>
  <c r="X489" i="1" s="1"/>
  <c r="Y489" i="1" s="1"/>
  <c r="Z489" i="1" s="1"/>
  <c r="AA489" i="1" l="1"/>
  <c r="J490" i="1"/>
  <c r="M490" i="1"/>
  <c r="AB489" i="1" l="1"/>
  <c r="AC489" i="1" s="1"/>
  <c r="AD489" i="1" s="1"/>
  <c r="K493" i="1"/>
  <c r="L490" i="1"/>
  <c r="AF489" i="1" l="1"/>
  <c r="P490" i="1"/>
  <c r="R490" i="1" s="1"/>
  <c r="N490" i="1"/>
  <c r="O490" i="1" s="1"/>
  <c r="Q490" i="1" s="1"/>
  <c r="S490" i="1" l="1"/>
  <c r="U490" i="1" s="1"/>
  <c r="T490" i="1"/>
  <c r="V490" i="1" s="1"/>
  <c r="W490" i="1" l="1"/>
  <c r="X490" i="1" s="1"/>
  <c r="Y490" i="1" s="1"/>
  <c r="Z490" i="1" s="1"/>
  <c r="AA490" i="1" l="1"/>
  <c r="J491" i="1"/>
  <c r="M491" i="1"/>
  <c r="AB490" i="1" l="1"/>
  <c r="AC490" i="1" s="1"/>
  <c r="AD490" i="1" s="1"/>
  <c r="L491" i="1"/>
  <c r="K494" i="1"/>
  <c r="AF490" i="1" l="1"/>
  <c r="N491" i="1"/>
  <c r="O491" i="1" s="1"/>
  <c r="Q491" i="1" s="1"/>
  <c r="P491" i="1"/>
  <c r="R491" i="1" s="1"/>
  <c r="S491" i="1" l="1"/>
  <c r="T491" i="1"/>
  <c r="V491" i="1" s="1"/>
  <c r="U491" i="1" l="1"/>
  <c r="W491" i="1" l="1"/>
  <c r="X491" i="1" s="1"/>
  <c r="Y491" i="1" s="1"/>
  <c r="Z491" i="1" s="1"/>
  <c r="AA491" i="1" l="1"/>
  <c r="J492" i="1"/>
  <c r="L492" i="1" s="1"/>
  <c r="M492" i="1"/>
  <c r="AB491" i="1" l="1"/>
  <c r="AC491" i="1" s="1"/>
  <c r="AD491" i="1" s="1"/>
  <c r="K495" i="1"/>
  <c r="N492" i="1"/>
  <c r="O492" i="1" s="1"/>
  <c r="Q492" i="1" s="1"/>
  <c r="P492" i="1"/>
  <c r="R492" i="1" s="1"/>
  <c r="AF491" i="1" l="1"/>
  <c r="T492" i="1"/>
  <c r="V492" i="1" s="1"/>
  <c r="S492" i="1"/>
  <c r="U492" i="1" s="1"/>
  <c r="W492" i="1" l="1"/>
  <c r="X492" i="1" s="1"/>
  <c r="Y492" i="1" s="1"/>
  <c r="Z492" i="1" s="1"/>
  <c r="AA492" i="1" l="1"/>
  <c r="J493" i="1"/>
  <c r="M493" i="1"/>
  <c r="AB492" i="1" l="1"/>
  <c r="AC492" i="1" s="1"/>
  <c r="AD492" i="1" s="1"/>
  <c r="L493" i="1"/>
  <c r="K496" i="1"/>
  <c r="AF492" i="1" l="1"/>
  <c r="N493" i="1"/>
  <c r="O493" i="1" s="1"/>
  <c r="Q493" i="1" s="1"/>
  <c r="P493" i="1"/>
  <c r="R493" i="1" s="1"/>
  <c r="S493" i="1" l="1"/>
  <c r="U493" i="1" s="1"/>
  <c r="T493" i="1"/>
  <c r="V493" i="1" s="1"/>
  <c r="W493" i="1" l="1"/>
  <c r="X493" i="1" s="1"/>
  <c r="Y493" i="1" s="1"/>
  <c r="Z493" i="1" s="1"/>
  <c r="AA493" i="1" l="1"/>
  <c r="J494" i="1"/>
  <c r="M494" i="1"/>
  <c r="AB493" i="1" l="1"/>
  <c r="AC493" i="1" s="1"/>
  <c r="AD493" i="1" s="1"/>
  <c r="L494" i="1"/>
  <c r="K497" i="1"/>
  <c r="AF493" i="1" l="1"/>
  <c r="N494" i="1"/>
  <c r="O494" i="1" s="1"/>
  <c r="Q494" i="1" s="1"/>
  <c r="P494" i="1"/>
  <c r="R494" i="1" s="1"/>
  <c r="S494" i="1" l="1"/>
  <c r="U494" i="1" s="1"/>
  <c r="T494" i="1"/>
  <c r="V494" i="1" s="1"/>
  <c r="W494" i="1" l="1"/>
  <c r="X494" i="1" s="1"/>
  <c r="Y494" i="1" s="1"/>
  <c r="Z494" i="1" s="1"/>
  <c r="J495" i="1" l="1"/>
  <c r="AA494" i="1"/>
  <c r="M495" i="1"/>
  <c r="AB494" i="1" l="1"/>
  <c r="AC494" i="1" s="1"/>
  <c r="AD494" i="1" s="1"/>
  <c r="L495" i="1"/>
  <c r="K498" i="1"/>
  <c r="AF494" i="1" l="1"/>
  <c r="N495" i="1"/>
  <c r="O495" i="1" s="1"/>
  <c r="Q495" i="1" s="1"/>
  <c r="P495" i="1"/>
  <c r="R495" i="1" s="1"/>
  <c r="S495" i="1" l="1"/>
  <c r="U495" i="1" s="1"/>
  <c r="T495" i="1"/>
  <c r="V495" i="1" s="1"/>
  <c r="W495" i="1" l="1"/>
  <c r="X495" i="1" s="1"/>
  <c r="Y495" i="1" s="1"/>
  <c r="Z495" i="1" s="1"/>
  <c r="AA495" i="1" l="1"/>
  <c r="J496" i="1"/>
  <c r="M496" i="1"/>
  <c r="AB495" i="1" l="1"/>
  <c r="AC495" i="1" s="1"/>
  <c r="AD495" i="1" s="1"/>
  <c r="L496" i="1"/>
  <c r="K499" i="1"/>
  <c r="AF495" i="1" l="1"/>
  <c r="N496" i="1"/>
  <c r="O496" i="1" s="1"/>
  <c r="Q496" i="1" s="1"/>
  <c r="P496" i="1"/>
  <c r="R496" i="1" s="1"/>
  <c r="S496" i="1" l="1"/>
  <c r="U496" i="1" s="1"/>
  <c r="T496" i="1"/>
  <c r="V496" i="1" s="1"/>
  <c r="W496" i="1" l="1"/>
  <c r="X496" i="1" s="1"/>
  <c r="Y496" i="1" s="1"/>
  <c r="Z496" i="1" s="1"/>
  <c r="J497" i="1" l="1"/>
  <c r="AA496" i="1"/>
  <c r="M497" i="1"/>
  <c r="AB496" i="1" l="1"/>
  <c r="AC496" i="1" s="1"/>
  <c r="AD496" i="1" s="1"/>
  <c r="L497" i="1"/>
  <c r="K500" i="1"/>
  <c r="AF496" i="1" l="1"/>
  <c r="N497" i="1"/>
  <c r="O497" i="1" s="1"/>
  <c r="Q497" i="1" s="1"/>
  <c r="P497" i="1"/>
  <c r="R497" i="1" s="1"/>
  <c r="T497" i="1" l="1"/>
  <c r="V497" i="1" s="1"/>
  <c r="S497" i="1"/>
  <c r="U497" i="1" s="1"/>
  <c r="W497" i="1" s="1"/>
  <c r="X497" i="1" l="1"/>
  <c r="Y497" i="1" s="1"/>
  <c r="Z497" i="1" s="1"/>
  <c r="J498" i="1" l="1"/>
  <c r="AA497" i="1"/>
  <c r="M498" i="1"/>
  <c r="AB497" i="1" l="1"/>
  <c r="AC497" i="1" s="1"/>
  <c r="AD497" i="1" s="1"/>
  <c r="K501" i="1"/>
  <c r="L498" i="1"/>
  <c r="AF497" i="1" l="1"/>
  <c r="N498" i="1"/>
  <c r="O498" i="1" s="1"/>
  <c r="Q498" i="1" s="1"/>
  <c r="P498" i="1"/>
  <c r="R498" i="1" s="1"/>
  <c r="T498" i="1" l="1"/>
  <c r="V498" i="1" s="1"/>
  <c r="S498" i="1"/>
  <c r="U498" i="1" s="1"/>
  <c r="W498" i="1" s="1"/>
  <c r="X498" i="1" l="1"/>
  <c r="Y498" i="1" s="1"/>
  <c r="Z498" i="1" s="1"/>
  <c r="J499" i="1" l="1"/>
  <c r="AA498" i="1"/>
  <c r="M499" i="1"/>
  <c r="AB498" i="1" l="1"/>
  <c r="AC498" i="1" s="1"/>
  <c r="AD498" i="1" s="1"/>
  <c r="L499" i="1"/>
  <c r="K502" i="1"/>
  <c r="AF498" i="1" l="1"/>
  <c r="N499" i="1"/>
  <c r="O499" i="1" s="1"/>
  <c r="Q499" i="1" s="1"/>
  <c r="P499" i="1"/>
  <c r="R499" i="1" s="1"/>
  <c r="S499" i="1" l="1"/>
  <c r="U499" i="1" s="1"/>
  <c r="T499" i="1"/>
  <c r="V499" i="1" s="1"/>
  <c r="W499" i="1" l="1"/>
  <c r="X499" i="1" s="1"/>
  <c r="Y499" i="1" s="1"/>
  <c r="Z499" i="1" s="1"/>
  <c r="AA499" i="1" l="1"/>
  <c r="J500" i="1"/>
  <c r="M500" i="1"/>
  <c r="AB499" i="1" l="1"/>
  <c r="AC499" i="1" s="1"/>
  <c r="AD499" i="1" s="1"/>
  <c r="L500" i="1"/>
  <c r="K503" i="1"/>
  <c r="AF499" i="1" l="1"/>
  <c r="N500" i="1"/>
  <c r="O500" i="1" s="1"/>
  <c r="Q500" i="1" s="1"/>
  <c r="P500" i="1"/>
  <c r="R500" i="1" s="1"/>
  <c r="T500" i="1" l="1"/>
  <c r="V500" i="1" s="1"/>
  <c r="S500" i="1"/>
  <c r="U500" i="1" s="1"/>
  <c r="W500" i="1" s="1"/>
  <c r="X500" i="1" l="1"/>
  <c r="Y500" i="1" s="1"/>
  <c r="Z500" i="1" s="1"/>
  <c r="J501" i="1" l="1"/>
  <c r="L501" i="1" s="1"/>
  <c r="AA500" i="1"/>
  <c r="M501" i="1"/>
  <c r="AB500" i="1" l="1"/>
  <c r="AC500" i="1" s="1"/>
  <c r="AD500" i="1" s="1"/>
  <c r="P501" i="1"/>
  <c r="R501" i="1" s="1"/>
  <c r="N501" i="1"/>
  <c r="O501" i="1" s="1"/>
  <c r="Q501" i="1" s="1"/>
  <c r="AF500" i="1" l="1"/>
  <c r="S501" i="1"/>
  <c r="U501" i="1" s="1"/>
  <c r="T501" i="1"/>
  <c r="V501" i="1" s="1"/>
  <c r="W501" i="1" l="1"/>
  <c r="X501" i="1" s="1"/>
  <c r="Y501" i="1" s="1"/>
  <c r="Z501" i="1" s="1"/>
  <c r="AA501" i="1" l="1"/>
  <c r="J502" i="1"/>
  <c r="L502" i="1" s="1"/>
  <c r="M502" i="1"/>
  <c r="AB501" i="1" l="1"/>
  <c r="AC501" i="1" s="1"/>
  <c r="AD501" i="1" s="1"/>
  <c r="P502" i="1"/>
  <c r="R502" i="1" s="1"/>
  <c r="N502" i="1"/>
  <c r="O502" i="1" s="1"/>
  <c r="Q502" i="1" s="1"/>
  <c r="AF501" i="1" l="1"/>
  <c r="T502" i="1"/>
  <c r="V502" i="1" s="1"/>
  <c r="S502" i="1"/>
  <c r="U502" i="1" l="1"/>
  <c r="W502" i="1" s="1"/>
  <c r="X502" i="1" l="1"/>
  <c r="Y502" i="1" s="1"/>
  <c r="Z502" i="1" s="1"/>
  <c r="AA502" i="1" l="1"/>
  <c r="J503" i="1"/>
  <c r="L503" i="1" s="1"/>
  <c r="M503" i="1"/>
  <c r="AB502" i="1" l="1"/>
  <c r="AC502" i="1" s="1"/>
  <c r="AD502" i="1" s="1"/>
  <c r="N503" i="1"/>
  <c r="O503" i="1" s="1"/>
  <c r="Q503" i="1" s="1"/>
  <c r="P503" i="1"/>
  <c r="R503" i="1" s="1"/>
  <c r="AF502" i="1" l="1"/>
  <c r="T503" i="1"/>
  <c r="V503" i="1" s="1"/>
  <c r="S503" i="1"/>
  <c r="U503" i="1" s="1"/>
  <c r="W503" i="1" l="1"/>
  <c r="X503" i="1" s="1"/>
  <c r="Y503" i="1" s="1"/>
  <c r="Z503" i="1" s="1"/>
  <c r="AA503" i="1" l="1"/>
  <c r="AB503" i="1" l="1"/>
  <c r="AC503" i="1" s="1"/>
  <c r="AD503" i="1" s="1"/>
  <c r="AF503" i="1" l="1"/>
</calcChain>
</file>

<file path=xl/sharedStrings.xml><?xml version="1.0" encoding="utf-8"?>
<sst xmlns="http://schemas.openxmlformats.org/spreadsheetml/2006/main" count="37" uniqueCount="32">
  <si>
    <t>date</t>
  </si>
  <si>
    <t>open</t>
  </si>
  <si>
    <t>high</t>
  </si>
  <si>
    <t>low</t>
  </si>
  <si>
    <t>close</t>
  </si>
  <si>
    <t>volume</t>
  </si>
  <si>
    <t>period</t>
  </si>
  <si>
    <t>smooth</t>
  </si>
  <si>
    <t>detrender</t>
  </si>
  <si>
    <t>I1</t>
  </si>
  <si>
    <t>Q1</t>
  </si>
  <si>
    <t>jI</t>
  </si>
  <si>
    <t>JQ</t>
  </si>
  <si>
    <t>I2</t>
  </si>
  <si>
    <t>Q2</t>
  </si>
  <si>
    <t>Re</t>
  </si>
  <si>
    <t>Im</t>
  </si>
  <si>
    <t>price</t>
  </si>
  <si>
    <t>Im'</t>
  </si>
  <si>
    <t>Re'</t>
  </si>
  <si>
    <t>I2'</t>
  </si>
  <si>
    <t>Q2'</t>
  </si>
  <si>
    <t>pd-atan</t>
  </si>
  <si>
    <t>pd-limit1</t>
  </si>
  <si>
    <t>pd-limit2</t>
  </si>
  <si>
    <t>Trendline</t>
  </si>
  <si>
    <t>SmPrice</t>
  </si>
  <si>
    <t>iTrend</t>
  </si>
  <si>
    <t>Date</t>
  </si>
  <si>
    <t>SmPd</t>
  </si>
  <si>
    <t>PdInt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</si>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</sst>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&quot;$&quot;* #,##0.000_);_(&quot;$&quot;* \(#,##0.0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applyFont="1"/>
    <xf numFmtId="43" fontId="1" fillId="18" borderId="0" xfId="29" applyNumberFormat="1" applyAlignment="1">
      <alignment horizontal="right"/>
    </xf>
    <xf numFmtId="43" fontId="19" fillId="0" borderId="0" xfId="1" applyFon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1" fillId="32" borderId="0" xfId="43" applyNumberFormat="1" applyAlignment="1">
      <alignment horizontal="right"/>
    </xf>
    <xf numFmtId="167" fontId="1" fillId="18" borderId="0" xfId="29" applyNumberFormat="1" applyAlignment="1">
      <alignment horizontal="right"/>
    </xf>
    <xf numFmtId="167" fontId="20" fillId="32" borderId="0" xfId="43" applyNumberFormat="1" applyFont="1" applyAlignment="1">
      <alignment horizontal="right"/>
    </xf>
    <xf numFmtId="167" fontId="19" fillId="0" borderId="0" xfId="1" applyNumberFormat="1" applyFont="1" applyAlignment="1">
      <alignment horizontal="right"/>
    </xf>
    <xf numFmtId="165" fontId="1" fillId="18" borderId="0" xfId="1" applyNumberFormat="1" applyFill="1" applyAlignment="1">
      <alignment horizontal="right"/>
    </xf>
    <xf numFmtId="165" fontId="0" fillId="0" borderId="0" xfId="1" applyNumberFormat="1" applyFont="1"/>
    <xf numFmtId="166" fontId="0" fillId="0" borderId="0" xfId="1" applyNumberFormat="1" applyFont="1" applyAlignment="1">
      <alignment horizontal="center"/>
    </xf>
    <xf numFmtId="166" fontId="1" fillId="18" borderId="0" xfId="29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20" fillId="18" borderId="0" xfId="29" applyNumberFormat="1" applyFont="1" applyAlignment="1">
      <alignment horizontal="right"/>
    </xf>
    <xf numFmtId="167" fontId="21" fillId="0" borderId="0" xfId="1" applyNumberFormat="1" applyFont="1" applyAlignment="1">
      <alignment horizontal="right"/>
    </xf>
    <xf numFmtId="165" fontId="21" fillId="0" borderId="0" xfId="1" applyNumberFormat="1" applyFont="1" applyAlignment="1">
      <alignment horizontal="right"/>
    </xf>
    <xf numFmtId="167" fontId="21" fillId="32" borderId="0" xfId="43" applyNumberFormat="1" applyFont="1" applyAlignment="1">
      <alignment horizontal="right"/>
    </xf>
    <xf numFmtId="168" fontId="0" fillId="0" borderId="0" xfId="2" applyNumberFormat="1" applyFont="1" applyAlignment="1">
      <alignment horizontal="center"/>
    </xf>
    <xf numFmtId="168" fontId="0" fillId="0" borderId="0" xfId="2" applyNumberFormat="1" applyFont="1" applyAlignment="1">
      <alignment horizontal="right"/>
    </xf>
    <xf numFmtId="165" fontId="22" fillId="0" borderId="0" xfId="1" applyNumberFormat="1" applyFont="1" applyAlignment="1">
      <alignment horizontal="right"/>
    </xf>
    <xf numFmtId="43" fontId="1" fillId="18" borderId="0" xfId="1" applyFill="1" applyAlignment="1">
      <alignment horizontal="right"/>
    </xf>
    <xf numFmtId="43" fontId="21" fillId="0" borderId="0" xfId="1" applyFont="1" applyAlignment="1">
      <alignment horizontal="right"/>
    </xf>
    <xf numFmtId="43" fontId="22" fillId="0" borderId="0" xfId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AE503" totalsRowShown="0" headerRowDxfId="38" dataDxfId="37" headerRowCellStyle="Currency" dataCellStyle="Currency">
  <sortState xmlns:xlrd2="http://schemas.microsoft.com/office/spreadsheetml/2017/richdata2" ref="B2:G503">
    <sortCondition ref="B2"/>
  </sortState>
  <tableColumns count="31">
    <tableColumn id="9" xr3:uid="{9F699A46-4958-42A4-A5C9-B52EB0EE585B}" name="i" dataDxfId="36" dataCellStyle="Currency"/>
    <tableColumn id="2" xr3:uid="{870234D4-B88D-4DBC-B1B5-A3A328FCAA43}" name="date" dataDxfId="35"/>
    <tableColumn id="3" xr3:uid="{EF611352-AF5A-4141-B3FC-D86820A763EA}" name="open" dataDxfId="34" dataCellStyle="Currency"/>
    <tableColumn id="4" xr3:uid="{74B28648-F2A3-4493-9B04-FE02A7EBAE5E}" name="high" dataDxfId="33" dataCellStyle="Currency"/>
    <tableColumn id="5" xr3:uid="{F6126363-2529-4BAC-9F69-0710D7A587F6}" name="low" dataDxfId="32" dataCellStyle="Currency"/>
    <tableColumn id="6" xr3:uid="{1625C5E8-2802-4281-81F5-7308EFB9EB0C}" name="close" dataDxfId="31" dataCellStyle="Currency"/>
    <tableColumn id="7" xr3:uid="{9D524E41-7E60-45BD-80C8-513C8040D514}" name="volume" dataDxfId="30" dataCellStyle="Comma"/>
    <tableColumn id="26" xr3:uid="{2B12563B-9666-4EDF-80F2-A0FA32957C02}" name="price" dataDxfId="29" dataCellStyle="Currency">
      <calculatedColumnFormula>(testdata[[#This Row],[high]]+testdata[[#This Row],[low]])/2</calculatedColumnFormula>
    </tableColumn>
    <tableColumn id="10" xr3:uid="{BCAF1C39-3751-4A70-B4F4-7A3E7CDCCE35}" name="smooth" dataDxfId="28" dataCellStyle="Comma"/>
    <tableColumn id="11" xr3:uid="{2ACA4CFB-1C8B-4C53-8A45-76D16640A320}" name="detrender" dataDxfId="27" dataCellStyle="Comma"/>
    <tableColumn id="12" xr3:uid="{50D8A4F0-2076-47DB-A795-64FDA7A9096D}" name="I1" dataDxfId="26" dataCellStyle="Comma"/>
    <tableColumn id="13" xr3:uid="{FF2D2616-A2F5-4084-AB89-8266946831E4}" name="Q1" dataDxfId="25" dataCellStyle="Comma"/>
    <tableColumn id="14" xr3:uid="{174EFDE3-C083-4E8F-8A91-D0149A3521FF}" name="jI" dataDxfId="24" dataCellStyle="Comma"/>
    <tableColumn id="15" xr3:uid="{B48BAC56-178E-4A51-99A2-5FA457D89CF4}" name="JQ" dataDxfId="23" dataCellStyle="Comma"/>
    <tableColumn id="16" xr3:uid="{3B358F0D-A371-470A-AD3C-8C25A2691BC1}" name="I2" dataDxfId="22" dataCellStyle="Comma">
      <calculatedColumnFormula>testdata[[#This Row],[I1]]-testdata[[#This Row],[JQ]]</calculatedColumnFormula>
    </tableColumn>
    <tableColumn id="17" xr3:uid="{CFA10118-3C19-448F-A780-A62543ECFBA7}" name="Q2" dataDxfId="21" dataCellStyle="Comma">
      <calculatedColumnFormula>testdata[[#This Row],[Q1]]+testdata[[#This Row],[jI]]</calculatedColumnFormula>
    </tableColumn>
    <tableColumn id="27" xr3:uid="{17D86CA1-CEBF-44CD-AB46-9D92D02A37A3}" name="I2'" dataDxfId="20" dataCellStyle="Comma">
      <calculatedColumnFormula>0.2*testdata[[#This Row],[I2]]+0.8*O1</calculatedColumnFormula>
    </tableColumn>
    <tableColumn id="28" xr3:uid="{6B37EE35-77C0-49D5-B99B-AD2B9960FE72}" name="Q2'" dataDxfId="19" dataCellStyle="Comma">
      <calculatedColumnFormula>0.2*testdata[[#This Row],[Q2]]+0.8*P1</calculatedColumnFormula>
    </tableColumn>
    <tableColumn id="18" xr3:uid="{A268DAF5-4457-4125-9988-536834387B9F}" name="Re" dataDxfId="18" dataCellStyle="Comma">
      <calculatedColumnFormula>testdata[[#This Row],[I2'']]*Q1+testdata[[#This Row],[Q2'']]*R1</calculatedColumnFormula>
    </tableColumn>
    <tableColumn id="19" xr3:uid="{E66932CA-FAAD-497E-86CF-9F4E9753F094}" name="Im" dataDxfId="17" dataCellStyle="Comma">
      <calculatedColumnFormula>testdata[[#This Row],[I2'']]*R1-testdata[[#This Row],[Q2'']]*Q1</calculatedColumnFormula>
    </tableColumn>
    <tableColumn id="29" xr3:uid="{91453882-A3E1-40BD-AE8A-261F6EDC2B70}" name="Re'" dataDxfId="16" dataCellStyle="Comma">
      <calculatedColumnFormula>0.2*testdata[[#This Row],[Re]]+0.8*S1</calculatedColumnFormula>
    </tableColumn>
    <tableColumn id="30" xr3:uid="{4496D83D-C0E6-4D72-AFD5-3B3228F8DCF1}" name="Im'" dataDxfId="15" dataCellStyle="Comma">
      <calculatedColumnFormula>0.2*testdata[[#This Row],[Im]]+0.8*T1</calculatedColumnFormula>
    </tableColumn>
    <tableColumn id="31" xr3:uid="{17C54E51-17EB-4B7F-AFD4-B01E76A4FD15}" name="pd-atan" dataDxfId="14" dataCellStyle="Comma">
      <calculatedColumnFormula>IF(AND(testdata[[#This Row],[Re'']]&lt;&gt;0,testdata[[#This Row],[Im'']]&lt;&gt;0),360/ATAN(testdata[[#This Row],[Im'']]/testdata[[#This Row],[Re'']]),"")</calculatedColumnFormula>
    </tableColumn>
    <tableColumn id="32" xr3:uid="{1E152BE4-E16F-454F-8A7A-5579D9978C14}" name="pd-limit1" dataDxfId="13" dataCellStyle="Comma">
      <calculatedColumnFormula>IF(testdata[[#This Row],[pd-atan]]&gt;1.5*W1,1.5*W1,IF(testdata[[#This Row],[pd-atan]]&lt;0.67*W1,0.67*W1,testdata[[#This Row],[pd-atan]]))</calculatedColumnFormula>
    </tableColumn>
    <tableColumn id="33" xr3:uid="{14B36BE5-E5D7-41C8-8E85-9D981584B978}" name="pd-limit2" dataDxfId="12" dataCellStyle="Comma">
      <calculatedColumnFormula>IF(testdata[[#This Row],[pd-limit1]]&lt;6,6,IF(testdata[[#This Row],[pd-limit1]]&gt;50,50,testdata[[#This Row],[pd-limit1]]))</calculatedColumnFormula>
    </tableColumn>
    <tableColumn id="1" xr3:uid="{C4EE99BF-FC94-469E-935C-7ECB9BC03D6D}" name="period" dataDxfId="11" dataCellStyle="Comma"/>
    <tableColumn id="20" xr3:uid="{18A13BB2-0C93-473C-B5E1-1F9C99D6B982}" name="SmPd" dataDxfId="10" dataCellStyle="Comma"/>
    <tableColumn id="23" xr3:uid="{B017C577-E823-41AE-A3D6-4F70C0A2D234}" name="PdInt" dataDxfId="9" dataCellStyle="Comma">
      <calculatedColumnFormula>ROUND(#REF!+0.5,0)</calculatedColumnFormula>
    </tableColumn>
    <tableColumn id="22" xr3:uid="{5799DCAF-29CF-41E7-B6A5-4EC8BDB7F949}" name="iTrend" dataDxfId="8" dataCellStyle="Comma"/>
    <tableColumn id="24" xr3:uid="{3A039427-49D2-4805-BE26-4DF5BF09A499}" name="Trendline" dataDxfId="7" dataCellStyle="Comma"/>
    <tableColumn id="25" xr3:uid="{3A5E60E9-01A4-4724-94BD-FF9E0685152B}" name="SmPrice" dataDxfId="6" dataCellStyle="Comma">
      <calculatedColumnFormula>0.5*#REF!*testdata[[#This Row],[Trendline]]+(1-0.5*#REF!)*AE1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3AC02-87D7-4C5C-A0E7-40960334C981}" name="Table3" displayName="Table3" ref="AG1:AL503" totalsRowShown="0">
  <tableColumns count="6">
    <tableColumn id="1" xr3:uid="{D2782BD1-4615-42C4-ACB8-857C3A416D75}" name="Date" dataDxfId="5"/>
    <tableColumn id="5" xr3:uid="{6FF4C1A3-B55D-43BD-A6FD-9C76960655CD}" name="SmPd" dataDxfId="4" dataCellStyle="Comma"/>
    <tableColumn id="6" xr3:uid="{25EE2B19-F4A9-4AF8-BAD1-2E1475B3008A}" name="PdInt" dataDxfId="3" dataCellStyle="Comma"/>
    <tableColumn id="2" xr3:uid="{4681CFA2-914E-4AB5-973C-2777B52D447F}" name="iTrend" dataDxfId="2" dataCellStyle="Comma"/>
    <tableColumn id="3" xr3:uid="{B28689B3-36FC-435C-87AE-A771187BDD52}" name="Trendline" dataDxfId="1" dataCellStyle="Comma"/>
    <tableColumn id="4" xr3:uid="{499FA297-10BD-410D-98F7-852769AA200C}" name="SmPrice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503"/>
  <sheetViews>
    <sheetView tabSelected="1" workbookViewId="0">
      <pane xSplit="8" ySplit="1" topLeftCell="Y2" activePane="bottomRight" state="frozenSplit"/>
      <selection pane="topRight" activeCell="I1" sqref="I1"/>
      <selection pane="bottomLeft" activeCell="B2" sqref="B2"/>
      <selection pane="bottomRight" activeCell="AF1" sqref="AF1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hidden="1" customWidth="1"/>
    <col min="7" max="7" width="14.28515625" style="1" hidden="1" customWidth="1"/>
    <col min="8" max="8" width="10.7109375" style="31" customWidth="1"/>
    <col min="9" max="9" width="9.140625" style="25"/>
    <col min="10" max="10" width="9.140625" style="10"/>
    <col min="11" max="11" width="10" style="15" bestFit="1" customWidth="1"/>
    <col min="12" max="12" width="9.7109375" style="15" bestFit="1" customWidth="1"/>
    <col min="13" max="13" width="8" style="10" bestFit="1" customWidth="1"/>
    <col min="14" max="15" width="8.7109375" style="10" bestFit="1" customWidth="1"/>
    <col min="16" max="16" width="8" style="10" bestFit="1" customWidth="1"/>
    <col min="17" max="17" width="8.7109375" style="10" bestFit="1" customWidth="1"/>
    <col min="18" max="18" width="8" style="10" bestFit="1" customWidth="1"/>
    <col min="19" max="19" width="11.5703125" style="10" bestFit="1" customWidth="1"/>
    <col min="20" max="20" width="11.28515625" style="10" bestFit="1" customWidth="1"/>
    <col min="21" max="21" width="11.5703125" style="10" bestFit="1" customWidth="1"/>
    <col min="22" max="22" width="11.28515625" style="10" bestFit="1" customWidth="1"/>
    <col min="23" max="23" width="13.28515625" style="10" bestFit="1" customWidth="1"/>
    <col min="24" max="24" width="10.5703125" style="10" bestFit="1" customWidth="1"/>
    <col min="25" max="25" width="9.5703125" style="10" customWidth="1"/>
    <col min="26" max="26" width="9.140625" style="15"/>
    <col min="27" max="27" width="9" style="15" bestFit="1" customWidth="1"/>
    <col min="28" max="28" width="7.85546875" style="21" bestFit="1" customWidth="1"/>
    <col min="29" max="31" width="10" style="15" bestFit="1" customWidth="1"/>
    <col min="32" max="32" width="3.7109375" customWidth="1"/>
    <col min="33" max="33" width="10.7109375" style="3" customWidth="1"/>
    <col min="34" max="34" width="9" style="15" bestFit="1" customWidth="1"/>
    <col min="35" max="35" width="7.85546875" style="10" bestFit="1" customWidth="1"/>
    <col min="36" max="38" width="10" style="15" bestFit="1" customWidth="1"/>
  </cols>
  <sheetData>
    <row r="1" spans="1:38" x14ac:dyDescent="0.25">
      <c r="A1" s="6" t="s">
        <v>31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30" t="s">
        <v>17</v>
      </c>
      <c r="I1" s="22" t="s">
        <v>7</v>
      </c>
      <c r="J1" s="8" t="s">
        <v>8</v>
      </c>
      <c r="K1" s="13" t="s">
        <v>9</v>
      </c>
      <c r="L1" s="13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20</v>
      </c>
      <c r="R1" s="8" t="s">
        <v>21</v>
      </c>
      <c r="S1" s="8" t="s">
        <v>15</v>
      </c>
      <c r="T1" s="8" t="s">
        <v>16</v>
      </c>
      <c r="U1" s="8" t="s">
        <v>19</v>
      </c>
      <c r="V1" s="8" t="s">
        <v>18</v>
      </c>
      <c r="W1" s="8" t="s">
        <v>22</v>
      </c>
      <c r="X1" s="8" t="s">
        <v>23</v>
      </c>
      <c r="Y1" s="8" t="s">
        <v>24</v>
      </c>
      <c r="Z1" s="13" t="s">
        <v>6</v>
      </c>
      <c r="AA1" s="13" t="s">
        <v>29</v>
      </c>
      <c r="AB1" s="4" t="s">
        <v>30</v>
      </c>
      <c r="AC1" s="13" t="s">
        <v>27</v>
      </c>
      <c r="AD1" s="13" t="s">
        <v>25</v>
      </c>
      <c r="AE1" s="13" t="s">
        <v>26</v>
      </c>
      <c r="AG1" s="3" t="s">
        <v>28</v>
      </c>
      <c r="AH1" s="13" t="s">
        <v>29</v>
      </c>
      <c r="AI1" s="8" t="s">
        <v>30</v>
      </c>
      <c r="AJ1" s="13" t="s">
        <v>27</v>
      </c>
      <c r="AK1" s="13" t="s">
        <v>25</v>
      </c>
      <c r="AL1" s="13" t="s">
        <v>26</v>
      </c>
    </row>
    <row r="2" spans="1:38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31">
        <f>(testdata[[#This Row],[high]]+testdata[[#This Row],[low]])/2</f>
        <v>212.435</v>
      </c>
      <c r="I2" s="23">
        <v>0</v>
      </c>
      <c r="J2" s="11">
        <v>0</v>
      </c>
      <c r="K2" s="17">
        <v>0</v>
      </c>
      <c r="L2" s="17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7"/>
      <c r="AA2" s="11"/>
      <c r="AB2" s="20"/>
      <c r="AC2" s="11"/>
      <c r="AD2" s="26"/>
      <c r="AE2" s="26"/>
      <c r="AH2" s="11"/>
      <c r="AI2" s="33"/>
      <c r="AJ2" s="11"/>
      <c r="AK2" s="26"/>
      <c r="AL2" s="26"/>
    </row>
    <row r="3" spans="1:38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31">
        <f>(testdata[[#This Row],[high]]+testdata[[#This Row],[low]])/2</f>
        <v>213.685</v>
      </c>
      <c r="I3" s="23">
        <v>0</v>
      </c>
      <c r="J3" s="11">
        <v>0</v>
      </c>
      <c r="K3" s="17">
        <v>0</v>
      </c>
      <c r="L3" s="17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/>
      <c r="Z3" s="17"/>
      <c r="AA3" s="11"/>
      <c r="AB3" s="20"/>
      <c r="AC3" s="11"/>
      <c r="AD3" s="26"/>
      <c r="AE3" s="26"/>
      <c r="AH3" s="11"/>
      <c r="AI3" s="33"/>
      <c r="AJ3" s="11"/>
      <c r="AK3" s="26"/>
      <c r="AL3" s="26"/>
    </row>
    <row r="4" spans="1:38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31">
        <f>(testdata[[#This Row],[high]]+testdata[[#This Row],[low]])/2</f>
        <v>213.54000000000002</v>
      </c>
      <c r="I4" s="23">
        <v>0</v>
      </c>
      <c r="J4" s="11">
        <v>0</v>
      </c>
      <c r="K4" s="17">
        <v>0</v>
      </c>
      <c r="L4" s="17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/>
      <c r="Z4" s="17"/>
      <c r="AA4" s="11"/>
      <c r="AB4" s="20"/>
      <c r="AC4" s="11"/>
      <c r="AD4" s="26"/>
      <c r="AE4" s="26"/>
      <c r="AH4" s="11"/>
      <c r="AI4" s="33"/>
      <c r="AJ4" s="11"/>
      <c r="AK4" s="26"/>
      <c r="AL4" s="26"/>
    </row>
    <row r="5" spans="1:38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31">
        <f>(testdata[[#This Row],[high]]+testdata[[#This Row],[low]])/2</f>
        <v>214.29499999999999</v>
      </c>
      <c r="I5" s="23">
        <v>0</v>
      </c>
      <c r="J5" s="11">
        <v>0</v>
      </c>
      <c r="K5" s="17">
        <v>0</v>
      </c>
      <c r="L5" s="17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/>
      <c r="Z5" s="17"/>
      <c r="AA5" s="11"/>
      <c r="AB5" s="20"/>
      <c r="AC5" s="11"/>
      <c r="AD5" s="26"/>
      <c r="AE5" s="26"/>
      <c r="AH5" s="11"/>
      <c r="AI5" s="33"/>
      <c r="AJ5" s="11"/>
      <c r="AK5" s="26"/>
      <c r="AL5" s="26"/>
    </row>
    <row r="6" spans="1:38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31">
        <f>(testdata[[#This Row],[high]]+testdata[[#This Row],[low]])/2</f>
        <v>214.22</v>
      </c>
      <c r="I6" s="23">
        <v>0</v>
      </c>
      <c r="J6" s="11">
        <v>0</v>
      </c>
      <c r="K6" s="17">
        <v>0</v>
      </c>
      <c r="L6" s="17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/>
      <c r="Z6" s="17"/>
      <c r="AA6" s="11"/>
      <c r="AB6" s="20"/>
      <c r="AC6" s="11"/>
      <c r="AD6" s="26"/>
      <c r="AE6" s="26"/>
      <c r="AH6" s="11"/>
      <c r="AI6" s="33"/>
      <c r="AJ6" s="11"/>
      <c r="AK6" s="26"/>
      <c r="AL6" s="26"/>
    </row>
    <row r="7" spans="1:38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31">
        <f>(testdata[[#This Row],[high]]+testdata[[#This Row],[low]])/2</f>
        <v>214.20499999999998</v>
      </c>
      <c r="I7" s="23">
        <v>0</v>
      </c>
      <c r="J7" s="11">
        <v>0</v>
      </c>
      <c r="K7" s="17">
        <v>0</v>
      </c>
      <c r="L7" s="17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/>
      <c r="Z7" s="17"/>
      <c r="AA7" s="11"/>
      <c r="AB7" s="20"/>
      <c r="AC7" s="11"/>
      <c r="AD7" s="29">
        <f>IF(testdata[[#This Row],[i]]&lt;11,testdata[[#This Row],[price]],(4*testdata[[#This Row],[iTrend]]+3*AC6+2*AC5+AC4)/10)</f>
        <v>214.20499999999998</v>
      </c>
      <c r="AE7" s="18"/>
      <c r="AH7" s="11"/>
      <c r="AI7" s="33"/>
      <c r="AJ7" s="11"/>
      <c r="AK7" s="18"/>
      <c r="AL7" s="18"/>
    </row>
    <row r="8" spans="1:38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31">
        <f>(testdata[[#This Row],[high]]+testdata[[#This Row],[low]])/2</f>
        <v>213.84</v>
      </c>
      <c r="I8" s="24">
        <f>(4*testdata[[#This Row],[price]]+3*H7+2*H6+H5)/10</f>
        <v>214.071</v>
      </c>
      <c r="J8" s="12">
        <f>(0.0962*testdata[[#This Row],[smooth]]+0.5769*I6-0.5769*I4-0.0962*I2)*(0.075*$Z7+0.54)</f>
        <v>11.120560308</v>
      </c>
      <c r="K8" s="19">
        <f t="shared" ref="K8:K68" si="0">J5</f>
        <v>0</v>
      </c>
      <c r="L8" s="19">
        <f>(0.0962*testdata[[#This Row],[detrender]]+0.5769*J6-0.5769*J4-0.0962*J2)*(0.075*$Z7+0.54)</f>
        <v>0.57769086687998406</v>
      </c>
      <c r="M8" s="12">
        <f>(0.0962*testdata[[#This Row],[I1]]+0.5769*K6-0.5769*K4-0.0962*K2)*(0.075*$Z7+0.54)</f>
        <v>0</v>
      </c>
      <c r="N8" s="12">
        <f>(0.0962*testdata[[#This Row],[Q1]]+0.5769*L6-0.5769*L4-0.0962*L2)*(0.075*$Z7+0.54)</f>
        <v>3.0009885152681413E-2</v>
      </c>
      <c r="O8" s="12">
        <f>testdata[[#This Row],[I1]]-testdata[[#This Row],[JQ]]</f>
        <v>-3.0009885152681413E-2</v>
      </c>
      <c r="P8" s="12">
        <f>testdata[[#This Row],[Q1]]+testdata[[#This Row],[jI]]</f>
        <v>0.57769086687998406</v>
      </c>
      <c r="Q8" s="12">
        <f>0.2*testdata[[#This Row],[I2]]+0.8*Q7</f>
        <v>-6.0019770305362831E-3</v>
      </c>
      <c r="R8" s="12">
        <f>0.2*testdata[[#This Row],[Q2]]+0.8*R7</f>
        <v>0.11553817337599681</v>
      </c>
      <c r="S8" s="12">
        <f>testdata[[#This Row],[I2'']]*Q7+testdata[[#This Row],[Q2'']]*R7</f>
        <v>0</v>
      </c>
      <c r="T8" s="12">
        <f>testdata[[#This Row],[I2'']]*R7-testdata[[#This Row],[Q2'']]*Q7</f>
        <v>0</v>
      </c>
      <c r="U8" s="12">
        <f>0.2*testdata[[#This Row],[Re]]+0.8*U7</f>
        <v>0</v>
      </c>
      <c r="V8" s="12">
        <f>0.2*testdata[[#This Row],[Im]]+0.8*V7</f>
        <v>0</v>
      </c>
      <c r="W8" s="12">
        <f>IF(AND(testdata[[#This Row],[Re'']]&lt;&gt;0,testdata[[#This Row],[Im'']]&lt;&gt;0),2*PI()/ATAN(testdata[[#This Row],[Im'']]/testdata[[#This Row],[Re'']]),0)</f>
        <v>0</v>
      </c>
      <c r="X8" s="12">
        <f>IF(testdata[[#This Row],[pd-atan]]&gt;1.5*Z7,1.5*Z7,IF(testdata[[#This Row],[pd-atan]]&lt;0.67*Z7,0.67*Z7,testdata[[#This Row],[pd-atan]]))</f>
        <v>0</v>
      </c>
      <c r="Y8" s="12">
        <f>IF(testdata[[#This Row],[pd-limit1]]&lt;6,6,IF(testdata[[#This Row],[pd-limit1]]&gt;50,50,testdata[[#This Row],[pd-limit1]]))</f>
        <v>6</v>
      </c>
      <c r="Z8" s="27">
        <f>0.2*testdata[[#This Row],[pd-limit2]]+0.8*Z7</f>
        <v>1.2000000000000002</v>
      </c>
      <c r="AA8" s="27">
        <f>0.33*testdata[[#This Row],[period]]+0.67*AA7</f>
        <v>0.39600000000000007</v>
      </c>
      <c r="AB8" s="28"/>
      <c r="AC8" s="27"/>
      <c r="AD8" s="29">
        <f>IF(testdata[[#This Row],[i]]&lt;11,testdata[[#This Row],[price]],(4*testdata[[#This Row],[iTrend]]+3*AC7+2*AC6+AC5)/10)</f>
        <v>213.84</v>
      </c>
      <c r="AE8" s="29">
        <f>(4*testdata[[#This Row],[price]]+3*H7+2*H6+H5)/10</f>
        <v>214.071</v>
      </c>
      <c r="AF8" t="str">
        <f>IF(OR(ROUND(testdata[[#This Row],[Trendline]],4)&lt;&gt;Table3[[#This Row],[Trendline]],ROUND(testdata[[#This Row],[SmPrice]],4)&lt;&gt;Table3[[#This Row],[SmPrice]]),"ERR","")</f>
        <v/>
      </c>
      <c r="AG8" s="3">
        <v>42746</v>
      </c>
      <c r="AH8" s="27">
        <v>0.39600000000000002</v>
      </c>
      <c r="AI8" s="34">
        <v>0</v>
      </c>
      <c r="AJ8" s="27">
        <v>0</v>
      </c>
      <c r="AK8" s="29">
        <v>213.84</v>
      </c>
      <c r="AL8" s="29">
        <v>214.071</v>
      </c>
    </row>
    <row r="9" spans="1:38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31">
        <f>(testdata[[#This Row],[high]]+testdata[[#This Row],[low]])/2</f>
        <v>213.375</v>
      </c>
      <c r="I9" s="24">
        <f>(4*testdata[[#This Row],[price]]+3*H8+2*H7+H6)/10</f>
        <v>213.76499999999996</v>
      </c>
      <c r="J9" s="12">
        <f>(0.0962*testdata[[#This Row],[smooth]]+0.5769*I7-0.5769*I5-0.0962*I3)*(0.075*$Z8+0.54)</f>
        <v>12.955441589999998</v>
      </c>
      <c r="K9" s="19">
        <f t="shared" si="0"/>
        <v>0</v>
      </c>
      <c r="L9" s="19">
        <f>(0.0962*testdata[[#This Row],[detrender]]+0.5769*J7-0.5769*J5-0.0962*J3)*(0.075*$Z8+0.54)</f>
        <v>0.78517749300353978</v>
      </c>
      <c r="M9" s="12">
        <f>(0.0962*testdata[[#This Row],[I1]]+0.5769*K7-0.5769*K5-0.0962*K3)*(0.075*$Z8+0.54)</f>
        <v>0</v>
      </c>
      <c r="N9" s="12">
        <f>(0.0962*testdata[[#This Row],[Q1]]+0.5769*L7-0.5769*L5-0.0962*L3)*(0.075*$Z8+0.54)</f>
        <v>4.7586467140972533E-2</v>
      </c>
      <c r="O9" s="12">
        <f>testdata[[#This Row],[I1]]-testdata[[#This Row],[JQ]]</f>
        <v>-4.7586467140972533E-2</v>
      </c>
      <c r="P9" s="12">
        <f>testdata[[#This Row],[Q1]]+testdata[[#This Row],[jI]]</f>
        <v>0.78517749300353978</v>
      </c>
      <c r="Q9" s="12">
        <f>0.2*testdata[[#This Row],[I2]]+0.8*Q8</f>
        <v>-1.4318875052623534E-2</v>
      </c>
      <c r="R9" s="12">
        <f>0.2*testdata[[#This Row],[Q2]]+0.8*R8</f>
        <v>0.24946603730150543</v>
      </c>
      <c r="S9" s="12">
        <f>testdata[[#This Row],[I2'']]*Q8+testdata[[#This Row],[Q2'']]*R8</f>
        <v>2.890879182833319E-2</v>
      </c>
      <c r="T9" s="12">
        <f>testdata[[#This Row],[I2'']]*R8-testdata[[#This Row],[Q2'']]*Q8</f>
        <v>-1.5708724259671006E-4</v>
      </c>
      <c r="U9" s="12">
        <f>0.2*testdata[[#This Row],[Re]]+0.8*U8</f>
        <v>5.7817583656666382E-3</v>
      </c>
      <c r="V9" s="12">
        <f>0.2*testdata[[#This Row],[Im]]+0.8*V8</f>
        <v>-3.1417448519342015E-5</v>
      </c>
      <c r="W9" s="12">
        <f>IF(AND(testdata[[#This Row],[Re'']]&lt;&gt;0,testdata[[#This Row],[Im'']]&lt;&gt;0),2*PI()/ATAN(testdata[[#This Row],[Im'']]/testdata[[#This Row],[Re'']]),0)</f>
        <v>-1156.3070355856464</v>
      </c>
      <c r="X9" s="12">
        <f>IF(testdata[[#This Row],[pd-atan]]&gt;1.5*Z8,1.5*Z8,IF(testdata[[#This Row],[pd-atan]]&lt;0.67*Z8,0.67*Z8,testdata[[#This Row],[pd-atan]]))</f>
        <v>0.80400000000000016</v>
      </c>
      <c r="Y9" s="12">
        <f>IF(testdata[[#This Row],[pd-limit1]]&lt;6,6,IF(testdata[[#This Row],[pd-limit1]]&gt;50,50,testdata[[#This Row],[pd-limit1]]))</f>
        <v>6</v>
      </c>
      <c r="Z9" s="27">
        <f>0.2*testdata[[#This Row],[pd-limit2]]+0.8*Z8</f>
        <v>2.16</v>
      </c>
      <c r="AA9" s="27">
        <f>0.33*testdata[[#This Row],[period]]+0.67*AA8</f>
        <v>0.9781200000000001</v>
      </c>
      <c r="AB9" s="28">
        <f>TRUNC(testdata[[#This Row],[SmPd]]+0.5,0)</f>
        <v>1</v>
      </c>
      <c r="AC9" s="27">
        <f ca="1">IF(testdata[[#This Row],[PdInt]]&lt;=0,0,AVERAGE(OFFSET(testdata[[#This Row],[price]],0,0,-testdata[[#This Row],[PdInt]],1)))</f>
        <v>213.375</v>
      </c>
      <c r="AD9" s="27">
        <f>IF(testdata[[#This Row],[i]]&lt;11,testdata[[#This Row],[price]],(4*testdata[[#This Row],[iTrend]]+3*AC8+2*AC7+AC6)/10)</f>
        <v>213.375</v>
      </c>
      <c r="AE9" s="27">
        <f>(4*testdata[[#This Row],[price]]+3*H8+2*H7+H6)/10</f>
        <v>213.76499999999996</v>
      </c>
      <c r="AF9" t="str">
        <f>IF(OR(ROUND(testdata[[#This Row],[Trendline]],4)&lt;&gt;Table3[[#This Row],[Trendline]],ROUND(testdata[[#This Row],[SmPrice]],4)&lt;&gt;Table3[[#This Row],[SmPrice]]),"ERR","")</f>
        <v/>
      </c>
      <c r="AG9" s="3">
        <v>42747</v>
      </c>
      <c r="AH9" s="27">
        <v>0.97809999999999997</v>
      </c>
      <c r="AI9" s="34">
        <v>1</v>
      </c>
      <c r="AJ9" s="27">
        <v>213.375</v>
      </c>
      <c r="AK9" s="27">
        <v>213.375</v>
      </c>
      <c r="AL9" s="27">
        <v>213.76499999999999</v>
      </c>
    </row>
    <row r="10" spans="1:38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31">
        <f>(testdata[[#This Row],[high]]+testdata[[#This Row],[low]])/2</f>
        <v>214.505</v>
      </c>
      <c r="I10" s="24">
        <f>(4*testdata[[#This Row],[price]]+3*H9+2*H8+H7)/10</f>
        <v>214.00300000000001</v>
      </c>
      <c r="J10" s="12">
        <f>(0.0962*testdata[[#This Row],[smooth]]+0.5769*I8-0.5769*I6-0.0962*I4)*(0.075*$Z9+0.54)</f>
        <v>101.14742324700002</v>
      </c>
      <c r="K10" s="19">
        <f t="shared" si="0"/>
        <v>0</v>
      </c>
      <c r="L10" s="19">
        <f>(0.0962*testdata[[#This Row],[detrender]]+0.5769*J8-0.5769*J6-0.0962*J4)*(0.075*$Z9+0.54)</f>
        <v>11.334375017348716</v>
      </c>
      <c r="M10" s="12">
        <f>(0.0962*testdata[[#This Row],[I1]]+0.5769*K8-0.5769*K6-0.0962*K4)*(0.075*$Z9+0.54)</f>
        <v>0</v>
      </c>
      <c r="N10" s="12">
        <f>(0.0962*testdata[[#This Row],[Q1]]+0.5769*L8-0.5769*L6-0.0962*L4)*(0.075*$Z9+0.54)</f>
        <v>0.99939298991595071</v>
      </c>
      <c r="O10" s="12">
        <f>testdata[[#This Row],[I1]]-testdata[[#This Row],[JQ]]</f>
        <v>-0.99939298991595071</v>
      </c>
      <c r="P10" s="12">
        <f>testdata[[#This Row],[Q1]]+testdata[[#This Row],[jI]]</f>
        <v>11.334375017348716</v>
      </c>
      <c r="Q10" s="12">
        <f>0.2*testdata[[#This Row],[I2]]+0.8*Q9</f>
        <v>-0.21133369802528898</v>
      </c>
      <c r="R10" s="12">
        <f>0.2*testdata[[#This Row],[Q2]]+0.8*R9</f>
        <v>2.4664478333109479</v>
      </c>
      <c r="S10" s="12">
        <f>testdata[[#This Row],[I2'']]*Q9+testdata[[#This Row],[Q2'']]*R9</f>
        <v>0.61832102800339916</v>
      </c>
      <c r="T10" s="12">
        <f>testdata[[#This Row],[I2'']]*R9-testdata[[#This Row],[Q2'']]*Q9</f>
        <v>-1.7403821845648329E-2</v>
      </c>
      <c r="U10" s="12">
        <f>0.2*testdata[[#This Row],[Re]]+0.8*U9</f>
        <v>0.12828961229321315</v>
      </c>
      <c r="V10" s="12">
        <f>0.2*testdata[[#This Row],[Im]]+0.8*V9</f>
        <v>-3.5058983279451397E-3</v>
      </c>
      <c r="W10" s="12">
        <f>IF(AND(testdata[[#This Row],[Re'']]&lt;&gt;0,testdata[[#This Row],[Im'']]&lt;&gt;0),2*PI()/ATAN(testdata[[#This Row],[Im'']]/testdata[[#This Row],[Re'']]),0)</f>
        <v>-229.97473227821939</v>
      </c>
      <c r="X10" s="12">
        <f>IF(testdata[[#This Row],[pd-atan]]&gt;1.5*Z9,1.5*Z9,IF(testdata[[#This Row],[pd-atan]]&lt;0.67*Z9,0.67*Z9,testdata[[#This Row],[pd-atan]]))</f>
        <v>1.4472000000000003</v>
      </c>
      <c r="Y10" s="12">
        <f>IF(testdata[[#This Row],[pd-limit1]]&lt;6,6,IF(testdata[[#This Row],[pd-limit1]]&gt;50,50,testdata[[#This Row],[pd-limit1]]))</f>
        <v>6</v>
      </c>
      <c r="Z10" s="27">
        <f>0.2*testdata[[#This Row],[pd-limit2]]+0.8*Z9</f>
        <v>2.9280000000000004</v>
      </c>
      <c r="AA10" s="27">
        <f>0.33*testdata[[#This Row],[period]]+0.67*AA9</f>
        <v>1.6215804000000005</v>
      </c>
      <c r="AB10" s="28">
        <f>TRUNC(testdata[[#This Row],[SmPd]]+0.5,0)</f>
        <v>2</v>
      </c>
      <c r="AC10" s="27">
        <f ca="1">IF(testdata[[#This Row],[PdInt]]&lt;=0,0,AVERAGE(OFFSET(testdata[[#This Row],[price]],0,0,-testdata[[#This Row],[PdInt]],1)))</f>
        <v>213.94</v>
      </c>
      <c r="AD10" s="27">
        <f>IF(testdata[[#This Row],[i]]&lt;11,testdata[[#This Row],[price]],(4*testdata[[#This Row],[iTrend]]+3*AC9+2*AC8+AC7)/10)</f>
        <v>214.505</v>
      </c>
      <c r="AE10" s="27">
        <f>(4*testdata[[#This Row],[price]]+3*H9+2*H8+H7)/10</f>
        <v>214.00300000000001</v>
      </c>
      <c r="AF10" t="str">
        <f>IF(OR(ROUND(testdata[[#This Row],[Trendline]],4)&lt;&gt;Table3[[#This Row],[Trendline]],ROUND(testdata[[#This Row],[SmPrice]],4)&lt;&gt;Table3[[#This Row],[SmPrice]]),"ERR","")</f>
        <v/>
      </c>
      <c r="AG10" s="3">
        <v>42748</v>
      </c>
      <c r="AH10" s="27">
        <v>1.6215999999999999</v>
      </c>
      <c r="AI10" s="34">
        <v>2</v>
      </c>
      <c r="AJ10" s="27">
        <v>213.94</v>
      </c>
      <c r="AK10" s="27">
        <v>214.505</v>
      </c>
      <c r="AL10" s="27">
        <v>214.00299999999999</v>
      </c>
    </row>
    <row r="11" spans="1:38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31">
        <f>(testdata[[#This Row],[high]]+testdata[[#This Row],[low]])/2</f>
        <v>213.79000000000002</v>
      </c>
      <c r="I11" s="24">
        <f>(4*testdata[[#This Row],[price]]+3*H10+2*H9+H8)/10</f>
        <v>213.92650000000003</v>
      </c>
      <c r="J11" s="9">
        <f>(0.0962*testdata[[#This Row],[smooth]]+0.5769*I9-0.5769*I7-0.0962*I5)*(0.075*$Z10+0.54)</f>
        <v>109.30701562487999</v>
      </c>
      <c r="K11" s="19">
        <f t="shared" si="0"/>
        <v>11.120560308</v>
      </c>
      <c r="L11" s="19">
        <f>(0.0962*testdata[[#This Row],[detrender]]+0.5769*J9-0.5769*J7-0.0962*J5)*(0.075*$Z10+0.54)</f>
        <v>13.664694427189632</v>
      </c>
      <c r="M11" s="12">
        <f>(0.0962*testdata[[#This Row],[I1]]+0.5769*K9-0.5769*K7-0.0962*K5)*(0.075*$Z10+0.54)</f>
        <v>0.81261848607784415</v>
      </c>
      <c r="N11" s="12">
        <f>(0.0962*testdata[[#This Row],[Q1]]+0.5769*L9-0.5769*L7-0.0962*L5)*(0.075*$Z10+0.54)</f>
        <v>1.3426024947032886</v>
      </c>
      <c r="O11" s="12">
        <f>testdata[[#This Row],[I1]]-testdata[[#This Row],[JQ]]</f>
        <v>9.7779578132967107</v>
      </c>
      <c r="P11" s="12">
        <f>testdata[[#This Row],[Q1]]+testdata[[#This Row],[jI]]</f>
        <v>14.477312913267475</v>
      </c>
      <c r="Q11" s="12">
        <f>0.2*testdata[[#This Row],[I2]]+0.8*Q10</f>
        <v>1.7865246042391112</v>
      </c>
      <c r="R11" s="12">
        <f>0.2*testdata[[#This Row],[Q2]]+0.8*R10</f>
        <v>4.8686208493022534</v>
      </c>
      <c r="S11" s="12">
        <f>testdata[[#This Row],[I2'']]*Q10+testdata[[#This Row],[Q2'']]*R10</f>
        <v>11.630646493747031</v>
      </c>
      <c r="T11" s="12">
        <f>testdata[[#This Row],[I2'']]*R10-testdata[[#This Row],[Q2'']]*Q10</f>
        <v>5.4352733876483228</v>
      </c>
      <c r="U11" s="12">
        <f>0.2*testdata[[#This Row],[Re]]+0.8*U10</f>
        <v>2.4287609885839769</v>
      </c>
      <c r="V11" s="12">
        <f>0.2*testdata[[#This Row],[Im]]+0.8*V10</f>
        <v>1.0842499588673085</v>
      </c>
      <c r="W11" s="12">
        <f>IF(AND(testdata[[#This Row],[Re'']]&lt;&gt;0,testdata[[#This Row],[Im'']]&lt;&gt;0),2*PI()/ATAN(testdata[[#This Row],[Im'']]/testdata[[#This Row],[Re'']]),0)</f>
        <v>14.964466435645141</v>
      </c>
      <c r="X11" s="12">
        <f>IF(testdata[[#This Row],[pd-atan]]&gt;1.5*Z10,1.5*Z10,IF(testdata[[#This Row],[pd-atan]]&lt;0.67*Z10,0.67*Z10,testdata[[#This Row],[pd-atan]]))</f>
        <v>4.3920000000000003</v>
      </c>
      <c r="Y11" s="12">
        <f>IF(testdata[[#This Row],[pd-limit1]]&lt;6,6,IF(testdata[[#This Row],[pd-limit1]]&gt;50,50,testdata[[#This Row],[pd-limit1]]))</f>
        <v>6</v>
      </c>
      <c r="Z11" s="27">
        <f>0.2*testdata[[#This Row],[pd-limit2]]+0.8*Z10</f>
        <v>3.5424000000000007</v>
      </c>
      <c r="AA11" s="27">
        <f>0.33*testdata[[#This Row],[period]]+0.67*AA10</f>
        <v>2.2554508680000005</v>
      </c>
      <c r="AB11" s="28">
        <f>TRUNC(testdata[[#This Row],[SmPd]]+0.5,0)</f>
        <v>2</v>
      </c>
      <c r="AC11" s="27">
        <f ca="1">IF(testdata[[#This Row],[PdInt]]&lt;=0,0,AVERAGE(OFFSET(testdata[[#This Row],[price]],0,0,-testdata[[#This Row],[PdInt]],1)))</f>
        <v>214.14750000000001</v>
      </c>
      <c r="AD11" s="27">
        <f>IF(testdata[[#This Row],[i]]&lt;11,testdata[[#This Row],[price]],(4*testdata[[#This Row],[iTrend]]+3*AC10+2*AC9+AC8)/10)</f>
        <v>213.79000000000002</v>
      </c>
      <c r="AE11" s="27">
        <f>(4*testdata[[#This Row],[price]]+3*H10+2*H9+H8)/10</f>
        <v>213.92650000000003</v>
      </c>
      <c r="AF11" t="str">
        <f>IF(OR(ROUND(testdata[[#This Row],[Trendline]],4)&lt;&gt;Table3[[#This Row],[Trendline]],ROUND(testdata[[#This Row],[SmPrice]],4)&lt;&gt;Table3[[#This Row],[SmPrice]]),"ERR","")</f>
        <v/>
      </c>
      <c r="AG11" s="3">
        <v>42752</v>
      </c>
      <c r="AH11" s="27">
        <v>2.2555000000000001</v>
      </c>
      <c r="AI11" s="34">
        <v>2</v>
      </c>
      <c r="AJ11" s="27">
        <v>214.14750000000001</v>
      </c>
      <c r="AK11" s="27">
        <v>213.79</v>
      </c>
      <c r="AL11" s="27">
        <v>213.9265</v>
      </c>
    </row>
    <row r="12" spans="1:38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31">
        <f>(testdata[[#This Row],[high]]+testdata[[#This Row],[low]])/2</f>
        <v>213.845</v>
      </c>
      <c r="I12" s="24">
        <f>(4*testdata[[#This Row],[price]]+3*H11+2*H10+H9)/10</f>
        <v>213.91350000000003</v>
      </c>
      <c r="J12" s="9">
        <f>(0.0962*testdata[[#This Row],[smooth]]+0.5769*I10-0.5769*I8-0.0962*I6)*(0.075*$Z11+0.54)</f>
        <v>16.548062537160011</v>
      </c>
      <c r="K12" s="19">
        <f t="shared" si="0"/>
        <v>12.955441589999998</v>
      </c>
      <c r="L12" s="19">
        <f>(0.0962*testdata[[#This Row],[detrender]]+0.5769*J10-0.5769*J8-0.0962*J6)*(0.075*$Z11+0.54)</f>
        <v>43.126778106870042</v>
      </c>
      <c r="M12" s="12">
        <f>(0.0962*testdata[[#This Row],[I1]]+0.5769*K10-0.5769*K8-0.0962*K6)*(0.075*$Z11+0.54)</f>
        <v>1.0041298453382412</v>
      </c>
      <c r="N12" s="12">
        <f>(0.0962*testdata[[#This Row],[Q1]]+0.5769*L10-0.5769*L8-0.0962*L6)*(0.075*$Z11+0.54)</f>
        <v>8.3422742903858733</v>
      </c>
      <c r="O12" s="12">
        <f>testdata[[#This Row],[I1]]-testdata[[#This Row],[JQ]]</f>
        <v>4.6131672996141244</v>
      </c>
      <c r="P12" s="12">
        <f>testdata[[#This Row],[Q1]]+testdata[[#This Row],[jI]]</f>
        <v>44.130907952208283</v>
      </c>
      <c r="Q12" s="12">
        <f>0.2*testdata[[#This Row],[I2]]+0.8*Q11</f>
        <v>2.3518531433141141</v>
      </c>
      <c r="R12" s="12">
        <f>0.2*testdata[[#This Row],[Q2]]+0.8*R11</f>
        <v>12.72107826988346</v>
      </c>
      <c r="S12" s="12">
        <f>testdata[[#This Row],[I2'']]*Q11+testdata[[#This Row],[Q2'']]*R11</f>
        <v>66.135750396448216</v>
      </c>
      <c r="T12" s="12">
        <f>testdata[[#This Row],[I2'']]*R11-testdata[[#This Row],[Q2'']]*Q11</f>
        <v>-11.276238073562171</v>
      </c>
      <c r="U12" s="12">
        <f>0.2*testdata[[#This Row],[Re]]+0.8*U11</f>
        <v>15.170158870156826</v>
      </c>
      <c r="V12" s="12">
        <f>0.2*testdata[[#This Row],[Im]]+0.8*V11</f>
        <v>-1.3878476476185873</v>
      </c>
      <c r="W12" s="12">
        <f>IF(AND(testdata[[#This Row],[Re'']]&lt;&gt;0,testdata[[#This Row],[Im'']]&lt;&gt;0),2*PI()/ATAN(testdata[[#This Row],[Im'']]/testdata[[#This Row],[Re'']]),0)</f>
        <v>-68.870851366763432</v>
      </c>
      <c r="X12" s="12">
        <f>IF(testdata[[#This Row],[pd-atan]]&gt;1.5*Z11,1.5*Z11,IF(testdata[[#This Row],[pd-atan]]&lt;0.67*Z11,0.67*Z11,testdata[[#This Row],[pd-atan]]))</f>
        <v>2.3734080000000004</v>
      </c>
      <c r="Y12" s="12">
        <f>IF(testdata[[#This Row],[pd-limit1]]&lt;6,6,IF(testdata[[#This Row],[pd-limit1]]&gt;50,50,testdata[[#This Row],[pd-limit1]]))</f>
        <v>6</v>
      </c>
      <c r="Z12" s="27">
        <f>0.2*testdata[[#This Row],[pd-limit2]]+0.8*Z11</f>
        <v>4.0339200000000011</v>
      </c>
      <c r="AA12" s="27">
        <f>0.33*testdata[[#This Row],[period]]+0.67*AA11</f>
        <v>2.8423456815600008</v>
      </c>
      <c r="AB12" s="28">
        <f>TRUNC(testdata[[#This Row],[SmPd]]+0.5,0)</f>
        <v>3</v>
      </c>
      <c r="AC12" s="27">
        <f ca="1">IF(testdata[[#This Row],[PdInt]]&lt;=0,0,AVERAGE(OFFSET(testdata[[#This Row],[price]],0,0,-testdata[[#This Row],[PdInt]],1)))</f>
        <v>214.04666666666665</v>
      </c>
      <c r="AD12" s="27">
        <f>IF(testdata[[#This Row],[i]]&lt;11,testdata[[#This Row],[price]],(4*testdata[[#This Row],[iTrend]]+3*AC11+2*AC10+AC9)/10)</f>
        <v>213.845</v>
      </c>
      <c r="AE12" s="27">
        <f>(4*testdata[[#This Row],[price]]+3*H11+2*H10+H9)/10</f>
        <v>213.91350000000003</v>
      </c>
      <c r="AF12" t="str">
        <f>IF(OR(ROUND(testdata[[#This Row],[Trendline]],4)&lt;&gt;Table3[[#This Row],[Trendline]],ROUND(testdata[[#This Row],[SmPrice]],4)&lt;&gt;Table3[[#This Row],[SmPrice]]),"ERR","")</f>
        <v/>
      </c>
      <c r="AG12" s="3">
        <v>42753</v>
      </c>
      <c r="AH12" s="27">
        <v>2.8422999999999998</v>
      </c>
      <c r="AI12" s="34">
        <v>3</v>
      </c>
      <c r="AJ12" s="27">
        <v>214.04669999999999</v>
      </c>
      <c r="AK12" s="27">
        <v>213.845</v>
      </c>
      <c r="AL12" s="27">
        <v>213.9135</v>
      </c>
    </row>
    <row r="13" spans="1:38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31">
        <f>(testdata[[#This Row],[high]]+testdata[[#This Row],[low]])/2</f>
        <v>213.71</v>
      </c>
      <c r="I13" s="24">
        <f>(4*testdata[[#This Row],[price]]+3*H12+2*H11+H10)/10</f>
        <v>213.846</v>
      </c>
      <c r="J13" s="9">
        <f>(0.0962*testdata[[#This Row],[smooth]]+0.5769*I11-0.5769*I9-0.0962*I7)*(0.075*$Z12+0.54)</f>
        <v>17.411301975175249</v>
      </c>
      <c r="K13" s="19">
        <f t="shared" si="0"/>
        <v>101.14742324700002</v>
      </c>
      <c r="L13" s="19">
        <f>(0.0962*testdata[[#This Row],[detrender]]+0.5769*J11-0.5769*J9-0.0962*J7)*(0.075*$Z12+0.54)</f>
        <v>48.244229785167178</v>
      </c>
      <c r="M13" s="12">
        <f>(0.0962*testdata[[#This Row],[I1]]+0.5769*K11-0.5769*K9-0.0962*K7)*(0.075*$Z12+0.54)</f>
        <v>13.603575020822019</v>
      </c>
      <c r="N13" s="12">
        <f>(0.0962*testdata[[#This Row],[Q1]]+0.5769*L11-0.5769*L9-0.0962*L7)*(0.075*$Z12+0.54)</f>
        <v>10.170591465962183</v>
      </c>
      <c r="O13" s="12">
        <f>testdata[[#This Row],[I1]]-testdata[[#This Row],[JQ]]</f>
        <v>90.976831781037845</v>
      </c>
      <c r="P13" s="12">
        <f>testdata[[#This Row],[Q1]]+testdata[[#This Row],[jI]]</f>
        <v>61.847804805989199</v>
      </c>
      <c r="Q13" s="12">
        <f>0.2*testdata[[#This Row],[I2]]+0.8*Q12</f>
        <v>20.076848870858861</v>
      </c>
      <c r="R13" s="12">
        <f>0.2*testdata[[#This Row],[Q2]]+0.8*R12</f>
        <v>22.546423577104612</v>
      </c>
      <c r="S13" s="12">
        <f>testdata[[#This Row],[I2'']]*Q12+testdata[[#This Row],[Q2'']]*R12</f>
        <v>334.03261915506539</v>
      </c>
      <c r="T13" s="12">
        <f>testdata[[#This Row],[I2'']]*R12-testdata[[#This Row],[Q2'']]*Q12</f>
        <v>202.373288738512</v>
      </c>
      <c r="U13" s="12">
        <f>0.2*testdata[[#This Row],[Re]]+0.8*U12</f>
        <v>78.942650927138544</v>
      </c>
      <c r="V13" s="12">
        <f>0.2*testdata[[#This Row],[Im]]+0.8*V12</f>
        <v>39.364379629607534</v>
      </c>
      <c r="W13" s="12">
        <f>IF(AND(testdata[[#This Row],[Re'']]&lt;&gt;0,testdata[[#This Row],[Im'']]&lt;&gt;0),2*PI()/ATAN(testdata[[#This Row],[Im'']]/testdata[[#This Row],[Re'']]),0)</f>
        <v>13.583408221329249</v>
      </c>
      <c r="X13" s="12">
        <f>IF(testdata[[#This Row],[pd-atan]]&gt;1.5*Z12,1.5*Z12,IF(testdata[[#This Row],[pd-atan]]&lt;0.67*Z12,0.67*Z12,testdata[[#This Row],[pd-atan]]))</f>
        <v>6.0508800000000011</v>
      </c>
      <c r="Y13" s="12">
        <f>IF(testdata[[#This Row],[pd-limit1]]&lt;6,6,IF(testdata[[#This Row],[pd-limit1]]&gt;50,50,testdata[[#This Row],[pd-limit1]]))</f>
        <v>6.0508800000000011</v>
      </c>
      <c r="Z13" s="27">
        <f>0.2*testdata[[#This Row],[pd-limit2]]+0.8*Z12</f>
        <v>4.4373120000000013</v>
      </c>
      <c r="AA13" s="27">
        <f>0.33*testdata[[#This Row],[period]]+0.67*AA12</f>
        <v>3.368684566645201</v>
      </c>
      <c r="AB13" s="28">
        <f>TRUNC(testdata[[#This Row],[SmPd]]+0.5,0)</f>
        <v>3</v>
      </c>
      <c r="AC13" s="27">
        <f ca="1">IF(testdata[[#This Row],[PdInt]]&lt;=0,0,AVERAGE(OFFSET(testdata[[#This Row],[price]],0,0,-testdata[[#This Row],[PdInt]],1)))</f>
        <v>213.78166666666667</v>
      </c>
      <c r="AD13" s="29">
        <f ca="1">IF(testdata[[#This Row],[i]]&lt;11,testdata[[#This Row],[price]],(4*testdata[[#This Row],[iTrend]]+3*AC12+2*AC11+AC10)/10)</f>
        <v>213.95016666666666</v>
      </c>
      <c r="AE13" s="29">
        <f>(4*testdata[[#This Row],[price]]+3*H12+2*H11+H10)/10</f>
        <v>213.846</v>
      </c>
      <c r="AF13" t="str">
        <f ca="1">IF(OR(ROUND(testdata[[#This Row],[Trendline]],4)&lt;&gt;Table3[[#This Row],[Trendline]],ROUND(testdata[[#This Row],[SmPrice]],4)&lt;&gt;Table3[[#This Row],[SmPrice]]),"ERR","")</f>
        <v/>
      </c>
      <c r="AG13" s="3">
        <v>42754</v>
      </c>
      <c r="AH13" s="27">
        <v>3.3687</v>
      </c>
      <c r="AI13" s="34">
        <v>3</v>
      </c>
      <c r="AJ13" s="27">
        <v>213.7817</v>
      </c>
      <c r="AK13" s="29">
        <v>213.9502</v>
      </c>
      <c r="AL13" s="29">
        <v>213.846</v>
      </c>
    </row>
    <row r="14" spans="1:38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31">
        <f>(testdata[[#This Row],[high]]+testdata[[#This Row],[low]])/2</f>
        <v>214.12</v>
      </c>
      <c r="I14" s="24">
        <f>(4*testdata[[#This Row],[price]]+3*H13+2*H12+H11)/10</f>
        <v>213.90900000000002</v>
      </c>
      <c r="J14" s="9">
        <f>(0.0962*testdata[[#This Row],[smooth]]+0.5769*I12-0.5769*I10-0.0962*I8)*(0.075*$Z13+0.54)</f>
        <v>-5.8666846412863488E-2</v>
      </c>
      <c r="K14" s="14">
        <f t="shared" si="0"/>
        <v>109.30701562487999</v>
      </c>
      <c r="L14" s="19">
        <f>(0.0962*testdata[[#This Row],[detrender]]+0.5769*J12-0.5769*J10-0.0962*J8)*(0.075*$Z13+0.54)</f>
        <v>-43.535893642479842</v>
      </c>
      <c r="M14" s="12">
        <f>(0.0962*testdata[[#This Row],[I1]]+0.5769*K12-0.5769*K10-0.0962*K8)*(0.075*$Z13+0.54)</f>
        <v>15.701057704765704</v>
      </c>
      <c r="N14" s="12">
        <f>(0.0962*testdata[[#This Row],[Q1]]+0.5769*L12-0.5769*L10-0.0962*L8)*(0.075*$Z13+0.54)</f>
        <v>12.304110059651965</v>
      </c>
      <c r="O14" s="12">
        <f>testdata[[#This Row],[I1]]-testdata[[#This Row],[JQ]]</f>
        <v>97.002905565228033</v>
      </c>
      <c r="P14" s="12">
        <f>testdata[[#This Row],[Q1]]+testdata[[#This Row],[jI]]</f>
        <v>-27.834835937714139</v>
      </c>
      <c r="Q14" s="12">
        <f>0.2*testdata[[#This Row],[I2]]+0.8*Q13</f>
        <v>35.462060209732698</v>
      </c>
      <c r="R14" s="12">
        <f>0.2*testdata[[#This Row],[Q2]]+0.8*R13</f>
        <v>12.470171674140861</v>
      </c>
      <c r="S14" s="12">
        <f>testdata[[#This Row],[I2'']]*Q13+testdata[[#This Row],[Q2'']]*R13</f>
        <v>993.12419612449253</v>
      </c>
      <c r="T14" s="12">
        <f>testdata[[#This Row],[I2'']]*R13-testdata[[#This Row],[Q2'']]*Q13</f>
        <v>549.18087831002947</v>
      </c>
      <c r="U14" s="12">
        <f>0.2*testdata[[#This Row],[Re]]+0.8*U13</f>
        <v>261.77895996660936</v>
      </c>
      <c r="V14" s="12">
        <f>0.2*testdata[[#This Row],[Im]]+0.8*V13</f>
        <v>141.32767936569192</v>
      </c>
      <c r="W14" s="12">
        <f>IF(AND(testdata[[#This Row],[Re'']]&lt;&gt;0,testdata[[#This Row],[Im'']]&lt;&gt;0),2*PI()/ATAN(testdata[[#This Row],[Im'']]/testdata[[#This Row],[Re'']]),0)</f>
        <v>12.692386228596552</v>
      </c>
      <c r="X14" s="12">
        <f>IF(testdata[[#This Row],[pd-atan]]&gt;1.5*Z13,1.5*Z13,IF(testdata[[#This Row],[pd-atan]]&lt;0.67*Z13,0.67*Z13,testdata[[#This Row],[pd-atan]]))</f>
        <v>6.6559680000000014</v>
      </c>
      <c r="Y14" s="12">
        <f>IF(testdata[[#This Row],[pd-limit1]]&lt;6,6,IF(testdata[[#This Row],[pd-limit1]]&gt;50,50,testdata[[#This Row],[pd-limit1]]))</f>
        <v>6.6559680000000014</v>
      </c>
      <c r="Z14" s="27">
        <f>0.2*testdata[[#This Row],[pd-limit2]]+0.8*Z13</f>
        <v>4.8810432000000015</v>
      </c>
      <c r="AA14" s="27">
        <f>0.33*testdata[[#This Row],[period]]+0.67*AA13</f>
        <v>3.8677629156522855</v>
      </c>
      <c r="AB14" s="28">
        <f>TRUNC(testdata[[#This Row],[SmPd]]+0.5,0)</f>
        <v>4</v>
      </c>
      <c r="AC14" s="27">
        <f ca="1">IF(testdata[[#This Row],[PdInt]]&lt;=0,0,AVERAGE(OFFSET(testdata[[#This Row],[price]],0,0,-testdata[[#This Row],[PdInt]],1)))</f>
        <v>213.86625000000001</v>
      </c>
      <c r="AD14" s="27">
        <f ca="1">IF(testdata[[#This Row],[i]]&lt;11,testdata[[#This Row],[price]],(4*testdata[[#This Row],[iTrend]]+3*AC13+2*AC12+AC11)/10)</f>
        <v>213.90508333333332</v>
      </c>
      <c r="AE14" s="27">
        <f>(4*testdata[[#This Row],[price]]+3*H13+2*H12+H11)/10</f>
        <v>213.90900000000002</v>
      </c>
      <c r="AF14" t="str">
        <f ca="1">IF(OR(ROUND(testdata[[#This Row],[Trendline]],4)&lt;&gt;Table3[[#This Row],[Trendline]],ROUND(testdata[[#This Row],[SmPrice]],4)&lt;&gt;Table3[[#This Row],[SmPrice]]),"ERR","")</f>
        <v/>
      </c>
      <c r="AG14" s="3">
        <v>42755</v>
      </c>
      <c r="AH14" s="27">
        <v>3.8677999999999999</v>
      </c>
      <c r="AI14" s="34">
        <v>4</v>
      </c>
      <c r="AJ14" s="27">
        <v>213.8663</v>
      </c>
      <c r="AK14" s="27">
        <v>213.9051</v>
      </c>
      <c r="AL14" s="27">
        <v>213.90899999999999</v>
      </c>
    </row>
    <row r="15" spans="1:38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31">
        <f>(testdata[[#This Row],[high]]+testdata[[#This Row],[low]])/2</f>
        <v>213.55500000000001</v>
      </c>
      <c r="I15" s="24">
        <f>(4*testdata[[#This Row],[price]]+3*H14+2*H13+H12)/10</f>
        <v>213.78449999999998</v>
      </c>
      <c r="J15" s="9">
        <f>(0.0962*testdata[[#This Row],[smooth]]+0.5769*I13-0.5769*I11-0.0962*I9)*(0.075*$Z14+0.54)</f>
        <v>-4.0378969030402098E-2</v>
      </c>
      <c r="K15" s="14">
        <f t="shared" si="0"/>
        <v>16.548062537160011</v>
      </c>
      <c r="L15" s="19">
        <f>(0.0962*testdata[[#This Row],[detrender]]+0.5769*J13-0.5769*J11-0.0962*J9)*(0.075*$Z14+0.54)</f>
        <v>-49.168186319619352</v>
      </c>
      <c r="M15" s="12">
        <f>(0.0962*testdata[[#This Row],[I1]]+0.5769*K13-0.5769*K11-0.0962*K9)*(0.075*$Z14+0.54)</f>
        <v>48.500937349745982</v>
      </c>
      <c r="N15" s="12">
        <f>(0.0962*testdata[[#This Row],[Q1]]+0.5769*L13-0.5769*L11-0.0962*L9)*(0.075*$Z14+0.54)</f>
        <v>13.721123657622215</v>
      </c>
      <c r="O15" s="12">
        <f>testdata[[#This Row],[I1]]-testdata[[#This Row],[JQ]]</f>
        <v>2.8269388795377957</v>
      </c>
      <c r="P15" s="12">
        <f>testdata[[#This Row],[Q1]]+testdata[[#This Row],[jI]]</f>
        <v>-0.6672489698733699</v>
      </c>
      <c r="Q15" s="12">
        <f>0.2*testdata[[#This Row],[I2]]+0.8*Q14</f>
        <v>28.93503594369372</v>
      </c>
      <c r="R15" s="12">
        <f>0.2*testdata[[#This Row],[Q2]]+0.8*R14</f>
        <v>9.8426875453380163</v>
      </c>
      <c r="S15" s="12">
        <f>testdata[[#This Row],[I2'']]*Q14+testdata[[#This Row],[Q2'']]*R14</f>
        <v>1148.8359902313398</v>
      </c>
      <c r="T15" s="12">
        <f>testdata[[#This Row],[I2'']]*R14-testdata[[#This Row],[Q2'']]*Q14</f>
        <v>11.782887256934202</v>
      </c>
      <c r="U15" s="12">
        <f>0.2*testdata[[#This Row],[Re]]+0.8*U14</f>
        <v>439.19036601955543</v>
      </c>
      <c r="V15" s="12">
        <f>0.2*testdata[[#This Row],[Im]]+0.8*V14</f>
        <v>115.41872094394039</v>
      </c>
      <c r="W15" s="12">
        <f>IF(AND(testdata[[#This Row],[Re'']]&lt;&gt;0,testdata[[#This Row],[Im'']]&lt;&gt;0),2*PI()/ATAN(testdata[[#This Row],[Im'']]/testdata[[#This Row],[Re'']]),0)</f>
        <v>24.449343912877357</v>
      </c>
      <c r="X15" s="12">
        <f>IF(testdata[[#This Row],[pd-atan]]&gt;1.5*Z14,1.5*Z14,IF(testdata[[#This Row],[pd-atan]]&lt;0.67*Z14,0.67*Z14,testdata[[#This Row],[pd-atan]]))</f>
        <v>7.3215648000000026</v>
      </c>
      <c r="Y15" s="12">
        <f>IF(testdata[[#This Row],[pd-limit1]]&lt;6,6,IF(testdata[[#This Row],[pd-limit1]]&gt;50,50,testdata[[#This Row],[pd-limit1]]))</f>
        <v>7.3215648000000026</v>
      </c>
      <c r="Z15" s="27">
        <f>0.2*testdata[[#This Row],[pd-limit2]]+0.8*Z14</f>
        <v>5.3691475200000021</v>
      </c>
      <c r="AA15" s="27">
        <f>0.33*testdata[[#This Row],[period]]+0.67*AA14</f>
        <v>4.3632198350870324</v>
      </c>
      <c r="AB15" s="28">
        <f>TRUNC(testdata[[#This Row],[SmPd]]+0.5,0)</f>
        <v>4</v>
      </c>
      <c r="AC15" s="27">
        <f ca="1">IF(testdata[[#This Row],[PdInt]]&lt;=0,0,AVERAGE(OFFSET(testdata[[#This Row],[price]],0,0,-testdata[[#This Row],[PdInt]],1)))</f>
        <v>213.8075</v>
      </c>
      <c r="AD15" s="27">
        <f ca="1">IF(testdata[[#This Row],[i]]&lt;11,testdata[[#This Row],[price]],(4*testdata[[#This Row],[iTrend]]+3*AC14+2*AC13+AC12)/10)</f>
        <v>213.84387500000003</v>
      </c>
      <c r="AE15" s="27">
        <f>(4*testdata[[#This Row],[price]]+3*H14+2*H13+H12)/10</f>
        <v>213.78449999999998</v>
      </c>
      <c r="AF15" t="str">
        <f ca="1">IF(OR(ROUND(testdata[[#This Row],[Trendline]],4)&lt;&gt;Table3[[#This Row],[Trendline]],ROUND(testdata[[#This Row],[SmPrice]],4)&lt;&gt;Table3[[#This Row],[SmPrice]]),"ERR","")</f>
        <v/>
      </c>
      <c r="AG15" s="3">
        <v>42758</v>
      </c>
      <c r="AH15" s="27">
        <v>4.3632</v>
      </c>
      <c r="AI15" s="34">
        <v>4</v>
      </c>
      <c r="AJ15" s="27">
        <v>213.8075</v>
      </c>
      <c r="AK15" s="27">
        <v>213.84389999999999</v>
      </c>
      <c r="AL15" s="27">
        <v>213.78450000000001</v>
      </c>
    </row>
    <row r="16" spans="1:38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31">
        <f>(testdata[[#This Row],[high]]+testdata[[#This Row],[low]])/2</f>
        <v>214.625</v>
      </c>
      <c r="I16" s="24">
        <f>(4*testdata[[#This Row],[price]]+3*H15+2*H14+H13)/10</f>
        <v>214.11149999999998</v>
      </c>
      <c r="J16" s="9">
        <f>(0.0962*testdata[[#This Row],[smooth]]+0.5769*I14-0.5769*I12-0.0962*I10)*(0.075*$Z15+0.54)</f>
        <v>7.3922141737417695E-3</v>
      </c>
      <c r="K16" s="14">
        <f t="shared" si="0"/>
        <v>17.411301975175249</v>
      </c>
      <c r="L16" s="19">
        <f>(0.0962*testdata[[#This Row],[detrender]]+0.5769*J14-0.5769*J12-0.0962*J10)*(0.075*$Z15+0.54)</f>
        <v>-18.203355722828444</v>
      </c>
      <c r="M16" s="12">
        <f>(0.0962*testdata[[#This Row],[I1]]+0.5769*K14-0.5769*K12-0.0962*K10)*(0.075*$Z15+0.54)</f>
        <v>53.978383427916889</v>
      </c>
      <c r="N16" s="12">
        <f>(0.0962*testdata[[#This Row],[Q1]]+0.5769*L14-0.5769*L12-0.0962*L10)*(0.075*$Z15+0.54)</f>
        <v>-49.808915695652075</v>
      </c>
      <c r="O16" s="12">
        <f>testdata[[#This Row],[I1]]-testdata[[#This Row],[JQ]]</f>
        <v>67.220217670827324</v>
      </c>
      <c r="P16" s="12">
        <f>testdata[[#This Row],[Q1]]+testdata[[#This Row],[jI]]</f>
        <v>35.775027705088448</v>
      </c>
      <c r="Q16" s="12">
        <f>0.2*testdata[[#This Row],[I2]]+0.8*Q15</f>
        <v>36.592072289120445</v>
      </c>
      <c r="R16" s="12">
        <f>0.2*testdata[[#This Row],[Q2]]+0.8*R15</f>
        <v>15.029155577288105</v>
      </c>
      <c r="S16" s="12">
        <f>testdata[[#This Row],[I2'']]*Q15+testdata[[#This Row],[Q2'']]*R15</f>
        <v>1206.7202093574599</v>
      </c>
      <c r="T16" s="12">
        <f>testdata[[#This Row],[I2'']]*R15-testdata[[#This Row],[Q2'']]*Q15</f>
        <v>-74.704822653962083</v>
      </c>
      <c r="U16" s="12">
        <f>0.2*testdata[[#This Row],[Re]]+0.8*U15</f>
        <v>592.69633468713641</v>
      </c>
      <c r="V16" s="12">
        <f>0.2*testdata[[#This Row],[Im]]+0.8*V15</f>
        <v>77.394012224359898</v>
      </c>
      <c r="W16" s="12">
        <f>IF(AND(testdata[[#This Row],[Re'']]&lt;&gt;0,testdata[[#This Row],[Im'']]&lt;&gt;0),2*PI()/ATAN(testdata[[#This Row],[Im'']]/testdata[[#This Row],[Re'']]),0)</f>
        <v>48.389940197791745</v>
      </c>
      <c r="X16" s="12">
        <f>IF(testdata[[#This Row],[pd-atan]]&gt;1.5*Z15,1.5*Z15,IF(testdata[[#This Row],[pd-atan]]&lt;0.67*Z15,0.67*Z15,testdata[[#This Row],[pd-atan]]))</f>
        <v>8.0537212800000031</v>
      </c>
      <c r="Y16" s="12">
        <f>IF(testdata[[#This Row],[pd-limit1]]&lt;6,6,IF(testdata[[#This Row],[pd-limit1]]&gt;50,50,testdata[[#This Row],[pd-limit1]]))</f>
        <v>8.0537212800000031</v>
      </c>
      <c r="Z16" s="27">
        <f>0.2*testdata[[#This Row],[pd-limit2]]+0.8*Z15</f>
        <v>5.9060622720000033</v>
      </c>
      <c r="AA16" s="27">
        <f>0.33*testdata[[#This Row],[period]]+0.67*AA15</f>
        <v>4.8723578392683127</v>
      </c>
      <c r="AB16" s="28">
        <f>TRUNC(testdata[[#This Row],[SmPd]]+0.5,0)</f>
        <v>5</v>
      </c>
      <c r="AC16" s="27">
        <f ca="1">IF(testdata[[#This Row],[PdInt]]&lt;=0,0,AVERAGE(OFFSET(testdata[[#This Row],[price]],0,0,-testdata[[#This Row],[PdInt]],1)))</f>
        <v>213.971</v>
      </c>
      <c r="AD16" s="27">
        <f ca="1">IF(testdata[[#This Row],[i]]&lt;11,testdata[[#This Row],[price]],(4*testdata[[#This Row],[iTrend]]+3*AC15+2*AC14+AC13)/10)</f>
        <v>213.8820666666667</v>
      </c>
      <c r="AE16" s="27">
        <f>(4*testdata[[#This Row],[price]]+3*H15+2*H14+H13)/10</f>
        <v>214.11149999999998</v>
      </c>
      <c r="AF16" t="str">
        <f ca="1">IF(OR(ROUND(testdata[[#This Row],[Trendline]],4)&lt;&gt;Table3[[#This Row],[Trendline]],ROUND(testdata[[#This Row],[SmPrice]],4)&lt;&gt;Table3[[#This Row],[SmPrice]]),"ERR","")</f>
        <v/>
      </c>
      <c r="AG16" s="3">
        <v>42759</v>
      </c>
      <c r="AH16" s="27">
        <v>4.8723999999999998</v>
      </c>
      <c r="AI16" s="34">
        <v>5</v>
      </c>
      <c r="AJ16" s="27">
        <v>213.971</v>
      </c>
      <c r="AK16" s="27">
        <v>213.88210000000001</v>
      </c>
      <c r="AL16" s="27">
        <v>214.11150000000001</v>
      </c>
    </row>
    <row r="17" spans="1:38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31">
        <f>(testdata[[#This Row],[high]]+testdata[[#This Row],[low]])/2</f>
        <v>216.39</v>
      </c>
      <c r="I17" s="24">
        <f>(4*testdata[[#This Row],[price]]+3*H16+2*H15+H14)/10</f>
        <v>215.06649999999999</v>
      </c>
      <c r="J17" s="9">
        <f>(0.0962*testdata[[#This Row],[smooth]]+0.5769*I15-0.5769*I13-0.0962*I11)*(0.075*$Z16+0.54)</f>
        <v>7.2924080008149997E-2</v>
      </c>
      <c r="K17" s="14">
        <f t="shared" si="0"/>
        <v>-5.8666846412863488E-2</v>
      </c>
      <c r="L17" s="14">
        <f>(0.0962*testdata[[#This Row],[detrender]]+0.5769*J15-0.5769*J13-0.0962*J11)*(0.075*$Z16+0.54)</f>
        <v>-20.225466328833221</v>
      </c>
      <c r="M17" s="12">
        <f>(0.0962*testdata[[#This Row],[I1]]+0.5769*K15-0.5769*K13-0.0962*K11)*(0.075*$Z16+0.54)</f>
        <v>-49.030577950089317</v>
      </c>
      <c r="N17" s="12">
        <f>(0.0962*testdata[[#This Row],[Q1]]+0.5769*L15-0.5769*L13-0.0962*L11)*(0.075*$Z16+0.54)</f>
        <v>-58.443984375504087</v>
      </c>
      <c r="O17" s="12">
        <f>testdata[[#This Row],[I1]]-testdata[[#This Row],[JQ]]</f>
        <v>58.385317529091225</v>
      </c>
      <c r="P17" s="12">
        <f>testdata[[#This Row],[Q1]]+testdata[[#This Row],[jI]]</f>
        <v>-69.256044278922531</v>
      </c>
      <c r="Q17" s="12">
        <f>0.2*testdata[[#This Row],[I2]]+0.8*Q16</f>
        <v>40.950721337114601</v>
      </c>
      <c r="R17" s="12">
        <f>0.2*testdata[[#This Row],[Q2]]+0.8*R16</f>
        <v>-1.8278843939540224</v>
      </c>
      <c r="S17" s="12">
        <f>testdata[[#This Row],[I2'']]*Q16+testdata[[#This Row],[Q2'']]*R16</f>
        <v>1471.0001965252925</v>
      </c>
      <c r="T17" s="12">
        <f>testdata[[#This Row],[I2'']]*R16-testdata[[#This Row],[Q2'']]*Q16</f>
        <v>682.34083985738755</v>
      </c>
      <c r="U17" s="12">
        <f>0.2*testdata[[#This Row],[Re]]+0.8*U16</f>
        <v>768.35710705476765</v>
      </c>
      <c r="V17" s="12">
        <f>0.2*testdata[[#This Row],[Im]]+0.8*V16</f>
        <v>198.38337775096545</v>
      </c>
      <c r="W17" s="12">
        <f>IF(AND(testdata[[#This Row],[Re'']]&lt;&gt;0,testdata[[#This Row],[Im'']]&lt;&gt;0),2*PI()/ATAN(testdata[[#This Row],[Im'']]/testdata[[#This Row],[Re'']]),0)</f>
        <v>24.866820048030728</v>
      </c>
      <c r="X17" s="12">
        <f>IF(testdata[[#This Row],[pd-atan]]&gt;1.5*Z16,1.5*Z16,IF(testdata[[#This Row],[pd-atan]]&lt;0.67*Z16,0.67*Z16,testdata[[#This Row],[pd-atan]]))</f>
        <v>8.859093408000005</v>
      </c>
      <c r="Y17" s="12">
        <f>IF(testdata[[#This Row],[pd-limit1]]&lt;6,6,IF(testdata[[#This Row],[pd-limit1]]&gt;50,50,testdata[[#This Row],[pd-limit1]]))</f>
        <v>8.859093408000005</v>
      </c>
      <c r="Z17" s="27">
        <f>0.2*testdata[[#This Row],[pd-limit2]]+0.8*Z16</f>
        <v>6.4966684992000037</v>
      </c>
      <c r="AA17" s="27">
        <f>0.33*testdata[[#This Row],[period]]+0.67*AA16</f>
        <v>5.4083803570457709</v>
      </c>
      <c r="AB17" s="28">
        <f>TRUNC(testdata[[#This Row],[SmPd]]+0.5,0)</f>
        <v>5</v>
      </c>
      <c r="AC17" s="27">
        <f ca="1">IF(testdata[[#This Row],[PdInt]]&lt;=0,0,AVERAGE(OFFSET(testdata[[#This Row],[price]],0,0,-testdata[[#This Row],[PdInt]],1)))</f>
        <v>214.48000000000002</v>
      </c>
      <c r="AD17" s="27">
        <f ca="1">IF(testdata[[#This Row],[i]]&lt;11,testdata[[#This Row],[price]],(4*testdata[[#This Row],[iTrend]]+3*AC16+2*AC15+AC14)/10)</f>
        <v>214.13142499999998</v>
      </c>
      <c r="AE17" s="27">
        <f>(4*testdata[[#This Row],[price]]+3*H16+2*H15+H14)/10</f>
        <v>215.06649999999999</v>
      </c>
      <c r="AF17" t="str">
        <f ca="1">IF(OR(ROUND(testdata[[#This Row],[Trendline]],4)&lt;&gt;Table3[[#This Row],[Trendline]],ROUND(testdata[[#This Row],[SmPrice]],4)&lt;&gt;Table3[[#This Row],[SmPrice]]),"ERR","")</f>
        <v/>
      </c>
      <c r="AG17" s="3">
        <v>42760</v>
      </c>
      <c r="AH17" s="27">
        <v>5.4084000000000003</v>
      </c>
      <c r="AI17" s="34">
        <v>5</v>
      </c>
      <c r="AJ17" s="27">
        <v>214.48</v>
      </c>
      <c r="AK17" s="27">
        <v>214.13140000000001</v>
      </c>
      <c r="AL17" s="27">
        <v>215.06649999999999</v>
      </c>
    </row>
    <row r="18" spans="1:38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31">
        <f>(testdata[[#This Row],[high]]+testdata[[#This Row],[low]])/2</f>
        <v>216.69</v>
      </c>
      <c r="I18" s="24">
        <f>(4*testdata[[#This Row],[price]]+3*H17+2*H16+H15)/10</f>
        <v>215.87349999999998</v>
      </c>
      <c r="J18" s="9">
        <f>(0.0962*testdata[[#This Row],[smooth]]+0.5769*I16-0.5769*I14-0.0962*I12)*(0.075*$Z17+0.54)</f>
        <v>0.31369574028312591</v>
      </c>
      <c r="K18" s="14">
        <f t="shared" si="0"/>
        <v>-4.0378969030402098E-2</v>
      </c>
      <c r="L18" s="14">
        <f>(0.0962*testdata[[#This Row],[detrender]]+0.5769*J16-0.5769*J14-0.0962*J12)*(0.075*$Z17+0.54)</f>
        <v>-1.5651559209420047</v>
      </c>
      <c r="M18" s="12">
        <f>(0.0962*testdata[[#This Row],[I1]]+0.5769*K16-0.5769*K14-0.0962*K12)*(0.075*$Z17+0.54)</f>
        <v>-55.743559358079843</v>
      </c>
      <c r="N18" s="12">
        <f>(0.0962*testdata[[#This Row],[Q1]]+0.5769*L16-0.5769*L14-0.0962*L12)*(0.075*$Z17+0.54)</f>
        <v>10.596061615283942</v>
      </c>
      <c r="O18" s="12">
        <f>testdata[[#This Row],[I1]]-testdata[[#This Row],[JQ]]</f>
        <v>-10.636440584314343</v>
      </c>
      <c r="P18" s="12">
        <f>testdata[[#This Row],[Q1]]+testdata[[#This Row],[jI]]</f>
        <v>-57.308715279021847</v>
      </c>
      <c r="Q18" s="12">
        <f>0.2*testdata[[#This Row],[I2]]+0.8*Q17</f>
        <v>30.633288952828817</v>
      </c>
      <c r="R18" s="12">
        <f>0.2*testdata[[#This Row],[Q2]]+0.8*R17</f>
        <v>-12.924050570967587</v>
      </c>
      <c r="S18" s="12">
        <f>testdata[[#This Row],[I2'']]*Q17+testdata[[#This Row],[Q2'']]*R17</f>
        <v>1278.0789498919482</v>
      </c>
      <c r="T18" s="12">
        <f>testdata[[#This Row],[I2'']]*R17-testdata[[#This Row],[Q2'']]*Q17</f>
        <v>473.25508266611052</v>
      </c>
      <c r="U18" s="12">
        <f>0.2*testdata[[#This Row],[Re]]+0.8*U17</f>
        <v>870.30147562220384</v>
      </c>
      <c r="V18" s="12">
        <f>0.2*testdata[[#This Row],[Im]]+0.8*V17</f>
        <v>253.35771873399449</v>
      </c>
      <c r="W18" s="12">
        <f>IF(AND(testdata[[#This Row],[Re'']]&lt;&gt;0,testdata[[#This Row],[Im'']]&lt;&gt;0),2*PI()/ATAN(testdata[[#This Row],[Im'']]/testdata[[#This Row],[Re'']]),0)</f>
        <v>22.179691277121208</v>
      </c>
      <c r="X18" s="12">
        <f>IF(testdata[[#This Row],[pd-atan]]&gt;1.5*Z17,1.5*Z17,IF(testdata[[#This Row],[pd-atan]]&lt;0.67*Z17,0.67*Z17,testdata[[#This Row],[pd-atan]]))</f>
        <v>9.7450027488000046</v>
      </c>
      <c r="Y18" s="12">
        <f>IF(testdata[[#This Row],[pd-limit1]]&lt;6,6,IF(testdata[[#This Row],[pd-limit1]]&gt;50,50,testdata[[#This Row],[pd-limit1]]))</f>
        <v>9.7450027488000046</v>
      </c>
      <c r="Z18" s="27">
        <f>0.2*testdata[[#This Row],[pd-limit2]]+0.8*Z17</f>
        <v>7.1463353491200046</v>
      </c>
      <c r="AA18" s="27">
        <f>0.33*testdata[[#This Row],[period]]+0.67*AA17</f>
        <v>5.9819055044302676</v>
      </c>
      <c r="AB18" s="28">
        <f>TRUNC(testdata[[#This Row],[SmPd]]+0.5,0)</f>
        <v>6</v>
      </c>
      <c r="AC18" s="27">
        <f ca="1">IF(testdata[[#This Row],[PdInt]]&lt;=0,0,AVERAGE(OFFSET(testdata[[#This Row],[price]],0,0,-testdata[[#This Row],[PdInt]],1)))</f>
        <v>214.84833333333336</v>
      </c>
      <c r="AD18" s="27">
        <f ca="1">IF(testdata[[#This Row],[i]]&lt;11,testdata[[#This Row],[price]],(4*testdata[[#This Row],[iTrend]]+3*AC17+2*AC16+AC15)/10)</f>
        <v>214.45828333333333</v>
      </c>
      <c r="AE18" s="27">
        <f>(4*testdata[[#This Row],[price]]+3*H17+2*H16+H15)/10</f>
        <v>215.87349999999998</v>
      </c>
      <c r="AF18" t="str">
        <f ca="1">IF(OR(ROUND(testdata[[#This Row],[Trendline]],4)&lt;&gt;Table3[[#This Row],[Trendline]],ROUND(testdata[[#This Row],[SmPrice]],4)&lt;&gt;Table3[[#This Row],[SmPrice]]),"ERR","")</f>
        <v/>
      </c>
      <c r="AG18" s="3">
        <v>42761</v>
      </c>
      <c r="AH18" s="27">
        <v>5.9819000000000004</v>
      </c>
      <c r="AI18" s="34">
        <v>6</v>
      </c>
      <c r="AJ18" s="27">
        <v>214.84829999999999</v>
      </c>
      <c r="AK18" s="27">
        <v>214.45830000000001</v>
      </c>
      <c r="AL18" s="27">
        <v>215.87350000000001</v>
      </c>
    </row>
    <row r="19" spans="1:38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31">
        <f>(testdata[[#This Row],[high]]+testdata[[#This Row],[low]])/2</f>
        <v>216.51499999999999</v>
      </c>
      <c r="I19" s="24">
        <f>(4*testdata[[#This Row],[price]]+3*H18+2*H17+H16)/10</f>
        <v>216.3535</v>
      </c>
      <c r="J19" s="9">
        <f>(0.0962*testdata[[#This Row],[smooth]]+0.5769*I17-0.5769*I15-0.0962*I13)*(0.075*$Z18+0.54)</f>
        <v>1.0553242828998812</v>
      </c>
      <c r="K19" s="14">
        <f t="shared" si="0"/>
        <v>7.3922141737417695E-3</v>
      </c>
      <c r="L19" s="14">
        <f>(0.0962*testdata[[#This Row],[detrender]]+0.5769*J17-0.5769*J15-0.0962*J13)*(0.075*$Z18+0.54)</f>
        <v>-1.6226571708915689</v>
      </c>
      <c r="M19" s="12">
        <f>(0.0962*testdata[[#This Row],[I1]]+0.5769*K17-0.5769*K15-0.0962*K13)*(0.075*$Z18+0.54)</f>
        <v>-20.777180414461363</v>
      </c>
      <c r="N19" s="12">
        <f>(0.0962*testdata[[#This Row],[Q1]]+0.5769*L17-0.5769*L15-0.0962*L13)*(0.075*$Z18+0.54)</f>
        <v>12.80395434851515</v>
      </c>
      <c r="O19" s="12">
        <f>testdata[[#This Row],[I1]]-testdata[[#This Row],[JQ]]</f>
        <v>-12.796562134341409</v>
      </c>
      <c r="P19" s="12">
        <f>testdata[[#This Row],[Q1]]+testdata[[#This Row],[jI]]</f>
        <v>-22.39983758535293</v>
      </c>
      <c r="Q19" s="12">
        <f>0.2*testdata[[#This Row],[I2]]+0.8*Q18</f>
        <v>21.947318735394774</v>
      </c>
      <c r="R19" s="12">
        <f>0.2*testdata[[#This Row],[Q2]]+0.8*R18</f>
        <v>-14.819207973844659</v>
      </c>
      <c r="S19" s="12">
        <f>testdata[[#This Row],[I2'']]*Q18+testdata[[#This Row],[Q2'']]*R18</f>
        <v>863.84274983683611</v>
      </c>
      <c r="T19" s="12">
        <f>testdata[[#This Row],[I2'']]*R18-testdata[[#This Row],[Q2'']]*Q18</f>
        <v>170.31282268146185</v>
      </c>
      <c r="U19" s="12">
        <f>0.2*testdata[[#This Row],[Re]]+0.8*U18</f>
        <v>869.00973046513036</v>
      </c>
      <c r="V19" s="12">
        <f>0.2*testdata[[#This Row],[Im]]+0.8*V18</f>
        <v>236.74873952348798</v>
      </c>
      <c r="W19" s="12">
        <f>IF(AND(testdata[[#This Row],[Re'']]&lt;&gt;0,testdata[[#This Row],[Im'']]&lt;&gt;0),2*PI()/ATAN(testdata[[#This Row],[Im'']]/testdata[[#This Row],[Re'']]),0)</f>
        <v>23.622767383803978</v>
      </c>
      <c r="X19" s="12">
        <f>IF(testdata[[#This Row],[pd-atan]]&gt;1.5*Z18,1.5*Z18,IF(testdata[[#This Row],[pd-atan]]&lt;0.67*Z18,0.67*Z18,testdata[[#This Row],[pd-atan]]))</f>
        <v>10.719503023680007</v>
      </c>
      <c r="Y19" s="12">
        <f>IF(testdata[[#This Row],[pd-limit1]]&lt;6,6,IF(testdata[[#This Row],[pd-limit1]]&gt;50,50,testdata[[#This Row],[pd-limit1]]))</f>
        <v>10.719503023680007</v>
      </c>
      <c r="Z19" s="27">
        <f>0.2*testdata[[#This Row],[pd-limit2]]+0.8*Z18</f>
        <v>7.8609688840320064</v>
      </c>
      <c r="AA19" s="27">
        <f>0.33*testdata[[#This Row],[period]]+0.67*AA18</f>
        <v>6.6019964196988417</v>
      </c>
      <c r="AB19" s="28">
        <f>TRUNC(testdata[[#This Row],[SmPd]]+0.5,0)</f>
        <v>7</v>
      </c>
      <c r="AC19" s="27">
        <f ca="1">IF(testdata[[#This Row],[PdInt]]&lt;=0,0,AVERAGE(OFFSET(testdata[[#This Row],[price]],0,0,-testdata[[#This Row],[PdInt]],1)))</f>
        <v>215.08642857142857</v>
      </c>
      <c r="AD19" s="27">
        <f ca="1">IF(testdata[[#This Row],[i]]&lt;11,testdata[[#This Row],[price]],(4*testdata[[#This Row],[iTrend]]+3*AC18+2*AC17+AC16)/10)</f>
        <v>214.78217142857142</v>
      </c>
      <c r="AE19" s="27">
        <f>(4*testdata[[#This Row],[price]]+3*H18+2*H17+H16)/10</f>
        <v>216.3535</v>
      </c>
      <c r="AF19" t="str">
        <f ca="1">IF(OR(ROUND(testdata[[#This Row],[Trendline]],4)&lt;&gt;Table3[[#This Row],[Trendline]],ROUND(testdata[[#This Row],[SmPrice]],4)&lt;&gt;Table3[[#This Row],[SmPrice]]),"ERR","")</f>
        <v/>
      </c>
      <c r="AG19" s="3">
        <v>42762</v>
      </c>
      <c r="AH19" s="27">
        <v>6.6020000000000003</v>
      </c>
      <c r="AI19" s="34">
        <v>7</v>
      </c>
      <c r="AJ19" s="27">
        <v>215.0864</v>
      </c>
      <c r="AK19" s="27">
        <v>214.78219999999999</v>
      </c>
      <c r="AL19" s="27">
        <v>216.3535</v>
      </c>
    </row>
    <row r="20" spans="1:38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31">
        <f>(testdata[[#This Row],[high]]+testdata[[#This Row],[low]])/2</f>
        <v>214.745</v>
      </c>
      <c r="I20" s="24">
        <f>(4*testdata[[#This Row],[price]]+3*H19+2*H18+H17)/10</f>
        <v>215.8295</v>
      </c>
      <c r="J20" s="9">
        <f>(0.0962*testdata[[#This Row],[smooth]]+0.5769*I18-0.5769*I16-0.0962*I14)*(0.075*$Z19+0.54)</f>
        <v>1.3568990524384803</v>
      </c>
      <c r="K20" s="14">
        <f t="shared" si="0"/>
        <v>7.2924080008149997E-2</v>
      </c>
      <c r="L20" s="14">
        <f>(0.0962*testdata[[#This Row],[detrender]]+0.5769*J18-0.5769*J16-0.0962*J14)*(0.075*$Z19+0.54)</f>
        <v>0.35342515050809015</v>
      </c>
      <c r="M20" s="9">
        <f>(0.0962*testdata[[#This Row],[I1]]+0.5769*K18-0.5769*K16-0.0962*K14)*(0.075*$Z19+0.54)</f>
        <v>-23.242306706750405</v>
      </c>
      <c r="N20" s="12">
        <f>(0.0962*testdata[[#This Row],[Q1]]+0.5769*L18-0.5769*L16-0.0962*L14)*(0.075*$Z19+0.54)</f>
        <v>15.61151876133486</v>
      </c>
      <c r="O20" s="12">
        <f>testdata[[#This Row],[I1]]-testdata[[#This Row],[JQ]]</f>
        <v>-15.53859468132671</v>
      </c>
      <c r="P20" s="12">
        <f>testdata[[#This Row],[Q1]]+testdata[[#This Row],[jI]]</f>
        <v>-22.888881556242314</v>
      </c>
      <c r="Q20" s="12">
        <f>0.2*testdata[[#This Row],[I2]]+0.8*Q19</f>
        <v>14.450136052050478</v>
      </c>
      <c r="R20" s="12">
        <f>0.2*testdata[[#This Row],[Q2]]+0.8*R19</f>
        <v>-16.433142690324189</v>
      </c>
      <c r="S20" s="12">
        <f>testdata[[#This Row],[I2'']]*Q19+testdata[[#This Row],[Q2'']]*R19</f>
        <v>560.6679008959502</v>
      </c>
      <c r="T20" s="12">
        <f>testdata[[#This Row],[I2'']]*R19-testdata[[#This Row],[Q2'']]*Q19</f>
        <v>146.52384904308113</v>
      </c>
      <c r="U20" s="12">
        <f>0.2*testdata[[#This Row],[Re]]+0.8*U19</f>
        <v>807.34136455129442</v>
      </c>
      <c r="V20" s="12">
        <f>0.2*testdata[[#This Row],[Im]]+0.8*V19</f>
        <v>218.70376142740662</v>
      </c>
      <c r="W20" s="12">
        <f>IF(AND(testdata[[#This Row],[Re'']]&lt;&gt;0,testdata[[#This Row],[Im'']]&lt;&gt;0),2*PI()/ATAN(testdata[[#This Row],[Im'']]/testdata[[#This Row],[Re'']]),0)</f>
        <v>23.750939488262482</v>
      </c>
      <c r="X20" s="12">
        <f>IF(testdata[[#This Row],[pd-atan]]&gt;1.5*Z19,1.5*Z19,IF(testdata[[#This Row],[pd-atan]]&lt;0.67*Z19,0.67*Z19,testdata[[#This Row],[pd-atan]]))</f>
        <v>11.791453326048011</v>
      </c>
      <c r="Y20" s="12">
        <f>IF(testdata[[#This Row],[pd-limit1]]&lt;6,6,IF(testdata[[#This Row],[pd-limit1]]&gt;50,50,testdata[[#This Row],[pd-limit1]]))</f>
        <v>11.791453326048011</v>
      </c>
      <c r="Z20" s="27">
        <f>0.2*testdata[[#This Row],[pd-limit2]]+0.8*Z19</f>
        <v>8.6470657724352087</v>
      </c>
      <c r="AA20" s="27">
        <f>0.33*testdata[[#This Row],[period]]+0.67*AA19</f>
        <v>7.2768693061018439</v>
      </c>
      <c r="AB20" s="28">
        <f>TRUNC(testdata[[#This Row],[SmPd]]+0.5,0)</f>
        <v>7</v>
      </c>
      <c r="AC20" s="27">
        <f ca="1">IF(testdata[[#This Row],[PdInt]]&lt;=0,0,AVERAGE(OFFSET(testdata[[#This Row],[price]],0,0,-testdata[[#This Row],[PdInt]],1)))</f>
        <v>215.2342857142857</v>
      </c>
      <c r="AD20" s="27">
        <f ca="1">IF(testdata[[#This Row],[i]]&lt;11,testdata[[#This Row],[price]],(4*testdata[[#This Row],[iTrend]]+3*AC19+2*AC18+AC17)/10)</f>
        <v>215.03730952380951</v>
      </c>
      <c r="AE20" s="27">
        <f>(4*testdata[[#This Row],[price]]+3*H19+2*H18+H17)/10</f>
        <v>215.8295</v>
      </c>
      <c r="AF20" t="str">
        <f ca="1">IF(OR(ROUND(testdata[[#This Row],[Trendline]],4)&lt;&gt;Table3[[#This Row],[Trendline]],ROUND(testdata[[#This Row],[SmPrice]],4)&lt;&gt;Table3[[#This Row],[SmPrice]]),"ERR","")</f>
        <v/>
      </c>
      <c r="AG20" s="3">
        <v>42765</v>
      </c>
      <c r="AH20" s="27">
        <v>7.2769000000000004</v>
      </c>
      <c r="AI20" s="34">
        <v>7</v>
      </c>
      <c r="AJ20" s="27">
        <v>215.23429999999999</v>
      </c>
      <c r="AK20" s="27">
        <v>215.03729999999999</v>
      </c>
      <c r="AL20" s="27">
        <v>215.8295</v>
      </c>
    </row>
    <row r="21" spans="1:38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31">
        <f>(testdata[[#This Row],[high]]+testdata[[#This Row],[low]])/2</f>
        <v>214.42500000000001</v>
      </c>
      <c r="I21" s="24">
        <f>(4*testdata[[#This Row],[price]]+3*H20+2*H19+H18)/10</f>
        <v>215.16549999999998</v>
      </c>
      <c r="J21" s="9">
        <f>(0.0962*testdata[[#This Row],[smooth]]+0.5769*I19-0.5769*I17-0.0962*I15)*(0.075*$Z20+0.54)</f>
        <v>1.0403469922194348</v>
      </c>
      <c r="K21" s="14">
        <f t="shared" si="0"/>
        <v>0.31369574028312591</v>
      </c>
      <c r="L21" s="14">
        <f>(0.0962*testdata[[#This Row],[detrender]]+0.5769*J19-0.5769*J17-0.0962*J15)*(0.075*$Z20+0.54)</f>
        <v>0.79716189990010167</v>
      </c>
      <c r="M21" s="9">
        <f>(0.0962*testdata[[#This Row],[I1]]+0.5769*K19-0.5769*K17-0.0962*K15)*(0.075*$Z20+0.54)</f>
        <v>-1.81088772242192</v>
      </c>
      <c r="N21" s="12">
        <f>(0.0962*testdata[[#This Row],[Q1]]+0.5769*L19-0.5769*L17-0.0962*L15)*(0.075*$Z20+0.54)</f>
        <v>18.468123427327299</v>
      </c>
      <c r="O21" s="12">
        <f>testdata[[#This Row],[I1]]-testdata[[#This Row],[JQ]]</f>
        <v>-18.154427687044173</v>
      </c>
      <c r="P21" s="12">
        <f>testdata[[#This Row],[Q1]]+testdata[[#This Row],[jI]]</f>
        <v>-1.0137258225218182</v>
      </c>
      <c r="Q21" s="12">
        <f>0.2*testdata[[#This Row],[I2]]+0.8*Q20</f>
        <v>7.9292233042315488</v>
      </c>
      <c r="R21" s="12">
        <f>0.2*testdata[[#This Row],[Q2]]+0.8*R20</f>
        <v>-13.349259316763716</v>
      </c>
      <c r="S21" s="12">
        <f>testdata[[#This Row],[I2'']]*Q20+testdata[[#This Row],[Q2'']]*R20</f>
        <v>333.94863869575283</v>
      </c>
      <c r="T21" s="12">
        <f>testdata[[#This Row],[I2'']]*R20-testdata[[#This Row],[Q2'']]*Q20</f>
        <v>62.596555339457211</v>
      </c>
      <c r="U21" s="12">
        <f>0.2*testdata[[#This Row],[Re]]+0.8*U20</f>
        <v>712.66281938018608</v>
      </c>
      <c r="V21" s="12">
        <f>0.2*testdata[[#This Row],[Im]]+0.8*V20</f>
        <v>187.48232020981675</v>
      </c>
      <c r="W21" s="12">
        <f>IF(AND(testdata[[#This Row],[Re'']]&lt;&gt;0,testdata[[#This Row],[Im'']]&lt;&gt;0),2*PI()/ATAN(testdata[[#This Row],[Im'']]/testdata[[#This Row],[Re'']]),0)</f>
        <v>24.42497546640006</v>
      </c>
      <c r="X21" s="12">
        <f>IF(testdata[[#This Row],[pd-atan]]&gt;1.5*Z20,1.5*Z20,IF(testdata[[#This Row],[pd-atan]]&lt;0.67*Z20,0.67*Z20,testdata[[#This Row],[pd-atan]]))</f>
        <v>12.970598658652813</v>
      </c>
      <c r="Y21" s="12">
        <f>IF(testdata[[#This Row],[pd-limit1]]&lt;6,6,IF(testdata[[#This Row],[pd-limit1]]&gt;50,50,testdata[[#This Row],[pd-limit1]]))</f>
        <v>12.970598658652813</v>
      </c>
      <c r="Z21" s="27">
        <f>0.2*testdata[[#This Row],[pd-limit2]]+0.8*Z20</f>
        <v>9.511772349678731</v>
      </c>
      <c r="AA21" s="27">
        <f>0.33*testdata[[#This Row],[period]]+0.67*AA20</f>
        <v>8.014387310482217</v>
      </c>
      <c r="AB21" s="28">
        <f>TRUNC(testdata[[#This Row],[SmPd]]+0.5,0)</f>
        <v>8</v>
      </c>
      <c r="AC21" s="27">
        <f ca="1">IF(testdata[[#This Row],[PdInt]]&lt;=0,0,AVERAGE(OFFSET(testdata[[#This Row],[price]],0,0,-testdata[[#This Row],[PdInt]],1)))</f>
        <v>215.13312499999998</v>
      </c>
      <c r="AD21" s="27">
        <f ca="1">IF(testdata[[#This Row],[i]]&lt;11,testdata[[#This Row],[price]],(4*testdata[[#This Row],[iTrend]]+3*AC20+2*AC19+AC18)/10)</f>
        <v>215.12565476190474</v>
      </c>
      <c r="AE21" s="27">
        <f>(4*testdata[[#This Row],[price]]+3*H20+2*H19+H18)/10</f>
        <v>215.16549999999998</v>
      </c>
      <c r="AF21" t="str">
        <f ca="1">IF(OR(ROUND(testdata[[#This Row],[Trendline]],4)&lt;&gt;Table3[[#This Row],[Trendline]],ROUND(testdata[[#This Row],[SmPrice]],4)&lt;&gt;Table3[[#This Row],[SmPrice]]),"ERR","")</f>
        <v/>
      </c>
      <c r="AG21" s="3">
        <v>42766</v>
      </c>
      <c r="AH21" s="27">
        <v>8.0144000000000002</v>
      </c>
      <c r="AI21" s="34">
        <v>8</v>
      </c>
      <c r="AJ21" s="27">
        <v>215.13310000000001</v>
      </c>
      <c r="AK21" s="27">
        <v>215.12569999999999</v>
      </c>
      <c r="AL21" s="27">
        <v>215.16550000000001</v>
      </c>
    </row>
    <row r="22" spans="1:38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31">
        <f>(testdata[[#This Row],[high]]+testdata[[#This Row],[low]])/2</f>
        <v>215.18</v>
      </c>
      <c r="I22" s="24">
        <f>(4*testdata[[#This Row],[price]]+3*H21+2*H20+H19)/10</f>
        <v>215</v>
      </c>
      <c r="J22" s="9">
        <f>(0.0962*testdata[[#This Row],[smooth]]+0.5769*I20-0.5769*I18-0.0962*I16)*(0.075*$Z21+0.54)</f>
        <v>7.5315905375225103E-2</v>
      </c>
      <c r="K22" s="14">
        <f t="shared" si="0"/>
        <v>1.0553242828998812</v>
      </c>
      <c r="L22" s="14">
        <f>(0.0962*testdata[[#This Row],[detrender]]+0.5769*J20-0.5769*J18-0.0962*J16)*(0.075*$Z21+0.54)</f>
        <v>0.76250584342325944</v>
      </c>
      <c r="M22" s="9">
        <f>(0.0962*testdata[[#This Row],[I1]]+0.5769*K20-0.5769*K18-0.0962*K16)*(0.075*$Z21+0.54)</f>
        <v>-1.8902023814170081</v>
      </c>
      <c r="N22" s="12">
        <f>(0.0962*testdata[[#This Row],[Q1]]+0.5769*L20-0.5769*L18-0.0962*L16)*(0.075*$Z21+0.54)</f>
        <v>3.6740981533932184</v>
      </c>
      <c r="O22" s="12">
        <f>testdata[[#This Row],[I1]]-testdata[[#This Row],[JQ]]</f>
        <v>-2.618773870493337</v>
      </c>
      <c r="P22" s="12">
        <f>testdata[[#This Row],[Q1]]+testdata[[#This Row],[jI]]</f>
        <v>-1.1276965379937487</v>
      </c>
      <c r="Q22" s="12">
        <f>0.2*testdata[[#This Row],[I2]]+0.8*Q21</f>
        <v>5.8196238692865725</v>
      </c>
      <c r="R22" s="12">
        <f>0.2*testdata[[#This Row],[Q2]]+0.8*R21</f>
        <v>-10.904946761009723</v>
      </c>
      <c r="S22" s="12">
        <f>testdata[[#This Row],[I2'']]*Q21+testdata[[#This Row],[Q2'']]*R21</f>
        <v>191.71805935443064</v>
      </c>
      <c r="T22" s="12">
        <f>testdata[[#This Row],[I2'']]*R21-testdata[[#This Row],[Q2'']]*Q21</f>
        <v>8.7800898316683629</v>
      </c>
      <c r="U22" s="12">
        <f>0.2*testdata[[#This Row],[Re]]+0.8*U21</f>
        <v>608.47386737503496</v>
      </c>
      <c r="V22" s="12">
        <f>0.2*testdata[[#This Row],[Im]]+0.8*V21</f>
        <v>151.74187413418707</v>
      </c>
      <c r="W22" s="12">
        <f>IF(AND(testdata[[#This Row],[Re'']]&lt;&gt;0,testdata[[#This Row],[Im'']]&lt;&gt;0),2*PI()/ATAN(testdata[[#This Row],[Im'']]/testdata[[#This Row],[Re'']]),0)</f>
        <v>25.709027434972565</v>
      </c>
      <c r="X22" s="12">
        <f>IF(testdata[[#This Row],[pd-atan]]&gt;1.5*Z21,1.5*Z21,IF(testdata[[#This Row],[pd-atan]]&lt;0.67*Z21,0.67*Z21,testdata[[#This Row],[pd-atan]]))</f>
        <v>14.267658524518097</v>
      </c>
      <c r="Y22" s="12">
        <f>IF(testdata[[#This Row],[pd-limit1]]&lt;6,6,IF(testdata[[#This Row],[pd-limit1]]&gt;50,50,testdata[[#This Row],[pd-limit1]]))</f>
        <v>14.267658524518097</v>
      </c>
      <c r="Z22" s="27">
        <f>0.2*testdata[[#This Row],[pd-limit2]]+0.8*Z21</f>
        <v>10.462949584646605</v>
      </c>
      <c r="AA22" s="27">
        <f>0.33*testdata[[#This Row],[period]]+0.67*AA21</f>
        <v>8.8224128609564652</v>
      </c>
      <c r="AB22" s="28">
        <f>TRUNC(testdata[[#This Row],[SmPd]]+0.5,0)</f>
        <v>9</v>
      </c>
      <c r="AC22" s="27">
        <f ca="1">IF(testdata[[#This Row],[PdInt]]&lt;=0,0,AVERAGE(OFFSET(testdata[[#This Row],[price]],0,0,-testdata[[#This Row],[PdInt]],1)))</f>
        <v>215.13833333333332</v>
      </c>
      <c r="AD22" s="27">
        <f ca="1">IF(testdata[[#This Row],[i]]&lt;11,testdata[[#This Row],[price]],(4*testdata[[#This Row],[iTrend]]+3*AC21+2*AC20+AC19)/10)</f>
        <v>215.15077083333335</v>
      </c>
      <c r="AE22" s="27">
        <f>(4*testdata[[#This Row],[price]]+3*H21+2*H20+H19)/10</f>
        <v>215</v>
      </c>
      <c r="AF22" t="str">
        <f ca="1">IF(OR(ROUND(testdata[[#This Row],[Trendline]],4)&lt;&gt;Table3[[#This Row],[Trendline]],ROUND(testdata[[#This Row],[SmPrice]],4)&lt;&gt;Table3[[#This Row],[SmPrice]]),"ERR","")</f>
        <v/>
      </c>
      <c r="AG22" s="3">
        <v>42767</v>
      </c>
      <c r="AH22" s="27">
        <v>8.8224</v>
      </c>
      <c r="AI22" s="34">
        <v>9</v>
      </c>
      <c r="AJ22" s="27">
        <v>215.13829999999999</v>
      </c>
      <c r="AK22" s="27">
        <v>215.1508</v>
      </c>
      <c r="AL22" s="27">
        <v>215</v>
      </c>
    </row>
    <row r="23" spans="1:38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31">
        <f>(testdata[[#This Row],[high]]+testdata[[#This Row],[low]])/2</f>
        <v>214.89499999999998</v>
      </c>
      <c r="I23" s="24">
        <f>(4*testdata[[#This Row],[price]]+3*H22+2*H21+H20)/10</f>
        <v>214.87149999999997</v>
      </c>
      <c r="J23" s="9">
        <f>(0.0962*testdata[[#This Row],[smooth]]+0.5769*I21-0.5769*I19-0.0962*I17)*(0.075*$Z22+0.54)</f>
        <v>-0.9327576706749775</v>
      </c>
      <c r="K23" s="14">
        <f t="shared" si="0"/>
        <v>1.3568990524384803</v>
      </c>
      <c r="L23" s="14">
        <f>(0.0962*testdata[[#This Row],[detrender]]+0.5769*J21-0.5769*J19-0.0962*J17)*(0.075*$Z22+0.54)</f>
        <v>-0.1396083731126895</v>
      </c>
      <c r="M23" s="9">
        <f>(0.0962*testdata[[#This Row],[I1]]+0.5769*K21-0.5769*K19-0.0962*K17)*(0.075*$Z22+0.54)</f>
        <v>0.41448399923254692</v>
      </c>
      <c r="N23" s="9">
        <f>(0.0962*testdata[[#This Row],[Q1]]+0.5769*L21-0.5769*L19-0.0962*L17)*(0.075*$Z22+0.54)</f>
        <v>4.4090075791483541</v>
      </c>
      <c r="O23" s="9">
        <f>testdata[[#This Row],[I1]]-testdata[[#This Row],[JQ]]</f>
        <v>-3.0521085267098735</v>
      </c>
      <c r="P23" s="9">
        <f>testdata[[#This Row],[Q1]]+testdata[[#This Row],[jI]]</f>
        <v>0.27487562611985739</v>
      </c>
      <c r="Q23" s="12">
        <f>0.2*testdata[[#This Row],[I2]]+0.8*Q22</f>
        <v>4.0452773900872838</v>
      </c>
      <c r="R23" s="12">
        <f>0.2*testdata[[#This Row],[Q2]]+0.8*R22</f>
        <v>-8.6689822835838068</v>
      </c>
      <c r="S23" s="12">
        <f>testdata[[#This Row],[I2'']]*Q22+testdata[[#This Row],[Q2'']]*R22</f>
        <v>118.07678313185515</v>
      </c>
      <c r="T23" s="12">
        <f>testdata[[#This Row],[I2'']]*R22-testdata[[#This Row],[Q2'']]*Q22</f>
        <v>6.336681647548545</v>
      </c>
      <c r="U23" s="12">
        <f>0.2*testdata[[#This Row],[Re]]+0.8*U22</f>
        <v>510.394450526399</v>
      </c>
      <c r="V23" s="12">
        <f>0.2*testdata[[#This Row],[Im]]+0.8*V22</f>
        <v>122.66083563685936</v>
      </c>
      <c r="W23" s="12">
        <f>IF(AND(testdata[[#This Row],[Re'']]&lt;&gt;0,testdata[[#This Row],[Im'']]&lt;&gt;0),2*PI()/ATAN(testdata[[#This Row],[Im'']]/testdata[[#This Row],[Re'']]),0)</f>
        <v>26.640283603415277</v>
      </c>
      <c r="X23" s="12">
        <f>IF(testdata[[#This Row],[pd-atan]]&gt;1.5*Z22,1.5*Z22,IF(testdata[[#This Row],[pd-atan]]&lt;0.67*Z22,0.67*Z22,testdata[[#This Row],[pd-atan]]))</f>
        <v>15.694424376969907</v>
      </c>
      <c r="Y23" s="12">
        <f>IF(testdata[[#This Row],[pd-limit1]]&lt;6,6,IF(testdata[[#This Row],[pd-limit1]]&gt;50,50,testdata[[#This Row],[pd-limit1]]))</f>
        <v>15.694424376969907</v>
      </c>
      <c r="Z23" s="27">
        <f>0.2*testdata[[#This Row],[pd-limit2]]+0.8*Z22</f>
        <v>11.509244543111267</v>
      </c>
      <c r="AA23" s="27">
        <f>0.33*testdata[[#This Row],[period]]+0.67*AA22</f>
        <v>9.70906731606755</v>
      </c>
      <c r="AB23" s="28">
        <f>TRUNC(testdata[[#This Row],[SmPd]]+0.5,0)</f>
        <v>10</v>
      </c>
      <c r="AC23" s="27">
        <f ca="1">IF(testdata[[#This Row],[PdInt]]&lt;=0,0,AVERAGE(OFFSET(testdata[[#This Row],[price]],0,0,-testdata[[#This Row],[PdInt]],1)))</f>
        <v>215.11399999999998</v>
      </c>
      <c r="AD23" s="27">
        <f ca="1">IF(testdata[[#This Row],[i]]&lt;11,testdata[[#This Row],[price]],(4*testdata[[#This Row],[iTrend]]+3*AC22+2*AC21+AC20)/10)</f>
        <v>215.13715357142854</v>
      </c>
      <c r="AE23" s="27">
        <f>(4*testdata[[#This Row],[price]]+3*H22+2*H21+H20)/10</f>
        <v>214.87149999999997</v>
      </c>
      <c r="AF23" t="str">
        <f ca="1">IF(OR(ROUND(testdata[[#This Row],[Trendline]],4)&lt;&gt;Table3[[#This Row],[Trendline]],ROUND(testdata[[#This Row],[SmPrice]],4)&lt;&gt;Table3[[#This Row],[SmPrice]]),"ERR","")</f>
        <v/>
      </c>
      <c r="AG23" s="3">
        <v>42768</v>
      </c>
      <c r="AH23" s="27">
        <v>9.7090999999999994</v>
      </c>
      <c r="AI23" s="34">
        <v>10</v>
      </c>
      <c r="AJ23" s="27">
        <v>215.114</v>
      </c>
      <c r="AK23" s="27">
        <v>215.13720000000001</v>
      </c>
      <c r="AL23" s="27">
        <v>214.8715</v>
      </c>
    </row>
    <row r="24" spans="1:38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31">
        <f>(testdata[[#This Row],[high]]+testdata[[#This Row],[low]])/2</f>
        <v>216.35500000000002</v>
      </c>
      <c r="I24" s="24">
        <f>(4*testdata[[#This Row],[price]]+3*H23+2*H22+H21)/10</f>
        <v>215.48900000000003</v>
      </c>
      <c r="J24" s="9">
        <f>(0.0962*testdata[[#This Row],[smooth]]+0.5769*I22-0.5769*I20-0.0962*I18)*(0.075*$Z23+0.54)</f>
        <v>-0.7233846848052381</v>
      </c>
      <c r="K24" s="14">
        <f t="shared" si="0"/>
        <v>1.0403469922194348</v>
      </c>
      <c r="L24" s="14">
        <f>(0.0962*testdata[[#This Row],[detrender]]+0.5769*J22-0.5769*J20-0.0962*J18)*(0.075*$Z23+0.54)</f>
        <v>-1.1774370081886116</v>
      </c>
      <c r="M24" s="9">
        <f>(0.0962*testdata[[#This Row],[I1]]+0.5769*K22-0.5769*K20-0.0962*K18)*(0.075*$Z23+0.54)</f>
        <v>0.94113933392164606</v>
      </c>
      <c r="N24" s="9">
        <f>(0.0962*testdata[[#This Row],[Q1]]+0.5769*L22-0.5769*L20-0.0962*L18)*(0.075*$Z23+0.54)</f>
        <v>0.3834888267261663</v>
      </c>
      <c r="O24" s="9">
        <f>testdata[[#This Row],[I1]]-testdata[[#This Row],[JQ]]</f>
        <v>0.65685816549326859</v>
      </c>
      <c r="P24" s="9">
        <f>testdata[[#This Row],[Q1]]+testdata[[#This Row],[jI]]</f>
        <v>-0.23629767426696557</v>
      </c>
      <c r="Q24" s="9">
        <f>0.2*testdata[[#This Row],[I2]]+0.8*Q23</f>
        <v>3.3675935451684809</v>
      </c>
      <c r="R24" s="9">
        <f>0.2*testdata[[#This Row],[Q2]]+0.8*R23</f>
        <v>-6.9824453617204387</v>
      </c>
      <c r="S24" s="12">
        <f>testdata[[#This Row],[I2'']]*Q23+testdata[[#This Row],[Q2'']]*R23</f>
        <v>74.153545164120345</v>
      </c>
      <c r="T24" s="12">
        <f>testdata[[#This Row],[I2'']]*R23-testdata[[#This Row],[Q2'']]*Q23</f>
        <v>-0.94768043208922847</v>
      </c>
      <c r="U24" s="12">
        <f>0.2*testdata[[#This Row],[Re]]+0.8*U23</f>
        <v>423.14626945394332</v>
      </c>
      <c r="V24" s="12">
        <f>0.2*testdata[[#This Row],[Im]]+0.8*V23</f>
        <v>97.939132423069651</v>
      </c>
      <c r="W24" s="12">
        <f>IF(AND(testdata[[#This Row],[Re'']]&lt;&gt;0,testdata[[#This Row],[Im'']]&lt;&gt;0),2*PI()/ATAN(testdata[[#This Row],[Im'']]/testdata[[#This Row],[Re'']]),0)</f>
        <v>27.624538058345294</v>
      </c>
      <c r="X24" s="12">
        <f>IF(testdata[[#This Row],[pd-atan]]&gt;1.5*Z23,1.5*Z23,IF(testdata[[#This Row],[pd-atan]]&lt;0.67*Z23,0.67*Z23,testdata[[#This Row],[pd-atan]]))</f>
        <v>17.263866814666901</v>
      </c>
      <c r="Y24" s="12">
        <f>IF(testdata[[#This Row],[pd-limit1]]&lt;6,6,IF(testdata[[#This Row],[pd-limit1]]&gt;50,50,testdata[[#This Row],[pd-limit1]]))</f>
        <v>17.263866814666901</v>
      </c>
      <c r="Z24" s="27">
        <f>0.2*testdata[[#This Row],[pd-limit2]]+0.8*Z23</f>
        <v>12.660168997422394</v>
      </c>
      <c r="AA24" s="27">
        <f>0.33*testdata[[#This Row],[period]]+0.67*AA23</f>
        <v>10.68293087091465</v>
      </c>
      <c r="AB24" s="28">
        <f>TRUNC(testdata[[#This Row],[SmPd]]+0.5,0)</f>
        <v>11</v>
      </c>
      <c r="AC24" s="27">
        <f ca="1">IF(testdata[[#This Row],[PdInt]]&lt;=0,0,AVERAGE(OFFSET(testdata[[#This Row],[price]],0,0,-testdata[[#This Row],[PdInt]],1)))</f>
        <v>215.22681818181817</v>
      </c>
      <c r="AD24" s="27">
        <f ca="1">IF(testdata[[#This Row],[i]]&lt;11,testdata[[#This Row],[price]],(4*testdata[[#This Row],[iTrend]]+3*AC23+2*AC22+AC21)/10)</f>
        <v>215.16590643939389</v>
      </c>
      <c r="AE24" s="27">
        <f>(4*testdata[[#This Row],[price]]+3*H23+2*H22+H21)/10</f>
        <v>215.48900000000003</v>
      </c>
      <c r="AF24" t="str">
        <f ca="1">IF(OR(ROUND(testdata[[#This Row],[Trendline]],4)&lt;&gt;Table3[[#This Row],[Trendline]],ROUND(testdata[[#This Row],[SmPrice]],4)&lt;&gt;Table3[[#This Row],[SmPrice]]),"ERR","")</f>
        <v/>
      </c>
      <c r="AG24" s="3">
        <v>42769</v>
      </c>
      <c r="AH24" s="27">
        <v>10.6829</v>
      </c>
      <c r="AI24" s="34">
        <v>11</v>
      </c>
      <c r="AJ24" s="27">
        <v>215.2268</v>
      </c>
      <c r="AK24" s="27">
        <v>215.16589999999999</v>
      </c>
      <c r="AL24" s="27">
        <v>215.489</v>
      </c>
    </row>
    <row r="25" spans="1:38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31">
        <f>(testdata[[#This Row],[high]]+testdata[[#This Row],[low]])/2</f>
        <v>216.29</v>
      </c>
      <c r="I25" s="24">
        <f>(4*testdata[[#This Row],[price]]+3*H24+2*H23+H22)/10</f>
        <v>215.91949999999997</v>
      </c>
      <c r="J25" s="9">
        <f>(0.0962*testdata[[#This Row],[smooth]]+0.5769*I23-0.5769*I21-0.0962*I19)*(0.075*$Z24+0.54)</f>
        <v>-0.31482250523952843</v>
      </c>
      <c r="K25" s="14">
        <f t="shared" si="0"/>
        <v>7.5315905375225103E-2</v>
      </c>
      <c r="L25" s="14">
        <f>(0.0962*testdata[[#This Row],[detrender]]+0.5769*J23-0.5769*J21-0.0962*J19)*(0.075*$Z24+0.54)</f>
        <v>-1.8918184316263607</v>
      </c>
      <c r="M25" s="9">
        <f>(0.0962*testdata[[#This Row],[I1]]+0.5769*K23-0.5769*K21-0.0962*K19)*(0.075*$Z24+0.54)</f>
        <v>0.906157324013521</v>
      </c>
      <c r="N25" s="9">
        <f>(0.0962*testdata[[#This Row],[Q1]]+0.5769*L23-0.5769*L21-0.0962*L19)*(0.075*$Z24+0.54)</f>
        <v>-0.84353498474280109</v>
      </c>
      <c r="O25" s="9">
        <f>testdata[[#This Row],[I1]]-testdata[[#This Row],[JQ]]</f>
        <v>0.91885089011802623</v>
      </c>
      <c r="P25" s="9">
        <f>testdata[[#This Row],[Q1]]+testdata[[#This Row],[jI]]</f>
        <v>-0.98566110761283965</v>
      </c>
      <c r="Q25" s="9">
        <f>0.2*testdata[[#This Row],[I2]]+0.8*Q24</f>
        <v>2.8778450141583902</v>
      </c>
      <c r="R25" s="9">
        <f>0.2*testdata[[#This Row],[Q2]]+0.8*R24</f>
        <v>-5.7830885108989198</v>
      </c>
      <c r="S25" s="9">
        <f>testdata[[#This Row],[I2'']]*Q24+testdata[[#This Row],[Q2'']]*R24</f>
        <v>50.071511843020012</v>
      </c>
      <c r="T25" s="9">
        <f>testdata[[#This Row],[I2'']]*R24-testdata[[#This Row],[Q2'']]*Q24</f>
        <v>-0.61930403041933602</v>
      </c>
      <c r="U25" s="12">
        <f>0.2*testdata[[#This Row],[Re]]+0.8*U24</f>
        <v>348.53131793175868</v>
      </c>
      <c r="V25" s="12">
        <f>0.2*testdata[[#This Row],[Im]]+0.8*V24</f>
        <v>78.227445132371855</v>
      </c>
      <c r="W25" s="12">
        <f>IF(AND(testdata[[#This Row],[Re'']]&lt;&gt;0,testdata[[#This Row],[Im'']]&lt;&gt;0),2*PI()/ATAN(testdata[[#This Row],[Im'']]/testdata[[#This Row],[Re'']]),0)</f>
        <v>28.457774317622853</v>
      </c>
      <c r="X25" s="12">
        <f>IF(testdata[[#This Row],[pd-atan]]&gt;1.5*Z24,1.5*Z24,IF(testdata[[#This Row],[pd-atan]]&lt;0.67*Z24,0.67*Z24,testdata[[#This Row],[pd-atan]]))</f>
        <v>18.99025349613359</v>
      </c>
      <c r="Y25" s="12">
        <f>IF(testdata[[#This Row],[pd-limit1]]&lt;6,6,IF(testdata[[#This Row],[pd-limit1]]&gt;50,50,testdata[[#This Row],[pd-limit1]]))</f>
        <v>18.99025349613359</v>
      </c>
      <c r="Z25" s="27">
        <f>0.2*testdata[[#This Row],[pd-limit2]]+0.8*Z24</f>
        <v>13.926185897164633</v>
      </c>
      <c r="AA25" s="27">
        <f>0.33*testdata[[#This Row],[period]]+0.67*AA24</f>
        <v>11.753205029577146</v>
      </c>
      <c r="AB25" s="28">
        <f>TRUNC(testdata[[#This Row],[SmPd]]+0.5,0)</f>
        <v>12</v>
      </c>
      <c r="AC25" s="27">
        <f ca="1">IF(testdata[[#This Row],[PdInt]]&lt;=0,0,AVERAGE(OFFSET(testdata[[#This Row],[price]],0,0,-testdata[[#This Row],[PdInt]],1)))</f>
        <v>215.31541666666666</v>
      </c>
      <c r="AD25" s="27">
        <f ca="1">IF(testdata[[#This Row],[i]]&lt;11,testdata[[#This Row],[price]],(4*testdata[[#This Row],[iTrend]]+3*AC24+2*AC23+AC22)/10)</f>
        <v>215.23084545454543</v>
      </c>
      <c r="AE25" s="27">
        <f>(4*testdata[[#This Row],[price]]+3*H24+2*H23+H22)/10</f>
        <v>215.91949999999997</v>
      </c>
      <c r="AF25" t="str">
        <f ca="1">IF(OR(ROUND(testdata[[#This Row],[Trendline]],4)&lt;&gt;Table3[[#This Row],[Trendline]],ROUND(testdata[[#This Row],[SmPrice]],4)&lt;&gt;Table3[[#This Row],[SmPrice]]),"ERR","")</f>
        <v/>
      </c>
      <c r="AG25" s="3">
        <v>42772</v>
      </c>
      <c r="AH25" s="27">
        <v>11.7532</v>
      </c>
      <c r="AI25" s="34">
        <v>12</v>
      </c>
      <c r="AJ25" s="27">
        <v>215.31540000000001</v>
      </c>
      <c r="AK25" s="27">
        <v>215.23079999999999</v>
      </c>
      <c r="AL25" s="27">
        <v>215.9195</v>
      </c>
    </row>
    <row r="26" spans="1:38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31">
        <f>(testdata[[#This Row],[high]]+testdata[[#This Row],[low]])/2</f>
        <v>216.53</v>
      </c>
      <c r="I26" s="24">
        <f>(4*testdata[[#This Row],[price]]+3*H25+2*H24+H23)/10</f>
        <v>216.25950000000003</v>
      </c>
      <c r="J26" s="9">
        <f>(0.0962*testdata[[#This Row],[smooth]]+0.5769*I24-0.5769*I22-0.0962*I20)*(0.075*$Z25+0.54)</f>
        <v>0.51252670985813564</v>
      </c>
      <c r="K26" s="14">
        <f t="shared" si="0"/>
        <v>-0.9327576706749775</v>
      </c>
      <c r="L26" s="14">
        <f>(0.0962*testdata[[#This Row],[detrender]]+0.5769*J24-0.5769*J22-0.0962*J20)*(0.075*$Z25+0.54)</f>
        <v>-0.85877785614392244</v>
      </c>
      <c r="M26" s="9">
        <f>(0.0962*testdata[[#This Row],[I1]]+0.5769*K24-0.5769*K22-0.0962*K20)*(0.075*$Z25+0.54)</f>
        <v>-0.16698187519841745</v>
      </c>
      <c r="N26" s="9">
        <f>(0.0962*testdata[[#This Row],[Q1]]+0.5769*L24-0.5769*L22-0.0962*L20)*(0.075*$Z25+0.54)</f>
        <v>-1.9580281897205485</v>
      </c>
      <c r="O26" s="9">
        <f>testdata[[#This Row],[I1]]-testdata[[#This Row],[JQ]]</f>
        <v>1.0252705190455709</v>
      </c>
      <c r="P26" s="9">
        <f>testdata[[#This Row],[Q1]]+testdata[[#This Row],[jI]]</f>
        <v>-1.0257597313423399</v>
      </c>
      <c r="Q26" s="9">
        <f>0.2*testdata[[#This Row],[I2]]+0.8*Q25</f>
        <v>2.5073301151358267</v>
      </c>
      <c r="R26" s="9">
        <f>0.2*testdata[[#This Row],[Q2]]+0.8*R25</f>
        <v>-4.8316227549876043</v>
      </c>
      <c r="S26" s="9">
        <f>testdata[[#This Row],[I2'']]*Q25+testdata[[#This Row],[Q2'']]*R25</f>
        <v>35.157409514059424</v>
      </c>
      <c r="T26" s="9">
        <f>testdata[[#This Row],[I2'']]*R25-testdata[[#This Row],[Q2'']]*Q25</f>
        <v>-0.59545052613756333</v>
      </c>
      <c r="U26" s="9">
        <f>0.2*testdata[[#This Row],[Re]]+0.8*U25</f>
        <v>285.85653624821884</v>
      </c>
      <c r="V26" s="9">
        <f>0.2*testdata[[#This Row],[Im]]+0.8*V25</f>
        <v>62.462866000669976</v>
      </c>
      <c r="W26" s="9">
        <f>IF(AND(testdata[[#This Row],[Re'']]&lt;&gt;0,testdata[[#This Row],[Im'']]&lt;&gt;0),2*PI()/ATAN(testdata[[#This Row],[Im'']]/testdata[[#This Row],[Re'']]),0)</f>
        <v>29.20648093481611</v>
      </c>
      <c r="X26" s="12">
        <f>IF(testdata[[#This Row],[pd-atan]]&gt;1.5*Z25,1.5*Z25,IF(testdata[[#This Row],[pd-atan]]&lt;0.67*Z25,0.67*Z25,testdata[[#This Row],[pd-atan]]))</f>
        <v>20.889278845746951</v>
      </c>
      <c r="Y26" s="12">
        <f>IF(testdata[[#This Row],[pd-limit1]]&lt;6,6,IF(testdata[[#This Row],[pd-limit1]]&gt;50,50,testdata[[#This Row],[pd-limit1]]))</f>
        <v>20.889278845746951</v>
      </c>
      <c r="Z26" s="27">
        <f>0.2*testdata[[#This Row],[pd-limit2]]+0.8*Z25</f>
        <v>15.318804486881097</v>
      </c>
      <c r="AA26" s="27">
        <f>0.33*testdata[[#This Row],[period]]+0.67*AA25</f>
        <v>12.92985285048745</v>
      </c>
      <c r="AB26" s="28">
        <f>TRUNC(testdata[[#This Row],[SmPd]]+0.5,0)</f>
        <v>13</v>
      </c>
      <c r="AC26" s="27">
        <f ca="1">IF(testdata[[#This Row],[PdInt]]&lt;=0,0,AVERAGE(OFFSET(testdata[[#This Row],[price]],0,0,-testdata[[#This Row],[PdInt]],1)))</f>
        <v>215.40884615384616</v>
      </c>
      <c r="AD26" s="27">
        <f ca="1">IF(testdata[[#This Row],[i]]&lt;11,testdata[[#This Row],[price]],(4*testdata[[#This Row],[iTrend]]+3*AC25+2*AC24+AC23)/10)</f>
        <v>215.31492709790209</v>
      </c>
      <c r="AE26" s="27">
        <f>(4*testdata[[#This Row],[price]]+3*H25+2*H24+H23)/10</f>
        <v>216.25950000000003</v>
      </c>
      <c r="AF26" t="str">
        <f ca="1">IF(OR(ROUND(testdata[[#This Row],[Trendline]],4)&lt;&gt;Table3[[#This Row],[Trendline]],ROUND(testdata[[#This Row],[SmPrice]],4)&lt;&gt;Table3[[#This Row],[SmPrice]]),"ERR","")</f>
        <v/>
      </c>
      <c r="AG26" s="3">
        <v>42773</v>
      </c>
      <c r="AH26" s="27">
        <v>12.9299</v>
      </c>
      <c r="AI26" s="34">
        <v>13</v>
      </c>
      <c r="AJ26" s="27">
        <v>215.40880000000001</v>
      </c>
      <c r="AK26" s="27">
        <v>215.31489999999999</v>
      </c>
      <c r="AL26" s="27">
        <v>216.2595</v>
      </c>
    </row>
    <row r="27" spans="1:38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31">
        <f>(testdata[[#This Row],[high]]+testdata[[#This Row],[low]])/2</f>
        <v>216.20999999999998</v>
      </c>
      <c r="I27" s="24">
        <f>(4*testdata[[#This Row],[price]]+3*H26+2*H25+H24)/10</f>
        <v>216.33649999999997</v>
      </c>
      <c r="J27" s="9">
        <f>(0.0962*testdata[[#This Row],[smooth]]+0.5769*I25-0.5769*I23-0.0962*I21)*(0.075*$Z26+0.54)</f>
        <v>1.2113564142372462</v>
      </c>
      <c r="K27" s="14">
        <f t="shared" si="0"/>
        <v>-0.7233846848052381</v>
      </c>
      <c r="L27" s="14">
        <f>(0.0962*testdata[[#This Row],[detrender]]+0.5769*J25-0.5769*J23-0.0962*J21)*(0.075*$Z26+0.54)</f>
        <v>0.62985867982588661</v>
      </c>
      <c r="M27" s="9">
        <f>(0.0962*testdata[[#This Row],[I1]]+0.5769*K25-0.5769*K23-0.0962*K21)*(0.075*$Z26+0.54)</f>
        <v>-1.4171856977934567</v>
      </c>
      <c r="N27" s="9">
        <f>(0.0962*testdata[[#This Row],[Q1]]+0.5769*L25-0.5769*L23-0.0962*L21)*(0.075*$Z26+0.54)</f>
        <v>-1.7344172697928755</v>
      </c>
      <c r="O27" s="9">
        <f>testdata[[#This Row],[I1]]-testdata[[#This Row],[JQ]]</f>
        <v>1.0110325849876374</v>
      </c>
      <c r="P27" s="9">
        <f>testdata[[#This Row],[Q1]]+testdata[[#This Row],[jI]]</f>
        <v>-0.7873270179675701</v>
      </c>
      <c r="Q27" s="9">
        <f>0.2*testdata[[#This Row],[I2]]+0.8*Q26</f>
        <v>2.2080706091061888</v>
      </c>
      <c r="R27" s="9">
        <f>0.2*testdata[[#This Row],[Q2]]+0.8*R26</f>
        <v>-4.022763607583598</v>
      </c>
      <c r="S27" s="9">
        <f>testdata[[#This Row],[I2'']]*Q26+testdata[[#This Row],[Q2'']]*R26</f>
        <v>24.97283811889519</v>
      </c>
      <c r="T27" s="9">
        <f>testdata[[#This Row],[I2'']]*R26-testdata[[#This Row],[Q2'']]*Q26</f>
        <v>-0.58216786021000466</v>
      </c>
      <c r="U27" s="9">
        <f>0.2*testdata[[#This Row],[Re]]+0.8*U26</f>
        <v>233.67979662235413</v>
      </c>
      <c r="V27" s="9">
        <f>0.2*testdata[[#This Row],[Im]]+0.8*V26</f>
        <v>49.853859228493988</v>
      </c>
      <c r="W27" s="9">
        <f>IF(AND(testdata[[#This Row],[Re'']]&lt;&gt;0,testdata[[#This Row],[Im'']]&lt;&gt;0),2*PI()/ATAN(testdata[[#This Row],[Im'']]/testdata[[#This Row],[Re'']]),0)</f>
        <v>29.892675644721052</v>
      </c>
      <c r="X27" s="9">
        <f>IF(testdata[[#This Row],[pd-atan]]&gt;1.5*Z26,1.5*Z26,IF(testdata[[#This Row],[pd-atan]]&lt;0.67*Z26,0.67*Z26,testdata[[#This Row],[pd-atan]]))</f>
        <v>22.978206730321645</v>
      </c>
      <c r="Y27" s="9">
        <f>IF(testdata[[#This Row],[pd-limit1]]&lt;6,6,IF(testdata[[#This Row],[pd-limit1]]&gt;50,50,testdata[[#This Row],[pd-limit1]]))</f>
        <v>22.978206730321645</v>
      </c>
      <c r="Z27" s="14">
        <f>0.2*testdata[[#This Row],[pd-limit2]]+0.8*Z26</f>
        <v>16.850684935569209</v>
      </c>
      <c r="AA27" s="14">
        <f>0.33*testdata[[#This Row],[period]]+0.67*AA26</f>
        <v>14.223727438564431</v>
      </c>
      <c r="AB27" s="32">
        <f>TRUNC(testdata[[#This Row],[SmPd]]+0.5,0)</f>
        <v>14</v>
      </c>
      <c r="AC27" s="14">
        <f ca="1">IF(testdata[[#This Row],[PdInt]]&lt;=0,0,AVERAGE(OFFSET(testdata[[#This Row],[price]],0,0,-testdata[[#This Row],[PdInt]],1)))</f>
        <v>215.46607142857144</v>
      </c>
      <c r="AD27" s="16">
        <f ca="1">IF(testdata[[#This Row],[i]]&lt;11,testdata[[#This Row],[price]],(4*testdata[[#This Row],[iTrend]]+3*AC26+2*AC25+AC24)/10)</f>
        <v>215.39484756909761</v>
      </c>
      <c r="AE27" s="16">
        <f>(4*testdata[[#This Row],[price]]+3*H26+2*H25+H24)/10</f>
        <v>216.33649999999997</v>
      </c>
      <c r="AF27" t="str">
        <f ca="1">IF(OR(ROUND(testdata[[#This Row],[Trendline]],4)&lt;&gt;Table3[[#This Row],[Trendline]],ROUND(testdata[[#This Row],[SmPrice]],4)&lt;&gt;Table3[[#This Row],[SmPrice]]),"ERR","")</f>
        <v/>
      </c>
      <c r="AG27" s="3">
        <v>42774</v>
      </c>
      <c r="AH27" s="14">
        <v>14.223699999999999</v>
      </c>
      <c r="AI27" s="35">
        <v>14</v>
      </c>
      <c r="AJ27" s="14">
        <v>215.46610000000001</v>
      </c>
      <c r="AK27" s="16">
        <v>215.3948</v>
      </c>
      <c r="AL27" s="16">
        <v>216.3365</v>
      </c>
    </row>
    <row r="28" spans="1:38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31">
        <f>(testdata[[#This Row],[high]]+testdata[[#This Row],[low]])/2</f>
        <v>217.51499999999999</v>
      </c>
      <c r="I28" s="24">
        <f>(4*testdata[[#This Row],[price]]+3*H27+2*H26+H25)/10</f>
        <v>216.804</v>
      </c>
      <c r="J28" s="9">
        <f>(0.0962*testdata[[#This Row],[smooth]]+0.5769*I26-0.5769*I24-0.0962*I22)*(0.075*$Z27+0.54)</f>
        <v>1.1148326725770012</v>
      </c>
      <c r="K28" s="14">
        <f t="shared" si="0"/>
        <v>-0.31482250523952843</v>
      </c>
      <c r="L28" s="14">
        <f>(0.0962*testdata[[#This Row],[detrender]]+0.5769*J26-0.5769*J24-0.0962*J22)*(0.075*$Z27+0.54)</f>
        <v>1.4664883432267108</v>
      </c>
      <c r="M28" s="9">
        <f>(0.0962*testdata[[#This Row],[I1]]+0.5769*K26-0.5769*K24-0.0962*K22)*(0.075*$Z27+0.54)</f>
        <v>-2.2909940524802965</v>
      </c>
      <c r="N28" s="9">
        <f>(0.0962*testdata[[#This Row],[Q1]]+0.5769*L26-0.5769*L24-0.0962*L22)*(0.075*$Z27+0.54)</f>
        <v>0.45375990981720565</v>
      </c>
      <c r="O28" s="9">
        <f>testdata[[#This Row],[I1]]-testdata[[#This Row],[JQ]]</f>
        <v>-0.76858241505673408</v>
      </c>
      <c r="P28" s="9">
        <f>testdata[[#This Row],[Q1]]+testdata[[#This Row],[jI]]</f>
        <v>-0.82450570925358568</v>
      </c>
      <c r="Q28" s="9">
        <f>0.2*testdata[[#This Row],[I2]]+0.8*Q27</f>
        <v>1.6127400042736042</v>
      </c>
      <c r="R28" s="9">
        <f>0.2*testdata[[#This Row],[Q2]]+0.8*R27</f>
        <v>-3.3831120279175959</v>
      </c>
      <c r="S28" s="9">
        <f>testdata[[#This Row],[I2'']]*Q27+testdata[[#This Row],[Q2'']]*R27</f>
        <v>17.170503749851584</v>
      </c>
      <c r="T28" s="9">
        <f>testdata[[#This Row],[I2'']]*R27-testdata[[#This Row],[Q2'']]*Q27</f>
        <v>0.98247843847240812</v>
      </c>
      <c r="U28" s="9">
        <f>0.2*testdata[[#This Row],[Re]]+0.8*U27</f>
        <v>190.37793804785363</v>
      </c>
      <c r="V28" s="9">
        <f>0.2*testdata[[#This Row],[Im]]+0.8*V27</f>
        <v>40.079583070489676</v>
      </c>
      <c r="W28" s="9">
        <f>IF(AND(testdata[[#This Row],[Re'']]&lt;&gt;0,testdata[[#This Row],[Im'']]&lt;&gt;0),2*PI()/ATAN(testdata[[#This Row],[Im'']]/testdata[[#This Row],[Re'']]),0)</f>
        <v>30.280949204132543</v>
      </c>
      <c r="X28" s="9">
        <f>IF(testdata[[#This Row],[pd-atan]]&gt;1.5*Z27,1.5*Z27,IF(testdata[[#This Row],[pd-atan]]&lt;0.67*Z27,0.67*Z27,testdata[[#This Row],[pd-atan]]))</f>
        <v>25.276027403353815</v>
      </c>
      <c r="Y28" s="9">
        <f>IF(testdata[[#This Row],[pd-limit1]]&lt;6,6,IF(testdata[[#This Row],[pd-limit1]]&gt;50,50,testdata[[#This Row],[pd-limit1]]))</f>
        <v>25.276027403353815</v>
      </c>
      <c r="Z28" s="14">
        <f>0.2*testdata[[#This Row],[pd-limit2]]+0.8*Z27</f>
        <v>18.535753429126132</v>
      </c>
      <c r="AA28" s="14">
        <f>0.33*testdata[[#This Row],[period]]+0.67*AA27</f>
        <v>15.646696015449795</v>
      </c>
      <c r="AB28" s="32">
        <f>TRUNC(testdata[[#This Row],[SmPd]]+0.5,0)</f>
        <v>16</v>
      </c>
      <c r="AC28" s="14">
        <f ca="1">IF(testdata[[#This Row],[PdInt]]&lt;=0,0,AVERAGE(OFFSET(testdata[[#This Row],[price]],0,0,-testdata[[#This Row],[PdInt]],1)))</f>
        <v>215.484375</v>
      </c>
      <c r="AD28" s="14">
        <f ca="1">IF(testdata[[#This Row],[i]]&lt;11,testdata[[#This Row],[price]],(4*testdata[[#This Row],[iTrend]]+3*AC27+2*AC26+AC25)/10)</f>
        <v>215.44688232600734</v>
      </c>
      <c r="AE28" s="14">
        <f>(4*testdata[[#This Row],[price]]+3*H27+2*H26+H25)/10</f>
        <v>216.804</v>
      </c>
      <c r="AF28" t="str">
        <f ca="1">IF(OR(ROUND(testdata[[#This Row],[Trendline]],4)&lt;&gt;Table3[[#This Row],[Trendline]],ROUND(testdata[[#This Row],[SmPrice]],4)&lt;&gt;Table3[[#This Row],[SmPrice]]),"ERR","")</f>
        <v/>
      </c>
      <c r="AG28" s="3">
        <v>42775</v>
      </c>
      <c r="AH28" s="14">
        <v>15.646699999999999</v>
      </c>
      <c r="AI28" s="35">
        <v>16</v>
      </c>
      <c r="AJ28" s="14">
        <v>215.48439999999999</v>
      </c>
      <c r="AK28" s="14">
        <v>215.4469</v>
      </c>
      <c r="AL28" s="14">
        <v>216.804</v>
      </c>
    </row>
    <row r="29" spans="1:38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31">
        <f>(testdata[[#This Row],[high]]+testdata[[#This Row],[low]])/2</f>
        <v>218.42500000000001</v>
      </c>
      <c r="I29" s="24">
        <f>(4*testdata[[#This Row],[price]]+3*H28+2*H27+H26)/10</f>
        <v>217.51950000000002</v>
      </c>
      <c r="J29" s="9">
        <f>(0.0962*testdata[[#This Row],[smooth]]+0.5769*I27-0.5769*I25-0.0962*I23)*(0.075*$Z28+0.54)</f>
        <v>0.95602835839785638</v>
      </c>
      <c r="K29" s="14">
        <f t="shared" si="0"/>
        <v>0.51252670985813564</v>
      </c>
      <c r="L29" s="14">
        <f>(0.0962*testdata[[#This Row],[detrender]]+0.5769*J27-0.5769*J25-0.0962*J23)*(0.075*$Z28+0.54)</f>
        <v>2.0501496894128977</v>
      </c>
      <c r="M29" s="9">
        <f>(0.0962*testdata[[#This Row],[I1]]+0.5769*K27-0.5769*K25-0.0962*K23)*(0.075*$Z28+0.54)</f>
        <v>-1.0461564270851076</v>
      </c>
      <c r="N29" s="9">
        <f>(0.0962*testdata[[#This Row],[Q1]]+0.5769*L27-0.5769*L25-0.0962*L23)*(0.075*$Z28+0.54)</f>
        <v>3.2145440687643703</v>
      </c>
      <c r="O29" s="9">
        <f>testdata[[#This Row],[I1]]-testdata[[#This Row],[JQ]]</f>
        <v>-2.7020173589062346</v>
      </c>
      <c r="P29" s="9">
        <f>testdata[[#This Row],[Q1]]+testdata[[#This Row],[jI]]</f>
        <v>1.0039932623277901</v>
      </c>
      <c r="Q29" s="9">
        <f>0.2*testdata[[#This Row],[I2]]+0.8*Q28</f>
        <v>0.74978853163763648</v>
      </c>
      <c r="R29" s="9">
        <f>0.2*testdata[[#This Row],[Q2]]+0.8*R28</f>
        <v>-2.5056909698685192</v>
      </c>
      <c r="S29" s="9">
        <f>testdata[[#This Row],[I2'']]*Q28+testdata[[#This Row],[Q2'']]*R28</f>
        <v>9.6862472181242758</v>
      </c>
      <c r="T29" s="9">
        <f>testdata[[#This Row],[I2'']]*R28-testdata[[#This Row],[Q2'']]*Q28</f>
        <v>1.5044094656761264</v>
      </c>
      <c r="U29" s="9">
        <f>0.2*testdata[[#This Row],[Re]]+0.8*U28</f>
        <v>154.23959988190776</v>
      </c>
      <c r="V29" s="9">
        <f>0.2*testdata[[#This Row],[Im]]+0.8*V28</f>
        <v>32.36454834952697</v>
      </c>
      <c r="W29" s="9">
        <f>IF(AND(testdata[[#This Row],[Re'']]&lt;&gt;0,testdata[[#This Row],[Im'']]&lt;&gt;0),2*PI()/ATAN(testdata[[#This Row],[Im'']]/testdata[[#This Row],[Re'']]),0)</f>
        <v>30.378180138268686</v>
      </c>
      <c r="X29" s="9">
        <f>IF(testdata[[#This Row],[pd-atan]]&gt;1.5*Z28,1.5*Z28,IF(testdata[[#This Row],[pd-atan]]&lt;0.67*Z28,0.67*Z28,testdata[[#This Row],[pd-atan]]))</f>
        <v>27.803630143689197</v>
      </c>
      <c r="Y29" s="9">
        <f>IF(testdata[[#This Row],[pd-limit1]]&lt;6,6,IF(testdata[[#This Row],[pd-limit1]]&gt;50,50,testdata[[#This Row],[pd-limit1]]))</f>
        <v>27.803630143689197</v>
      </c>
      <c r="Z29" s="14">
        <f>0.2*testdata[[#This Row],[pd-limit2]]+0.8*Z28</f>
        <v>20.389328772038745</v>
      </c>
      <c r="AA29" s="14">
        <f>0.33*testdata[[#This Row],[period]]+0.67*AA28</f>
        <v>17.211764825124149</v>
      </c>
      <c r="AB29" s="32">
        <f>TRUNC(testdata[[#This Row],[SmPd]]+0.5,0)</f>
        <v>17</v>
      </c>
      <c r="AC29" s="14">
        <f ca="1">IF(testdata[[#This Row],[PdInt]]&lt;=0,0,AVERAGE(OFFSET(testdata[[#This Row],[price]],0,0,-testdata[[#This Row],[PdInt]],1)))</f>
        <v>215.65735294117647</v>
      </c>
      <c r="AD29" s="14">
        <f ca="1">IF(testdata[[#This Row],[i]]&lt;11,testdata[[#This Row],[price]],(4*testdata[[#This Row],[iTrend]]+3*AC28+2*AC27+AC26)/10)</f>
        <v>215.54235257756949</v>
      </c>
      <c r="AE29" s="14">
        <f>(4*testdata[[#This Row],[price]]+3*H28+2*H27+H26)/10</f>
        <v>217.51950000000002</v>
      </c>
      <c r="AF29" t="str">
        <f ca="1">IF(OR(ROUND(testdata[[#This Row],[Trendline]],4)&lt;&gt;Table3[[#This Row],[Trendline]],ROUND(testdata[[#This Row],[SmPrice]],4)&lt;&gt;Table3[[#This Row],[SmPrice]]),"ERR","")</f>
        <v/>
      </c>
      <c r="AG29" s="3">
        <v>42776</v>
      </c>
      <c r="AH29" s="14">
        <v>17.2118</v>
      </c>
      <c r="AI29" s="35">
        <v>17</v>
      </c>
      <c r="AJ29" s="14">
        <v>215.6574</v>
      </c>
      <c r="AK29" s="14">
        <v>215.54239999999999</v>
      </c>
      <c r="AL29" s="14">
        <v>217.51949999999999</v>
      </c>
    </row>
    <row r="30" spans="1:38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31">
        <f>(testdata[[#This Row],[high]]+testdata[[#This Row],[low]])/2</f>
        <v>219.70999999999998</v>
      </c>
      <c r="I30" s="24">
        <f>(4*testdata[[#This Row],[price]]+3*H29+2*H28+H27)/10</f>
        <v>218.53550000000001</v>
      </c>
      <c r="J30" s="9">
        <f>(0.0962*testdata[[#This Row],[smooth]]+0.5769*I28-0.5769*I26-0.0962*I24)*(0.075*$Z29+0.54)</f>
        <v>1.2564084105002453</v>
      </c>
      <c r="K30" s="14">
        <f t="shared" si="0"/>
        <v>1.2113564142372462</v>
      </c>
      <c r="L30" s="14">
        <f>(0.0962*testdata[[#This Row],[detrender]]+0.5769*J28-0.5769*J26-0.0962*J24)*(0.075*$Z29+0.54)</f>
        <v>1.1130771345704762</v>
      </c>
      <c r="M30" s="9">
        <f>(0.0962*testdata[[#This Row],[I1]]+0.5769*K28-0.5769*K26-0.0962*K24)*(0.075*$Z29+0.54)</f>
        <v>0.77168298200565244</v>
      </c>
      <c r="N30" s="9">
        <f>(0.0962*testdata[[#This Row],[Q1]]+0.5769*L28-0.5769*L26-0.0962*L24)*(0.075*$Z29+0.54)</f>
        <v>3.23166263995742</v>
      </c>
      <c r="O30" s="9">
        <f>testdata[[#This Row],[I1]]-testdata[[#This Row],[JQ]]</f>
        <v>-2.0203062257201738</v>
      </c>
      <c r="P30" s="9">
        <f>testdata[[#This Row],[Q1]]+testdata[[#This Row],[jI]]</f>
        <v>1.8847601165761287</v>
      </c>
      <c r="Q30" s="9">
        <f>0.2*testdata[[#This Row],[I2]]+0.8*Q29</f>
        <v>0.19576958016607443</v>
      </c>
      <c r="R30" s="9">
        <f>0.2*testdata[[#This Row],[Q2]]+0.8*R29</f>
        <v>-1.6276007525795897</v>
      </c>
      <c r="S30" s="9">
        <f>testdata[[#This Row],[I2'']]*Q29+testdata[[#This Row],[Q2'']]*R29</f>
        <v>4.225050294341921</v>
      </c>
      <c r="T30" s="9">
        <f>testdata[[#This Row],[I2'']]*R29-testdata[[#This Row],[Q2'']]*Q29</f>
        <v>0.72981830917187873</v>
      </c>
      <c r="U30" s="9">
        <f>0.2*testdata[[#This Row],[Re]]+0.8*U29</f>
        <v>124.2366899643946</v>
      </c>
      <c r="V30" s="9">
        <f>0.2*testdata[[#This Row],[Im]]+0.8*V29</f>
        <v>26.037602341455955</v>
      </c>
      <c r="W30" s="9">
        <f>IF(AND(testdata[[#This Row],[Re'']]&lt;&gt;0,testdata[[#This Row],[Im'']]&lt;&gt;0),2*PI()/ATAN(testdata[[#This Row],[Im'']]/testdata[[#This Row],[Re'']]),0)</f>
        <v>30.413719573736557</v>
      </c>
      <c r="X30" s="9">
        <f>IF(testdata[[#This Row],[pd-atan]]&gt;1.5*Z29,1.5*Z29,IF(testdata[[#This Row],[pd-atan]]&lt;0.67*Z29,0.67*Z29,testdata[[#This Row],[pd-atan]]))</f>
        <v>30.413719573736557</v>
      </c>
      <c r="Y30" s="9">
        <f>IF(testdata[[#This Row],[pd-limit1]]&lt;6,6,IF(testdata[[#This Row],[pd-limit1]]&gt;50,50,testdata[[#This Row],[pd-limit1]]))</f>
        <v>30.413719573736557</v>
      </c>
      <c r="Z30" s="14">
        <f>0.2*testdata[[#This Row],[pd-limit2]]+0.8*Z29</f>
        <v>22.394206932378307</v>
      </c>
      <c r="AA30" s="14">
        <f>0.33*testdata[[#This Row],[period]]+0.67*AA29</f>
        <v>18.921970720518022</v>
      </c>
      <c r="AB30" s="32">
        <f>TRUNC(testdata[[#This Row],[SmPd]]+0.5,0)</f>
        <v>19</v>
      </c>
      <c r="AC30" s="14">
        <f ca="1">IF(testdata[[#This Row],[PdInt]]&lt;=0,0,AVERAGE(OFFSET(testdata[[#This Row],[price]],0,0,-testdata[[#This Row],[PdInt]],1)))</f>
        <v>215.77526315789473</v>
      </c>
      <c r="AD30" s="14">
        <f ca="1">IF(testdata[[#This Row],[i]]&lt;11,testdata[[#This Row],[price]],(4*testdata[[#This Row],[iTrend]]+3*AC29+2*AC28+AC27)/10)</f>
        <v>215.65079328836796</v>
      </c>
      <c r="AE30" s="14">
        <f>(4*testdata[[#This Row],[price]]+3*H29+2*H28+H27)/10</f>
        <v>218.53550000000001</v>
      </c>
      <c r="AF30" t="str">
        <f ca="1">IF(OR(ROUND(testdata[[#This Row],[Trendline]],4)&lt;&gt;Table3[[#This Row],[Trendline]],ROUND(testdata[[#This Row],[SmPrice]],4)&lt;&gt;Table3[[#This Row],[SmPrice]]),"ERR","")</f>
        <v/>
      </c>
      <c r="AG30" s="3">
        <v>42779</v>
      </c>
      <c r="AH30" s="14">
        <v>18.922000000000001</v>
      </c>
      <c r="AI30" s="35">
        <v>19</v>
      </c>
      <c r="AJ30" s="14">
        <v>215.77529999999999</v>
      </c>
      <c r="AK30" s="14">
        <v>215.6508</v>
      </c>
      <c r="AL30" s="14">
        <v>218.53550000000001</v>
      </c>
    </row>
    <row r="31" spans="1:38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31">
        <f>(testdata[[#This Row],[high]]+testdata[[#This Row],[low]])/2</f>
        <v>220.065</v>
      </c>
      <c r="I31" s="24">
        <f>(4*testdata[[#This Row],[price]]+3*H30+2*H29+H28)/10</f>
        <v>219.37549999999996</v>
      </c>
      <c r="J31" s="9">
        <f>(0.0962*testdata[[#This Row],[smooth]]+0.5769*I29-0.5769*I27-0.0962*I25)*(0.075*$Z30+0.54)</f>
        <v>2.2527256068396415</v>
      </c>
      <c r="K31" s="14">
        <f t="shared" si="0"/>
        <v>1.1148326725770012</v>
      </c>
      <c r="L31" s="14">
        <f>(0.0962*testdata[[#This Row],[detrender]]+0.5769*J29-0.5769*J27-0.0962*J25)*(0.075*$Z30+0.54)</f>
        <v>0.22128929059885583</v>
      </c>
      <c r="M31" s="9">
        <f>(0.0962*testdata[[#This Row],[I1]]+0.5769*K29-0.5769*K27-0.0962*K25)*(0.075*$Z30+0.54)</f>
        <v>1.8045040966457933</v>
      </c>
      <c r="N31" s="9">
        <f>(0.0962*testdata[[#This Row],[Q1]]+0.5769*L29-0.5769*L27-0.0962*L25)*(0.075*$Z30+0.54)</f>
        <v>2.26983167913053</v>
      </c>
      <c r="O31" s="9">
        <f>testdata[[#This Row],[I1]]-testdata[[#This Row],[JQ]]</f>
        <v>-1.1549990065535287</v>
      </c>
      <c r="P31" s="9">
        <f>testdata[[#This Row],[Q1]]+testdata[[#This Row],[jI]]</f>
        <v>2.025793387244649</v>
      </c>
      <c r="Q31" s="9">
        <f>0.2*testdata[[#This Row],[I2]]+0.8*Q30</f>
        <v>-7.4384137177846199E-2</v>
      </c>
      <c r="R31" s="9">
        <f>0.2*testdata[[#This Row],[Q2]]+0.8*R30</f>
        <v>-0.89692192461474218</v>
      </c>
      <c r="S31" s="9">
        <f>testdata[[#This Row],[I2'']]*Q30+testdata[[#This Row],[Q2'']]*R30</f>
        <v>1.4452686482017658</v>
      </c>
      <c r="T31" s="9">
        <f>testdata[[#This Row],[I2'']]*R30-testdata[[#This Row],[Q2'']]*Q30</f>
        <v>0.29665770627422144</v>
      </c>
      <c r="U31" s="9">
        <f>0.2*testdata[[#This Row],[Re]]+0.8*U30</f>
        <v>99.678405701156038</v>
      </c>
      <c r="V31" s="9">
        <f>0.2*testdata[[#This Row],[Im]]+0.8*V30</f>
        <v>20.889413414419611</v>
      </c>
      <c r="W31" s="9">
        <f>IF(AND(testdata[[#This Row],[Re'']]&lt;&gt;0,testdata[[#This Row],[Im'']]&lt;&gt;0),2*PI()/ATAN(testdata[[#This Row],[Im'']]/testdata[[#This Row],[Re'']]),0)</f>
        <v>30.415486060666449</v>
      </c>
      <c r="X31" s="9">
        <f>IF(testdata[[#This Row],[pd-atan]]&gt;1.5*Z30,1.5*Z30,IF(testdata[[#This Row],[pd-atan]]&lt;0.67*Z30,0.67*Z30,testdata[[#This Row],[pd-atan]]))</f>
        <v>30.415486060666449</v>
      </c>
      <c r="Y31" s="9">
        <f>IF(testdata[[#This Row],[pd-limit1]]&lt;6,6,IF(testdata[[#This Row],[pd-limit1]]&gt;50,50,testdata[[#This Row],[pd-limit1]]))</f>
        <v>30.415486060666449</v>
      </c>
      <c r="Z31" s="14">
        <f>0.2*testdata[[#This Row],[pd-limit2]]+0.8*Z30</f>
        <v>23.998462758035934</v>
      </c>
      <c r="AA31" s="14">
        <f>0.33*testdata[[#This Row],[period]]+0.67*AA30</f>
        <v>20.597213092898933</v>
      </c>
      <c r="AB31" s="32">
        <f>TRUNC(testdata[[#This Row],[SmPd]]+0.5,0)</f>
        <v>21</v>
      </c>
      <c r="AC31" s="14">
        <f ca="1">IF(testdata[[#This Row],[PdInt]]&lt;=0,0,AVERAGE(OFFSET(testdata[[#This Row],[price]],0,0,-testdata[[#This Row],[PdInt]],1)))</f>
        <v>215.88499999999996</v>
      </c>
      <c r="AD31" s="14">
        <f ca="1">IF(testdata[[#This Row],[i]]&lt;11,testdata[[#This Row],[price]],(4*testdata[[#This Row],[iTrend]]+3*AC30+2*AC29+AC28)/10)</f>
        <v>215.76648703560369</v>
      </c>
      <c r="AE31" s="14">
        <f>(4*testdata[[#This Row],[price]]+3*H30+2*H29+H28)/10</f>
        <v>219.37549999999996</v>
      </c>
      <c r="AF31" t="str">
        <f ca="1">IF(OR(ROUND(testdata[[#This Row],[Trendline]],4)&lt;&gt;Table3[[#This Row],[Trendline]],ROUND(testdata[[#This Row],[SmPrice]],4)&lt;&gt;Table3[[#This Row],[SmPrice]]),"ERR","")</f>
        <v/>
      </c>
      <c r="AG31" s="3">
        <v>42780</v>
      </c>
      <c r="AH31" s="14">
        <v>20.597200000000001</v>
      </c>
      <c r="AI31" s="35">
        <v>21</v>
      </c>
      <c r="AJ31" s="14">
        <v>215.88499999999999</v>
      </c>
      <c r="AK31" s="14">
        <v>215.76650000000001</v>
      </c>
      <c r="AL31" s="14">
        <v>219.37549999999999</v>
      </c>
    </row>
    <row r="32" spans="1:38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31">
        <f>(testdata[[#This Row],[high]]+testdata[[#This Row],[low]])/2</f>
        <v>221.32499999999999</v>
      </c>
      <c r="I32" s="24">
        <f>(4*testdata[[#This Row],[price]]+3*H31+2*H30+H29)/10</f>
        <v>220.334</v>
      </c>
      <c r="J32" s="9">
        <f>(0.0962*testdata[[#This Row],[smooth]]+0.5769*I30-0.5769*I28-0.0962*I26)*(0.075*$Z31+0.54)</f>
        <v>3.2544736873066733</v>
      </c>
      <c r="K32" s="14">
        <f t="shared" si="0"/>
        <v>0.95602835839785638</v>
      </c>
      <c r="L32" s="14">
        <f>(0.0962*testdata[[#This Row],[detrender]]+0.5769*J30-0.5769*J28-0.0962*J26)*(0.075*$Z31+0.54)</f>
        <v>0.80831397324879928</v>
      </c>
      <c r="M32" s="9">
        <f>(0.0962*testdata[[#This Row],[I1]]+0.5769*K30-0.5769*K28-0.0962*K26)*(0.075*$Z31+0.54)</f>
        <v>2.4853175140060033</v>
      </c>
      <c r="N32" s="9">
        <f>(0.0962*testdata[[#This Row],[Q1]]+0.5769*L30-0.5769*L28-0.0962*L26)*(0.075*$Z31+0.54)</f>
        <v>-0.10180532369564355</v>
      </c>
      <c r="O32" s="9">
        <f>testdata[[#This Row],[I1]]-testdata[[#This Row],[JQ]]</f>
        <v>1.0578336820934999</v>
      </c>
      <c r="P32" s="9">
        <f>testdata[[#This Row],[Q1]]+testdata[[#This Row],[jI]]</f>
        <v>3.2936314872548027</v>
      </c>
      <c r="Q32" s="9">
        <f>0.2*testdata[[#This Row],[I2]]+0.8*Q31</f>
        <v>0.15205942667642303</v>
      </c>
      <c r="R32" s="9">
        <f>0.2*testdata[[#This Row],[Q2]]+0.8*R31</f>
        <v>-5.8811242240833228E-2</v>
      </c>
      <c r="S32" s="9">
        <f>testdata[[#This Row],[I2'']]*Q31+testdata[[#This Row],[Q2'']]*R31</f>
        <v>4.1438283326548267E-2</v>
      </c>
      <c r="T32" s="9">
        <f>testdata[[#This Row],[I2'']]*R31-testdata[[#This Row],[Q2'']]*Q31</f>
        <v>-0.14076005714087328</v>
      </c>
      <c r="U32" s="9">
        <f>0.2*testdata[[#This Row],[Re]]+0.8*U31</f>
        <v>79.751012217590144</v>
      </c>
      <c r="V32" s="9">
        <f>0.2*testdata[[#This Row],[Im]]+0.8*V31</f>
        <v>16.683378720107513</v>
      </c>
      <c r="W32" s="9">
        <f>IF(AND(testdata[[#This Row],[Re'']]&lt;&gt;0,testdata[[#This Row],[Im'']]&lt;&gt;0),2*PI()/ATAN(testdata[[#This Row],[Im'']]/testdata[[#This Row],[Re'']]),0)</f>
        <v>30.468440688456113</v>
      </c>
      <c r="X32" s="9">
        <f>IF(testdata[[#This Row],[pd-atan]]&gt;1.5*Z31,1.5*Z31,IF(testdata[[#This Row],[pd-atan]]&lt;0.67*Z31,0.67*Z31,testdata[[#This Row],[pd-atan]]))</f>
        <v>30.468440688456113</v>
      </c>
      <c r="Y32" s="9">
        <f>IF(testdata[[#This Row],[pd-limit1]]&lt;6,6,IF(testdata[[#This Row],[pd-limit1]]&gt;50,50,testdata[[#This Row],[pd-limit1]]))</f>
        <v>30.468440688456113</v>
      </c>
      <c r="Z32" s="14">
        <f>0.2*testdata[[#This Row],[pd-limit2]]+0.8*Z31</f>
        <v>25.292458344119972</v>
      </c>
      <c r="AA32" s="14">
        <f>0.33*testdata[[#This Row],[period]]+0.67*AA31</f>
        <v>22.146644025801876</v>
      </c>
      <c r="AB32" s="32">
        <f>TRUNC(testdata[[#This Row],[SmPd]]+0.5,0)</f>
        <v>22</v>
      </c>
      <c r="AC32" s="14">
        <f ca="1">IF(testdata[[#This Row],[PdInt]]&lt;=0,0,AVERAGE(OFFSET(testdata[[#This Row],[price]],0,0,-testdata[[#This Row],[PdInt]],1)))</f>
        <v>216.13227272727269</v>
      </c>
      <c r="AD32" s="14">
        <f ca="1">IF(testdata[[#This Row],[i]]&lt;11,testdata[[#This Row],[price]],(4*testdata[[#This Row],[iTrend]]+3*AC31+2*AC30+AC29)/10)</f>
        <v>215.93919701660565</v>
      </c>
      <c r="AE32" s="14">
        <f>(4*testdata[[#This Row],[price]]+3*H31+2*H30+H29)/10</f>
        <v>220.334</v>
      </c>
      <c r="AF32" t="str">
        <f ca="1">IF(OR(ROUND(testdata[[#This Row],[Trendline]],4)&lt;&gt;Table3[[#This Row],[Trendline]],ROUND(testdata[[#This Row],[SmPrice]],4)&lt;&gt;Table3[[#This Row],[SmPrice]]),"ERR","")</f>
        <v/>
      </c>
      <c r="AG32" s="3">
        <v>42781</v>
      </c>
      <c r="AH32" s="14">
        <v>22.146599999999999</v>
      </c>
      <c r="AI32" s="35">
        <v>22</v>
      </c>
      <c r="AJ32" s="14">
        <v>216.13229999999999</v>
      </c>
      <c r="AK32" s="14">
        <v>215.9392</v>
      </c>
      <c r="AL32" s="14">
        <v>220.334</v>
      </c>
    </row>
    <row r="33" spans="1:38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31">
        <f>(testdata[[#This Row],[high]]+testdata[[#This Row],[low]])/2</f>
        <v>221.54500000000002</v>
      </c>
      <c r="I33" s="24">
        <f>(4*testdata[[#This Row],[price]]+3*H32+2*H31+H30)/10</f>
        <v>220.99949999999998</v>
      </c>
      <c r="J33" s="9">
        <f>(0.0962*testdata[[#This Row],[smooth]]+0.5769*I31-0.5769*I29-0.0962*I27)*(0.075*$Z32+0.54)</f>
        <v>3.7024514557071666</v>
      </c>
      <c r="K33" s="14">
        <f t="shared" si="0"/>
        <v>1.2564084105002453</v>
      </c>
      <c r="L33" s="14">
        <f>(0.0962*testdata[[#This Row],[detrender]]+0.5769*J31-0.5769*J29-0.0962*J27)*(0.075*$Z32+0.54)</f>
        <v>2.4069795434074033</v>
      </c>
      <c r="M33" s="9">
        <f>(0.0962*testdata[[#This Row],[I1]]+0.5769*K31-0.5769*K29-0.0962*K27)*(0.075*$Z32+0.54)</f>
        <v>1.310891349610426</v>
      </c>
      <c r="N33" s="9">
        <f>(0.0962*testdata[[#This Row],[Q1]]+0.5769*L31-0.5769*L29-0.0962*L27)*(0.075*$Z32+0.54)</f>
        <v>-2.1545193596284955</v>
      </c>
      <c r="O33" s="9">
        <f>testdata[[#This Row],[I1]]-testdata[[#This Row],[JQ]]</f>
        <v>3.4109277701287408</v>
      </c>
      <c r="P33" s="9">
        <f>testdata[[#This Row],[Q1]]+testdata[[#This Row],[jI]]</f>
        <v>3.717870893017829</v>
      </c>
      <c r="Q33" s="9">
        <f>0.2*testdata[[#This Row],[I2]]+0.8*Q32</f>
        <v>0.80383309536688663</v>
      </c>
      <c r="R33" s="9">
        <f>0.2*testdata[[#This Row],[Q2]]+0.8*R32</f>
        <v>0.69652518481089931</v>
      </c>
      <c r="S33" s="9">
        <f>testdata[[#This Row],[I2'']]*Q32+testdata[[#This Row],[Q2'']]*R32</f>
        <v>8.1266888254268324E-2</v>
      </c>
      <c r="T33" s="9">
        <f>testdata[[#This Row],[I2'']]*R32-testdata[[#This Row],[Q2'']]*Q32</f>
        <v>-0.1531876431608557</v>
      </c>
      <c r="U33" s="9">
        <f>0.2*testdata[[#This Row],[Re]]+0.8*U32</f>
        <v>63.817063151722976</v>
      </c>
      <c r="V33" s="9">
        <f>0.2*testdata[[#This Row],[Im]]+0.8*V32</f>
        <v>13.316065447453839</v>
      </c>
      <c r="W33" s="9">
        <f>IF(AND(testdata[[#This Row],[Re'']]&lt;&gt;0,testdata[[#This Row],[Im'']]&lt;&gt;0),2*PI()/ATAN(testdata[[#This Row],[Im'']]/testdata[[#This Row],[Re'']]),0)</f>
        <v>30.544135415194695</v>
      </c>
      <c r="X33" s="9">
        <f>IF(testdata[[#This Row],[pd-atan]]&gt;1.5*Z32,1.5*Z32,IF(testdata[[#This Row],[pd-atan]]&lt;0.67*Z32,0.67*Z32,testdata[[#This Row],[pd-atan]]))</f>
        <v>30.544135415194695</v>
      </c>
      <c r="Y33" s="9">
        <f>IF(testdata[[#This Row],[pd-limit1]]&lt;6,6,IF(testdata[[#This Row],[pd-limit1]]&gt;50,50,testdata[[#This Row],[pd-limit1]]))</f>
        <v>30.544135415194695</v>
      </c>
      <c r="Z33" s="14">
        <f>0.2*testdata[[#This Row],[pd-limit2]]+0.8*Z32</f>
        <v>26.342793758334917</v>
      </c>
      <c r="AA33" s="14">
        <f>0.33*testdata[[#This Row],[period]]+0.67*AA32</f>
        <v>23.531373437537781</v>
      </c>
      <c r="AB33" s="32">
        <f>TRUNC(testdata[[#This Row],[SmPd]]+0.5,0)</f>
        <v>24</v>
      </c>
      <c r="AC33" s="14">
        <f ca="1">IF(testdata[[#This Row],[PdInt]]&lt;=0,0,AVERAGE(OFFSET(testdata[[#This Row],[price]],0,0,-testdata[[#This Row],[PdInt]],1)))</f>
        <v>216.28999999999996</v>
      </c>
      <c r="AD33" s="14">
        <f ca="1">IF(testdata[[#This Row],[i]]&lt;11,testdata[[#This Row],[price]],(4*testdata[[#This Row],[iTrend]]+3*AC32+2*AC31+AC30)/10)</f>
        <v>216.11020813397127</v>
      </c>
      <c r="AE33" s="14">
        <f>(4*testdata[[#This Row],[price]]+3*H32+2*H31+H30)/10</f>
        <v>220.99949999999998</v>
      </c>
      <c r="AF33" t="str">
        <f ca="1">IF(OR(ROUND(testdata[[#This Row],[Trendline]],4)&lt;&gt;Table3[[#This Row],[Trendline]],ROUND(testdata[[#This Row],[SmPrice]],4)&lt;&gt;Table3[[#This Row],[SmPrice]]),"ERR","")</f>
        <v/>
      </c>
      <c r="AG33" s="3">
        <v>42782</v>
      </c>
      <c r="AH33" s="14">
        <v>23.531400000000001</v>
      </c>
      <c r="AI33" s="35">
        <v>24</v>
      </c>
      <c r="AJ33" s="14">
        <v>216.29</v>
      </c>
      <c r="AK33" s="14">
        <v>216.11019999999999</v>
      </c>
      <c r="AL33" s="14">
        <v>220.99950000000001</v>
      </c>
    </row>
    <row r="34" spans="1:38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31">
        <f>(testdata[[#This Row],[high]]+testdata[[#This Row],[low]])/2</f>
        <v>221.55500000000001</v>
      </c>
      <c r="I34" s="24">
        <f>(4*testdata[[#This Row],[price]]+3*H33+2*H32+H31)/10</f>
        <v>221.35700000000003</v>
      </c>
      <c r="J34" s="9">
        <f>(0.0962*testdata[[#This Row],[smooth]]+0.5769*I32-0.5769*I30-0.0962*I28)*(0.075*$Z33+0.54)</f>
        <v>3.7120633758143122</v>
      </c>
      <c r="K34" s="14">
        <f t="shared" si="0"/>
        <v>2.2527256068396415</v>
      </c>
      <c r="L34" s="14">
        <f>(0.0962*testdata[[#This Row],[detrender]]+0.5769*J32-0.5769*J30-0.0962*J28)*(0.075*$Z33+0.54)</f>
        <v>3.528376836408389</v>
      </c>
      <c r="M34" s="9">
        <f>(0.0962*testdata[[#This Row],[I1]]+0.5769*K32-0.5769*K30-0.0962*K28)*(0.075*$Z33+0.54)</f>
        <v>0.25081466289825488</v>
      </c>
      <c r="N34" s="9">
        <f>(0.0962*testdata[[#This Row],[Q1]]+0.5769*L32-0.5769*L30-0.0962*L28)*(0.075*$Z33+0.54)</f>
        <v>5.6693540145344792E-2</v>
      </c>
      <c r="O34" s="9">
        <f>testdata[[#This Row],[I1]]-testdata[[#This Row],[JQ]]</f>
        <v>2.1960320666942965</v>
      </c>
      <c r="P34" s="9">
        <f>testdata[[#This Row],[Q1]]+testdata[[#This Row],[jI]]</f>
        <v>3.779191499306644</v>
      </c>
      <c r="Q34" s="9">
        <f>0.2*testdata[[#This Row],[I2]]+0.8*Q33</f>
        <v>1.0822728896323688</v>
      </c>
      <c r="R34" s="9">
        <f>0.2*testdata[[#This Row],[Q2]]+0.8*R33</f>
        <v>1.3130584477100484</v>
      </c>
      <c r="S34" s="9">
        <f>testdata[[#This Row],[I2'']]*Q33+testdata[[#This Row],[Q2'']]*R33</f>
        <v>1.7845450448636058</v>
      </c>
      <c r="T34" s="9">
        <f>testdata[[#This Row],[I2'']]*R33-testdata[[#This Row],[Q2'']]*Q33</f>
        <v>-0.30164951195339573</v>
      </c>
      <c r="U34" s="9">
        <f>0.2*testdata[[#This Row],[Re]]+0.8*U33</f>
        <v>51.410559530351108</v>
      </c>
      <c r="V34" s="9">
        <f>0.2*testdata[[#This Row],[Im]]+0.8*V33</f>
        <v>10.592522455572393</v>
      </c>
      <c r="W34" s="9">
        <f>IF(AND(testdata[[#This Row],[Re'']]&lt;&gt;0,testdata[[#This Row],[Im'']]&lt;&gt;0),2*PI()/ATAN(testdata[[#This Row],[Im'']]/testdata[[#This Row],[Re'']]),0)</f>
        <v>30.922038055862391</v>
      </c>
      <c r="X34" s="9">
        <f>IF(testdata[[#This Row],[pd-atan]]&gt;1.5*Z33,1.5*Z33,IF(testdata[[#This Row],[pd-atan]]&lt;0.67*Z33,0.67*Z33,testdata[[#This Row],[pd-atan]]))</f>
        <v>30.922038055862391</v>
      </c>
      <c r="Y34" s="9">
        <f>IF(testdata[[#This Row],[pd-limit1]]&lt;6,6,IF(testdata[[#This Row],[pd-limit1]]&gt;50,50,testdata[[#This Row],[pd-limit1]]))</f>
        <v>30.922038055862391</v>
      </c>
      <c r="Z34" s="14">
        <f>0.2*testdata[[#This Row],[pd-limit2]]+0.8*Z33</f>
        <v>27.258642617840412</v>
      </c>
      <c r="AA34" s="14">
        <f>0.33*testdata[[#This Row],[period]]+0.67*AA33</f>
        <v>24.76137226703765</v>
      </c>
      <c r="AB34" s="32">
        <f>TRUNC(testdata[[#This Row],[SmPd]]+0.5,0)</f>
        <v>25</v>
      </c>
      <c r="AC34" s="14">
        <f ca="1">IF(testdata[[#This Row],[PdInt]]&lt;=0,0,AVERAGE(OFFSET(testdata[[#This Row],[price]],0,0,-testdata[[#This Row],[PdInt]],1)))</f>
        <v>216.50059999999996</v>
      </c>
      <c r="AD34" s="14">
        <f ca="1">IF(testdata[[#This Row],[i]]&lt;11,testdata[[#This Row],[price]],(4*testdata[[#This Row],[iTrend]]+3*AC33+2*AC32+AC31)/10)</f>
        <v>216.30219454545448</v>
      </c>
      <c r="AE34" s="14">
        <f>(4*testdata[[#This Row],[price]]+3*H33+2*H32+H31)/10</f>
        <v>221.35700000000003</v>
      </c>
      <c r="AF34" t="str">
        <f ca="1">IF(OR(ROUND(testdata[[#This Row],[Trendline]],4)&lt;&gt;Table3[[#This Row],[Trendline]],ROUND(testdata[[#This Row],[SmPrice]],4)&lt;&gt;Table3[[#This Row],[SmPrice]]),"ERR","")</f>
        <v/>
      </c>
      <c r="AG34" s="3">
        <v>42783</v>
      </c>
      <c r="AH34" s="14">
        <v>24.761399999999998</v>
      </c>
      <c r="AI34" s="35">
        <v>25</v>
      </c>
      <c r="AJ34" s="14">
        <v>216.50059999999999</v>
      </c>
      <c r="AK34" s="14">
        <v>216.3022</v>
      </c>
      <c r="AL34" s="14">
        <v>221.357</v>
      </c>
    </row>
    <row r="35" spans="1:38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31">
        <f>(testdata[[#This Row],[high]]+testdata[[#This Row],[low]])/2</f>
        <v>223.06</v>
      </c>
      <c r="I35" s="24">
        <f>(4*testdata[[#This Row],[price]]+3*H34+2*H33+H32)/10</f>
        <v>222.13199999999998</v>
      </c>
      <c r="J35" s="9">
        <f>(0.0962*testdata[[#This Row],[smooth]]+0.5769*I33-0.5769*I31-0.0962*I29)*(0.075*$Z34+0.54)</f>
        <v>3.5680410834896938</v>
      </c>
      <c r="K35" s="14">
        <f t="shared" si="0"/>
        <v>3.2544736873066733</v>
      </c>
      <c r="L35" s="14">
        <f>(0.0962*testdata[[#This Row],[detrender]]+0.5769*J33-0.5769*J31-0.0962*J29)*(0.075*$Z34+0.54)</f>
        <v>2.8108495403717444</v>
      </c>
      <c r="M35" s="9">
        <f>(0.0962*testdata[[#This Row],[I1]]+0.5769*K33-0.5769*K31-0.0962*K29)*(0.075*$Z34+0.54)</f>
        <v>0.89278124192233344</v>
      </c>
      <c r="N35" s="9">
        <f>(0.0962*testdata[[#This Row],[Q1]]+0.5769*L33-0.5769*L31-0.0962*L29)*(0.075*$Z34+0.54)</f>
        <v>3.4478560553396562</v>
      </c>
      <c r="O35" s="9">
        <f>testdata[[#This Row],[I1]]-testdata[[#This Row],[JQ]]</f>
        <v>-0.19338236803298292</v>
      </c>
      <c r="P35" s="9">
        <f>testdata[[#This Row],[Q1]]+testdata[[#This Row],[jI]]</f>
        <v>3.7036307822940779</v>
      </c>
      <c r="Q35" s="9">
        <f>0.2*testdata[[#This Row],[I2]]+0.8*Q34</f>
        <v>0.82714183809929853</v>
      </c>
      <c r="R35" s="9">
        <f>0.2*testdata[[#This Row],[Q2]]+0.8*R34</f>
        <v>1.7911729146268545</v>
      </c>
      <c r="S35" s="9">
        <f>testdata[[#This Row],[I2'']]*Q34+testdata[[#This Row],[Q2'']]*R34</f>
        <v>3.2471079141157775</v>
      </c>
      <c r="T35" s="9">
        <f>testdata[[#This Row],[I2'']]*R34-testdata[[#This Row],[Q2'']]*Q34</f>
        <v>-0.85245230817373696</v>
      </c>
      <c r="U35" s="9">
        <f>0.2*testdata[[#This Row],[Re]]+0.8*U34</f>
        <v>41.777869207104047</v>
      </c>
      <c r="V35" s="9">
        <f>0.2*testdata[[#This Row],[Im]]+0.8*V34</f>
        <v>8.303527502823167</v>
      </c>
      <c r="W35" s="9">
        <f>IF(AND(testdata[[#This Row],[Re'']]&lt;&gt;0,testdata[[#This Row],[Im'']]&lt;&gt;0),2*PI()/ATAN(testdata[[#This Row],[Im'']]/testdata[[#This Row],[Re'']]),0)</f>
        <v>32.024814171223078</v>
      </c>
      <c r="X35" s="9">
        <f>IF(testdata[[#This Row],[pd-atan]]&gt;1.5*Z34,1.5*Z34,IF(testdata[[#This Row],[pd-atan]]&lt;0.67*Z34,0.67*Z34,testdata[[#This Row],[pd-atan]]))</f>
        <v>32.024814171223078</v>
      </c>
      <c r="Y35" s="9">
        <f>IF(testdata[[#This Row],[pd-limit1]]&lt;6,6,IF(testdata[[#This Row],[pd-limit1]]&gt;50,50,testdata[[#This Row],[pd-limit1]]))</f>
        <v>32.024814171223078</v>
      </c>
      <c r="Z35" s="14">
        <f>0.2*testdata[[#This Row],[pd-limit2]]+0.8*Z34</f>
        <v>28.211876928516944</v>
      </c>
      <c r="AA35" s="14">
        <f>0.33*testdata[[#This Row],[period]]+0.67*AA34</f>
        <v>25.900038805325817</v>
      </c>
      <c r="AB35" s="32">
        <f>TRUNC(testdata[[#This Row],[SmPd]]+0.5,0)</f>
        <v>26</v>
      </c>
      <c r="AC35" s="14">
        <f ca="1">IF(testdata[[#This Row],[PdInt]]&lt;=0,0,AVERAGE(OFFSET(testdata[[#This Row],[price]],0,0,-testdata[[#This Row],[PdInt]],1)))</f>
        <v>216.7528846153846</v>
      </c>
      <c r="AD35" s="14">
        <f ca="1">IF(testdata[[#This Row],[i]]&lt;11,testdata[[#This Row],[price]],(4*testdata[[#This Row],[iTrend]]+3*AC34+2*AC33+AC32)/10)</f>
        <v>216.5225611188811</v>
      </c>
      <c r="AE35" s="14">
        <f>(4*testdata[[#This Row],[price]]+3*H34+2*H33+H32)/10</f>
        <v>222.13199999999998</v>
      </c>
      <c r="AF35" t="str">
        <f ca="1">IF(OR(ROUND(testdata[[#This Row],[Trendline]],4)&lt;&gt;Table3[[#This Row],[Trendline]],ROUND(testdata[[#This Row],[SmPrice]],4)&lt;&gt;Table3[[#This Row],[SmPrice]]),"ERR","")</f>
        <v/>
      </c>
      <c r="AG35" s="3">
        <v>42787</v>
      </c>
      <c r="AH35" s="14">
        <v>25.9</v>
      </c>
      <c r="AI35" s="35">
        <v>26</v>
      </c>
      <c r="AJ35" s="14">
        <v>216.75290000000001</v>
      </c>
      <c r="AK35" s="14">
        <v>216.52260000000001</v>
      </c>
      <c r="AL35" s="14">
        <v>222.13200000000001</v>
      </c>
    </row>
    <row r="36" spans="1:38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31">
        <f>(testdata[[#This Row],[high]]+testdata[[#This Row],[low]])/2</f>
        <v>223.13499999999999</v>
      </c>
      <c r="I36" s="24">
        <f>(4*testdata[[#This Row],[price]]+3*H35+2*H34+H33)/10</f>
        <v>222.63749999999999</v>
      </c>
      <c r="J36" s="9">
        <f>(0.0962*testdata[[#This Row],[smooth]]+0.5769*I34-0.5769*I32-0.0962*I30)*(0.075*$Z35+0.54)</f>
        <v>2.61547103360477</v>
      </c>
      <c r="K36" s="14">
        <f t="shared" si="0"/>
        <v>3.7024514557071666</v>
      </c>
      <c r="L36" s="14">
        <f>(0.0962*testdata[[#This Row],[detrender]]+0.5769*J34-0.5769*J32-0.0962*J30)*(0.075*$Z35+0.54)</f>
        <v>1.0483473223582291</v>
      </c>
      <c r="M36" s="9">
        <f>(0.0962*testdata[[#This Row],[I1]]+0.5769*K34-0.5769*K32-0.0962*K30)*(0.075*$Z35+0.54)</f>
        <v>2.6232445220946361</v>
      </c>
      <c r="N36" s="9">
        <f>(0.0962*testdata[[#This Row],[Q1]]+0.5769*L34-0.5769*L32-0.0962*L30)*(0.075*$Z35+0.54)</f>
        <v>4.151096872204632</v>
      </c>
      <c r="O36" s="9">
        <f>testdata[[#This Row],[I1]]-testdata[[#This Row],[JQ]]</f>
        <v>-0.44864541649746537</v>
      </c>
      <c r="P36" s="9">
        <f>testdata[[#This Row],[Q1]]+testdata[[#This Row],[jI]]</f>
        <v>3.6715918444528652</v>
      </c>
      <c r="Q36" s="9">
        <f>0.2*testdata[[#This Row],[I2]]+0.8*Q35</f>
        <v>0.57198438717994571</v>
      </c>
      <c r="R36" s="9">
        <f>0.2*testdata[[#This Row],[Q2]]+0.8*R35</f>
        <v>2.1672567005920569</v>
      </c>
      <c r="S36" s="9">
        <f>testdata[[#This Row],[I2'']]*Q35+testdata[[#This Row],[Q2'']]*R35</f>
        <v>4.355043718520176</v>
      </c>
      <c r="T36" s="9">
        <f>testdata[[#This Row],[I2'']]*R35-testdata[[#This Row],[Q2'']]*Q35</f>
        <v>-0.7681057490545764</v>
      </c>
      <c r="U36" s="9">
        <f>0.2*testdata[[#This Row],[Re]]+0.8*U35</f>
        <v>34.293304109387279</v>
      </c>
      <c r="V36" s="9">
        <f>0.2*testdata[[#This Row],[Im]]+0.8*V35</f>
        <v>6.4892008524476186</v>
      </c>
      <c r="W36" s="9">
        <f>IF(AND(testdata[[#This Row],[Re'']]&lt;&gt;0,testdata[[#This Row],[Im'']]&lt;&gt;0),2*PI()/ATAN(testdata[[#This Row],[Im'']]/testdata[[#This Row],[Re'']]),0)</f>
        <v>33.59717950210824</v>
      </c>
      <c r="X36" s="9">
        <f>IF(testdata[[#This Row],[pd-atan]]&gt;1.5*Z35,1.5*Z35,IF(testdata[[#This Row],[pd-atan]]&lt;0.67*Z35,0.67*Z35,testdata[[#This Row],[pd-atan]]))</f>
        <v>33.59717950210824</v>
      </c>
      <c r="Y36" s="9">
        <f>IF(testdata[[#This Row],[pd-limit1]]&lt;6,6,IF(testdata[[#This Row],[pd-limit1]]&gt;50,50,testdata[[#This Row],[pd-limit1]]))</f>
        <v>33.59717950210824</v>
      </c>
      <c r="Z36" s="14">
        <f>0.2*testdata[[#This Row],[pd-limit2]]+0.8*Z35</f>
        <v>29.288937443235202</v>
      </c>
      <c r="AA36" s="14">
        <f>0.33*testdata[[#This Row],[period]]+0.67*AA35</f>
        <v>27.018375355835914</v>
      </c>
      <c r="AB36" s="32">
        <f>TRUNC(testdata[[#This Row],[SmPd]]+0.5,0)</f>
        <v>27</v>
      </c>
      <c r="AC36" s="14">
        <f ca="1">IF(testdata[[#This Row],[PdInt]]&lt;=0,0,AVERAGE(OFFSET(testdata[[#This Row],[price]],0,0,-testdata[[#This Row],[PdInt]],1)))</f>
        <v>216.98925925925926</v>
      </c>
      <c r="AD36" s="14">
        <f ca="1">IF(testdata[[#This Row],[i]]&lt;11,testdata[[#This Row],[price]],(4*testdata[[#This Row],[iTrend]]+3*AC35+2*AC34+AC33)/10)</f>
        <v>216.75068908831909</v>
      </c>
      <c r="AE36" s="14">
        <f>(4*testdata[[#This Row],[price]]+3*H35+2*H34+H33)/10</f>
        <v>222.63749999999999</v>
      </c>
      <c r="AF36" t="str">
        <f ca="1">IF(OR(ROUND(testdata[[#This Row],[Trendline]],4)&lt;&gt;Table3[[#This Row],[Trendline]],ROUND(testdata[[#This Row],[SmPrice]],4)&lt;&gt;Table3[[#This Row],[SmPrice]]),"ERR","")</f>
        <v/>
      </c>
      <c r="AG36" s="3">
        <v>42788</v>
      </c>
      <c r="AH36" s="14">
        <v>27.0184</v>
      </c>
      <c r="AI36" s="35">
        <v>27</v>
      </c>
      <c r="AJ36" s="14">
        <v>216.98929999999999</v>
      </c>
      <c r="AK36" s="14">
        <v>216.75069999999999</v>
      </c>
      <c r="AL36" s="14">
        <v>222.63749999999999</v>
      </c>
    </row>
    <row r="37" spans="1:38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31">
        <f>(testdata[[#This Row],[high]]+testdata[[#This Row],[low]])/2</f>
        <v>223.18</v>
      </c>
      <c r="I37" s="24">
        <f>(4*testdata[[#This Row],[price]]+3*H36+2*H35+H34)/10</f>
        <v>222.97999999999996</v>
      </c>
      <c r="J37" s="9">
        <f>(0.0962*testdata[[#This Row],[smooth]]+0.5769*I35-0.5769*I33-0.0962*I31)*(0.075*$Z36+0.54)</f>
        <v>2.7369224924115261</v>
      </c>
      <c r="K37" s="14">
        <f t="shared" si="0"/>
        <v>3.7120633758143122</v>
      </c>
      <c r="L37" s="14">
        <f>(0.0962*testdata[[#This Row],[detrender]]+0.5769*J35-0.5769*J33-0.0962*J31)*(0.075*$Z36+0.54)</f>
        <v>-8.4731700556834724E-2</v>
      </c>
      <c r="M37" s="9">
        <f>(0.0962*testdata[[#This Row],[I1]]+0.5769*K35-0.5769*K33-0.0962*K31)*(0.075*$Z36+0.54)</f>
        <v>3.8382826006517141</v>
      </c>
      <c r="N37" s="9">
        <f>(0.0962*testdata[[#This Row],[Q1]]+0.5769*L35-0.5769*L33-0.0962*L31)*(0.075*$Z36+0.54)</f>
        <v>0.55705849638687599</v>
      </c>
      <c r="O37" s="9">
        <f>testdata[[#This Row],[I1]]-testdata[[#This Row],[JQ]]</f>
        <v>3.1550048794274361</v>
      </c>
      <c r="P37" s="9">
        <f>testdata[[#This Row],[Q1]]+testdata[[#This Row],[jI]]</f>
        <v>3.7535509000948792</v>
      </c>
      <c r="Q37" s="9">
        <f>0.2*testdata[[#This Row],[I2]]+0.8*Q36</f>
        <v>1.0885884856294439</v>
      </c>
      <c r="R37" s="9">
        <f>0.2*testdata[[#This Row],[Q2]]+0.8*R36</f>
        <v>2.4845155404926214</v>
      </c>
      <c r="S37" s="9">
        <f>testdata[[#This Row],[I2'']]*Q36+testdata[[#This Row],[Q2'']]*R36</f>
        <v>6.0072385707016318</v>
      </c>
      <c r="T37" s="9">
        <f>testdata[[#This Row],[I2'']]*R36-testdata[[#This Row],[Q2'']]*Q36</f>
        <v>0.93814659080004836</v>
      </c>
      <c r="U37" s="9">
        <f>0.2*testdata[[#This Row],[Re]]+0.8*U36</f>
        <v>28.636091001650151</v>
      </c>
      <c r="V37" s="9">
        <f>0.2*testdata[[#This Row],[Im]]+0.8*V36</f>
        <v>5.3789900001181046</v>
      </c>
      <c r="W37" s="9">
        <f>IF(AND(testdata[[#This Row],[Re'']]&lt;&gt;0,testdata[[#This Row],[Im'']]&lt;&gt;0),2*PI()/ATAN(testdata[[#This Row],[Im'']]/testdata[[#This Row],[Re'']]),0)</f>
        <v>33.839524656224285</v>
      </c>
      <c r="X37" s="9">
        <f>IF(testdata[[#This Row],[pd-atan]]&gt;1.5*Z36,1.5*Z36,IF(testdata[[#This Row],[pd-atan]]&lt;0.67*Z36,0.67*Z36,testdata[[#This Row],[pd-atan]]))</f>
        <v>33.839524656224285</v>
      </c>
      <c r="Y37" s="9">
        <f>IF(testdata[[#This Row],[pd-limit1]]&lt;6,6,IF(testdata[[#This Row],[pd-limit1]]&gt;50,50,testdata[[#This Row],[pd-limit1]]))</f>
        <v>33.839524656224285</v>
      </c>
      <c r="Z37" s="14">
        <f>0.2*testdata[[#This Row],[pd-limit2]]+0.8*Z36</f>
        <v>30.199054885833021</v>
      </c>
      <c r="AA37" s="14">
        <f>0.33*testdata[[#This Row],[period]]+0.67*AA36</f>
        <v>28.067999600734961</v>
      </c>
      <c r="AB37" s="32">
        <f>TRUNC(testdata[[#This Row],[SmPd]]+0.5,0)</f>
        <v>28</v>
      </c>
      <c r="AC37" s="14">
        <f ca="1">IF(testdata[[#This Row],[PdInt]]&lt;=0,0,AVERAGE(OFFSET(testdata[[#This Row],[price]],0,0,-testdata[[#This Row],[PdInt]],1)))</f>
        <v>217.21035714285716</v>
      </c>
      <c r="AD37" s="14">
        <f ca="1">IF(testdata[[#This Row],[i]]&lt;11,testdata[[#This Row],[price]],(4*testdata[[#This Row],[iTrend]]+3*AC36+2*AC35+AC34)/10)</f>
        <v>216.98155755799752</v>
      </c>
      <c r="AE37" s="14">
        <f>(4*testdata[[#This Row],[price]]+3*H36+2*H35+H34)/10</f>
        <v>222.97999999999996</v>
      </c>
      <c r="AF37" t="str">
        <f ca="1">IF(OR(ROUND(testdata[[#This Row],[Trendline]],4)&lt;&gt;Table3[[#This Row],[Trendline]],ROUND(testdata[[#This Row],[SmPrice]],4)&lt;&gt;Table3[[#This Row],[SmPrice]]),"ERR","")</f>
        <v/>
      </c>
      <c r="AG37" s="3">
        <v>42789</v>
      </c>
      <c r="AH37" s="14">
        <v>28.068000000000001</v>
      </c>
      <c r="AI37" s="35">
        <v>28</v>
      </c>
      <c r="AJ37" s="14">
        <v>217.21039999999999</v>
      </c>
      <c r="AK37" s="14">
        <v>216.98159999999999</v>
      </c>
      <c r="AL37" s="14">
        <v>222.98</v>
      </c>
    </row>
    <row r="38" spans="1:38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31">
        <f>(testdata[[#This Row],[high]]+testdata[[#This Row],[low]])/2</f>
        <v>223.06</v>
      </c>
      <c r="I38" s="24">
        <f>(4*testdata[[#This Row],[price]]+3*H37+2*H36+H35)/10</f>
        <v>223.11100000000002</v>
      </c>
      <c r="J38" s="9">
        <f>(0.0962*testdata[[#This Row],[smooth]]+0.5769*I36-0.5769*I34-0.0962*I32)*(0.075*$Z37+0.54)</f>
        <v>2.8213880197533081</v>
      </c>
      <c r="K38" s="14">
        <f t="shared" si="0"/>
        <v>3.5680410834896938</v>
      </c>
      <c r="L38" s="14">
        <f>(0.0962*testdata[[#This Row],[detrender]]+0.5769*J36-0.5769*J34-0.0962*J32)*(0.075*$Z37+0.54)</f>
        <v>-1.8913271365851567</v>
      </c>
      <c r="M38" s="9">
        <f>(0.0962*testdata[[#This Row],[I1]]+0.5769*K36-0.5769*K34-0.0962*K32)*(0.075*$Z37+0.54)</f>
        <v>3.0507039236001585</v>
      </c>
      <c r="N38" s="9">
        <f>(0.0962*testdata[[#This Row],[Q1]]+0.5769*L36-0.5769*L34-0.0962*L32)*(0.075*$Z37+0.54)</f>
        <v>-4.7415489524678129</v>
      </c>
      <c r="O38" s="9">
        <f>testdata[[#This Row],[I1]]-testdata[[#This Row],[JQ]]</f>
        <v>8.3095900359575072</v>
      </c>
      <c r="P38" s="9">
        <f>testdata[[#This Row],[Q1]]+testdata[[#This Row],[jI]]</f>
        <v>1.1593767870150018</v>
      </c>
      <c r="Q38" s="9">
        <f>0.2*testdata[[#This Row],[I2]]+0.8*Q37</f>
        <v>2.5327887956950565</v>
      </c>
      <c r="R38" s="9">
        <f>0.2*testdata[[#This Row],[Q2]]+0.8*R37</f>
        <v>2.2194877897970975</v>
      </c>
      <c r="S38" s="9">
        <f>testdata[[#This Row],[I2'']]*Q37+testdata[[#This Row],[Q2'']]*R37</f>
        <v>8.2715166252094132</v>
      </c>
      <c r="T38" s="9">
        <f>testdata[[#This Row],[I2'']]*R37-testdata[[#This Row],[Q2'']]*Q37</f>
        <v>3.8766442717216951</v>
      </c>
      <c r="U38" s="9">
        <f>0.2*testdata[[#This Row],[Re]]+0.8*U37</f>
        <v>24.563176126362006</v>
      </c>
      <c r="V38" s="9">
        <f>0.2*testdata[[#This Row],[Im]]+0.8*V37</f>
        <v>5.078520854438823</v>
      </c>
      <c r="W38" s="9">
        <f>IF(AND(testdata[[#This Row],[Re'']]&lt;&gt;0,testdata[[#This Row],[Im'']]&lt;&gt;0),2*PI()/ATAN(testdata[[#This Row],[Im'']]/testdata[[#This Row],[Re'']]),0)</f>
        <v>30.81794641635841</v>
      </c>
      <c r="X38" s="9">
        <f>IF(testdata[[#This Row],[pd-atan]]&gt;1.5*Z37,1.5*Z37,IF(testdata[[#This Row],[pd-atan]]&lt;0.67*Z37,0.67*Z37,testdata[[#This Row],[pd-atan]]))</f>
        <v>30.81794641635841</v>
      </c>
      <c r="Y38" s="9">
        <f>IF(testdata[[#This Row],[pd-limit1]]&lt;6,6,IF(testdata[[#This Row],[pd-limit1]]&gt;50,50,testdata[[#This Row],[pd-limit1]]))</f>
        <v>30.81794641635841</v>
      </c>
      <c r="Z38" s="14">
        <f>0.2*testdata[[#This Row],[pd-limit2]]+0.8*Z37</f>
        <v>30.322833191938102</v>
      </c>
      <c r="AA38" s="14">
        <f>0.33*testdata[[#This Row],[period]]+0.67*AA37</f>
        <v>28.812094685832001</v>
      </c>
      <c r="AB38" s="32">
        <f>TRUNC(testdata[[#This Row],[SmPd]]+0.5,0)</f>
        <v>29</v>
      </c>
      <c r="AC38" s="14">
        <f ca="1">IF(testdata[[#This Row],[PdInt]]&lt;=0,0,AVERAGE(OFFSET(testdata[[#This Row],[price]],0,0,-testdata[[#This Row],[PdInt]],1)))</f>
        <v>217.41206896551728</v>
      </c>
      <c r="AD38" s="14">
        <f ca="1">IF(testdata[[#This Row],[i]]&lt;11,testdata[[#This Row],[price]],(4*testdata[[#This Row],[iTrend]]+3*AC37+2*AC36+AC35)/10)</f>
        <v>217.20107504245439</v>
      </c>
      <c r="AE38" s="14">
        <f>(4*testdata[[#This Row],[price]]+3*H37+2*H36+H35)/10</f>
        <v>223.11100000000002</v>
      </c>
      <c r="AF38" t="str">
        <f ca="1">IF(OR(ROUND(testdata[[#This Row],[Trendline]],4)&lt;&gt;Table3[[#This Row],[Trendline]],ROUND(testdata[[#This Row],[SmPrice]],4)&lt;&gt;Table3[[#This Row],[SmPrice]]),"ERR","")</f>
        <v/>
      </c>
      <c r="AG38" s="3">
        <v>42790</v>
      </c>
      <c r="AH38" s="14">
        <v>28.812100000000001</v>
      </c>
      <c r="AI38" s="35">
        <v>29</v>
      </c>
      <c r="AJ38" s="14">
        <v>217.41210000000001</v>
      </c>
      <c r="AK38" s="14">
        <v>217.2011</v>
      </c>
      <c r="AL38" s="14">
        <v>223.11099999999999</v>
      </c>
    </row>
    <row r="39" spans="1:38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31">
        <f>(testdata[[#This Row],[high]]+testdata[[#This Row],[low]])/2</f>
        <v>223.745</v>
      </c>
      <c r="I39" s="24">
        <f>(4*testdata[[#This Row],[price]]+3*H38+2*H37+H36)/10</f>
        <v>223.36549999999997</v>
      </c>
      <c r="J39" s="9">
        <f>(0.0962*testdata[[#This Row],[smooth]]+0.5769*I37-0.5769*I35-0.0962*I33)*(0.075*$Z38+0.54)</f>
        <v>2.0172849223333049</v>
      </c>
      <c r="K39" s="14">
        <f t="shared" si="0"/>
        <v>2.61547103360477</v>
      </c>
      <c r="L39" s="14">
        <f>(0.0962*testdata[[#This Row],[detrender]]+0.5769*J37-0.5769*J35-0.0962*J33)*(0.075*$Z38+0.54)</f>
        <v>-1.8055574647498727</v>
      </c>
      <c r="M39" s="9">
        <f>(0.0962*testdata[[#This Row],[I1]]+0.5769*K37-0.5769*K35-0.0962*K33)*(0.075*$Z38+0.54)</f>
        <v>1.1108409131622448</v>
      </c>
      <c r="N39" s="9">
        <f>(0.0962*testdata[[#This Row],[Q1]]+0.5769*L37-0.5769*L35-0.0962*L33)*(0.075*$Z38+0.54)</f>
        <v>-5.8414802206065284</v>
      </c>
      <c r="O39" s="9">
        <f>testdata[[#This Row],[I1]]-testdata[[#This Row],[JQ]]</f>
        <v>8.4569512542112975</v>
      </c>
      <c r="P39" s="9">
        <f>testdata[[#This Row],[Q1]]+testdata[[#This Row],[jI]]</f>
        <v>-0.69471655158762791</v>
      </c>
      <c r="Q39" s="9">
        <f>0.2*testdata[[#This Row],[I2]]+0.8*Q38</f>
        <v>3.717621287398305</v>
      </c>
      <c r="R39" s="9">
        <f>0.2*testdata[[#This Row],[Q2]]+0.8*R38</f>
        <v>1.6366469215201527</v>
      </c>
      <c r="S39" s="9">
        <f>testdata[[#This Row],[I2'']]*Q38+testdata[[#This Row],[Q2'']]*R38</f>
        <v>13.048467401882846</v>
      </c>
      <c r="T39" s="9">
        <f>testdata[[#This Row],[I2'']]*R38-testdata[[#This Row],[Q2'']]*Q38</f>
        <v>4.1059340691352544</v>
      </c>
      <c r="U39" s="9">
        <f>0.2*testdata[[#This Row],[Re]]+0.8*U38</f>
        <v>22.260234381466177</v>
      </c>
      <c r="V39" s="9">
        <f>0.2*testdata[[#This Row],[Im]]+0.8*V38</f>
        <v>4.8840034973781092</v>
      </c>
      <c r="W39" s="9">
        <f>IF(AND(testdata[[#This Row],[Re'']]&lt;&gt;0,testdata[[#This Row],[Im'']]&lt;&gt;0),2*PI()/ATAN(testdata[[#This Row],[Im'']]/testdata[[#This Row],[Re'']]),0)</f>
        <v>29.091169119394554</v>
      </c>
      <c r="X39" s="9">
        <f>IF(testdata[[#This Row],[pd-atan]]&gt;1.5*Z38,1.5*Z38,IF(testdata[[#This Row],[pd-atan]]&lt;0.67*Z38,0.67*Z38,testdata[[#This Row],[pd-atan]]))</f>
        <v>29.091169119394554</v>
      </c>
      <c r="Y39" s="9">
        <f>IF(testdata[[#This Row],[pd-limit1]]&lt;6,6,IF(testdata[[#This Row],[pd-limit1]]&gt;50,50,testdata[[#This Row],[pd-limit1]]))</f>
        <v>29.091169119394554</v>
      </c>
      <c r="Z39" s="14">
        <f>0.2*testdata[[#This Row],[pd-limit2]]+0.8*Z38</f>
        <v>30.076500377429397</v>
      </c>
      <c r="AA39" s="14">
        <f>0.33*testdata[[#This Row],[period]]+0.67*AA38</f>
        <v>29.229348564059144</v>
      </c>
      <c r="AB39" s="32">
        <f>TRUNC(testdata[[#This Row],[SmPd]]+0.5,0)</f>
        <v>29</v>
      </c>
      <c r="AC39" s="14">
        <f ca="1">IF(testdata[[#This Row],[PdInt]]&lt;=0,0,AVERAGE(OFFSET(testdata[[#This Row],[price]],0,0,-testdata[[#This Row],[PdInt]],1)))</f>
        <v>217.73068965517243</v>
      </c>
      <c r="AD39" s="14">
        <f ca="1">IF(testdata[[#This Row],[i]]&lt;11,testdata[[#This Row],[price]],(4*testdata[[#This Row],[iTrend]]+3*AC38+2*AC37+AC36)/10)</f>
        <v>217.45689390622152</v>
      </c>
      <c r="AE39" s="14">
        <f>(4*testdata[[#This Row],[price]]+3*H38+2*H37+H36)/10</f>
        <v>223.36549999999997</v>
      </c>
      <c r="AF39" t="str">
        <f ca="1">IF(OR(ROUND(testdata[[#This Row],[Trendline]],4)&lt;&gt;Table3[[#This Row],[Trendline]],ROUND(testdata[[#This Row],[SmPrice]],4)&lt;&gt;Table3[[#This Row],[SmPrice]]),"ERR","")</f>
        <v/>
      </c>
      <c r="AG39" s="3">
        <v>42793</v>
      </c>
      <c r="AH39" s="14">
        <v>29.229299999999999</v>
      </c>
      <c r="AI39" s="35">
        <v>29</v>
      </c>
      <c r="AJ39" s="14">
        <v>217.73070000000001</v>
      </c>
      <c r="AK39" s="14">
        <v>217.45689999999999</v>
      </c>
      <c r="AL39" s="14">
        <v>223.3655</v>
      </c>
    </row>
    <row r="40" spans="1:38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31">
        <f>(testdata[[#This Row],[high]]+testdata[[#This Row],[low]])/2</f>
        <v>223.42000000000002</v>
      </c>
      <c r="I40" s="24">
        <f>(4*testdata[[#This Row],[price]]+3*H39+2*H38+H37)/10</f>
        <v>223.42149999999998</v>
      </c>
      <c r="J40" s="9">
        <f>(0.0962*testdata[[#This Row],[smooth]]+0.5769*I38-0.5769*I36-0.0962*I34)*(0.075*$Z39+0.54)</f>
        <v>1.3189368463038322</v>
      </c>
      <c r="K40" s="14">
        <f t="shared" si="0"/>
        <v>2.7369224924115261</v>
      </c>
      <c r="L40" s="14">
        <f>(0.0962*testdata[[#This Row],[detrender]]+0.5769*J38-0.5769*J36-0.0962*J34)*(0.075*$Z39+0.54)</f>
        <v>-0.31151578889481218</v>
      </c>
      <c r="M40" s="9">
        <f>(0.0962*testdata[[#This Row],[I1]]+0.5769*K38-0.5769*K36-0.0962*K34)*(0.075*$Z39+0.54)</f>
        <v>-8.6560516394884726E-2</v>
      </c>
      <c r="N40" s="9">
        <f>(0.0962*testdata[[#This Row],[Q1]]+0.5769*L38-0.5769*L36-0.0962*L34)*(0.075*$Z39+0.54)</f>
        <v>-5.7740251594063752</v>
      </c>
      <c r="O40" s="9">
        <f>testdata[[#This Row],[I1]]-testdata[[#This Row],[JQ]]</f>
        <v>8.5109476518179008</v>
      </c>
      <c r="P40" s="9">
        <f>testdata[[#This Row],[Q1]]+testdata[[#This Row],[jI]]</f>
        <v>-0.3980763052896969</v>
      </c>
      <c r="Q40" s="9">
        <f>0.2*testdata[[#This Row],[I2]]+0.8*Q39</f>
        <v>4.6762865602822243</v>
      </c>
      <c r="R40" s="9">
        <f>0.2*testdata[[#This Row],[Q2]]+0.8*R39</f>
        <v>1.2297022761581828</v>
      </c>
      <c r="S40" s="9">
        <f>testdata[[#This Row],[I2'']]*Q39+testdata[[#This Row],[Q2'']]*R39</f>
        <v>19.39725090714041</v>
      </c>
      <c r="T40" s="9">
        <f>testdata[[#This Row],[I2'']]*R39-testdata[[#This Row],[Q2'']]*Q39</f>
        <v>3.0818626440241559</v>
      </c>
      <c r="U40" s="9">
        <f>0.2*testdata[[#This Row],[Re]]+0.8*U39</f>
        <v>21.687637686601025</v>
      </c>
      <c r="V40" s="9">
        <f>0.2*testdata[[#This Row],[Im]]+0.8*V39</f>
        <v>4.5235753267073182</v>
      </c>
      <c r="W40" s="9">
        <f>IF(AND(testdata[[#This Row],[Re'']]&lt;&gt;0,testdata[[#This Row],[Im'']]&lt;&gt;0),2*PI()/ATAN(testdata[[#This Row],[Im'']]/testdata[[#This Row],[Re'']]),0)</f>
        <v>30.555727310623432</v>
      </c>
      <c r="X40" s="9">
        <f>IF(testdata[[#This Row],[pd-atan]]&gt;1.5*Z39,1.5*Z39,IF(testdata[[#This Row],[pd-atan]]&lt;0.67*Z39,0.67*Z39,testdata[[#This Row],[pd-atan]]))</f>
        <v>30.555727310623432</v>
      </c>
      <c r="Y40" s="9">
        <f>IF(testdata[[#This Row],[pd-limit1]]&lt;6,6,IF(testdata[[#This Row],[pd-limit1]]&gt;50,50,testdata[[#This Row],[pd-limit1]]))</f>
        <v>30.555727310623432</v>
      </c>
      <c r="Z40" s="14">
        <f>0.2*testdata[[#This Row],[pd-limit2]]+0.8*Z39</f>
        <v>30.172345764068204</v>
      </c>
      <c r="AA40" s="14">
        <f>0.33*testdata[[#This Row],[period]]+0.67*AA39</f>
        <v>29.540537640062134</v>
      </c>
      <c r="AB40" s="32">
        <f>TRUNC(testdata[[#This Row],[SmPd]]+0.5,0)</f>
        <v>30</v>
      </c>
      <c r="AC40" s="14">
        <f ca="1">IF(testdata[[#This Row],[PdInt]]&lt;=0,0,AVERAGE(OFFSET(testdata[[#This Row],[price]],0,0,-testdata[[#This Row],[PdInt]],1)))</f>
        <v>217.92033333333336</v>
      </c>
      <c r="AD40" s="14">
        <f ca="1">IF(testdata[[#This Row],[i]]&lt;11,testdata[[#This Row],[price]],(4*testdata[[#This Row],[iTrend]]+3*AC39+2*AC38+AC37)/10)</f>
        <v>217.69078973727423</v>
      </c>
      <c r="AE40" s="14">
        <f>(4*testdata[[#This Row],[price]]+3*H39+2*H38+H37)/10</f>
        <v>223.42149999999998</v>
      </c>
      <c r="AF40" t="str">
        <f ca="1">IF(OR(ROUND(testdata[[#This Row],[Trendline]],4)&lt;&gt;Table3[[#This Row],[Trendline]],ROUND(testdata[[#This Row],[SmPrice]],4)&lt;&gt;Table3[[#This Row],[SmPrice]]),"ERR","")</f>
        <v/>
      </c>
      <c r="AG40" s="3">
        <v>42794</v>
      </c>
      <c r="AH40" s="14">
        <v>29.540500000000002</v>
      </c>
      <c r="AI40" s="35">
        <v>30</v>
      </c>
      <c r="AJ40" s="14">
        <v>217.9203</v>
      </c>
      <c r="AK40" s="14">
        <v>217.6908</v>
      </c>
      <c r="AL40" s="14">
        <v>223.42150000000001</v>
      </c>
    </row>
    <row r="41" spans="1:38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31">
        <f>(testdata[[#This Row],[high]]+testdata[[#This Row],[low]])/2</f>
        <v>226.12</v>
      </c>
      <c r="I41" s="24">
        <f>(4*testdata[[#This Row],[price]]+3*H40+2*H39+H38)/10</f>
        <v>224.529</v>
      </c>
      <c r="J41" s="9">
        <f>(0.0962*testdata[[#This Row],[smooth]]+0.5769*I39-0.5769*I37-0.0962*I35)*(0.075*$Z40+0.54)</f>
        <v>1.2696871873953004</v>
      </c>
      <c r="K41" s="14">
        <f t="shared" si="0"/>
        <v>2.8213880197533081</v>
      </c>
      <c r="L41" s="14">
        <f>(0.0962*testdata[[#This Row],[detrender]]+0.5769*J39-0.5769*J37-0.0962*J35)*(0.075*$Z40+0.54)</f>
        <v>-1.7833912204747353</v>
      </c>
      <c r="M41" s="9">
        <f>(0.0962*testdata[[#This Row],[I1]]+0.5769*K39-0.5769*K37-0.0962*K35)*(0.075*$Z40+0.54)</f>
        <v>-1.889976415639337</v>
      </c>
      <c r="N41" s="9">
        <f>(0.0962*testdata[[#This Row],[Q1]]+0.5769*L39-0.5769*L37-0.0962*L35)*(0.075*$Z40+0.54)</f>
        <v>-4.0213868301035269</v>
      </c>
      <c r="O41" s="9">
        <f>testdata[[#This Row],[I1]]-testdata[[#This Row],[JQ]]</f>
        <v>6.842774849856835</v>
      </c>
      <c r="P41" s="9">
        <f>testdata[[#This Row],[Q1]]+testdata[[#This Row],[jI]]</f>
        <v>-3.6733676361140724</v>
      </c>
      <c r="Q41" s="9">
        <f>0.2*testdata[[#This Row],[I2]]+0.8*Q40</f>
        <v>5.1095842181971465</v>
      </c>
      <c r="R41" s="9">
        <f>0.2*testdata[[#This Row],[Q2]]+0.8*R40</f>
        <v>0.24908829370373176</v>
      </c>
      <c r="S41" s="9">
        <f>testdata[[#This Row],[I2'']]*Q40+testdata[[#This Row],[Q2'']]*R40</f>
        <v>24.200184449917309</v>
      </c>
      <c r="T41" s="9">
        <f>testdata[[#This Row],[I2'']]*R40-testdata[[#This Row],[Q2'']]*Q40</f>
        <v>5.1184591031685684</v>
      </c>
      <c r="U41" s="9">
        <f>0.2*testdata[[#This Row],[Re]]+0.8*U40</f>
        <v>22.190147039264282</v>
      </c>
      <c r="V41" s="9">
        <f>0.2*testdata[[#This Row],[Im]]+0.8*V40</f>
        <v>4.6425520819995683</v>
      </c>
      <c r="W41" s="9">
        <f>IF(AND(testdata[[#This Row],[Re'']]&lt;&gt;0,testdata[[#This Row],[Im'']]&lt;&gt;0),2*PI()/ATAN(testdata[[#This Row],[Im'']]/testdata[[#This Row],[Re'']]),0)</f>
        <v>30.465113510305716</v>
      </c>
      <c r="X41" s="9">
        <f>IF(testdata[[#This Row],[pd-atan]]&gt;1.5*Z40,1.5*Z40,IF(testdata[[#This Row],[pd-atan]]&lt;0.67*Z40,0.67*Z40,testdata[[#This Row],[pd-atan]]))</f>
        <v>30.465113510305716</v>
      </c>
      <c r="Y41" s="9">
        <f>IF(testdata[[#This Row],[pd-limit1]]&lt;6,6,IF(testdata[[#This Row],[pd-limit1]]&gt;50,50,testdata[[#This Row],[pd-limit1]]))</f>
        <v>30.465113510305716</v>
      </c>
      <c r="Z41" s="14">
        <f>0.2*testdata[[#This Row],[pd-limit2]]+0.8*Z40</f>
        <v>30.23089931331571</v>
      </c>
      <c r="AA41" s="14">
        <f>0.33*testdata[[#This Row],[period]]+0.67*AA40</f>
        <v>29.768356992235816</v>
      </c>
      <c r="AB41" s="32">
        <f>TRUNC(testdata[[#This Row],[SmPd]]+0.5,0)</f>
        <v>30</v>
      </c>
      <c r="AC41" s="14">
        <f ca="1">IF(testdata[[#This Row],[PdInt]]&lt;=0,0,AVERAGE(OFFSET(testdata[[#This Row],[price]],0,0,-testdata[[#This Row],[PdInt]],1)))</f>
        <v>218.33133333333336</v>
      </c>
      <c r="AD41" s="14">
        <f ca="1">IF(testdata[[#This Row],[i]]&lt;11,testdata[[#This Row],[price]],(4*testdata[[#This Row],[iTrend]]+3*AC40+2*AC39+AC38)/10)</f>
        <v>217.99597816091961</v>
      </c>
      <c r="AE41" s="14">
        <f>(4*testdata[[#This Row],[price]]+3*H40+2*H39+H38)/10</f>
        <v>224.529</v>
      </c>
      <c r="AF41" t="str">
        <f ca="1">IF(OR(ROUND(testdata[[#This Row],[Trendline]],4)&lt;&gt;Table3[[#This Row],[Trendline]],ROUND(testdata[[#This Row],[SmPrice]],4)&lt;&gt;Table3[[#This Row],[SmPrice]]),"ERR","")</f>
        <v/>
      </c>
      <c r="AG41" s="3">
        <v>42795</v>
      </c>
      <c r="AH41" s="14">
        <v>29.7684</v>
      </c>
      <c r="AI41" s="35">
        <v>30</v>
      </c>
      <c r="AJ41" s="14">
        <v>218.3313</v>
      </c>
      <c r="AK41" s="14">
        <v>217.99600000000001</v>
      </c>
      <c r="AL41" s="14">
        <v>224.529</v>
      </c>
    </row>
    <row r="42" spans="1:38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31">
        <f>(testdata[[#This Row],[high]]+testdata[[#This Row],[low]])/2</f>
        <v>225.69499999999999</v>
      </c>
      <c r="I42" s="24">
        <f>(4*testdata[[#This Row],[price]]+3*H41+2*H40+H39)/10</f>
        <v>225.17249999999999</v>
      </c>
      <c r="J42" s="9">
        <f>(0.0962*testdata[[#This Row],[smooth]]+0.5769*I40-0.5769*I38-0.0962*I36)*(0.075*$Z41+0.54)</f>
        <v>1.1874797001030744</v>
      </c>
      <c r="K42" s="14">
        <f t="shared" si="0"/>
        <v>2.0172849223333049</v>
      </c>
      <c r="L42" s="14">
        <f>(0.0962*testdata[[#This Row],[detrender]]+0.5769*J40-0.5769*J38-0.0962*J36)*(0.075*$Z41+0.54)</f>
        <v>-2.8189308947610878</v>
      </c>
      <c r="M42" s="9">
        <f>(0.0962*testdata[[#This Row],[I1]]+0.5769*K40-0.5769*K38-0.0962*K36)*(0.075*$Z41+0.54)</f>
        <v>-1.8011337076214868</v>
      </c>
      <c r="N42" s="9">
        <f>(0.0962*testdata[[#This Row],[Q1]]+0.5769*L40-0.5769*L38-0.0962*L36)*(0.075*$Z41+0.54)</f>
        <v>1.5141575519422066</v>
      </c>
      <c r="O42" s="9">
        <f>testdata[[#This Row],[I1]]-testdata[[#This Row],[JQ]]</f>
        <v>0.50312737039109834</v>
      </c>
      <c r="P42" s="9">
        <f>testdata[[#This Row],[Q1]]+testdata[[#This Row],[jI]]</f>
        <v>-4.6200646023825751</v>
      </c>
      <c r="Q42" s="9">
        <f>0.2*testdata[[#This Row],[I2]]+0.8*Q41</f>
        <v>4.1882928486359363</v>
      </c>
      <c r="R42" s="9">
        <f>0.2*testdata[[#This Row],[Q2]]+0.8*R41</f>
        <v>-0.7247422855135297</v>
      </c>
      <c r="S42" s="9">
        <f>testdata[[#This Row],[I2'']]*Q41+testdata[[#This Row],[Q2'']]*R41</f>
        <v>21.219910221304641</v>
      </c>
      <c r="T42" s="9">
        <f>testdata[[#This Row],[I2'']]*R41-testdata[[#This Row],[Q2'']]*Q41</f>
        <v>4.7463864635183297</v>
      </c>
      <c r="U42" s="9">
        <f>0.2*testdata[[#This Row],[Re]]+0.8*U41</f>
        <v>21.996099675672355</v>
      </c>
      <c r="V42" s="9">
        <f>0.2*testdata[[#This Row],[Im]]+0.8*V41</f>
        <v>4.6633189583033205</v>
      </c>
      <c r="W42" s="9">
        <f>IF(AND(testdata[[#This Row],[Re'']]&lt;&gt;0,testdata[[#This Row],[Im'']]&lt;&gt;0),2*PI()/ATAN(testdata[[#This Row],[Im'']]/testdata[[#This Row],[Re'']]),0)</f>
        <v>30.075565139754463</v>
      </c>
      <c r="X42" s="9">
        <f>IF(testdata[[#This Row],[pd-atan]]&gt;1.5*Z41,1.5*Z41,IF(testdata[[#This Row],[pd-atan]]&lt;0.67*Z41,0.67*Z41,testdata[[#This Row],[pd-atan]]))</f>
        <v>30.075565139754463</v>
      </c>
      <c r="Y42" s="9">
        <f>IF(testdata[[#This Row],[pd-limit1]]&lt;6,6,IF(testdata[[#This Row],[pd-limit1]]&gt;50,50,testdata[[#This Row],[pd-limit1]]))</f>
        <v>30.075565139754463</v>
      </c>
      <c r="Z42" s="14">
        <f>0.2*testdata[[#This Row],[pd-limit2]]+0.8*Z41</f>
        <v>30.199832478603462</v>
      </c>
      <c r="AA42" s="14">
        <f>0.33*testdata[[#This Row],[period]]+0.67*AA41</f>
        <v>29.910743902737138</v>
      </c>
      <c r="AB42" s="32">
        <f>TRUNC(testdata[[#This Row],[SmPd]]+0.5,0)</f>
        <v>30</v>
      </c>
      <c r="AC42" s="14">
        <f ca="1">IF(testdata[[#This Row],[PdInt]]&lt;=0,0,AVERAGE(OFFSET(testdata[[#This Row],[price]],0,0,-testdata[[#This Row],[PdInt]],1)))</f>
        <v>218.72633333333337</v>
      </c>
      <c r="AD42" s="14">
        <f ca="1">IF(testdata[[#This Row],[i]]&lt;11,testdata[[#This Row],[price]],(4*testdata[[#This Row],[iTrend]]+3*AC41+2*AC40+AC39)/10)</f>
        <v>218.34706896551728</v>
      </c>
      <c r="AE42" s="14">
        <f>(4*testdata[[#This Row],[price]]+3*H41+2*H40+H39)/10</f>
        <v>225.17249999999999</v>
      </c>
      <c r="AF42" t="str">
        <f ca="1">IF(OR(ROUND(testdata[[#This Row],[Trendline]],4)&lt;&gt;Table3[[#This Row],[Trendline]],ROUND(testdata[[#This Row],[SmPrice]],4)&lt;&gt;Table3[[#This Row],[SmPrice]]),"ERR","")</f>
        <v/>
      </c>
      <c r="AG42" s="3">
        <v>42796</v>
      </c>
      <c r="AH42" s="14">
        <v>29.910699999999999</v>
      </c>
      <c r="AI42" s="35">
        <v>30</v>
      </c>
      <c r="AJ42" s="14">
        <v>218.72630000000001</v>
      </c>
      <c r="AK42" s="14">
        <v>218.34710000000001</v>
      </c>
      <c r="AL42" s="14">
        <v>225.17250000000001</v>
      </c>
    </row>
    <row r="43" spans="1:38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31">
        <f>(testdata[[#This Row],[high]]+testdata[[#This Row],[low]])/2</f>
        <v>225.01499999999999</v>
      </c>
      <c r="I43" s="24">
        <f>(4*testdata[[#This Row],[price]]+3*H42+2*H41+H40)/10</f>
        <v>225.28049999999999</v>
      </c>
      <c r="J43" s="9">
        <f>(0.0962*testdata[[#This Row],[smooth]]+0.5769*I41-0.5769*I39-0.0962*I37)*(0.075*$Z42+0.54)</f>
        <v>2.503538942393924</v>
      </c>
      <c r="K43" s="14">
        <f t="shared" si="0"/>
        <v>1.3189368463038322</v>
      </c>
      <c r="L43" s="14">
        <f>(0.0962*testdata[[#This Row],[detrender]]+0.5769*J41-0.5769*J39-0.0962*J37)*(0.075*$Z42+0.54)</f>
        <v>-1.2727367685419755</v>
      </c>
      <c r="M43" s="9">
        <f>(0.0962*testdata[[#This Row],[I1]]+0.5769*K41-0.5769*K39-0.0962*K37)*(0.075*$Z42+0.54)</f>
        <v>-0.31254646227896271</v>
      </c>
      <c r="N43" s="9">
        <f>(0.0962*testdata[[#This Row],[Q1]]+0.5769*L41-0.5769*L39-0.0962*L37)*(0.075*$Z42+0.54)</f>
        <v>-0.28470168407975938</v>
      </c>
      <c r="O43" s="9">
        <f>testdata[[#This Row],[I1]]-testdata[[#This Row],[JQ]]</f>
        <v>1.6036385303835916</v>
      </c>
      <c r="P43" s="9">
        <f>testdata[[#This Row],[Q1]]+testdata[[#This Row],[jI]]</f>
        <v>-1.5852832308209381</v>
      </c>
      <c r="Q43" s="9">
        <f>0.2*testdata[[#This Row],[I2]]+0.8*Q42</f>
        <v>3.6713619849854675</v>
      </c>
      <c r="R43" s="9">
        <f>0.2*testdata[[#This Row],[Q2]]+0.8*R42</f>
        <v>-0.89685047457501144</v>
      </c>
      <c r="S43" s="9">
        <f>testdata[[#This Row],[I2'']]*Q42+testdata[[#This Row],[Q2'']]*R42</f>
        <v>16.026724609175858</v>
      </c>
      <c r="T43" s="9">
        <f>testdata[[#This Row],[I2'']]*R42-testdata[[#This Row],[Q2'']]*Q42</f>
        <v>1.0954811530124089</v>
      </c>
      <c r="U43" s="9">
        <f>0.2*testdata[[#This Row],[Re]]+0.8*U42</f>
        <v>20.802224662373057</v>
      </c>
      <c r="V43" s="9">
        <f>0.2*testdata[[#This Row],[Im]]+0.8*V42</f>
        <v>3.9497513972451386</v>
      </c>
      <c r="W43" s="9">
        <f>IF(AND(testdata[[#This Row],[Re'']]&lt;&gt;0,testdata[[#This Row],[Im'']]&lt;&gt;0),2*PI()/ATAN(testdata[[#This Row],[Im'']]/testdata[[#This Row],[Re'']]),0)</f>
        <v>33.48567543016339</v>
      </c>
      <c r="X43" s="9">
        <f>IF(testdata[[#This Row],[pd-atan]]&gt;1.5*Z42,1.5*Z42,IF(testdata[[#This Row],[pd-atan]]&lt;0.67*Z42,0.67*Z42,testdata[[#This Row],[pd-atan]]))</f>
        <v>33.48567543016339</v>
      </c>
      <c r="Y43" s="9">
        <f>IF(testdata[[#This Row],[pd-limit1]]&lt;6,6,IF(testdata[[#This Row],[pd-limit1]]&gt;50,50,testdata[[#This Row],[pd-limit1]]))</f>
        <v>33.48567543016339</v>
      </c>
      <c r="Z43" s="14">
        <f>0.2*testdata[[#This Row],[pd-limit2]]+0.8*Z42</f>
        <v>30.857001068915448</v>
      </c>
      <c r="AA43" s="14">
        <f>0.33*testdata[[#This Row],[period]]+0.67*AA42</f>
        <v>30.223008767575983</v>
      </c>
      <c r="AB43" s="32">
        <f>TRUNC(testdata[[#This Row],[SmPd]]+0.5,0)</f>
        <v>30</v>
      </c>
      <c r="AC43" s="14">
        <f ca="1">IF(testdata[[#This Row],[PdInt]]&lt;=0,0,AVERAGE(OFFSET(testdata[[#This Row],[price]],0,0,-testdata[[#This Row],[PdInt]],1)))</f>
        <v>219.10316666666674</v>
      </c>
      <c r="AD43" s="14">
        <f ca="1">IF(testdata[[#This Row],[i]]&lt;11,testdata[[#This Row],[price]],(4*testdata[[#This Row],[iTrend]]+3*AC42+2*AC41+AC40)/10)</f>
        <v>218.71746666666672</v>
      </c>
      <c r="AE43" s="14">
        <f>(4*testdata[[#This Row],[price]]+3*H42+2*H41+H40)/10</f>
        <v>225.28049999999999</v>
      </c>
      <c r="AF43" t="str">
        <f ca="1">IF(OR(ROUND(testdata[[#This Row],[Trendline]],4)&lt;&gt;Table3[[#This Row],[Trendline]],ROUND(testdata[[#This Row],[SmPrice]],4)&lt;&gt;Table3[[#This Row],[SmPrice]]),"ERR","")</f>
        <v/>
      </c>
      <c r="AG43" s="3">
        <v>42797</v>
      </c>
      <c r="AH43" s="14">
        <v>30.222999999999999</v>
      </c>
      <c r="AI43" s="35">
        <v>30</v>
      </c>
      <c r="AJ43" s="14">
        <v>219.10319999999999</v>
      </c>
      <c r="AK43" s="14">
        <v>218.7175</v>
      </c>
      <c r="AL43" s="14">
        <v>225.28049999999999</v>
      </c>
    </row>
    <row r="44" spans="1:38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31">
        <f>(testdata[[#This Row],[high]]+testdata[[#This Row],[low]])/2</f>
        <v>224.44499999999999</v>
      </c>
      <c r="I44" s="24">
        <f>(4*testdata[[#This Row],[price]]+3*H43+2*H42+H41)/10</f>
        <v>225.03349999999995</v>
      </c>
      <c r="J44" s="9">
        <f>(0.0962*testdata[[#This Row],[smooth]]+0.5769*I42-0.5769*I40-0.0962*I38)*(0.075*$Z43+0.54)</f>
        <v>3.411133872919196</v>
      </c>
      <c r="K44" s="14">
        <f t="shared" si="0"/>
        <v>1.2696871873953004</v>
      </c>
      <c r="L44" s="14">
        <f>(0.0962*testdata[[#This Row],[detrender]]+0.5769*J42-0.5769*J40-0.0962*J38)*(0.075*$Z43+0.54)</f>
        <v>-5.4528289679556828E-2</v>
      </c>
      <c r="M44" s="9">
        <f>(0.0962*testdata[[#This Row],[I1]]+0.5769*K42-0.5769*K40-0.0962*K38)*(0.075*$Z43+0.54)</f>
        <v>-1.8160626579976638</v>
      </c>
      <c r="N44" s="9">
        <f>(0.0962*testdata[[#This Row],[Q1]]+0.5769*L42-0.5769*L40-0.0962*L38)*(0.075*$Z43+0.54)</f>
        <v>-3.6244376330074228</v>
      </c>
      <c r="O44" s="9">
        <f>testdata[[#This Row],[I1]]-testdata[[#This Row],[JQ]]</f>
        <v>4.8941248204027232</v>
      </c>
      <c r="P44" s="9">
        <f>testdata[[#This Row],[Q1]]+testdata[[#This Row],[jI]]</f>
        <v>-1.8705909476772207</v>
      </c>
      <c r="Q44" s="9">
        <f>0.2*testdata[[#This Row],[I2]]+0.8*Q43</f>
        <v>3.9159145520689189</v>
      </c>
      <c r="R44" s="9">
        <f>0.2*testdata[[#This Row],[Q2]]+0.8*R43</f>
        <v>-1.0915985691954533</v>
      </c>
      <c r="S44" s="9">
        <f>testdata[[#This Row],[I2'']]*Q43+testdata[[#This Row],[Q2'']]*R43</f>
        <v>15.35574051774557</v>
      </c>
      <c r="T44" s="9">
        <f>testdata[[#This Row],[I2'']]*R43-testdata[[#This Row],[Q2'']]*Q43</f>
        <v>0.49566366539051243</v>
      </c>
      <c r="U44" s="9">
        <f>0.2*testdata[[#This Row],[Re]]+0.8*U43</f>
        <v>19.712927833447559</v>
      </c>
      <c r="V44" s="9">
        <f>0.2*testdata[[#This Row],[Im]]+0.8*V43</f>
        <v>3.2589338508742136</v>
      </c>
      <c r="W44" s="9">
        <f>IF(AND(testdata[[#This Row],[Re'']]&lt;&gt;0,testdata[[#This Row],[Im'']]&lt;&gt;0),2*PI()/ATAN(testdata[[#This Row],[Im'']]/testdata[[#This Row],[Re'']]),0)</f>
        <v>38.350044633257461</v>
      </c>
      <c r="X44" s="9">
        <f>IF(testdata[[#This Row],[pd-atan]]&gt;1.5*Z43,1.5*Z43,IF(testdata[[#This Row],[pd-atan]]&lt;0.67*Z43,0.67*Z43,testdata[[#This Row],[pd-atan]]))</f>
        <v>38.350044633257461</v>
      </c>
      <c r="Y44" s="9">
        <f>IF(testdata[[#This Row],[pd-limit1]]&lt;6,6,IF(testdata[[#This Row],[pd-limit1]]&gt;50,50,testdata[[#This Row],[pd-limit1]]))</f>
        <v>38.350044633257461</v>
      </c>
      <c r="Z44" s="14">
        <f>0.2*testdata[[#This Row],[pd-limit2]]+0.8*Z43</f>
        <v>32.355609781783855</v>
      </c>
      <c r="AA44" s="14">
        <f>0.33*testdata[[#This Row],[period]]+0.67*AA43</f>
        <v>30.926767102264584</v>
      </c>
      <c r="AB44" s="32">
        <f>TRUNC(testdata[[#This Row],[SmPd]]+0.5,0)</f>
        <v>31</v>
      </c>
      <c r="AC44" s="14">
        <f ca="1">IF(testdata[[#This Row],[PdInt]]&lt;=0,0,AVERAGE(OFFSET(testdata[[#This Row],[price]],0,0,-testdata[[#This Row],[PdInt]],1)))</f>
        <v>219.2754838709678</v>
      </c>
      <c r="AD44" s="14">
        <f ca="1">IF(testdata[[#This Row],[i]]&lt;11,testdata[[#This Row],[price]],(4*testdata[[#This Row],[iTrend]]+3*AC43+2*AC42+AC41)/10)</f>
        <v>219.01954354838716</v>
      </c>
      <c r="AE44" s="14">
        <f>(4*testdata[[#This Row],[price]]+3*H43+2*H42+H41)/10</f>
        <v>225.03349999999995</v>
      </c>
      <c r="AF44" t="str">
        <f ca="1">IF(OR(ROUND(testdata[[#This Row],[Trendline]],4)&lt;&gt;Table3[[#This Row],[Trendline]],ROUND(testdata[[#This Row],[SmPrice]],4)&lt;&gt;Table3[[#This Row],[SmPrice]]),"ERR","")</f>
        <v/>
      </c>
      <c r="AG44" s="3">
        <v>42800</v>
      </c>
      <c r="AH44" s="14">
        <v>30.9268</v>
      </c>
      <c r="AI44" s="35">
        <v>31</v>
      </c>
      <c r="AJ44" s="14">
        <v>219.27549999999999</v>
      </c>
      <c r="AK44" s="14">
        <v>219.01949999999999</v>
      </c>
      <c r="AL44" s="14">
        <v>225.0335</v>
      </c>
    </row>
    <row r="45" spans="1:38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31">
        <f>(testdata[[#This Row],[high]]+testdata[[#This Row],[low]])/2</f>
        <v>224.16</v>
      </c>
      <c r="I45" s="24">
        <f>(4*testdata[[#This Row],[price]]+3*H44+2*H43+H42)/10</f>
        <v>224.57</v>
      </c>
      <c r="J45" s="9">
        <f>(0.0962*testdata[[#This Row],[smooth]]+0.5769*I43-0.5769*I41-0.0962*I39)*(0.075*$Z44+0.54)</f>
        <v>1.6299282094455945</v>
      </c>
      <c r="K45" s="14">
        <f t="shared" si="0"/>
        <v>1.1874797001030744</v>
      </c>
      <c r="L45" s="14">
        <f>(0.0962*testdata[[#This Row],[detrender]]+0.5769*J43-0.5769*J41-0.0962*J39)*(0.075*$Z44+0.54)</f>
        <v>2.0011539830012364</v>
      </c>
      <c r="M45" s="9">
        <f>(0.0962*testdata[[#This Row],[I1]]+0.5769*K43-0.5769*K41-0.0962*K39)*(0.075*$Z44+0.54)</f>
        <v>-2.9789434002542832</v>
      </c>
      <c r="N45" s="9">
        <f>(0.0962*testdata[[#This Row],[Q1]]+0.5769*L43-0.5769*L41-0.0962*L39)*(0.075*$Z44+0.54)</f>
        <v>1.960382531422008</v>
      </c>
      <c r="O45" s="9">
        <f>testdata[[#This Row],[I1]]-testdata[[#This Row],[JQ]]</f>
        <v>-0.77290283131893367</v>
      </c>
      <c r="P45" s="9">
        <f>testdata[[#This Row],[Q1]]+testdata[[#This Row],[jI]]</f>
        <v>-0.9777894172530468</v>
      </c>
      <c r="Q45" s="9">
        <f>0.2*testdata[[#This Row],[I2]]+0.8*Q44</f>
        <v>2.9781510753913487</v>
      </c>
      <c r="R45" s="9">
        <f>0.2*testdata[[#This Row],[Q2]]+0.8*R44</f>
        <v>-1.0688367388069719</v>
      </c>
      <c r="S45" s="9">
        <f>testdata[[#This Row],[I2'']]*Q44+testdata[[#This Row],[Q2'']]*R44</f>
        <v>12.828925789169908</v>
      </c>
      <c r="T45" s="9">
        <f>testdata[[#This Row],[I2'']]*R44-testdata[[#This Row],[Q2'']]*Q44</f>
        <v>0.93452788653501129</v>
      </c>
      <c r="U45" s="9">
        <f>0.2*testdata[[#This Row],[Re]]+0.8*U44</f>
        <v>18.336127424592028</v>
      </c>
      <c r="V45" s="9">
        <f>0.2*testdata[[#This Row],[Im]]+0.8*V44</f>
        <v>2.7940526580063731</v>
      </c>
      <c r="W45" s="9">
        <f>IF(AND(testdata[[#This Row],[Re'']]&lt;&gt;0,testdata[[#This Row],[Im'']]&lt;&gt;0),2*PI()/ATAN(testdata[[#This Row],[Im'']]/testdata[[#This Row],[Re'']]),0)</f>
        <v>41.550947084438157</v>
      </c>
      <c r="X45" s="9">
        <f>IF(testdata[[#This Row],[pd-atan]]&gt;1.5*Z44,1.5*Z44,IF(testdata[[#This Row],[pd-atan]]&lt;0.67*Z44,0.67*Z44,testdata[[#This Row],[pd-atan]]))</f>
        <v>41.550947084438157</v>
      </c>
      <c r="Y45" s="9">
        <f>IF(testdata[[#This Row],[pd-limit1]]&lt;6,6,IF(testdata[[#This Row],[pd-limit1]]&gt;50,50,testdata[[#This Row],[pd-limit1]]))</f>
        <v>41.550947084438157</v>
      </c>
      <c r="Z45" s="14">
        <f>0.2*testdata[[#This Row],[pd-limit2]]+0.8*Z44</f>
        <v>34.194677242314718</v>
      </c>
      <c r="AA45" s="14">
        <f>0.33*testdata[[#This Row],[period]]+0.67*AA44</f>
        <v>32.005177448481128</v>
      </c>
      <c r="AB45" s="32">
        <f>TRUNC(testdata[[#This Row],[SmPd]]+0.5,0)</f>
        <v>32</v>
      </c>
      <c r="AC45" s="14">
        <f ca="1">IF(testdata[[#This Row],[PdInt]]&lt;=0,0,AVERAGE(OFFSET(testdata[[#This Row],[price]],0,0,-testdata[[#This Row],[PdInt]],1)))</f>
        <v>219.42812500000005</v>
      </c>
      <c r="AD45" s="14">
        <f ca="1">IF(testdata[[#This Row],[i]]&lt;11,testdata[[#This Row],[price]],(4*testdata[[#This Row],[iTrend]]+3*AC44+2*AC43+AC42)/10)</f>
        <v>219.24716182795706</v>
      </c>
      <c r="AE45" s="14">
        <f>(4*testdata[[#This Row],[price]]+3*H44+2*H43+H42)/10</f>
        <v>224.57</v>
      </c>
      <c r="AF45" t="str">
        <f ca="1">IF(OR(ROUND(testdata[[#This Row],[Trendline]],4)&lt;&gt;Table3[[#This Row],[Trendline]],ROUND(testdata[[#This Row],[SmPrice]],4)&lt;&gt;Table3[[#This Row],[SmPrice]]),"ERR","")</f>
        <v/>
      </c>
      <c r="AG45" s="3">
        <v>42801</v>
      </c>
      <c r="AH45" s="14">
        <v>32.005200000000002</v>
      </c>
      <c r="AI45" s="35">
        <v>32</v>
      </c>
      <c r="AJ45" s="14">
        <v>219.4281</v>
      </c>
      <c r="AK45" s="14">
        <v>219.24719999999999</v>
      </c>
      <c r="AL45" s="14">
        <v>224.57</v>
      </c>
    </row>
    <row r="46" spans="1:38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31">
        <f>(testdata[[#This Row],[high]]+testdata[[#This Row],[low]])/2</f>
        <v>223.92500000000001</v>
      </c>
      <c r="I46" s="24">
        <f>(4*testdata[[#This Row],[price]]+3*H45+2*H44+H43)/10</f>
        <v>224.20850000000002</v>
      </c>
      <c r="J46" s="9">
        <f>(0.0962*testdata[[#This Row],[smooth]]+0.5769*I44-0.5769*I42-0.0962*I40)*(0.075*$Z45+0.54)</f>
        <v>-1.3907680173226937E-2</v>
      </c>
      <c r="K46" s="14">
        <f t="shared" si="0"/>
        <v>2.503538942393924</v>
      </c>
      <c r="L46" s="14">
        <f>(0.0962*testdata[[#This Row],[detrender]]+0.5769*J44-0.5769*J42-0.0962*J40)*(0.075*$Z45+0.54)</f>
        <v>3.5845920969047054</v>
      </c>
      <c r="M46" s="9">
        <f>(0.0962*testdata[[#This Row],[I1]]+0.5769*K44-0.5769*K42-0.0962*K40)*(0.075*$Z45+0.54)</f>
        <v>-1.4086835222687866</v>
      </c>
      <c r="N46" s="9">
        <f>(0.0962*testdata[[#This Row],[Q1]]+0.5769*L44-0.5769*L42-0.0962*L40)*(0.075*$Z45+0.54)</f>
        <v>6.1147889422620789</v>
      </c>
      <c r="O46" s="9">
        <f>testdata[[#This Row],[I1]]-testdata[[#This Row],[JQ]]</f>
        <v>-3.6112499998681549</v>
      </c>
      <c r="P46" s="9">
        <f>testdata[[#This Row],[Q1]]+testdata[[#This Row],[jI]]</f>
        <v>2.175908574635919</v>
      </c>
      <c r="Q46" s="9">
        <f>0.2*testdata[[#This Row],[I2]]+0.8*Q45</f>
        <v>1.6602708603394478</v>
      </c>
      <c r="R46" s="9">
        <f>0.2*testdata[[#This Row],[Q2]]+0.8*R45</f>
        <v>-0.41988767611839373</v>
      </c>
      <c r="S46" s="9">
        <f>testdata[[#This Row],[I2'']]*Q45+testdata[[#This Row],[Q2'']]*R45</f>
        <v>5.3933288225684688</v>
      </c>
      <c r="T46" s="9">
        <f>testdata[[#This Row],[I2'']]*R45-testdata[[#This Row],[Q2'']]*Q45</f>
        <v>-0.52406955772589248</v>
      </c>
      <c r="U46" s="9">
        <f>0.2*testdata[[#This Row],[Re]]+0.8*U45</f>
        <v>15.747567704187318</v>
      </c>
      <c r="V46" s="9">
        <f>0.2*testdata[[#This Row],[Im]]+0.8*V45</f>
        <v>2.1304282148599203</v>
      </c>
      <c r="W46" s="9">
        <f>IF(AND(testdata[[#This Row],[Re'']]&lt;&gt;0,testdata[[#This Row],[Im'']]&lt;&gt;0),2*PI()/ATAN(testdata[[#This Row],[Im'']]/testdata[[#This Row],[Re'']]),0)</f>
        <v>46.725634023298326</v>
      </c>
      <c r="X46" s="9">
        <f>IF(testdata[[#This Row],[pd-atan]]&gt;1.5*Z45,1.5*Z45,IF(testdata[[#This Row],[pd-atan]]&lt;0.67*Z45,0.67*Z45,testdata[[#This Row],[pd-atan]]))</f>
        <v>46.725634023298326</v>
      </c>
      <c r="Y46" s="9">
        <f>IF(testdata[[#This Row],[pd-limit1]]&lt;6,6,IF(testdata[[#This Row],[pd-limit1]]&gt;50,50,testdata[[#This Row],[pd-limit1]]))</f>
        <v>46.725634023298326</v>
      </c>
      <c r="Z46" s="14">
        <f>0.2*testdata[[#This Row],[pd-limit2]]+0.8*Z45</f>
        <v>36.700868598511441</v>
      </c>
      <c r="AA46" s="14">
        <f>0.33*testdata[[#This Row],[period]]+0.67*AA45</f>
        <v>33.554755527991134</v>
      </c>
      <c r="AB46" s="32">
        <f>TRUNC(testdata[[#This Row],[SmPd]]+0.5,0)</f>
        <v>34</v>
      </c>
      <c r="AC46" s="14">
        <f ca="1">IF(testdata[[#This Row],[PdInt]]&lt;=0,0,AVERAGE(OFFSET(testdata[[#This Row],[price]],0,0,-testdata[[#This Row],[PdInt]],1)))</f>
        <v>219.39220588235298</v>
      </c>
      <c r="AD46" s="14">
        <f ca="1">IF(testdata[[#This Row],[i]]&lt;11,testdata[[#This Row],[price]],(4*testdata[[#This Row],[iTrend]]+3*AC45+2*AC44+AC43)/10)</f>
        <v>219.35073329380143</v>
      </c>
      <c r="AE46" s="14">
        <f>(4*testdata[[#This Row],[price]]+3*H45+2*H44+H43)/10</f>
        <v>224.20850000000002</v>
      </c>
      <c r="AF46" t="str">
        <f ca="1">IF(OR(ROUND(testdata[[#This Row],[Trendline]],4)&lt;&gt;Table3[[#This Row],[Trendline]],ROUND(testdata[[#This Row],[SmPrice]],4)&lt;&gt;Table3[[#This Row],[SmPrice]]),"ERR","")</f>
        <v/>
      </c>
      <c r="AG46" s="3">
        <v>42802</v>
      </c>
      <c r="AH46" s="14">
        <v>33.5548</v>
      </c>
      <c r="AI46" s="35">
        <v>34</v>
      </c>
      <c r="AJ46" s="14">
        <v>219.3922</v>
      </c>
      <c r="AK46" s="14">
        <v>219.35069999999999</v>
      </c>
      <c r="AL46" s="14">
        <v>224.20849999999999</v>
      </c>
    </row>
    <row r="47" spans="1:38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31">
        <f>(testdata[[#This Row],[high]]+testdata[[#This Row],[low]])/2</f>
        <v>223.42500000000001</v>
      </c>
      <c r="I47" s="24">
        <f>(4*testdata[[#This Row],[price]]+3*H46+2*H45+H44)/10</f>
        <v>223.82400000000001</v>
      </c>
      <c r="J47" s="9">
        <f>(0.0962*testdata[[#This Row],[smooth]]+0.5769*I45-0.5769*I43-0.0962*I41)*(0.075*$Z46+0.54)</f>
        <v>-1.5728861918885426</v>
      </c>
      <c r="K47" s="14">
        <f t="shared" si="0"/>
        <v>3.411133872919196</v>
      </c>
      <c r="L47" s="14">
        <f>(0.0962*testdata[[#This Row],[detrender]]+0.5769*J45-0.5769*J43-0.0962*J41)*(0.075*$Z46+0.54)</f>
        <v>-2.559777084466198</v>
      </c>
      <c r="M47" s="9">
        <f>(0.0962*testdata[[#This Row],[I1]]+0.5769*K45-0.5769*K43-0.0962*K41)*(0.075*$Z46+0.54)</f>
        <v>-6.2901416635244387E-2</v>
      </c>
      <c r="N47" s="9">
        <f>(0.0962*testdata[[#This Row],[Q1]]+0.5769*L45-0.5769*L43-0.0962*L41)*(0.075*$Z46+0.54)</f>
        <v>5.9727765693561308</v>
      </c>
      <c r="O47" s="9">
        <f>testdata[[#This Row],[I1]]-testdata[[#This Row],[JQ]]</f>
        <v>-2.5616426964369348</v>
      </c>
      <c r="P47" s="9">
        <f>testdata[[#This Row],[Q1]]+testdata[[#This Row],[jI]]</f>
        <v>-2.6226785011014422</v>
      </c>
      <c r="Q47" s="9">
        <f>0.2*testdata[[#This Row],[I2]]+0.8*Q46</f>
        <v>0.81588814898417128</v>
      </c>
      <c r="R47" s="9">
        <f>0.2*testdata[[#This Row],[Q2]]+0.8*R46</f>
        <v>-0.86044584111500355</v>
      </c>
      <c r="S47" s="9">
        <f>testdata[[#This Row],[I2'']]*Q46+testdata[[#This Row],[Q2'']]*R46</f>
        <v>1.7158859237062249</v>
      </c>
      <c r="T47" s="9">
        <f>testdata[[#This Row],[I2'']]*R46-testdata[[#This Row],[Q2'']]*Q46</f>
        <v>1.0859917780540052</v>
      </c>
      <c r="U47" s="9">
        <f>0.2*testdata[[#This Row],[Re]]+0.8*U46</f>
        <v>12.941231348091101</v>
      </c>
      <c r="V47" s="9">
        <f>0.2*testdata[[#This Row],[Im]]+0.8*V46</f>
        <v>1.9215409274987374</v>
      </c>
      <c r="W47" s="9">
        <f>IF(AND(testdata[[#This Row],[Re'']]&lt;&gt;0,testdata[[#This Row],[Im'']]&lt;&gt;0),2*PI()/ATAN(testdata[[#This Row],[Im'']]/testdata[[#This Row],[Re'']]),0)</f>
        <v>42.62529170437368</v>
      </c>
      <c r="X47" s="9">
        <f>IF(testdata[[#This Row],[pd-atan]]&gt;1.5*Z46,1.5*Z46,IF(testdata[[#This Row],[pd-atan]]&lt;0.67*Z46,0.67*Z46,testdata[[#This Row],[pd-atan]]))</f>
        <v>42.62529170437368</v>
      </c>
      <c r="Y47" s="9">
        <f>IF(testdata[[#This Row],[pd-limit1]]&lt;6,6,IF(testdata[[#This Row],[pd-limit1]]&gt;50,50,testdata[[#This Row],[pd-limit1]]))</f>
        <v>42.62529170437368</v>
      </c>
      <c r="Z47" s="14">
        <f>0.2*testdata[[#This Row],[pd-limit2]]+0.8*Z46</f>
        <v>37.885753219683892</v>
      </c>
      <c r="AA47" s="14">
        <f>0.33*testdata[[#This Row],[period]]+0.67*AA46</f>
        <v>34.983984766249748</v>
      </c>
      <c r="AB47" s="32">
        <f>TRUNC(testdata[[#This Row],[SmPd]]+0.5,0)</f>
        <v>35</v>
      </c>
      <c r="AC47" s="14">
        <f ca="1">IF(testdata[[#This Row],[PdInt]]&lt;=0,0,AVERAGE(OFFSET(testdata[[#This Row],[price]],0,0,-testdata[[#This Row],[PdInt]],1)))</f>
        <v>219.50742857142859</v>
      </c>
      <c r="AD47" s="14">
        <f ca="1">IF(testdata[[#This Row],[i]]&lt;11,testdata[[#This Row],[price]],(4*testdata[[#This Row],[iTrend]]+3*AC46+2*AC45+AC44)/10)</f>
        <v>219.43380658037412</v>
      </c>
      <c r="AE47" s="14">
        <f>(4*testdata[[#This Row],[price]]+3*H46+2*H45+H44)/10</f>
        <v>223.82400000000001</v>
      </c>
      <c r="AF47" t="str">
        <f ca="1">IF(OR(ROUND(testdata[[#This Row],[Trendline]],4)&lt;&gt;Table3[[#This Row],[Trendline]],ROUND(testdata[[#This Row],[SmPrice]],4)&lt;&gt;Table3[[#This Row],[SmPrice]]),"ERR","")</f>
        <v/>
      </c>
      <c r="AG47" s="3">
        <v>42803</v>
      </c>
      <c r="AH47" s="14">
        <v>34.984000000000002</v>
      </c>
      <c r="AI47" s="35">
        <v>35</v>
      </c>
      <c r="AJ47" s="14">
        <v>219.50739999999999</v>
      </c>
      <c r="AK47" s="14">
        <v>219.43379999999999</v>
      </c>
      <c r="AL47" s="14">
        <v>223.82400000000001</v>
      </c>
    </row>
    <row r="48" spans="1:38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31">
        <f>(testdata[[#This Row],[high]]+testdata[[#This Row],[low]])/2</f>
        <v>224.19499999999999</v>
      </c>
      <c r="I48" s="24">
        <f>(4*testdata[[#This Row],[price]]+3*H47+2*H46+H45)/10</f>
        <v>223.90649999999999</v>
      </c>
      <c r="J48" s="9">
        <f>(0.0962*testdata[[#This Row],[smooth]]+0.5769*I46-0.5769*I44-0.0962*I42)*(0.075*$Z47+0.54)</f>
        <v>-2.0211887938336135</v>
      </c>
      <c r="K48" s="14">
        <f t="shared" si="0"/>
        <v>1.6299282094455945</v>
      </c>
      <c r="L48" s="14">
        <f>(0.0962*testdata[[#This Row],[detrender]]+0.5769*J46-0.5769*J44-0.0962*J42)*(0.075*$Z47+0.54)</f>
        <v>-7.7251520454460039</v>
      </c>
      <c r="M48" s="9">
        <f>(0.0962*testdata[[#This Row],[I1]]+0.5769*K46-0.5769*K44-0.0962*K42)*(0.075*$Z47+0.54)</f>
        <v>2.2809289284103258</v>
      </c>
      <c r="N48" s="9">
        <f>(0.0962*testdata[[#This Row],[Q1]]+0.5769*L46-0.5769*L44-0.0962*L42)*(0.075*$Z47+0.54)</f>
        <v>5.5030433102595717</v>
      </c>
      <c r="O48" s="9">
        <f>testdata[[#This Row],[I1]]-testdata[[#This Row],[JQ]]</f>
        <v>-3.873115100813977</v>
      </c>
      <c r="P48" s="9">
        <f>testdata[[#This Row],[Q1]]+testdata[[#This Row],[jI]]</f>
        <v>-5.4442231170356781</v>
      </c>
      <c r="Q48" s="9">
        <f>0.2*testdata[[#This Row],[I2]]+0.8*Q47</f>
        <v>-0.12191250097545847</v>
      </c>
      <c r="R48" s="9">
        <f>0.2*testdata[[#This Row],[Q2]]+0.8*R47</f>
        <v>-1.7772012962991384</v>
      </c>
      <c r="S48" s="9">
        <f>testdata[[#This Row],[I2'']]*Q47+testdata[[#This Row],[Q2'']]*R47</f>
        <v>1.4297184994658891</v>
      </c>
      <c r="T48" s="9">
        <f>testdata[[#This Row],[I2'']]*R47-testdata[[#This Row],[Q2'']]*Q47</f>
        <v>1.5548965804540358</v>
      </c>
      <c r="U48" s="9">
        <f>0.2*testdata[[#This Row],[Re]]+0.8*U47</f>
        <v>10.63892877836606</v>
      </c>
      <c r="V48" s="9">
        <f>0.2*testdata[[#This Row],[Im]]+0.8*V47</f>
        <v>1.8482120580897972</v>
      </c>
      <c r="W48" s="9">
        <f>IF(AND(testdata[[#This Row],[Re'']]&lt;&gt;0,testdata[[#This Row],[Im'']]&lt;&gt;0),2*PI()/ATAN(testdata[[#This Row],[Im'']]/testdata[[#This Row],[Re'']]),0)</f>
        <v>36.529081979392451</v>
      </c>
      <c r="X48" s="9">
        <f>IF(testdata[[#This Row],[pd-atan]]&gt;1.5*Z47,1.5*Z47,IF(testdata[[#This Row],[pd-atan]]&lt;0.67*Z47,0.67*Z47,testdata[[#This Row],[pd-atan]]))</f>
        <v>36.529081979392451</v>
      </c>
      <c r="Y48" s="9">
        <f>IF(testdata[[#This Row],[pd-limit1]]&lt;6,6,IF(testdata[[#This Row],[pd-limit1]]&gt;50,50,testdata[[#This Row],[pd-limit1]]))</f>
        <v>36.529081979392451</v>
      </c>
      <c r="Z48" s="14">
        <f>0.2*testdata[[#This Row],[pd-limit2]]+0.8*Z47</f>
        <v>37.614418971625611</v>
      </c>
      <c r="AA48" s="14">
        <f>0.33*testdata[[#This Row],[period]]+0.67*AA47</f>
        <v>35.852028054023783</v>
      </c>
      <c r="AB48" s="32">
        <f>TRUNC(testdata[[#This Row],[SmPd]]+0.5,0)</f>
        <v>36</v>
      </c>
      <c r="AC48" s="14">
        <f ca="1">IF(testdata[[#This Row],[PdInt]]&lt;=0,0,AVERAGE(OFFSET(testdata[[#This Row],[price]],0,0,-testdata[[#This Row],[PdInt]],1)))</f>
        <v>219.63763888888892</v>
      </c>
      <c r="AD48" s="14">
        <f ca="1">IF(testdata[[#This Row],[i]]&lt;11,testdata[[#This Row],[price]],(4*testdata[[#This Row],[iTrend]]+3*AC47+2*AC46+AC45)/10)</f>
        <v>219.52853780345473</v>
      </c>
      <c r="AE48" s="14">
        <f>(4*testdata[[#This Row],[price]]+3*H47+2*H46+H45)/10</f>
        <v>223.90649999999999</v>
      </c>
      <c r="AF48" t="str">
        <f ca="1">IF(OR(ROUND(testdata[[#This Row],[Trendline]],4)&lt;&gt;Table3[[#This Row],[Trendline]],ROUND(testdata[[#This Row],[SmPrice]],4)&lt;&gt;Table3[[#This Row],[SmPrice]]),"ERR","")</f>
        <v/>
      </c>
      <c r="AG48" s="3">
        <v>42804</v>
      </c>
      <c r="AH48" s="14">
        <v>35.851999999999997</v>
      </c>
      <c r="AI48" s="35">
        <v>36</v>
      </c>
      <c r="AJ48" s="14">
        <v>219.63759999999999</v>
      </c>
      <c r="AK48" s="14">
        <v>219.52850000000001</v>
      </c>
      <c r="AL48" s="14">
        <v>223.90649999999999</v>
      </c>
    </row>
    <row r="49" spans="1:38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31">
        <f>(testdata[[#This Row],[high]]+testdata[[#This Row],[low]])/2</f>
        <v>224.42500000000001</v>
      </c>
      <c r="I49" s="24">
        <f>(4*testdata[[#This Row],[price]]+3*H48+2*H47+H46)/10</f>
        <v>224.10600000000005</v>
      </c>
      <c r="J49" s="9">
        <f>(0.0962*testdata[[#This Row],[smooth]]+0.5769*I47-0.5769*I45-0.0962*I43)*(0.075*$Z48+0.54)</f>
        <v>-1.8262580437675668</v>
      </c>
      <c r="K49" s="14">
        <f t="shared" si="0"/>
        <v>-1.3907680173226937E-2</v>
      </c>
      <c r="L49" s="14">
        <f>(0.0962*testdata[[#This Row],[detrender]]+0.5769*J47-0.5769*J45-0.0962*J43)*(0.075*$Z48+0.54)</f>
        <v>-7.6102617201621037</v>
      </c>
      <c r="M49" s="9">
        <f>(0.0962*testdata[[#This Row],[I1]]+0.5769*K47-0.5769*K45-0.0962*K43)*(0.075*$Z48+0.54)</f>
        <v>3.8807262859596263</v>
      </c>
      <c r="N49" s="9">
        <f>(0.0962*testdata[[#This Row],[Q1]]+0.5769*L47-0.5769*L45-0.0962*L43)*(0.075*$Z48+0.54)</f>
        <v>-10.892831423504084</v>
      </c>
      <c r="O49" s="9">
        <f>testdata[[#This Row],[I1]]-testdata[[#This Row],[JQ]]</f>
        <v>10.878923743330857</v>
      </c>
      <c r="P49" s="9">
        <f>testdata[[#This Row],[Q1]]+testdata[[#This Row],[jI]]</f>
        <v>-3.7295354342024774</v>
      </c>
      <c r="Q49" s="9">
        <f>0.2*testdata[[#This Row],[I2]]+0.8*Q48</f>
        <v>2.0782547478858047</v>
      </c>
      <c r="R49" s="9">
        <f>0.2*testdata[[#This Row],[Q2]]+0.8*R48</f>
        <v>-2.1676681238798063</v>
      </c>
      <c r="S49" s="9">
        <f>testdata[[#This Row],[I2'']]*Q48+testdata[[#This Row],[Q2'']]*R48</f>
        <v>3.5990173657266338</v>
      </c>
      <c r="T49" s="9">
        <f>testdata[[#This Row],[I2'']]*R48-testdata[[#This Row],[Q2'']]*Q48</f>
        <v>-3.9577428742494583</v>
      </c>
      <c r="U49" s="9">
        <f>0.2*testdata[[#This Row],[Re]]+0.8*U48</f>
        <v>9.2309464958381735</v>
      </c>
      <c r="V49" s="9">
        <f>0.2*testdata[[#This Row],[Im]]+0.8*V48</f>
        <v>0.68702107162194614</v>
      </c>
      <c r="W49" s="9">
        <f>IF(AND(testdata[[#This Row],[Re'']]&lt;&gt;0,testdata[[#This Row],[Im'']]&lt;&gt;0),2*PI()/ATAN(testdata[[#This Row],[Im'']]/testdata[[#This Row],[Re'']]),0)</f>
        <v>84.577726866133247</v>
      </c>
      <c r="X49" s="9">
        <f>IF(testdata[[#This Row],[pd-atan]]&gt;1.5*Z48,1.5*Z48,IF(testdata[[#This Row],[pd-atan]]&lt;0.67*Z48,0.67*Z48,testdata[[#This Row],[pd-atan]]))</f>
        <v>56.421628457438416</v>
      </c>
      <c r="Y49" s="9">
        <f>IF(testdata[[#This Row],[pd-limit1]]&lt;6,6,IF(testdata[[#This Row],[pd-limit1]]&gt;50,50,testdata[[#This Row],[pd-limit1]]))</f>
        <v>50</v>
      </c>
      <c r="Z49" s="14">
        <f>0.2*testdata[[#This Row],[pd-limit2]]+0.8*Z48</f>
        <v>40.091535177300486</v>
      </c>
      <c r="AA49" s="14">
        <f>0.33*testdata[[#This Row],[period]]+0.67*AA48</f>
        <v>37.251065404705102</v>
      </c>
      <c r="AB49" s="32">
        <f>TRUNC(testdata[[#This Row],[SmPd]]+0.5,0)</f>
        <v>37</v>
      </c>
      <c r="AC49" s="14">
        <f ca="1">IF(testdata[[#This Row],[PdInt]]&lt;=0,0,AVERAGE(OFFSET(testdata[[#This Row],[price]],0,0,-testdata[[#This Row],[PdInt]],1)))</f>
        <v>219.76702702702704</v>
      </c>
      <c r="AD49" s="14">
        <f ca="1">IF(testdata[[#This Row],[i]]&lt;11,testdata[[#This Row],[price]],(4*testdata[[#This Row],[iTrend]]+3*AC48+2*AC47+AC46)/10)</f>
        <v>219.63880877999856</v>
      </c>
      <c r="AE49" s="14">
        <f>(4*testdata[[#This Row],[price]]+3*H48+2*H47+H46)/10</f>
        <v>224.10600000000005</v>
      </c>
      <c r="AF49" t="str">
        <f ca="1">IF(OR(ROUND(testdata[[#This Row],[Trendline]],4)&lt;&gt;Table3[[#This Row],[Trendline]],ROUND(testdata[[#This Row],[SmPrice]],4)&lt;&gt;Table3[[#This Row],[SmPrice]]),"ERR","")</f>
        <v/>
      </c>
      <c r="AG49" s="3">
        <v>42807</v>
      </c>
      <c r="AH49" s="14">
        <v>37.251100000000001</v>
      </c>
      <c r="AI49" s="35">
        <v>37</v>
      </c>
      <c r="AJ49" s="14">
        <v>219.767</v>
      </c>
      <c r="AK49" s="14">
        <v>219.6388</v>
      </c>
      <c r="AL49" s="14">
        <v>224.10599999999999</v>
      </c>
    </row>
    <row r="50" spans="1:38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31">
        <f>(testdata[[#This Row],[high]]+testdata[[#This Row],[low]])/2</f>
        <v>223.63499999999999</v>
      </c>
      <c r="I50" s="24">
        <f>(4*testdata[[#This Row],[price]]+3*H49+2*H48+H47)/10</f>
        <v>223.96300000000002</v>
      </c>
      <c r="J50" s="9">
        <f>(0.0962*testdata[[#This Row],[smooth]]+0.5769*I48-0.5769*I46-0.0962*I44)*(0.075*$Z49+0.54)</f>
        <v>-0.98321194284034974</v>
      </c>
      <c r="K50" s="14">
        <f t="shared" si="0"/>
        <v>-1.5728861918885426</v>
      </c>
      <c r="L50" s="14">
        <f>(0.0962*testdata[[#This Row],[detrender]]+0.5769*J48-0.5769*J46-0.0962*J44)*(0.075*$Z49+0.54)</f>
        <v>-5.6066593334639121</v>
      </c>
      <c r="M50" s="9">
        <f>(0.0962*testdata[[#This Row],[I1]]+0.5769*K48-0.5769*K46-0.0962*K44)*(0.075*$Z49+0.54)</f>
        <v>-2.7574804759144458</v>
      </c>
      <c r="N50" s="9">
        <f>(0.0962*testdata[[#This Row],[Q1]]+0.5769*L48-0.5769*L46-0.0962*L44)*(0.075*$Z49+0.54)</f>
        <v>-25.036279659207349</v>
      </c>
      <c r="O50" s="9">
        <f>testdata[[#This Row],[I1]]-testdata[[#This Row],[JQ]]</f>
        <v>23.463393467318806</v>
      </c>
      <c r="P50" s="9">
        <f>testdata[[#This Row],[Q1]]+testdata[[#This Row],[jI]]</f>
        <v>-8.3641398093783579</v>
      </c>
      <c r="Q50" s="9">
        <f>0.2*testdata[[#This Row],[I2]]+0.8*Q49</f>
        <v>6.3552824917724049</v>
      </c>
      <c r="R50" s="9">
        <f>0.2*testdata[[#This Row],[Q2]]+0.8*R49</f>
        <v>-3.4069624609795168</v>
      </c>
      <c r="S50" s="9">
        <f>testdata[[#This Row],[I2'']]*Q49+testdata[[#This Row],[Q2'']]*R49</f>
        <v>20.593059938601925</v>
      </c>
      <c r="T50" s="9">
        <f>testdata[[#This Row],[I2'']]*R49-testdata[[#This Row],[Q2'']]*Q49</f>
        <v>-6.695607365267084</v>
      </c>
      <c r="U50" s="9">
        <f>0.2*testdata[[#This Row],[Re]]+0.8*U49</f>
        <v>11.503369184390923</v>
      </c>
      <c r="V50" s="9">
        <f>0.2*testdata[[#This Row],[Im]]+0.8*V49</f>
        <v>-0.78950461575585995</v>
      </c>
      <c r="W50" s="9">
        <f>IF(AND(testdata[[#This Row],[Re'']]&lt;&gt;0,testdata[[#This Row],[Im'']]&lt;&gt;0),2*PI()/ATAN(testdata[[#This Row],[Im'']]/testdata[[#This Row],[Re'']]),0)</f>
        <v>-91.691856839744005</v>
      </c>
      <c r="X50" s="9">
        <f>IF(testdata[[#This Row],[pd-atan]]&gt;1.5*Z49,1.5*Z49,IF(testdata[[#This Row],[pd-atan]]&lt;0.67*Z49,0.67*Z49,testdata[[#This Row],[pd-atan]]))</f>
        <v>26.861328568791325</v>
      </c>
      <c r="Y50" s="9">
        <f>IF(testdata[[#This Row],[pd-limit1]]&lt;6,6,IF(testdata[[#This Row],[pd-limit1]]&gt;50,50,testdata[[#This Row],[pd-limit1]]))</f>
        <v>26.861328568791325</v>
      </c>
      <c r="Z50" s="14">
        <f>0.2*testdata[[#This Row],[pd-limit2]]+0.8*Z49</f>
        <v>37.445493855598656</v>
      </c>
      <c r="AA50" s="14">
        <f>0.33*testdata[[#This Row],[period]]+0.67*AA49</f>
        <v>37.315226793499974</v>
      </c>
      <c r="AB50" s="32">
        <f>TRUNC(testdata[[#This Row],[SmPd]]+0.5,0)</f>
        <v>37</v>
      </c>
      <c r="AC50" s="14">
        <f ca="1">IF(testdata[[#This Row],[PdInt]]&lt;=0,0,AVERAGE(OFFSET(testdata[[#This Row],[price]],0,0,-testdata[[#This Row],[PdInt]],1)))</f>
        <v>220.03527027027033</v>
      </c>
      <c r="AD50" s="14">
        <f ca="1">IF(testdata[[#This Row],[i]]&lt;11,testdata[[#This Row],[price]],(4*testdata[[#This Row],[iTrend]]+3*AC49+2*AC48+AC47)/10)</f>
        <v>219.82248685113686</v>
      </c>
      <c r="AE50" s="14">
        <f>(4*testdata[[#This Row],[price]]+3*H49+2*H48+H47)/10</f>
        <v>223.96300000000002</v>
      </c>
      <c r="AF50" t="str">
        <f ca="1">IF(OR(ROUND(testdata[[#This Row],[Trendline]],4)&lt;&gt;Table3[[#This Row],[Trendline]],ROUND(testdata[[#This Row],[SmPrice]],4)&lt;&gt;Table3[[#This Row],[SmPrice]]),"ERR","")</f>
        <v/>
      </c>
      <c r="AG50" s="3">
        <v>42808</v>
      </c>
      <c r="AH50" s="14">
        <v>37.315199999999997</v>
      </c>
      <c r="AI50" s="35">
        <v>37</v>
      </c>
      <c r="AJ50" s="14">
        <v>220.03530000000001</v>
      </c>
      <c r="AK50" s="14">
        <v>219.82249999999999</v>
      </c>
      <c r="AL50" s="14">
        <v>223.96299999999999</v>
      </c>
    </row>
    <row r="51" spans="1:38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31">
        <f>(testdata[[#This Row],[high]]+testdata[[#This Row],[low]])/2</f>
        <v>225.19499999999999</v>
      </c>
      <c r="I51" s="24">
        <f>(4*testdata[[#This Row],[price]]+3*H50+2*H49+H48)/10</f>
        <v>224.47300000000001</v>
      </c>
      <c r="J51" s="9">
        <f>(0.0962*testdata[[#This Row],[smooth]]+0.5769*I49-0.5769*I47-0.0962*I45)*(0.075*$Z50+0.54)</f>
        <v>0.51349371921971654</v>
      </c>
      <c r="K51" s="14">
        <f t="shared" si="0"/>
        <v>-2.0211887938336135</v>
      </c>
      <c r="L51" s="14">
        <f>(0.0962*testdata[[#This Row],[detrender]]+0.5769*J49-0.5769*J47-0.0962*J45)*(0.075*$Z50+0.54)</f>
        <v>-0.84906092352037077</v>
      </c>
      <c r="M51" s="9">
        <f>(0.0962*testdata[[#This Row],[I1]]+0.5769*K49-0.5769*K47-0.0962*K45)*(0.075*$Z50+0.54)</f>
        <v>-7.6497164525122932</v>
      </c>
      <c r="N51" s="9">
        <f>(0.0962*testdata[[#This Row],[Q1]]+0.5769*L49-0.5769*L47-0.0962*L45)*(0.075*$Z50+0.54)</f>
        <v>-10.674118996373142</v>
      </c>
      <c r="O51" s="9">
        <f>testdata[[#This Row],[I1]]-testdata[[#This Row],[JQ]]</f>
        <v>8.6529302025395296</v>
      </c>
      <c r="P51" s="9">
        <f>testdata[[#This Row],[Q1]]+testdata[[#This Row],[jI]]</f>
        <v>-8.4987773760326633</v>
      </c>
      <c r="Q51" s="9">
        <f>0.2*testdata[[#This Row],[I2]]+0.8*Q50</f>
        <v>6.81481203392583</v>
      </c>
      <c r="R51" s="9">
        <f>0.2*testdata[[#This Row],[Q2]]+0.8*R50</f>
        <v>-4.4253254439901459</v>
      </c>
      <c r="S51" s="9">
        <f>testdata[[#This Row],[I2'']]*Q50+testdata[[#This Row],[Q2'']]*R50</f>
        <v>58.386973269220661</v>
      </c>
      <c r="T51" s="9">
        <f>testdata[[#This Row],[I2'']]*R50-testdata[[#This Row],[Q2'']]*Q50</f>
        <v>4.9063845363687477</v>
      </c>
      <c r="U51" s="9">
        <f>0.2*testdata[[#This Row],[Re]]+0.8*U50</f>
        <v>20.880090001356869</v>
      </c>
      <c r="V51" s="9">
        <f>0.2*testdata[[#This Row],[Im]]+0.8*V50</f>
        <v>0.34967321466906165</v>
      </c>
      <c r="W51" s="9">
        <f>IF(AND(testdata[[#This Row],[Re'']]&lt;&gt;0,testdata[[#This Row],[Im'']]&lt;&gt;0),2*PI()/ATAN(testdata[[#This Row],[Im'']]/testdata[[#This Row],[Re'']]),0)</f>
        <v>375.2238742340092</v>
      </c>
      <c r="X51" s="9">
        <f>IF(testdata[[#This Row],[pd-atan]]&gt;1.5*Z50,1.5*Z50,IF(testdata[[#This Row],[pd-atan]]&lt;0.67*Z50,0.67*Z50,testdata[[#This Row],[pd-atan]]))</f>
        <v>56.168240783397984</v>
      </c>
      <c r="Y51" s="9">
        <f>IF(testdata[[#This Row],[pd-limit1]]&lt;6,6,IF(testdata[[#This Row],[pd-limit1]]&gt;50,50,testdata[[#This Row],[pd-limit1]]))</f>
        <v>50</v>
      </c>
      <c r="Z51" s="14">
        <f>0.2*testdata[[#This Row],[pd-limit2]]+0.8*Z50</f>
        <v>39.956395084478928</v>
      </c>
      <c r="AA51" s="14">
        <f>0.33*testdata[[#This Row],[period]]+0.67*AA50</f>
        <v>38.186812329523029</v>
      </c>
      <c r="AB51" s="32">
        <f>TRUNC(testdata[[#This Row],[SmPd]]+0.5,0)</f>
        <v>38</v>
      </c>
      <c r="AC51" s="14">
        <f ca="1">IF(testdata[[#This Row],[PdInt]]&lt;=0,0,AVERAGE(OFFSET(testdata[[#This Row],[price]],0,0,-testdata[[#This Row],[PdInt]],1)))</f>
        <v>220.17105263157899</v>
      </c>
      <c r="AD51" s="14">
        <f ca="1">IF(testdata[[#This Row],[i]]&lt;11,testdata[[#This Row],[price]],(4*testdata[[#This Row],[iTrend]]+3*AC50+2*AC49+AC48)/10)</f>
        <v>219.99617142800699</v>
      </c>
      <c r="AE51" s="14">
        <f>(4*testdata[[#This Row],[price]]+3*H50+2*H49+H48)/10</f>
        <v>224.47300000000001</v>
      </c>
      <c r="AF51" t="str">
        <f ca="1">IF(OR(ROUND(testdata[[#This Row],[Trendline]],4)&lt;&gt;Table3[[#This Row],[Trendline]],ROUND(testdata[[#This Row],[SmPrice]],4)&lt;&gt;Table3[[#This Row],[SmPrice]]),"ERR","")</f>
        <v/>
      </c>
      <c r="AG51" s="3">
        <v>42809</v>
      </c>
      <c r="AH51" s="14">
        <v>38.186799999999998</v>
      </c>
      <c r="AI51" s="35">
        <v>38</v>
      </c>
      <c r="AJ51" s="14">
        <v>220.1711</v>
      </c>
      <c r="AK51" s="14">
        <v>219.99619999999999</v>
      </c>
      <c r="AL51" s="14">
        <v>224.47300000000001</v>
      </c>
    </row>
    <row r="52" spans="1:38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31">
        <f>(testdata[[#This Row],[high]]+testdata[[#This Row],[low]])/2</f>
        <v>225.47</v>
      </c>
      <c r="I52" s="24">
        <f>(4*testdata[[#This Row],[price]]+3*H51+2*H50+H49)/10</f>
        <v>224.91600000000003</v>
      </c>
      <c r="J52" s="9">
        <f>(0.0962*testdata[[#This Row],[smooth]]+0.5769*I50-0.5769*I48-0.0962*I46)*(0.075*$Z51+0.54)</f>
        <v>0.35599429562713636</v>
      </c>
      <c r="K52" s="14">
        <f t="shared" si="0"/>
        <v>-1.8262580437675668</v>
      </c>
      <c r="L52" s="14">
        <f>(0.0962*testdata[[#This Row],[detrender]]+0.5769*J50-0.5769*J48-0.0962*J46)*(0.075*$Z51+0.54)</f>
        <v>2.2436779902049757</v>
      </c>
      <c r="M52" s="9">
        <f>(0.0962*testdata[[#This Row],[I1]]+0.5769*K50-0.5769*K48-0.0962*K46)*(0.075*$Z51+0.54)</f>
        <v>-8.0079696804609171</v>
      </c>
      <c r="N52" s="9">
        <f>(0.0962*testdata[[#This Row],[Q1]]+0.5769*L50-0.5769*L48-0.0962*L46)*(0.075*$Z51+0.54)</f>
        <v>3.8662202355994846</v>
      </c>
      <c r="O52" s="9">
        <f>testdata[[#This Row],[I1]]-testdata[[#This Row],[JQ]]</f>
        <v>-5.6924782793670516</v>
      </c>
      <c r="P52" s="9">
        <f>testdata[[#This Row],[Q1]]+testdata[[#This Row],[jI]]</f>
        <v>-5.7642916902559413</v>
      </c>
      <c r="Q52" s="9">
        <f>0.2*testdata[[#This Row],[I2]]+0.8*Q51</f>
        <v>4.3133539712672535</v>
      </c>
      <c r="R52" s="9">
        <f>0.2*testdata[[#This Row],[Q2]]+0.8*R51</f>
        <v>-4.6931186932433056</v>
      </c>
      <c r="S52" s="9">
        <f>testdata[[#This Row],[I2'']]*Q51+testdata[[#This Row],[Q2'']]*R51</f>
        <v>50.16327411484923</v>
      </c>
      <c r="T52" s="9">
        <f>testdata[[#This Row],[I2'']]*R51-testdata[[#This Row],[Q2'']]*Q51</f>
        <v>12.894726669371828</v>
      </c>
      <c r="U52" s="9">
        <f>0.2*testdata[[#This Row],[Re]]+0.8*U51</f>
        <v>26.736726824055342</v>
      </c>
      <c r="V52" s="9">
        <f>0.2*testdata[[#This Row],[Im]]+0.8*V51</f>
        <v>2.8586839056096149</v>
      </c>
      <c r="W52" s="9">
        <f>IF(AND(testdata[[#This Row],[Re'']]&lt;&gt;0,testdata[[#This Row],[Im'']]&lt;&gt;0),2*PI()/ATAN(testdata[[#This Row],[Im'']]/testdata[[#This Row],[Re'']]),0)</f>
        <v>58.988690649596094</v>
      </c>
      <c r="X52" s="9">
        <f>IF(testdata[[#This Row],[pd-atan]]&gt;1.5*Z51,1.5*Z51,IF(testdata[[#This Row],[pd-atan]]&lt;0.67*Z51,0.67*Z51,testdata[[#This Row],[pd-atan]]))</f>
        <v>58.988690649596094</v>
      </c>
      <c r="Y52" s="9">
        <f>IF(testdata[[#This Row],[pd-limit1]]&lt;6,6,IF(testdata[[#This Row],[pd-limit1]]&gt;50,50,testdata[[#This Row],[pd-limit1]]))</f>
        <v>50</v>
      </c>
      <c r="Z52" s="14">
        <f>0.2*testdata[[#This Row],[pd-limit2]]+0.8*Z51</f>
        <v>41.965116067583139</v>
      </c>
      <c r="AA52" s="14">
        <f>0.33*testdata[[#This Row],[period]]+0.67*AA51</f>
        <v>39.433652563082866</v>
      </c>
      <c r="AB52" s="32">
        <f>TRUNC(testdata[[#This Row],[SmPd]]+0.5,0)</f>
        <v>39</v>
      </c>
      <c r="AC52" s="14">
        <f ca="1">IF(testdata[[#This Row],[PdInt]]&lt;=0,0,AVERAGE(OFFSET(testdata[[#This Row],[price]],0,0,-testdata[[#This Row],[PdInt]],1)))</f>
        <v>220.30692307692311</v>
      </c>
      <c r="AD52" s="14">
        <f ca="1">IF(testdata[[#This Row],[i]]&lt;11,testdata[[#This Row],[price]],(4*testdata[[#This Row],[iTrend]]+3*AC51+2*AC50+AC49)/10)</f>
        <v>220.1578417769997</v>
      </c>
      <c r="AE52" s="14">
        <f>(4*testdata[[#This Row],[price]]+3*H51+2*H50+H49)/10</f>
        <v>224.91600000000003</v>
      </c>
      <c r="AF52" t="str">
        <f ca="1">IF(OR(ROUND(testdata[[#This Row],[Trendline]],4)&lt;&gt;Table3[[#This Row],[Trendline]],ROUND(testdata[[#This Row],[SmPrice]],4)&lt;&gt;Table3[[#This Row],[SmPrice]]),"ERR","")</f>
        <v/>
      </c>
      <c r="AG52" s="3">
        <v>42810</v>
      </c>
      <c r="AH52" s="14">
        <v>39.433700000000002</v>
      </c>
      <c r="AI52" s="35">
        <v>39</v>
      </c>
      <c r="AJ52" s="14">
        <v>220.30690000000001</v>
      </c>
      <c r="AK52" s="14">
        <v>220.15780000000001</v>
      </c>
      <c r="AL52" s="14">
        <v>224.916</v>
      </c>
    </row>
    <row r="53" spans="1:38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31">
        <f>(testdata[[#This Row],[high]]+testdata[[#This Row],[low]])/2</f>
        <v>225.35500000000002</v>
      </c>
      <c r="I53" s="24">
        <f>(4*testdata[[#This Row],[price]]+3*H52+2*H51+H50)/10</f>
        <v>225.18549999999996</v>
      </c>
      <c r="J53" s="9">
        <f>(0.0962*testdata[[#This Row],[smooth]]+0.5769*I51-0.5769*I49-0.0962*I47)*(0.075*$Z52+0.54)</f>
        <v>1.2636612333898369</v>
      </c>
      <c r="K53" s="14">
        <f t="shared" si="0"/>
        <v>-0.98321194284034974</v>
      </c>
      <c r="L53" s="14">
        <f>(0.0962*testdata[[#This Row],[detrender]]+0.5769*J51-0.5769*J49-0.0962*J47)*(0.075*$Z52+0.54)</f>
        <v>5.9834388287205176</v>
      </c>
      <c r="M53" s="9">
        <f>(0.0962*testdata[[#This Row],[I1]]+0.5769*K51-0.5769*K49-0.0962*K47)*(0.075*$Z52+0.54)</f>
        <v>-5.8287821667811297</v>
      </c>
      <c r="N53" s="9">
        <f>(0.0962*testdata[[#This Row],[Q1]]+0.5769*L51-0.5769*L49-0.0962*L47)*(0.075*$Z52+0.54)</f>
        <v>17.41327909171649</v>
      </c>
      <c r="O53" s="9">
        <f>testdata[[#This Row],[I1]]-testdata[[#This Row],[JQ]]</f>
        <v>-18.396491034556838</v>
      </c>
      <c r="P53" s="9">
        <f>testdata[[#This Row],[Q1]]+testdata[[#This Row],[jI]]</f>
        <v>0.15465666193938787</v>
      </c>
      <c r="Q53" s="9">
        <f>0.2*testdata[[#This Row],[I2]]+0.8*Q52</f>
        <v>-0.22861502989756488</v>
      </c>
      <c r="R53" s="9">
        <f>0.2*testdata[[#This Row],[Q2]]+0.8*R52</f>
        <v>-3.723563622206767</v>
      </c>
      <c r="S53" s="9">
        <f>testdata[[#This Row],[I2'']]*Q52+testdata[[#This Row],[Q2'']]*R52</f>
        <v>16.489028493759289</v>
      </c>
      <c r="T53" s="9">
        <f>testdata[[#This Row],[I2'']]*R52-testdata[[#This Row],[Q2'']]*Q52</f>
        <v>17.133965407480478</v>
      </c>
      <c r="U53" s="9">
        <f>0.2*testdata[[#This Row],[Re]]+0.8*U52</f>
        <v>24.687187157996135</v>
      </c>
      <c r="V53" s="9">
        <f>0.2*testdata[[#This Row],[Im]]+0.8*V52</f>
        <v>5.7137402059837878</v>
      </c>
      <c r="W53" s="9">
        <f>IF(AND(testdata[[#This Row],[Re'']]&lt;&gt;0,testdata[[#This Row],[Im'']]&lt;&gt;0),2*PI()/ATAN(testdata[[#This Row],[Im'']]/testdata[[#This Row],[Re'']]),0)</f>
        <v>27.625573645496548</v>
      </c>
      <c r="X53" s="9">
        <f>IF(testdata[[#This Row],[pd-atan]]&gt;1.5*Z52,1.5*Z52,IF(testdata[[#This Row],[pd-atan]]&lt;0.67*Z52,0.67*Z52,testdata[[#This Row],[pd-atan]]))</f>
        <v>28.116627765280704</v>
      </c>
      <c r="Y53" s="9">
        <f>IF(testdata[[#This Row],[pd-limit1]]&lt;6,6,IF(testdata[[#This Row],[pd-limit1]]&gt;50,50,testdata[[#This Row],[pd-limit1]]))</f>
        <v>28.116627765280704</v>
      </c>
      <c r="Z53" s="14">
        <f>0.2*testdata[[#This Row],[pd-limit2]]+0.8*Z52</f>
        <v>39.195418407122652</v>
      </c>
      <c r="AA53" s="14">
        <f>0.33*testdata[[#This Row],[period]]+0.67*AA52</f>
        <v>39.355035291615998</v>
      </c>
      <c r="AB53" s="32">
        <f>TRUNC(testdata[[#This Row],[SmPd]]+0.5,0)</f>
        <v>39</v>
      </c>
      <c r="AC53" s="14">
        <f ca="1">IF(testdata[[#This Row],[PdInt]]&lt;=0,0,AVERAGE(OFFSET(testdata[[#This Row],[price]],0,0,-testdata[[#This Row],[PdInt]],1)))</f>
        <v>220.595</v>
      </c>
      <c r="AD53" s="14">
        <f ca="1">IF(testdata[[#This Row],[i]]&lt;11,testdata[[#This Row],[price]],(4*testdata[[#This Row],[iTrend]]+3*AC52+2*AC51+AC50)/10)</f>
        <v>220.36781447641974</v>
      </c>
      <c r="AE53" s="14">
        <f>(4*testdata[[#This Row],[price]]+3*H52+2*H51+H50)/10</f>
        <v>225.18549999999996</v>
      </c>
      <c r="AF53" t="str">
        <f ca="1">IF(OR(ROUND(testdata[[#This Row],[Trendline]],4)&lt;&gt;Table3[[#This Row],[Trendline]],ROUND(testdata[[#This Row],[SmPrice]],4)&lt;&gt;Table3[[#This Row],[SmPrice]]),"ERR","")</f>
        <v/>
      </c>
      <c r="AG53" s="3">
        <v>42811</v>
      </c>
      <c r="AH53" s="14">
        <v>39.354999999999997</v>
      </c>
      <c r="AI53" s="35">
        <v>39</v>
      </c>
      <c r="AJ53" s="14">
        <v>220.595</v>
      </c>
      <c r="AK53" s="14">
        <v>220.36779999999999</v>
      </c>
      <c r="AL53" s="14">
        <v>225.18549999999999</v>
      </c>
    </row>
    <row r="54" spans="1:38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31">
        <f>(testdata[[#This Row],[high]]+testdata[[#This Row],[low]])/2</f>
        <v>224.73000000000002</v>
      </c>
      <c r="I54" s="24">
        <f>(4*testdata[[#This Row],[price]]+3*H53+2*H52+H51)/10</f>
        <v>225.11200000000002</v>
      </c>
      <c r="J54" s="9">
        <f>(0.0962*testdata[[#This Row],[smooth]]+0.5769*I52-0.5769*I50-0.0962*I48)*(0.075*$Z53+0.54)</f>
        <v>2.3165979376913257</v>
      </c>
      <c r="K54" s="14">
        <f t="shared" si="0"/>
        <v>0.51349371921971654</v>
      </c>
      <c r="L54" s="14">
        <f>(0.0962*testdata[[#This Row],[detrender]]+0.5769*J52-0.5769*J50-0.0962*J48)*(0.075*$Z53+0.54)</f>
        <v>4.1403845386385001</v>
      </c>
      <c r="M54" s="9">
        <f>(0.0962*testdata[[#This Row],[I1]]+0.5769*K52-0.5769*K50-0.0962*K48)*(0.075*$Z53+0.54)</f>
        <v>-0.88234071118748847</v>
      </c>
      <c r="N54" s="9">
        <f>(0.0962*testdata[[#This Row],[Q1]]+0.5769*L52-0.5769*L50-0.0962*L48)*(0.075*$Z53+0.54)</f>
        <v>19.730779856739133</v>
      </c>
      <c r="O54" s="9">
        <f>testdata[[#This Row],[I1]]-testdata[[#This Row],[JQ]]</f>
        <v>-19.217286137519416</v>
      </c>
      <c r="P54" s="9">
        <f>testdata[[#This Row],[Q1]]+testdata[[#This Row],[jI]]</f>
        <v>3.2580438274510115</v>
      </c>
      <c r="Q54" s="9">
        <f>0.2*testdata[[#This Row],[I2]]+0.8*Q53</f>
        <v>-4.0263492514219354</v>
      </c>
      <c r="R54" s="9">
        <f>0.2*testdata[[#This Row],[Q2]]+0.8*R53</f>
        <v>-2.3272421322752113</v>
      </c>
      <c r="S54" s="9">
        <f>testdata[[#This Row],[I2'']]*Q53+testdata[[#This Row],[Q2'']]*R53</f>
        <v>9.5861180982987495</v>
      </c>
      <c r="T54" s="9">
        <f>testdata[[#This Row],[I2'']]*R53-testdata[[#This Row],[Q2'']]*Q53</f>
        <v>14.460325073245196</v>
      </c>
      <c r="U54" s="9">
        <f>0.2*testdata[[#This Row],[Re]]+0.8*U53</f>
        <v>21.666973346056661</v>
      </c>
      <c r="V54" s="9">
        <f>0.2*testdata[[#This Row],[Im]]+0.8*V53</f>
        <v>7.4630571794360705</v>
      </c>
      <c r="W54" s="9">
        <f>IF(AND(testdata[[#This Row],[Re'']]&lt;&gt;0,testdata[[#This Row],[Im'']]&lt;&gt;0),2*PI()/ATAN(testdata[[#This Row],[Im'']]/testdata[[#This Row],[Re'']]),0)</f>
        <v>18.941429579202715</v>
      </c>
      <c r="X54" s="9">
        <f>IF(testdata[[#This Row],[pd-atan]]&gt;1.5*Z53,1.5*Z53,IF(testdata[[#This Row],[pd-atan]]&lt;0.67*Z53,0.67*Z53,testdata[[#This Row],[pd-atan]]))</f>
        <v>26.26093033277218</v>
      </c>
      <c r="Y54" s="9">
        <f>IF(testdata[[#This Row],[pd-limit1]]&lt;6,6,IF(testdata[[#This Row],[pd-limit1]]&gt;50,50,testdata[[#This Row],[pd-limit1]]))</f>
        <v>26.26093033277218</v>
      </c>
      <c r="Z54" s="14">
        <f>0.2*testdata[[#This Row],[pd-limit2]]+0.8*Z53</f>
        <v>36.608520792252563</v>
      </c>
      <c r="AA54" s="14">
        <f>0.33*testdata[[#This Row],[period]]+0.67*AA53</f>
        <v>38.448685506826067</v>
      </c>
      <c r="AB54" s="32">
        <f>TRUNC(testdata[[#This Row],[SmPd]]+0.5,0)</f>
        <v>38</v>
      </c>
      <c r="AC54" s="14">
        <f ca="1">IF(testdata[[#This Row],[PdInt]]&lt;=0,0,AVERAGE(OFFSET(testdata[[#This Row],[price]],0,0,-testdata[[#This Row],[PdInt]],1)))</f>
        <v>221.04618421052635</v>
      </c>
      <c r="AD54" s="14">
        <f ca="1">IF(testdata[[#This Row],[i]]&lt;11,testdata[[#This Row],[price]],(4*testdata[[#This Row],[iTrend]]+3*AC53+2*AC52+AC51)/10)</f>
        <v>220.67546356275307</v>
      </c>
      <c r="AE54" s="14">
        <f>(4*testdata[[#This Row],[price]]+3*H53+2*H52+H51)/10</f>
        <v>225.11200000000002</v>
      </c>
      <c r="AF54" t="str">
        <f ca="1">IF(OR(ROUND(testdata[[#This Row],[Trendline]],4)&lt;&gt;Table3[[#This Row],[Trendline]],ROUND(testdata[[#This Row],[SmPrice]],4)&lt;&gt;Table3[[#This Row],[SmPrice]]),"ERR","")</f>
        <v/>
      </c>
      <c r="AG54" s="3">
        <v>42814</v>
      </c>
      <c r="AH54" s="14">
        <v>38.448700000000002</v>
      </c>
      <c r="AI54" s="35">
        <v>38</v>
      </c>
      <c r="AJ54" s="14">
        <v>221.0462</v>
      </c>
      <c r="AK54" s="14">
        <v>220.6755</v>
      </c>
      <c r="AL54" s="14">
        <v>225.11199999999999</v>
      </c>
    </row>
    <row r="55" spans="1:38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31">
        <f>(testdata[[#This Row],[high]]+testdata[[#This Row],[low]])/2</f>
        <v>223.55</v>
      </c>
      <c r="I55" s="24">
        <f>(4*testdata[[#This Row],[price]]+3*H54+2*H53+H52)/10</f>
        <v>224.45700000000002</v>
      </c>
      <c r="J55" s="9">
        <f>(0.0962*testdata[[#This Row],[smooth]]+0.5769*I53-0.5769*I51-0.0962*I49)*(0.075*$Z54+0.54)</f>
        <v>1.4614767316403596</v>
      </c>
      <c r="K55" s="14">
        <f t="shared" si="0"/>
        <v>0.35599429562713636</v>
      </c>
      <c r="L55" s="14">
        <f>(0.0962*testdata[[#This Row],[detrender]]+0.5769*J53-0.5769*J51-0.0962*J49)*(0.075*$Z54+0.54)</f>
        <v>2.4611136029475662</v>
      </c>
      <c r="M55" s="9">
        <f>(0.0962*testdata[[#This Row],[I1]]+0.5769*K53-0.5769*K51-0.0962*K49)*(0.075*$Z54+0.54)</f>
        <v>2.0843877847093117</v>
      </c>
      <c r="N55" s="9">
        <f>(0.0962*testdata[[#This Row],[Q1]]+0.5769*L53-0.5769*L51-0.0962*L49)*(0.075*$Z54+0.54)</f>
        <v>16.134246956108591</v>
      </c>
      <c r="O55" s="9">
        <f>testdata[[#This Row],[I1]]-testdata[[#This Row],[JQ]]</f>
        <v>-15.778252660481455</v>
      </c>
      <c r="P55" s="9">
        <f>testdata[[#This Row],[Q1]]+testdata[[#This Row],[jI]]</f>
        <v>4.5455013876568779</v>
      </c>
      <c r="Q55" s="9">
        <f>0.2*testdata[[#This Row],[I2]]+0.8*Q54</f>
        <v>-6.3767299332338396</v>
      </c>
      <c r="R55" s="9">
        <f>0.2*testdata[[#This Row],[Q2]]+0.8*R54</f>
        <v>-0.95269342828879333</v>
      </c>
      <c r="S55" s="9">
        <f>testdata[[#This Row],[I2'']]*Q54+testdata[[#This Row],[Q2'']]*R54</f>
        <v>27.892090078651314</v>
      </c>
      <c r="T55" s="9">
        <f>testdata[[#This Row],[I2'']]*R54-testdata[[#This Row],[Q2'']]*Q54</f>
        <v>11.004318094937107</v>
      </c>
      <c r="U55" s="9">
        <f>0.2*testdata[[#This Row],[Re]]+0.8*U54</f>
        <v>22.911996692575595</v>
      </c>
      <c r="V55" s="9">
        <f>0.2*testdata[[#This Row],[Im]]+0.8*V54</f>
        <v>8.1713093625362774</v>
      </c>
      <c r="W55" s="9">
        <f>IF(AND(testdata[[#This Row],[Re'']]&lt;&gt;0,testdata[[#This Row],[Im'']]&lt;&gt;0),2*PI()/ATAN(testdata[[#This Row],[Im'']]/testdata[[#This Row],[Re'']]),0)</f>
        <v>18.340947336321065</v>
      </c>
      <c r="X55" s="9">
        <f>IF(testdata[[#This Row],[pd-atan]]&gt;1.5*Z54,1.5*Z54,IF(testdata[[#This Row],[pd-atan]]&lt;0.67*Z54,0.67*Z54,testdata[[#This Row],[pd-atan]]))</f>
        <v>24.527708930809219</v>
      </c>
      <c r="Y55" s="9">
        <f>IF(testdata[[#This Row],[pd-limit1]]&lt;6,6,IF(testdata[[#This Row],[pd-limit1]]&gt;50,50,testdata[[#This Row],[pd-limit1]]))</f>
        <v>24.527708930809219</v>
      </c>
      <c r="Z55" s="14">
        <f>0.2*testdata[[#This Row],[pd-limit2]]+0.8*Z54</f>
        <v>34.192358419963895</v>
      </c>
      <c r="AA55" s="14">
        <f>0.33*testdata[[#This Row],[period]]+0.67*AA54</f>
        <v>37.044097568161554</v>
      </c>
      <c r="AB55" s="32">
        <f>TRUNC(testdata[[#This Row],[SmPd]]+0.5,0)</f>
        <v>37</v>
      </c>
      <c r="AC55" s="14">
        <f ca="1">IF(testdata[[#This Row],[PdInt]]&lt;=0,0,AVERAGE(OFFSET(testdata[[#This Row],[price]],0,0,-testdata[[#This Row],[PdInt]],1)))</f>
        <v>221.3574324324324</v>
      </c>
      <c r="AD55" s="14">
        <f ca="1">IF(testdata[[#This Row],[i]]&lt;11,testdata[[#This Row],[price]],(4*testdata[[#This Row],[iTrend]]+3*AC54+2*AC53+AC52)/10)</f>
        <v>221.00652054382317</v>
      </c>
      <c r="AE55" s="14">
        <f>(4*testdata[[#This Row],[price]]+3*H54+2*H53+H52)/10</f>
        <v>224.45700000000002</v>
      </c>
      <c r="AF55" t="str">
        <f ca="1">IF(OR(ROUND(testdata[[#This Row],[Trendline]],4)&lt;&gt;Table3[[#This Row],[Trendline]],ROUND(testdata[[#This Row],[SmPrice]],4)&lt;&gt;Table3[[#This Row],[SmPrice]]),"ERR","")</f>
        <v/>
      </c>
      <c r="AG55" s="3">
        <v>42815</v>
      </c>
      <c r="AH55" s="14">
        <v>37.0441</v>
      </c>
      <c r="AI55" s="35">
        <v>37</v>
      </c>
      <c r="AJ55" s="14">
        <v>221.35740000000001</v>
      </c>
      <c r="AK55" s="14">
        <v>221.00649999999999</v>
      </c>
      <c r="AL55" s="14">
        <v>224.45699999999999</v>
      </c>
    </row>
    <row r="56" spans="1:38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31">
        <f>(testdata[[#This Row],[high]]+testdata[[#This Row],[low]])/2</f>
        <v>221.87</v>
      </c>
      <c r="I56" s="24">
        <f>(4*testdata[[#This Row],[price]]+3*H55+2*H54+H53)/10</f>
        <v>223.29450000000003</v>
      </c>
      <c r="J56" s="9">
        <f>(0.0962*testdata[[#This Row],[smooth]]+0.5769*I54-0.5769*I52-0.0962*I50)*(0.075*$Z55+0.54)</f>
        <v>0.15138023669438022</v>
      </c>
      <c r="K56" s="14">
        <f t="shared" si="0"/>
        <v>1.2636612333898369</v>
      </c>
      <c r="L56" s="14">
        <f>(0.0962*testdata[[#This Row],[detrender]]+0.5769*J54-0.5769*J52-0.0962*J50)*(0.075*$Z55+0.54)</f>
        <v>3.8501723342214533</v>
      </c>
      <c r="M56" s="9">
        <f>(0.0962*testdata[[#This Row],[I1]]+0.5769*K54-0.5769*K52-0.0962*K50)*(0.075*$Z55+0.54)</f>
        <v>5.0374872346864681</v>
      </c>
      <c r="N56" s="9">
        <f>(0.0962*testdata[[#This Row],[Q1]]+0.5769*L54-0.5769*L52-0.0962*L50)*(0.075*$Z55+0.54)</f>
        <v>6.2211386452031689</v>
      </c>
      <c r="O56" s="9">
        <f>testdata[[#This Row],[I1]]-testdata[[#This Row],[JQ]]</f>
        <v>-4.9574774118133318</v>
      </c>
      <c r="P56" s="9">
        <f>testdata[[#This Row],[Q1]]+testdata[[#This Row],[jI]]</f>
        <v>8.887659568907921</v>
      </c>
      <c r="Q56" s="9">
        <f>0.2*testdata[[#This Row],[I2]]+0.8*Q55</f>
        <v>-6.0928794289497388</v>
      </c>
      <c r="R56" s="9">
        <f>0.2*testdata[[#This Row],[Q2]]+0.8*R55</f>
        <v>1.0153771711505497</v>
      </c>
      <c r="S56" s="9">
        <f>testdata[[#This Row],[I2'']]*Q55+testdata[[#This Row],[Q2'']]*R55</f>
        <v>37.885303475978908</v>
      </c>
      <c r="T56" s="9">
        <f>testdata[[#This Row],[I2'']]*R55-testdata[[#This Row],[Q2'']]*Q55</f>
        <v>12.279432192114403</v>
      </c>
      <c r="U56" s="9">
        <f>0.2*testdata[[#This Row],[Re]]+0.8*U55</f>
        <v>25.906658049256261</v>
      </c>
      <c r="V56" s="9">
        <f>0.2*testdata[[#This Row],[Im]]+0.8*V55</f>
        <v>8.9929339284519028</v>
      </c>
      <c r="W56" s="9">
        <f>IF(AND(testdata[[#This Row],[Re'']]&lt;&gt;0,testdata[[#This Row],[Im'']]&lt;&gt;0),2*PI()/ATAN(testdata[[#This Row],[Im'']]/testdata[[#This Row],[Re'']]),0)</f>
        <v>18.805501216528835</v>
      </c>
      <c r="X56" s="9">
        <f>IF(testdata[[#This Row],[pd-atan]]&gt;1.5*Z55,1.5*Z55,IF(testdata[[#This Row],[pd-atan]]&lt;0.67*Z55,0.67*Z55,testdata[[#This Row],[pd-atan]]))</f>
        <v>22.908880141375811</v>
      </c>
      <c r="Y56" s="9">
        <f>IF(testdata[[#This Row],[pd-limit1]]&lt;6,6,IF(testdata[[#This Row],[pd-limit1]]&gt;50,50,testdata[[#This Row],[pd-limit1]]))</f>
        <v>22.908880141375811</v>
      </c>
      <c r="Z56" s="14">
        <f>0.2*testdata[[#This Row],[pd-limit2]]+0.8*Z55</f>
        <v>31.935662764246278</v>
      </c>
      <c r="AA56" s="14">
        <f>0.33*testdata[[#This Row],[period]]+0.67*AA55</f>
        <v>35.358314082869512</v>
      </c>
      <c r="AB56" s="32">
        <f>TRUNC(testdata[[#This Row],[SmPd]]+0.5,0)</f>
        <v>35</v>
      </c>
      <c r="AC56" s="14">
        <f ca="1">IF(testdata[[#This Row],[PdInt]]&lt;=0,0,AVERAGE(OFFSET(testdata[[#This Row],[price]],0,0,-testdata[[#This Row],[PdInt]],1)))</f>
        <v>221.89742857142852</v>
      </c>
      <c r="AD56" s="14">
        <f ca="1">IF(testdata[[#This Row],[i]]&lt;11,testdata[[#This Row],[price]],(4*testdata[[#This Row],[iTrend]]+3*AC55+2*AC54+AC53)/10)</f>
        <v>221.43493800040636</v>
      </c>
      <c r="AE56" s="14">
        <f>(4*testdata[[#This Row],[price]]+3*H55+2*H54+H53)/10</f>
        <v>223.29450000000003</v>
      </c>
      <c r="AF56" t="str">
        <f ca="1">IF(OR(ROUND(testdata[[#This Row],[Trendline]],4)&lt;&gt;Table3[[#This Row],[Trendline]],ROUND(testdata[[#This Row],[SmPrice]],4)&lt;&gt;Table3[[#This Row],[SmPrice]]),"ERR","")</f>
        <v/>
      </c>
      <c r="AG56" s="3">
        <v>42816</v>
      </c>
      <c r="AH56" s="14">
        <v>35.3583</v>
      </c>
      <c r="AI56" s="35">
        <v>35</v>
      </c>
      <c r="AJ56" s="14">
        <v>221.8974</v>
      </c>
      <c r="AK56" s="14">
        <v>221.4349</v>
      </c>
      <c r="AL56" s="14">
        <v>223.2945</v>
      </c>
    </row>
    <row r="57" spans="1:38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31">
        <f>(testdata[[#This Row],[high]]+testdata[[#This Row],[low]])/2</f>
        <v>222.48500000000001</v>
      </c>
      <c r="I57" s="24">
        <f>(4*testdata[[#This Row],[price]]+3*H56+2*H55+H54)/10</f>
        <v>222.738</v>
      </c>
      <c r="J57" s="9">
        <f>(0.0962*testdata[[#This Row],[smooth]]+0.5769*I55-0.5769*I53-0.0962*I51)*(0.075*$Z56+0.54)</f>
        <v>-1.7234719221572543</v>
      </c>
      <c r="K57" s="14">
        <f t="shared" si="0"/>
        <v>2.3165979376913257</v>
      </c>
      <c r="L57" s="14">
        <f>(0.0962*testdata[[#This Row],[detrender]]+0.5769*J55-0.5769*J53-0.0962*J51)*(0.075*$Z56+0.54)</f>
        <v>-0.29667669836006311</v>
      </c>
      <c r="M57" s="9">
        <f>(0.0962*testdata[[#This Row],[I1]]+0.5769*K55-0.5769*K53-0.0962*K51)*(0.075*$Z56+0.54)</f>
        <v>3.4925149633649988</v>
      </c>
      <c r="N57" s="9">
        <f>(0.0962*testdata[[#This Row],[Q1]]+0.5769*L55-0.5769*L53-0.0962*L51)*(0.075*$Z56+0.54)</f>
        <v>-5.8083880535212433</v>
      </c>
      <c r="O57" s="9">
        <f>testdata[[#This Row],[I1]]-testdata[[#This Row],[JQ]]</f>
        <v>8.1249859912125686</v>
      </c>
      <c r="P57" s="9">
        <f>testdata[[#This Row],[Q1]]+testdata[[#This Row],[jI]]</f>
        <v>3.1958382650049355</v>
      </c>
      <c r="Q57" s="9">
        <f>0.2*testdata[[#This Row],[I2]]+0.8*Q56</f>
        <v>-3.2493063449172777</v>
      </c>
      <c r="R57" s="9">
        <f>0.2*testdata[[#This Row],[Q2]]+0.8*R56</f>
        <v>1.451469389921427</v>
      </c>
      <c r="S57" s="9">
        <f>testdata[[#This Row],[I2'']]*Q56+testdata[[#This Row],[Q2'']]*R56</f>
        <v>21.271420670452379</v>
      </c>
      <c r="T57" s="9">
        <f>testdata[[#This Row],[I2'']]*R56-testdata[[#This Row],[Q2'']]*Q56</f>
        <v>5.544356502898852</v>
      </c>
      <c r="U57" s="9">
        <f>0.2*testdata[[#This Row],[Re]]+0.8*U56</f>
        <v>24.979610573495485</v>
      </c>
      <c r="V57" s="9">
        <f>0.2*testdata[[#This Row],[Im]]+0.8*V56</f>
        <v>8.3032184433412919</v>
      </c>
      <c r="W57" s="9">
        <f>IF(AND(testdata[[#This Row],[Re'']]&lt;&gt;0,testdata[[#This Row],[Im'']]&lt;&gt;0),2*PI()/ATAN(testdata[[#This Row],[Im'']]/testdata[[#This Row],[Re'']]),0)</f>
        <v>19.579265079950144</v>
      </c>
      <c r="X57" s="9">
        <f>IF(testdata[[#This Row],[pd-atan]]&gt;1.5*Z56,1.5*Z56,IF(testdata[[#This Row],[pd-atan]]&lt;0.67*Z56,0.67*Z56,testdata[[#This Row],[pd-atan]]))</f>
        <v>21.396894052045006</v>
      </c>
      <c r="Y57" s="9">
        <f>IF(testdata[[#This Row],[pd-limit1]]&lt;6,6,IF(testdata[[#This Row],[pd-limit1]]&gt;50,50,testdata[[#This Row],[pd-limit1]]))</f>
        <v>21.396894052045006</v>
      </c>
      <c r="Z57" s="14">
        <f>0.2*testdata[[#This Row],[pd-limit2]]+0.8*Z56</f>
        <v>29.827909021806022</v>
      </c>
      <c r="AA57" s="14">
        <f>0.33*testdata[[#This Row],[period]]+0.67*AA56</f>
        <v>33.533280412718561</v>
      </c>
      <c r="AB57" s="32">
        <f>TRUNC(testdata[[#This Row],[SmPd]]+0.5,0)</f>
        <v>34</v>
      </c>
      <c r="AC57" s="14">
        <f ca="1">IF(testdata[[#This Row],[PdInt]]&lt;=0,0,AVERAGE(OFFSET(testdata[[#This Row],[price]],0,0,-testdata[[#This Row],[PdInt]],1)))</f>
        <v>222.31823529411761</v>
      </c>
      <c r="AD57" s="14">
        <f ca="1">IF(testdata[[#This Row],[i]]&lt;11,testdata[[#This Row],[price]],(4*testdata[[#This Row],[iTrend]]+3*AC56+2*AC55+AC54)/10)</f>
        <v>221.87262759661476</v>
      </c>
      <c r="AE57" s="14">
        <f>(4*testdata[[#This Row],[price]]+3*H56+2*H55+H54)/10</f>
        <v>222.738</v>
      </c>
      <c r="AF57" t="str">
        <f ca="1">IF(OR(ROUND(testdata[[#This Row],[Trendline]],4)&lt;&gt;Table3[[#This Row],[Trendline]],ROUND(testdata[[#This Row],[SmPrice]],4)&lt;&gt;Table3[[#This Row],[SmPrice]]),"ERR","")</f>
        <v/>
      </c>
      <c r="AG57" s="3">
        <v>42817</v>
      </c>
      <c r="AH57" s="14">
        <v>33.533299999999997</v>
      </c>
      <c r="AI57" s="35">
        <v>34</v>
      </c>
      <c r="AJ57" s="14">
        <v>222.31819999999999</v>
      </c>
      <c r="AK57" s="14">
        <v>221.87260000000001</v>
      </c>
      <c r="AL57" s="14">
        <v>222.738</v>
      </c>
    </row>
    <row r="58" spans="1:38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31">
        <f>(testdata[[#This Row],[high]]+testdata[[#This Row],[low]])/2</f>
        <v>222.03500000000003</v>
      </c>
      <c r="I58" s="24">
        <f>(4*testdata[[#This Row],[price]]+3*H57+2*H56+H55)/10</f>
        <v>222.28850000000003</v>
      </c>
      <c r="J58" s="9">
        <f>(0.0962*testdata[[#This Row],[smooth]]+0.5769*I56-0.5769*I54-0.0962*I52)*(0.075*$Z57+0.54)</f>
        <v>-3.6137792802585591</v>
      </c>
      <c r="K58" s="14">
        <f t="shared" si="0"/>
        <v>1.4614767316403596</v>
      </c>
      <c r="L58" s="14">
        <f>(0.0962*testdata[[#This Row],[detrender]]+0.5769*J56-0.5769*J54-0.0962*J52)*(0.075*$Z57+0.54)</f>
        <v>-4.5294564937320727</v>
      </c>
      <c r="M58" s="9">
        <f>(0.0962*testdata[[#This Row],[I1]]+0.5769*K56-0.5769*K54-0.0962*K52)*(0.075*$Z57+0.54)</f>
        <v>2.0801864325532722</v>
      </c>
      <c r="N58" s="9">
        <f>(0.0962*testdata[[#This Row],[Q1]]+0.5769*L56-0.5769*L54-0.0962*L52)*(0.075*$Z57+0.54)</f>
        <v>-2.2744364181636727</v>
      </c>
      <c r="O58" s="9">
        <f>testdata[[#This Row],[I1]]-testdata[[#This Row],[JQ]]</f>
        <v>3.7359131498040323</v>
      </c>
      <c r="P58" s="9">
        <f>testdata[[#This Row],[Q1]]+testdata[[#This Row],[jI]]</f>
        <v>-2.4492700611788005</v>
      </c>
      <c r="Q58" s="9">
        <f>0.2*testdata[[#This Row],[I2]]+0.8*Q57</f>
        <v>-1.8522624459730155</v>
      </c>
      <c r="R58" s="9">
        <f>0.2*testdata[[#This Row],[Q2]]+0.8*R57</f>
        <v>0.67132149970138144</v>
      </c>
      <c r="S58" s="9">
        <f>testdata[[#This Row],[I2'']]*Q57+testdata[[#This Row],[Q2'']]*R57</f>
        <v>6.9929707257648177</v>
      </c>
      <c r="T58" s="9">
        <f>testdata[[#This Row],[I2'']]*R57-testdata[[#This Row],[Q2'']]*Q57</f>
        <v>-0.50717303397174218</v>
      </c>
      <c r="U58" s="9">
        <f>0.2*testdata[[#This Row],[Re]]+0.8*U57</f>
        <v>21.382282603949353</v>
      </c>
      <c r="V58" s="9">
        <f>0.2*testdata[[#This Row],[Im]]+0.8*V57</f>
        <v>6.5411401478786857</v>
      </c>
      <c r="W58" s="9">
        <f>IF(AND(testdata[[#This Row],[Re'']]&lt;&gt;0,testdata[[#This Row],[Im'']]&lt;&gt;0),2*PI()/ATAN(testdata[[#This Row],[Im'']]/testdata[[#This Row],[Re'']]),0)</f>
        <v>21.164510914053878</v>
      </c>
      <c r="X58" s="9">
        <f>IF(testdata[[#This Row],[pd-atan]]&gt;1.5*Z57,1.5*Z57,IF(testdata[[#This Row],[pd-atan]]&lt;0.67*Z57,0.67*Z57,testdata[[#This Row],[pd-atan]]))</f>
        <v>21.164510914053878</v>
      </c>
      <c r="Y58" s="9">
        <f>IF(testdata[[#This Row],[pd-limit1]]&lt;6,6,IF(testdata[[#This Row],[pd-limit1]]&gt;50,50,testdata[[#This Row],[pd-limit1]]))</f>
        <v>21.164510914053878</v>
      </c>
      <c r="Z58" s="14">
        <f>0.2*testdata[[#This Row],[pd-limit2]]+0.8*Z57</f>
        <v>28.095229400255594</v>
      </c>
      <c r="AA58" s="14">
        <f>0.33*testdata[[#This Row],[period]]+0.67*AA57</f>
        <v>31.738723578605786</v>
      </c>
      <c r="AB58" s="32">
        <f>TRUNC(testdata[[#This Row],[SmPd]]+0.5,0)</f>
        <v>32</v>
      </c>
      <c r="AC58" s="14">
        <f ca="1">IF(testdata[[#This Row],[PdInt]]&lt;=0,0,AVERAGE(OFFSET(testdata[[#This Row],[price]],0,0,-testdata[[#This Row],[PdInt]],1)))</f>
        <v>222.86499999999998</v>
      </c>
      <c r="AD58" s="14">
        <f ca="1">IF(testdata[[#This Row],[i]]&lt;11,testdata[[#This Row],[price]],(4*testdata[[#This Row],[iTrend]]+3*AC57+2*AC56+AC55)/10)</f>
        <v>222.3566995457642</v>
      </c>
      <c r="AE58" s="14">
        <f>(4*testdata[[#This Row],[price]]+3*H57+2*H56+H55)/10</f>
        <v>222.28850000000003</v>
      </c>
      <c r="AF58" t="str">
        <f ca="1">IF(OR(ROUND(testdata[[#This Row],[Trendline]],4)&lt;&gt;Table3[[#This Row],[Trendline]],ROUND(testdata[[#This Row],[SmPrice]],4)&lt;&gt;Table3[[#This Row],[SmPrice]]),"ERR","")</f>
        <v/>
      </c>
      <c r="AG58" s="3">
        <v>42818</v>
      </c>
      <c r="AH58" s="14">
        <v>31.738700000000001</v>
      </c>
      <c r="AI58" s="35">
        <v>32</v>
      </c>
      <c r="AJ58" s="14">
        <v>222.86500000000001</v>
      </c>
      <c r="AK58" s="14">
        <v>222.35669999999999</v>
      </c>
      <c r="AL58" s="14">
        <v>222.2885</v>
      </c>
    </row>
    <row r="59" spans="1:38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31">
        <f>(testdata[[#This Row],[high]]+testdata[[#This Row],[low]])/2</f>
        <v>220.86500000000001</v>
      </c>
      <c r="I59" s="24">
        <f>(4*testdata[[#This Row],[price]]+3*H58+2*H57+H56)/10</f>
        <v>221.64050000000003</v>
      </c>
      <c r="J59" s="9">
        <f>(0.0962*testdata[[#This Row],[smooth]]+0.5769*I57-0.5769*I55-0.0962*I53)*(0.075*$Z58+0.54)</f>
        <v>-3.5278996241873291</v>
      </c>
      <c r="K59" s="14">
        <f t="shared" si="0"/>
        <v>0.15138023669438022</v>
      </c>
      <c r="L59" s="14">
        <f>(0.0962*testdata[[#This Row],[detrender]]+0.5769*J57-0.5769*J55-0.0962*J53)*(0.075*$Z58+0.54)</f>
        <v>-6.084046138218965</v>
      </c>
      <c r="M59" s="9">
        <f>(0.0962*testdata[[#This Row],[I1]]+0.5769*K57-0.5769*K55-0.0962*K53)*(0.075*$Z58+0.54)</f>
        <v>3.2830387287456784</v>
      </c>
      <c r="N59" s="9">
        <f>(0.0962*testdata[[#This Row],[Q1]]+0.5769*L57-0.5769*L55-0.0962*L53)*(0.075*$Z58+0.54)</f>
        <v>-7.2845681330564149</v>
      </c>
      <c r="O59" s="9">
        <f>testdata[[#This Row],[I1]]-testdata[[#This Row],[JQ]]</f>
        <v>7.4359483697507951</v>
      </c>
      <c r="P59" s="9">
        <f>testdata[[#This Row],[Q1]]+testdata[[#This Row],[jI]]</f>
        <v>-2.8010074094732866</v>
      </c>
      <c r="Q59" s="9">
        <f>0.2*testdata[[#This Row],[I2]]+0.8*Q58</f>
        <v>5.3797171717466785E-3</v>
      </c>
      <c r="R59" s="9">
        <f>0.2*testdata[[#This Row],[Q2]]+0.8*R58</f>
        <v>-2.314428213355213E-2</v>
      </c>
      <c r="S59" s="9">
        <f>testdata[[#This Row],[I2'']]*Q58+testdata[[#This Row],[Q2'']]*R58</f>
        <v>-2.5501902278590637E-2</v>
      </c>
      <c r="T59" s="9">
        <f>testdata[[#This Row],[I2'']]*R58-testdata[[#This Row],[Q2'']]*Q58</f>
        <v>-3.9257764835276578E-2</v>
      </c>
      <c r="U59" s="9">
        <f>0.2*testdata[[#This Row],[Re]]+0.8*U58</f>
        <v>17.100725702703762</v>
      </c>
      <c r="V59" s="9">
        <f>0.2*testdata[[#This Row],[Im]]+0.8*V58</f>
        <v>5.2250605653358928</v>
      </c>
      <c r="W59" s="9">
        <f>IF(AND(testdata[[#This Row],[Re'']]&lt;&gt;0,testdata[[#This Row],[Im'']]&lt;&gt;0),2*PI()/ATAN(testdata[[#This Row],[Im'']]/testdata[[#This Row],[Re'']]),0)</f>
        <v>21.188523889542132</v>
      </c>
      <c r="X59" s="9">
        <f>IF(testdata[[#This Row],[pd-atan]]&gt;1.5*Z58,1.5*Z58,IF(testdata[[#This Row],[pd-atan]]&lt;0.67*Z58,0.67*Z58,testdata[[#This Row],[pd-atan]]))</f>
        <v>21.188523889542132</v>
      </c>
      <c r="Y59" s="9">
        <f>IF(testdata[[#This Row],[pd-limit1]]&lt;6,6,IF(testdata[[#This Row],[pd-limit1]]&gt;50,50,testdata[[#This Row],[pd-limit1]]))</f>
        <v>21.188523889542132</v>
      </c>
      <c r="Z59" s="14">
        <f>0.2*testdata[[#This Row],[pd-limit2]]+0.8*Z58</f>
        <v>26.713888298112902</v>
      </c>
      <c r="AA59" s="14">
        <f>0.33*testdata[[#This Row],[period]]+0.67*AA58</f>
        <v>30.080527936043133</v>
      </c>
      <c r="AB59" s="32">
        <f>TRUNC(testdata[[#This Row],[SmPd]]+0.5,0)</f>
        <v>30</v>
      </c>
      <c r="AC59" s="14">
        <f ca="1">IF(testdata[[#This Row],[PdInt]]&lt;=0,0,AVERAGE(OFFSET(testdata[[#This Row],[price]],0,0,-testdata[[#This Row],[PdInt]],1)))</f>
        <v>223.34649999999999</v>
      </c>
      <c r="AD59" s="14">
        <f ca="1">IF(testdata[[#This Row],[i]]&lt;11,testdata[[#This Row],[price]],(4*testdata[[#This Row],[iTrend]]+3*AC58+2*AC57+AC56)/10)</f>
        <v>222.85148991596634</v>
      </c>
      <c r="AE59" s="14">
        <f>(4*testdata[[#This Row],[price]]+3*H58+2*H57+H56)/10</f>
        <v>221.64050000000003</v>
      </c>
      <c r="AF59" t="str">
        <f ca="1">IF(OR(ROUND(testdata[[#This Row],[Trendline]],4)&lt;&gt;Table3[[#This Row],[Trendline]],ROUND(testdata[[#This Row],[SmPrice]],4)&lt;&gt;Table3[[#This Row],[SmPrice]]),"ERR","")</f>
        <v/>
      </c>
      <c r="AG59" s="3">
        <v>42821</v>
      </c>
      <c r="AH59" s="14">
        <v>30.080500000000001</v>
      </c>
      <c r="AI59" s="35">
        <v>30</v>
      </c>
      <c r="AJ59" s="14">
        <v>223.34649999999999</v>
      </c>
      <c r="AK59" s="14">
        <v>222.85149999999999</v>
      </c>
      <c r="AL59" s="14">
        <v>221.6405</v>
      </c>
    </row>
    <row r="60" spans="1:38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31">
        <f>(testdata[[#This Row],[high]]+testdata[[#This Row],[low]])/2</f>
        <v>222.48500000000001</v>
      </c>
      <c r="I60" s="24">
        <f>(4*testdata[[#This Row],[price]]+3*H59+2*H58+H57)/10</f>
        <v>221.90900000000002</v>
      </c>
      <c r="J60" s="9">
        <f>(0.0962*testdata[[#This Row],[smooth]]+0.5769*I58-0.5769*I56-0.0962*I54)*(0.075*$Z59+0.54)</f>
        <v>-2.2599112960492955</v>
      </c>
      <c r="K60" s="14">
        <f t="shared" si="0"/>
        <v>-1.7234719221572543</v>
      </c>
      <c r="L60" s="14">
        <f>(0.0962*testdata[[#This Row],[detrender]]+0.5769*J58-0.5769*J56-0.0962*J54)*(0.075*$Z59+0.54)</f>
        <v>-6.6446990785288076</v>
      </c>
      <c r="M60" s="9">
        <f>(0.0962*testdata[[#This Row],[I1]]+0.5769*K58-0.5769*K56-0.0962*K54)*(0.075*$Z59+0.54)</f>
        <v>-0.25709186195328998</v>
      </c>
      <c r="N60" s="9">
        <f>(0.0962*testdata[[#This Row],[Q1]]+0.5769*L58-0.5769*L56-0.0962*L54)*(0.075*$Z59+0.54)</f>
        <v>-14.934997064211496</v>
      </c>
      <c r="O60" s="9">
        <f>testdata[[#This Row],[I1]]-testdata[[#This Row],[JQ]]</f>
        <v>13.211525142054242</v>
      </c>
      <c r="P60" s="9">
        <f>testdata[[#This Row],[Q1]]+testdata[[#This Row],[jI]]</f>
        <v>-6.9017909404820976</v>
      </c>
      <c r="Q60" s="9">
        <f>0.2*testdata[[#This Row],[I2]]+0.8*Q59</f>
        <v>2.6466088021482461</v>
      </c>
      <c r="R60" s="9">
        <f>0.2*testdata[[#This Row],[Q2]]+0.8*R59</f>
        <v>-1.3988736138032611</v>
      </c>
      <c r="S60" s="9">
        <f>testdata[[#This Row],[I2'']]*Q59+testdata[[#This Row],[Q2'']]*R59</f>
        <v>4.6613932406857142E-2</v>
      </c>
      <c r="T60" s="9">
        <f>testdata[[#This Row],[I2'']]*R59-testdata[[#This Row],[Q2'']]*Q59</f>
        <v>-5.3728316412780724E-2</v>
      </c>
      <c r="U60" s="9">
        <f>0.2*testdata[[#This Row],[Re]]+0.8*U59</f>
        <v>13.689903348644382</v>
      </c>
      <c r="V60" s="9">
        <f>0.2*testdata[[#This Row],[Im]]+0.8*V59</f>
        <v>4.1693027889861582</v>
      </c>
      <c r="W60" s="9">
        <f>IF(AND(testdata[[#This Row],[Re'']]&lt;&gt;0,testdata[[#This Row],[Im'']]&lt;&gt;0),2*PI()/ATAN(testdata[[#This Row],[Im'']]/testdata[[#This Row],[Re'']]),0)</f>
        <v>21.253636537646521</v>
      </c>
      <c r="X60" s="9">
        <f>IF(testdata[[#This Row],[pd-atan]]&gt;1.5*Z59,1.5*Z59,IF(testdata[[#This Row],[pd-atan]]&lt;0.67*Z59,0.67*Z59,testdata[[#This Row],[pd-atan]]))</f>
        <v>21.253636537646521</v>
      </c>
      <c r="Y60" s="9">
        <f>IF(testdata[[#This Row],[pd-limit1]]&lt;6,6,IF(testdata[[#This Row],[pd-limit1]]&gt;50,50,testdata[[#This Row],[pd-limit1]]))</f>
        <v>21.253636537646521</v>
      </c>
      <c r="Z60" s="14">
        <f>0.2*testdata[[#This Row],[pd-limit2]]+0.8*Z59</f>
        <v>25.621837946019625</v>
      </c>
      <c r="AA60" s="14">
        <f>0.33*testdata[[#This Row],[period]]+0.67*AA59</f>
        <v>28.609160239335377</v>
      </c>
      <c r="AB60" s="32">
        <f>TRUNC(testdata[[#This Row],[SmPd]]+0.5,0)</f>
        <v>29</v>
      </c>
      <c r="AC60" s="14">
        <f ca="1">IF(testdata[[#This Row],[PdInt]]&lt;=0,0,AVERAGE(OFFSET(testdata[[#This Row],[price]],0,0,-testdata[[#This Row],[PdInt]],1)))</f>
        <v>223.5553448275862</v>
      </c>
      <c r="AD60" s="14">
        <f ca="1">IF(testdata[[#This Row],[i]]&lt;11,testdata[[#This Row],[price]],(4*testdata[[#This Row],[iTrend]]+3*AC59+2*AC58+AC57)/10)</f>
        <v>223.23091146044626</v>
      </c>
      <c r="AE60" s="14">
        <f>(4*testdata[[#This Row],[price]]+3*H59+2*H58+H57)/10</f>
        <v>221.90900000000002</v>
      </c>
      <c r="AF60" t="str">
        <f ca="1">IF(OR(ROUND(testdata[[#This Row],[Trendline]],4)&lt;&gt;Table3[[#This Row],[Trendline]],ROUND(testdata[[#This Row],[SmPrice]],4)&lt;&gt;Table3[[#This Row],[SmPrice]]),"ERR","")</f>
        <v/>
      </c>
      <c r="AG60" s="3">
        <v>42822</v>
      </c>
      <c r="AH60" s="14">
        <v>28.609200000000001</v>
      </c>
      <c r="AI60" s="35">
        <v>29</v>
      </c>
      <c r="AJ60" s="14">
        <v>223.55529999999999</v>
      </c>
      <c r="AK60" s="14">
        <v>223.23089999999999</v>
      </c>
      <c r="AL60" s="14">
        <v>221.90899999999999</v>
      </c>
    </row>
    <row r="61" spans="1:38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31">
        <f>(testdata[[#This Row],[high]]+testdata[[#This Row],[low]])/2</f>
        <v>223.23500000000001</v>
      </c>
      <c r="I61" s="24">
        <f>(4*testdata[[#This Row],[price]]+3*H60+2*H59+H58)/10</f>
        <v>222.416</v>
      </c>
      <c r="J61" s="9">
        <f>(0.0962*testdata[[#This Row],[smooth]]+0.5769*I59-0.5769*I57-0.0962*I55)*(0.075*$Z60+0.54)</f>
        <v>-2.0419087770320368</v>
      </c>
      <c r="K61" s="14">
        <f t="shared" si="0"/>
        <v>-3.6137792802585591</v>
      </c>
      <c r="L61" s="14">
        <f>(0.0962*testdata[[#This Row],[detrender]]+0.5769*J59-0.5769*J57-0.0962*J55)*(0.075*$Z60+0.54)</f>
        <v>-3.3921370187649051</v>
      </c>
      <c r="M61" s="9">
        <f>(0.0962*testdata[[#This Row],[I1]]+0.5769*K59-0.5769*K57-0.0962*K55)*(0.075*$Z60+0.54)</f>
        <v>-4.0149468589563169</v>
      </c>
      <c r="N61" s="9">
        <f>(0.0962*testdata[[#This Row],[Q1]]+0.5769*L59-0.5769*L57-0.0962*L55)*(0.075*$Z60+0.54)</f>
        <v>-9.6048582773395523</v>
      </c>
      <c r="O61" s="9">
        <f>testdata[[#This Row],[I1]]-testdata[[#This Row],[JQ]]</f>
        <v>5.9910789970809937</v>
      </c>
      <c r="P61" s="9">
        <f>testdata[[#This Row],[Q1]]+testdata[[#This Row],[jI]]</f>
        <v>-7.407083877721222</v>
      </c>
      <c r="Q61" s="9">
        <f>0.2*testdata[[#This Row],[I2]]+0.8*Q60</f>
        <v>3.315502841134796</v>
      </c>
      <c r="R61" s="9">
        <f>0.2*testdata[[#This Row],[Q2]]+0.8*R60</f>
        <v>-2.6005156665868534</v>
      </c>
      <c r="S61" s="9">
        <f>testdata[[#This Row],[I2'']]*Q60+testdata[[#This Row],[Q2'']]*R60</f>
        <v>12.412631751165216</v>
      </c>
      <c r="T61" s="9">
        <f>testdata[[#This Row],[I2'']]*R60-testdata[[#This Row],[Q2'']]*Q60</f>
        <v>2.2445782123599685</v>
      </c>
      <c r="U61" s="9">
        <f>0.2*testdata[[#This Row],[Re]]+0.8*U60</f>
        <v>13.434449029148549</v>
      </c>
      <c r="V61" s="9">
        <f>0.2*testdata[[#This Row],[Im]]+0.8*V60</f>
        <v>3.7843578736609205</v>
      </c>
      <c r="W61" s="9">
        <f>IF(AND(testdata[[#This Row],[Re'']]&lt;&gt;0,testdata[[#This Row],[Im'']]&lt;&gt;0),2*PI()/ATAN(testdata[[#This Row],[Im'']]/testdata[[#This Row],[Re'']]),0)</f>
        <v>22.883253551520014</v>
      </c>
      <c r="X61" s="9">
        <f>IF(testdata[[#This Row],[pd-atan]]&gt;1.5*Z60,1.5*Z60,IF(testdata[[#This Row],[pd-atan]]&lt;0.67*Z60,0.67*Z60,testdata[[#This Row],[pd-atan]]))</f>
        <v>22.883253551520014</v>
      </c>
      <c r="Y61" s="9">
        <f>IF(testdata[[#This Row],[pd-limit1]]&lt;6,6,IF(testdata[[#This Row],[pd-limit1]]&gt;50,50,testdata[[#This Row],[pd-limit1]]))</f>
        <v>22.883253551520014</v>
      </c>
      <c r="Z61" s="14">
        <f>0.2*testdata[[#This Row],[pd-limit2]]+0.8*Z60</f>
        <v>25.074121067119705</v>
      </c>
      <c r="AA61" s="14">
        <f>0.33*testdata[[#This Row],[period]]+0.67*AA60</f>
        <v>27.442597312504205</v>
      </c>
      <c r="AB61" s="32">
        <f>TRUNC(testdata[[#This Row],[SmPd]]+0.5,0)</f>
        <v>27</v>
      </c>
      <c r="AC61" s="14">
        <f ca="1">IF(testdata[[#This Row],[PdInt]]&lt;=0,0,AVERAGE(OFFSET(testdata[[#This Row],[price]],0,0,-testdata[[#This Row],[PdInt]],1)))</f>
        <v>223.77462962962957</v>
      </c>
      <c r="AD61" s="14">
        <f ca="1">IF(testdata[[#This Row],[i]]&lt;11,testdata[[#This Row],[price]],(4*testdata[[#This Row],[iTrend]]+3*AC60+2*AC59+AC58)/10)</f>
        <v>223.5322553001277</v>
      </c>
      <c r="AE61" s="14">
        <f>(4*testdata[[#This Row],[price]]+3*H60+2*H59+H58)/10</f>
        <v>222.416</v>
      </c>
      <c r="AF61" t="str">
        <f ca="1">IF(OR(ROUND(testdata[[#This Row],[Trendline]],4)&lt;&gt;Table3[[#This Row],[Trendline]],ROUND(testdata[[#This Row],[SmPrice]],4)&lt;&gt;Table3[[#This Row],[SmPrice]]),"ERR","")</f>
        <v/>
      </c>
      <c r="AG61" s="3">
        <v>42823</v>
      </c>
      <c r="AH61" s="14">
        <v>27.442599999999999</v>
      </c>
      <c r="AI61" s="35">
        <v>27</v>
      </c>
      <c r="AJ61" s="14">
        <v>223.77459999999999</v>
      </c>
      <c r="AK61" s="14">
        <v>223.53229999999999</v>
      </c>
      <c r="AL61" s="14">
        <v>222.416</v>
      </c>
    </row>
    <row r="62" spans="1:38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31">
        <f>(testdata[[#This Row],[high]]+testdata[[#This Row],[low]])/2</f>
        <v>223.83500000000001</v>
      </c>
      <c r="I62" s="24">
        <f>(4*testdata[[#This Row],[price]]+3*H61+2*H60+H59)/10</f>
        <v>223.08800000000002</v>
      </c>
      <c r="J62" s="9">
        <f>(0.0962*testdata[[#This Row],[smooth]]+0.5769*I60-0.5769*I58-0.0962*I56)*(0.075*$Z61+0.54)</f>
        <v>-0.57802672466915084</v>
      </c>
      <c r="K62" s="14">
        <f t="shared" si="0"/>
        <v>-3.5278996241873291</v>
      </c>
      <c r="L62" s="14">
        <f>(0.0962*testdata[[#This Row],[detrender]]+0.5769*J60-0.5769*J58-0.0962*J56)*(0.075*$Z61+0.54)</f>
        <v>1.7207209641968002</v>
      </c>
      <c r="M62" s="9">
        <f>(0.0962*testdata[[#This Row],[I1]]+0.5769*K60-0.5769*K58-0.0962*K56)*(0.075*$Z61+0.54)</f>
        <v>-5.5632799383760076</v>
      </c>
      <c r="N62" s="9">
        <f>(0.0962*testdata[[#This Row],[Q1]]+0.5769*L60-0.5769*L58-0.0962*L56)*(0.075*$Z61+0.54)</f>
        <v>-3.4496275043540794</v>
      </c>
      <c r="O62" s="9">
        <f>testdata[[#This Row],[I1]]-testdata[[#This Row],[JQ]]</f>
        <v>-7.8272119833249665E-2</v>
      </c>
      <c r="P62" s="9">
        <f>testdata[[#This Row],[Q1]]+testdata[[#This Row],[jI]]</f>
        <v>-3.8425589741792074</v>
      </c>
      <c r="Q62" s="9">
        <f>0.2*testdata[[#This Row],[I2]]+0.8*Q61</f>
        <v>2.6367478489411873</v>
      </c>
      <c r="R62" s="9">
        <f>0.2*testdata[[#This Row],[Q2]]+0.8*R61</f>
        <v>-2.8489243281053245</v>
      </c>
      <c r="S62" s="9">
        <f>testdata[[#This Row],[I2'']]*Q61+testdata[[#This Row],[Q2'']]*R61</f>
        <v>16.150817332678891</v>
      </c>
      <c r="T62" s="9">
        <f>testdata[[#This Row],[I2'']]*R61-testdata[[#This Row],[Q2'']]*Q61</f>
        <v>2.5887126140004995</v>
      </c>
      <c r="U62" s="9">
        <f>0.2*testdata[[#This Row],[Re]]+0.8*U61</f>
        <v>13.977722689854618</v>
      </c>
      <c r="V62" s="9">
        <f>0.2*testdata[[#This Row],[Im]]+0.8*V61</f>
        <v>3.5452288217288364</v>
      </c>
      <c r="W62" s="9">
        <f>IF(AND(testdata[[#This Row],[Re'']]&lt;&gt;0,testdata[[#This Row],[Im'']]&lt;&gt;0),2*PI()/ATAN(testdata[[#This Row],[Im'']]/testdata[[#This Row],[Re'']]),0)</f>
        <v>25.295016670101447</v>
      </c>
      <c r="X62" s="9">
        <f>IF(testdata[[#This Row],[pd-atan]]&gt;1.5*Z61,1.5*Z61,IF(testdata[[#This Row],[pd-atan]]&lt;0.67*Z61,0.67*Z61,testdata[[#This Row],[pd-atan]]))</f>
        <v>25.295016670101447</v>
      </c>
      <c r="Y62" s="9">
        <f>IF(testdata[[#This Row],[pd-limit1]]&lt;6,6,IF(testdata[[#This Row],[pd-limit1]]&gt;50,50,testdata[[#This Row],[pd-limit1]]))</f>
        <v>25.295016670101447</v>
      </c>
      <c r="Z62" s="14">
        <f>0.2*testdata[[#This Row],[pd-limit2]]+0.8*Z61</f>
        <v>25.118300187716056</v>
      </c>
      <c r="AA62" s="14">
        <f>0.33*testdata[[#This Row],[period]]+0.67*AA61</f>
        <v>26.675579261324117</v>
      </c>
      <c r="AB62" s="32">
        <f>TRUNC(testdata[[#This Row],[SmPd]]+0.5,0)</f>
        <v>27</v>
      </c>
      <c r="AC62" s="14">
        <f ca="1">IF(testdata[[#This Row],[PdInt]]&lt;=0,0,AVERAGE(OFFSET(testdata[[#This Row],[price]],0,0,-testdata[[#This Row],[PdInt]],1)))</f>
        <v>223.80333333333331</v>
      </c>
      <c r="AD62" s="14">
        <f ca="1">IF(testdata[[#This Row],[i]]&lt;11,testdata[[#This Row],[price]],(4*testdata[[#This Row],[iTrend]]+3*AC61+2*AC60+AC59)/10)</f>
        <v>223.69944118773941</v>
      </c>
      <c r="AE62" s="14">
        <f>(4*testdata[[#This Row],[price]]+3*H61+2*H60+H59)/10</f>
        <v>223.08800000000002</v>
      </c>
      <c r="AF62" t="str">
        <f ca="1">IF(OR(ROUND(testdata[[#This Row],[Trendline]],4)&lt;&gt;Table3[[#This Row],[Trendline]],ROUND(testdata[[#This Row],[SmPrice]],4)&lt;&gt;Table3[[#This Row],[SmPrice]]),"ERR","")</f>
        <v/>
      </c>
      <c r="AG62" s="3">
        <v>42824</v>
      </c>
      <c r="AH62" s="14">
        <v>26.675599999999999</v>
      </c>
      <c r="AI62" s="35">
        <v>27</v>
      </c>
      <c r="AJ62" s="14">
        <v>223.80330000000001</v>
      </c>
      <c r="AK62" s="14">
        <v>223.6994</v>
      </c>
      <c r="AL62" s="14">
        <v>223.08799999999999</v>
      </c>
    </row>
    <row r="63" spans="1:38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31">
        <f>(testdata[[#This Row],[high]]+testdata[[#This Row],[low]])/2</f>
        <v>224.02499999999998</v>
      </c>
      <c r="I63" s="24">
        <f>(4*testdata[[#This Row],[price]]+3*H62+2*H61+H60)/10</f>
        <v>223.65600000000001</v>
      </c>
      <c r="J63" s="9">
        <f>(0.0962*testdata[[#This Row],[smooth]]+0.5769*I61-0.5769*I59-0.0962*I57)*(0.075*$Z62+0.54)</f>
        <v>1.2984625673042551</v>
      </c>
      <c r="K63" s="14">
        <f t="shared" si="0"/>
        <v>-2.2599112960492955</v>
      </c>
      <c r="L63" s="14">
        <f>(0.0962*testdata[[#This Row],[detrender]]+0.5769*J61-0.5769*J59-0.0962*J57)*(0.075*$Z62+0.54)</f>
        <v>2.782552848426147</v>
      </c>
      <c r="M63" s="9">
        <f>(0.0962*testdata[[#This Row],[I1]]+0.5769*K61-0.5769*K59-0.0962*K57)*(0.075*$Z62+0.54)</f>
        <v>-6.3320778080431293</v>
      </c>
      <c r="N63" s="9">
        <f>(0.0962*testdata[[#This Row],[Q1]]+0.5769*L61-0.5769*L59-0.0962*L57)*(0.075*$Z62+0.54)</f>
        <v>4.4821868853170539</v>
      </c>
      <c r="O63" s="9">
        <f>testdata[[#This Row],[I1]]-testdata[[#This Row],[JQ]]</f>
        <v>-6.7420981813663499</v>
      </c>
      <c r="P63" s="9">
        <f>testdata[[#This Row],[Q1]]+testdata[[#This Row],[jI]]</f>
        <v>-3.5495249596169822</v>
      </c>
      <c r="Q63" s="9">
        <f>0.2*testdata[[#This Row],[I2]]+0.8*Q62</f>
        <v>0.76097864287967965</v>
      </c>
      <c r="R63" s="9">
        <f>0.2*testdata[[#This Row],[Q2]]+0.8*R62</f>
        <v>-2.9890444544076562</v>
      </c>
      <c r="S63" s="9">
        <f>testdata[[#This Row],[I2'']]*Q62+testdata[[#This Row],[Q2'']]*R62</f>
        <v>10.522070263653458</v>
      </c>
      <c r="T63" s="9">
        <f>testdata[[#This Row],[I2'']]*R62-testdata[[#This Row],[Q2'']]*Q62</f>
        <v>5.7133859666804794</v>
      </c>
      <c r="U63" s="9">
        <f>0.2*testdata[[#This Row],[Re]]+0.8*U62</f>
        <v>13.286592204614387</v>
      </c>
      <c r="V63" s="9">
        <f>0.2*testdata[[#This Row],[Im]]+0.8*V62</f>
        <v>3.978860250719165</v>
      </c>
      <c r="W63" s="9">
        <f>IF(AND(testdata[[#This Row],[Re'']]&lt;&gt;0,testdata[[#This Row],[Im'']]&lt;&gt;0),2*PI()/ATAN(testdata[[#This Row],[Im'']]/testdata[[#This Row],[Re'']]),0)</f>
        <v>21.594279365438545</v>
      </c>
      <c r="X63" s="9">
        <f>IF(testdata[[#This Row],[pd-atan]]&gt;1.5*Z62,1.5*Z62,IF(testdata[[#This Row],[pd-atan]]&lt;0.67*Z62,0.67*Z62,testdata[[#This Row],[pd-atan]]))</f>
        <v>21.594279365438545</v>
      </c>
      <c r="Y63" s="9">
        <f>IF(testdata[[#This Row],[pd-limit1]]&lt;6,6,IF(testdata[[#This Row],[pd-limit1]]&gt;50,50,testdata[[#This Row],[pd-limit1]]))</f>
        <v>21.594279365438545</v>
      </c>
      <c r="Z63" s="14">
        <f>0.2*testdata[[#This Row],[pd-limit2]]+0.8*Z62</f>
        <v>24.413496023260556</v>
      </c>
      <c r="AA63" s="14">
        <f>0.33*testdata[[#This Row],[period]]+0.67*AA62</f>
        <v>25.929091792763142</v>
      </c>
      <c r="AB63" s="32">
        <f>TRUNC(testdata[[#This Row],[SmPd]]+0.5,0)</f>
        <v>26</v>
      </c>
      <c r="AC63" s="14">
        <f ca="1">IF(testdata[[#This Row],[PdInt]]&lt;=0,0,AVERAGE(OFFSET(testdata[[#This Row],[price]],0,0,-testdata[[#This Row],[PdInt]],1)))</f>
        <v>223.8615384615384</v>
      </c>
      <c r="AD63" s="14">
        <f ca="1">IF(testdata[[#This Row],[i]]&lt;11,testdata[[#This Row],[price]],(4*testdata[[#This Row],[iTrend]]+3*AC62+2*AC61+AC60)/10)</f>
        <v>223.79607579329991</v>
      </c>
      <c r="AE63" s="14">
        <f>(4*testdata[[#This Row],[price]]+3*H62+2*H61+H60)/10</f>
        <v>223.65600000000001</v>
      </c>
      <c r="AF63" t="str">
        <f ca="1">IF(OR(ROUND(testdata[[#This Row],[Trendline]],4)&lt;&gt;Table3[[#This Row],[Trendline]],ROUND(testdata[[#This Row],[SmPrice]],4)&lt;&gt;Table3[[#This Row],[SmPrice]]),"ERR","")</f>
        <v/>
      </c>
      <c r="AG63" s="3">
        <v>42825</v>
      </c>
      <c r="AH63" s="14">
        <v>25.929099999999998</v>
      </c>
      <c r="AI63" s="35">
        <v>26</v>
      </c>
      <c r="AJ63" s="14">
        <v>223.86150000000001</v>
      </c>
      <c r="AK63" s="14">
        <v>223.7961</v>
      </c>
      <c r="AL63" s="14">
        <v>223.65600000000001</v>
      </c>
    </row>
    <row r="64" spans="1:38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31">
        <f>(testdata[[#This Row],[high]]+testdata[[#This Row],[low]])/2</f>
        <v>222.95499999999998</v>
      </c>
      <c r="I64" s="24">
        <f>(4*testdata[[#This Row],[price]]+3*H63+2*H62+H61)/10</f>
        <v>223.48000000000002</v>
      </c>
      <c r="J64" s="9">
        <f>(0.0962*testdata[[#This Row],[smooth]]+0.5769*I62-0.5769*I60-0.0962*I58)*(0.075*$Z63+0.54)</f>
        <v>1.8844506231928209</v>
      </c>
      <c r="K64" s="14">
        <f t="shared" si="0"/>
        <v>-2.0419087770320368</v>
      </c>
      <c r="L64" s="14">
        <f>(0.0962*testdata[[#This Row],[detrender]]+0.5769*J62-0.5769*J60-0.0962*J58)*(0.075*$Z63+0.54)</f>
        <v>3.5546426563709801</v>
      </c>
      <c r="M64" s="9">
        <f>(0.0962*testdata[[#This Row],[I1]]+0.5769*K62-0.5769*K60-0.0962*K58)*(0.075*$Z63+0.54)</f>
        <v>-3.2672548785795259</v>
      </c>
      <c r="N64" s="9">
        <f>(0.0962*testdata[[#This Row],[Q1]]+0.5769*L62-0.5769*L60-0.0962*L58)*(0.075*$Z63+0.54)</f>
        <v>13.28644382739625</v>
      </c>
      <c r="O64" s="9">
        <f>testdata[[#This Row],[I1]]-testdata[[#This Row],[JQ]]</f>
        <v>-15.328352604428286</v>
      </c>
      <c r="P64" s="9">
        <f>testdata[[#This Row],[Q1]]+testdata[[#This Row],[jI]]</f>
        <v>0.28738777779145419</v>
      </c>
      <c r="Q64" s="9">
        <f>0.2*testdata[[#This Row],[I2]]+0.8*Q63</f>
        <v>-2.4568876065819136</v>
      </c>
      <c r="R64" s="9">
        <f>0.2*testdata[[#This Row],[Q2]]+0.8*R63</f>
        <v>-2.3337580079678339</v>
      </c>
      <c r="S64" s="9">
        <f>testdata[[#This Row],[I2'']]*Q63+testdata[[#This Row],[Q2'']]*R63</f>
        <v>5.1060674350811039</v>
      </c>
      <c r="T64" s="9">
        <f>testdata[[#This Row],[I2'']]*R63-testdata[[#This Row],[Q2'']]*Q63</f>
        <v>9.1196862772695155</v>
      </c>
      <c r="U64" s="9">
        <f>0.2*testdata[[#This Row],[Re]]+0.8*U63</f>
        <v>11.65048725070773</v>
      </c>
      <c r="V64" s="9">
        <f>0.2*testdata[[#This Row],[Im]]+0.8*V63</f>
        <v>5.0070254560292353</v>
      </c>
      <c r="W64" s="9">
        <f>IF(AND(testdata[[#This Row],[Re'']]&lt;&gt;0,testdata[[#This Row],[Im'']]&lt;&gt;0),2*PI()/ATAN(testdata[[#This Row],[Im'']]/testdata[[#This Row],[Re'']]),0)</f>
        <v>15.479500906877851</v>
      </c>
      <c r="X64" s="9">
        <f>IF(testdata[[#This Row],[pd-atan]]&gt;1.5*Z63,1.5*Z63,IF(testdata[[#This Row],[pd-atan]]&lt;0.67*Z63,0.67*Z63,testdata[[#This Row],[pd-atan]]))</f>
        <v>16.357042335584573</v>
      </c>
      <c r="Y64" s="9">
        <f>IF(testdata[[#This Row],[pd-limit1]]&lt;6,6,IF(testdata[[#This Row],[pd-limit1]]&gt;50,50,testdata[[#This Row],[pd-limit1]]))</f>
        <v>16.357042335584573</v>
      </c>
      <c r="Z64" s="14">
        <f>0.2*testdata[[#This Row],[pd-limit2]]+0.8*Z63</f>
        <v>22.802205285725364</v>
      </c>
      <c r="AA64" s="14">
        <f>0.33*testdata[[#This Row],[period]]+0.67*AA63</f>
        <v>24.897219245440674</v>
      </c>
      <c r="AB64" s="32">
        <f>TRUNC(testdata[[#This Row],[SmPd]]+0.5,0)</f>
        <v>25</v>
      </c>
      <c r="AC64" s="14">
        <f ca="1">IF(testdata[[#This Row],[PdInt]]&lt;=0,0,AVERAGE(OFFSET(testdata[[#This Row],[price]],0,0,-testdata[[#This Row],[PdInt]],1)))</f>
        <v>223.86199999999997</v>
      </c>
      <c r="AD64" s="14">
        <f ca="1">IF(testdata[[#This Row],[i]]&lt;11,testdata[[#This Row],[price]],(4*testdata[[#This Row],[iTrend]]+3*AC63+2*AC62+AC61)/10)</f>
        <v>223.84139116809109</v>
      </c>
      <c r="AE64" s="14">
        <f>(4*testdata[[#This Row],[price]]+3*H63+2*H62+H61)/10</f>
        <v>223.48000000000002</v>
      </c>
      <c r="AF64" t="str">
        <f ca="1">IF(OR(ROUND(testdata[[#This Row],[Trendline]],4)&lt;&gt;Table3[[#This Row],[Trendline]],ROUND(testdata[[#This Row],[SmPrice]],4)&lt;&gt;Table3[[#This Row],[SmPrice]]),"ERR","")</f>
        <v/>
      </c>
      <c r="AG64" s="3">
        <v>42828</v>
      </c>
      <c r="AH64" s="14">
        <v>24.897200000000002</v>
      </c>
      <c r="AI64" s="35">
        <v>25</v>
      </c>
      <c r="AJ64" s="14">
        <v>223.86199999999999</v>
      </c>
      <c r="AK64" s="14">
        <v>223.84139999999999</v>
      </c>
      <c r="AL64" s="14">
        <v>223.48</v>
      </c>
    </row>
    <row r="65" spans="1:38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31">
        <f>(testdata[[#This Row],[high]]+testdata[[#This Row],[low]])/2</f>
        <v>223.04500000000002</v>
      </c>
      <c r="I65" s="24">
        <f>(4*testdata[[#This Row],[price]]+3*H64+2*H63+H62)/10</f>
        <v>223.29299999999998</v>
      </c>
      <c r="J65" s="9">
        <f>(0.0962*testdata[[#This Row],[smooth]]+0.5769*I63-0.5769*I61-0.0962*I59)*(0.075*$Z64+0.54)</f>
        <v>1.9673792354812287</v>
      </c>
      <c r="K65" s="14">
        <f t="shared" si="0"/>
        <v>-0.57802672466915084</v>
      </c>
      <c r="L65" s="14">
        <f>(0.0962*testdata[[#This Row],[detrender]]+0.5769*J63-0.5769*J61-0.0962*J59)*(0.075*$Z64+0.54)</f>
        <v>5.525744788420508</v>
      </c>
      <c r="M65" s="9">
        <f>(0.0962*testdata[[#This Row],[I1]]+0.5769*K63-0.5769*K61-0.0962*K59)*(0.075*$Z64+0.54)</f>
        <v>1.5995919300147492</v>
      </c>
      <c r="N65" s="9">
        <f>(0.0962*testdata[[#This Row],[Q1]]+0.5769*L63-0.5769*L61-0.0962*L59)*(0.075*$Z64+0.54)</f>
        <v>10.528614957518796</v>
      </c>
      <c r="O65" s="9">
        <f>testdata[[#This Row],[I1]]-testdata[[#This Row],[JQ]]</f>
        <v>-11.106641682187947</v>
      </c>
      <c r="P65" s="9">
        <f>testdata[[#This Row],[Q1]]+testdata[[#This Row],[jI]]</f>
        <v>7.125336718435257</v>
      </c>
      <c r="Q65" s="9">
        <f>0.2*testdata[[#This Row],[I2]]+0.8*Q64</f>
        <v>-4.1868384217031203</v>
      </c>
      <c r="R65" s="9">
        <f>0.2*testdata[[#This Row],[Q2]]+0.8*R64</f>
        <v>-0.44193906268721572</v>
      </c>
      <c r="S65" s="9">
        <f>testdata[[#This Row],[I2'']]*Q64+testdata[[#This Row],[Q2'']]*R64</f>
        <v>11.317970255623464</v>
      </c>
      <c r="T65" s="9">
        <f>testdata[[#This Row],[I2'']]*R64-testdata[[#This Row],[Q2'']]*Q64</f>
        <v>8.685273088736416</v>
      </c>
      <c r="U65" s="9">
        <f>0.2*testdata[[#This Row],[Re]]+0.8*U64</f>
        <v>11.583983851690878</v>
      </c>
      <c r="V65" s="9">
        <f>0.2*testdata[[#This Row],[Im]]+0.8*V64</f>
        <v>5.742674982570672</v>
      </c>
      <c r="W65" s="9">
        <f>IF(AND(testdata[[#This Row],[Re'']]&lt;&gt;0,testdata[[#This Row],[Im'']]&lt;&gt;0),2*PI()/ATAN(testdata[[#This Row],[Im'']]/testdata[[#This Row],[Re'']]),0)</f>
        <v>13.652096115071227</v>
      </c>
      <c r="X65" s="9">
        <f>IF(testdata[[#This Row],[pd-atan]]&gt;1.5*Z64,1.5*Z64,IF(testdata[[#This Row],[pd-atan]]&lt;0.67*Z64,0.67*Z64,testdata[[#This Row],[pd-atan]]))</f>
        <v>15.277477541435994</v>
      </c>
      <c r="Y65" s="9">
        <f>IF(testdata[[#This Row],[pd-limit1]]&lt;6,6,IF(testdata[[#This Row],[pd-limit1]]&gt;50,50,testdata[[#This Row],[pd-limit1]]))</f>
        <v>15.277477541435994</v>
      </c>
      <c r="Z65" s="14">
        <f>0.2*testdata[[#This Row],[pd-limit2]]+0.8*Z64</f>
        <v>21.297259736867488</v>
      </c>
      <c r="AA65" s="14">
        <f>0.33*testdata[[#This Row],[period]]+0.67*AA64</f>
        <v>23.709232607611526</v>
      </c>
      <c r="AB65" s="32">
        <f>TRUNC(testdata[[#This Row],[SmPd]]+0.5,0)</f>
        <v>24</v>
      </c>
      <c r="AC65" s="14">
        <f ca="1">IF(testdata[[#This Row],[PdInt]]&lt;=0,0,AVERAGE(OFFSET(testdata[[#This Row],[price]],0,0,-testdata[[#This Row],[PdInt]],1)))</f>
        <v>223.75229166666659</v>
      </c>
      <c r="AD65" s="14">
        <f ca="1">IF(testdata[[#This Row],[i]]&lt;11,testdata[[#This Row],[price]],(4*testdata[[#This Row],[iTrend]]+3*AC64+2*AC63+AC62)/10)</f>
        <v>223.81215769230766</v>
      </c>
      <c r="AE65" s="14">
        <f>(4*testdata[[#This Row],[price]]+3*H64+2*H63+H62)/10</f>
        <v>223.29299999999998</v>
      </c>
      <c r="AF65" t="str">
        <f ca="1">IF(OR(ROUND(testdata[[#This Row],[Trendline]],4)&lt;&gt;Table3[[#This Row],[Trendline]],ROUND(testdata[[#This Row],[SmPrice]],4)&lt;&gt;Table3[[#This Row],[SmPrice]]),"ERR","")</f>
        <v/>
      </c>
      <c r="AG65" s="3">
        <v>42829</v>
      </c>
      <c r="AH65" s="14">
        <v>23.709199999999999</v>
      </c>
      <c r="AI65" s="35">
        <v>24</v>
      </c>
      <c r="AJ65" s="14">
        <v>223.75229999999999</v>
      </c>
      <c r="AK65" s="14">
        <v>223.81219999999999</v>
      </c>
      <c r="AL65" s="14">
        <v>223.29300000000001</v>
      </c>
    </row>
    <row r="66" spans="1:38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31">
        <f>(testdata[[#This Row],[high]]+testdata[[#This Row],[low]])/2</f>
        <v>223.9</v>
      </c>
      <c r="I66" s="24">
        <f>(4*testdata[[#This Row],[price]]+3*H65+2*H64+H63)/10</f>
        <v>223.46700000000001</v>
      </c>
      <c r="J66" s="9">
        <f>(0.0962*testdata[[#This Row],[smooth]]+0.5769*I64-0.5769*I62-0.0962*I60)*(0.075*$Z65+0.54)</f>
        <v>0.80367487456494813</v>
      </c>
      <c r="K66" s="14">
        <f t="shared" si="0"/>
        <v>1.2984625673042551</v>
      </c>
      <c r="L66" s="14">
        <f>(0.0962*testdata[[#This Row],[detrender]]+0.5769*J64-0.5769*J62-0.0962*J60)*(0.075*$Z65+0.54)</f>
        <v>3.6661443346365883</v>
      </c>
      <c r="M66" s="9">
        <f>(0.0962*testdata[[#This Row],[I1]]+0.5769*K64-0.5769*K62-0.0962*K60)*(0.075*$Z65+0.54)</f>
        <v>2.4535675079625587</v>
      </c>
      <c r="N66" s="9">
        <f>(0.0962*testdata[[#This Row],[Q1]]+0.5769*L64-0.5769*L62-0.0962*L60)*(0.075*$Z65+0.54)</f>
        <v>4.3812240548251395</v>
      </c>
      <c r="O66" s="9">
        <f>testdata[[#This Row],[I1]]-testdata[[#This Row],[JQ]]</f>
        <v>-3.0827614875208846</v>
      </c>
      <c r="P66" s="9">
        <f>testdata[[#This Row],[Q1]]+testdata[[#This Row],[jI]]</f>
        <v>6.1197118425991466</v>
      </c>
      <c r="Q66" s="9">
        <f>0.2*testdata[[#This Row],[I2]]+0.8*Q65</f>
        <v>-3.9660230348666734</v>
      </c>
      <c r="R66" s="9">
        <f>0.2*testdata[[#This Row],[Q2]]+0.8*R65</f>
        <v>0.87039111837005678</v>
      </c>
      <c r="S66" s="9">
        <f>testdata[[#This Row],[I2'']]*Q65+testdata[[#This Row],[Q2'']]*R65</f>
        <v>16.22043778871566</v>
      </c>
      <c r="T66" s="9">
        <f>testdata[[#This Row],[I2'']]*R65-testdata[[#This Row],[Q2'']]*Q65</f>
        <v>5.3969274789257868</v>
      </c>
      <c r="U66" s="9">
        <f>0.2*testdata[[#This Row],[Re]]+0.8*U65</f>
        <v>12.511274639095834</v>
      </c>
      <c r="V66" s="9">
        <f>0.2*testdata[[#This Row],[Im]]+0.8*V65</f>
        <v>5.6735254818416951</v>
      </c>
      <c r="W66" s="9">
        <f>IF(AND(testdata[[#This Row],[Re'']]&lt;&gt;0,testdata[[#This Row],[Im'']]&lt;&gt;0),2*PI()/ATAN(testdata[[#This Row],[Im'']]/testdata[[#This Row],[Re'']]),0)</f>
        <v>14.758326402823025</v>
      </c>
      <c r="X66" s="9">
        <f>IF(testdata[[#This Row],[pd-atan]]&gt;1.5*Z65,1.5*Z65,IF(testdata[[#This Row],[pd-atan]]&lt;0.67*Z65,0.67*Z65,testdata[[#This Row],[pd-atan]]))</f>
        <v>14.758326402823025</v>
      </c>
      <c r="Y66" s="9">
        <f>IF(testdata[[#This Row],[pd-limit1]]&lt;6,6,IF(testdata[[#This Row],[pd-limit1]]&gt;50,50,testdata[[#This Row],[pd-limit1]]))</f>
        <v>14.758326402823025</v>
      </c>
      <c r="Z66" s="14">
        <f>0.2*testdata[[#This Row],[pd-limit2]]+0.8*Z65</f>
        <v>19.989473070058597</v>
      </c>
      <c r="AA66" s="14">
        <f>0.33*testdata[[#This Row],[period]]+0.67*AA65</f>
        <v>22.481711960219062</v>
      </c>
      <c r="AB66" s="32">
        <f>TRUNC(testdata[[#This Row],[SmPd]]+0.5,0)</f>
        <v>22</v>
      </c>
      <c r="AC66" s="14">
        <f ca="1">IF(testdata[[#This Row],[PdInt]]&lt;=0,0,AVERAGE(OFFSET(testdata[[#This Row],[price]],0,0,-testdata[[#This Row],[PdInt]],1)))</f>
        <v>223.58181818181814</v>
      </c>
      <c r="AD66" s="14">
        <f ca="1">IF(testdata[[#This Row],[i]]&lt;11,testdata[[#This Row],[price]],(4*testdata[[#This Row],[iTrend]]+3*AC65+2*AC64+AC63)/10)</f>
        <v>223.71696861888108</v>
      </c>
      <c r="AE66" s="14">
        <f>(4*testdata[[#This Row],[price]]+3*H65+2*H64+H63)/10</f>
        <v>223.46700000000001</v>
      </c>
      <c r="AF66" t="str">
        <f ca="1">IF(OR(ROUND(testdata[[#This Row],[Trendline]],4)&lt;&gt;Table3[[#This Row],[Trendline]],ROUND(testdata[[#This Row],[SmPrice]],4)&lt;&gt;Table3[[#This Row],[SmPrice]]),"ERR","")</f>
        <v/>
      </c>
      <c r="AG66" s="3">
        <v>42830</v>
      </c>
      <c r="AH66" s="14">
        <v>22.4817</v>
      </c>
      <c r="AI66" s="35">
        <v>22</v>
      </c>
      <c r="AJ66" s="14">
        <v>223.58179999999999</v>
      </c>
      <c r="AK66" s="14">
        <v>223.71700000000001</v>
      </c>
      <c r="AL66" s="14">
        <v>223.46700000000001</v>
      </c>
    </row>
    <row r="67" spans="1:38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31">
        <f>(testdata[[#This Row],[high]]+testdata[[#This Row],[low]])/2</f>
        <v>223.20499999999998</v>
      </c>
      <c r="I67" s="24">
        <f>(4*testdata[[#This Row],[price]]+3*H66+2*H65+H64)/10</f>
        <v>223.35650000000001</v>
      </c>
      <c r="J67" s="9">
        <f>(0.0962*testdata[[#This Row],[smooth]]+0.5769*I65-0.5769*I63-0.0962*I61)*(0.075*$Z66+0.54)</f>
        <v>-0.24254083962679968</v>
      </c>
      <c r="K67" s="14">
        <f t="shared" si="0"/>
        <v>1.8844506231928209</v>
      </c>
      <c r="L67" s="14">
        <f>(0.0962*testdata[[#This Row],[detrender]]+0.5769*J65-0.5769*J63-0.0962*J61)*(0.075*$Z66+0.54)</f>
        <v>1.1399129924132738</v>
      </c>
      <c r="M67" s="9">
        <f>(0.0962*testdata[[#This Row],[I1]]+0.5769*K65-0.5769*K63-0.0962*K61)*(0.075*$Z66+0.54)</f>
        <v>3.0572025538702876</v>
      </c>
      <c r="N67" s="9">
        <f>(0.0962*testdata[[#This Row],[Q1]]+0.5769*L65-0.5769*L63-0.0962*L61)*(0.075*$Z66+0.54)</f>
        <v>4.1162088383681175</v>
      </c>
      <c r="O67" s="9">
        <f>testdata[[#This Row],[I1]]-testdata[[#This Row],[JQ]]</f>
        <v>-2.2317582151752964</v>
      </c>
      <c r="P67" s="9">
        <f>testdata[[#This Row],[Q1]]+testdata[[#This Row],[jI]]</f>
        <v>4.1971155462835616</v>
      </c>
      <c r="Q67" s="9">
        <f>0.2*testdata[[#This Row],[I2]]+0.8*Q66</f>
        <v>-3.6191700709283983</v>
      </c>
      <c r="R67" s="9">
        <f>0.2*testdata[[#This Row],[Q2]]+0.8*R66</f>
        <v>1.5357360039527579</v>
      </c>
      <c r="S67" s="9">
        <f>testdata[[#This Row],[I2'']]*Q66+testdata[[#This Row],[Q2'']]*R66</f>
        <v>15.690402846403682</v>
      </c>
      <c r="T67" s="9">
        <f>testdata[[#This Row],[I2'']]*R66-testdata[[#This Row],[Q2'']]*Q66</f>
        <v>2.9406708815439284</v>
      </c>
      <c r="U67" s="9">
        <f>0.2*testdata[[#This Row],[Re]]+0.8*U66</f>
        <v>13.147100280557405</v>
      </c>
      <c r="V67" s="9">
        <f>0.2*testdata[[#This Row],[Im]]+0.8*V66</f>
        <v>5.1269545617821422</v>
      </c>
      <c r="W67" s="9">
        <f>IF(AND(testdata[[#This Row],[Re'']]&lt;&gt;0,testdata[[#This Row],[Im'']]&lt;&gt;0),2*PI()/ATAN(testdata[[#This Row],[Im'']]/testdata[[#This Row],[Re'']]),0)</f>
        <v>16.898064149549196</v>
      </c>
      <c r="X67" s="9">
        <f>IF(testdata[[#This Row],[pd-atan]]&gt;1.5*Z66,1.5*Z66,IF(testdata[[#This Row],[pd-atan]]&lt;0.67*Z66,0.67*Z66,testdata[[#This Row],[pd-atan]]))</f>
        <v>16.898064149549196</v>
      </c>
      <c r="Y67" s="9">
        <f>IF(testdata[[#This Row],[pd-limit1]]&lt;6,6,IF(testdata[[#This Row],[pd-limit1]]&gt;50,50,testdata[[#This Row],[pd-limit1]]))</f>
        <v>16.898064149549196</v>
      </c>
      <c r="Z67" s="14">
        <f>0.2*testdata[[#This Row],[pd-limit2]]+0.8*Z66</f>
        <v>19.371191285956719</v>
      </c>
      <c r="AA67" s="14">
        <f>0.33*testdata[[#This Row],[period]]+0.67*AA66</f>
        <v>21.45524013771249</v>
      </c>
      <c r="AB67" s="32">
        <f>TRUNC(testdata[[#This Row],[SmPd]]+0.5,0)</f>
        <v>21</v>
      </c>
      <c r="AC67" s="14">
        <f ca="1">IF(testdata[[#This Row],[PdInt]]&lt;=0,0,AVERAGE(OFFSET(testdata[[#This Row],[price]],0,0,-testdata[[#This Row],[PdInt]],1)))</f>
        <v>223.51999999999995</v>
      </c>
      <c r="AD67" s="14">
        <f ca="1">IF(testdata[[#This Row],[i]]&lt;11,testdata[[#This Row],[price]],(4*testdata[[#This Row],[iTrend]]+3*AC66+2*AC65+AC64)/10)</f>
        <v>223.61920378787872</v>
      </c>
      <c r="AE67" s="14">
        <f>(4*testdata[[#This Row],[price]]+3*H66+2*H65+H64)/10</f>
        <v>223.35650000000001</v>
      </c>
      <c r="AF67" t="str">
        <f ca="1">IF(OR(ROUND(testdata[[#This Row],[Trendline]],4)&lt;&gt;Table3[[#This Row],[Trendline]],ROUND(testdata[[#This Row],[SmPrice]],4)&lt;&gt;Table3[[#This Row],[SmPrice]]),"ERR","")</f>
        <v/>
      </c>
      <c r="AG67" s="3">
        <v>42831</v>
      </c>
      <c r="AH67" s="14">
        <v>21.455200000000001</v>
      </c>
      <c r="AI67" s="35">
        <v>21</v>
      </c>
      <c r="AJ67" s="14">
        <v>223.52</v>
      </c>
      <c r="AK67" s="14">
        <v>223.61920000000001</v>
      </c>
      <c r="AL67" s="14">
        <v>223.35650000000001</v>
      </c>
    </row>
    <row r="68" spans="1:38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31">
        <f>(testdata[[#This Row],[high]]+testdata[[#This Row],[low]])/2</f>
        <v>223.285</v>
      </c>
      <c r="I68" s="24">
        <f>(4*testdata[[#This Row],[price]]+3*H67+2*H66+H65)/10</f>
        <v>223.35999999999999</v>
      </c>
      <c r="J68" s="9">
        <f>(0.0962*testdata[[#This Row],[smooth]]+0.5769*I66-0.5769*I64-0.0962*I62)*(0.075*$Z67+0.54)</f>
        <v>3.7199734228304859E-2</v>
      </c>
      <c r="K68" s="14">
        <f t="shared" si="0"/>
        <v>1.9673792354812287</v>
      </c>
      <c r="L68" s="14">
        <f>(0.0962*testdata[[#This Row],[detrender]]+0.5769*J66-0.5769*J64-0.0962*J62)*(0.075*$Z67+0.54)</f>
        <v>-1.1245886256979278</v>
      </c>
      <c r="M68" s="9">
        <f>(0.0962*testdata[[#This Row],[I1]]+0.5769*K66-0.5769*K64-0.0962*K62)*(0.075*$Z67+0.54)</f>
        <v>4.8938276494080712</v>
      </c>
      <c r="N68" s="9">
        <f>(0.0962*testdata[[#This Row],[Q1]]+0.5769*L66-0.5769*L64-0.0962*L62)*(0.075*$Z67+0.54)</f>
        <v>-0.41728753465831681</v>
      </c>
      <c r="O68" s="9">
        <f>testdata[[#This Row],[I1]]-testdata[[#This Row],[JQ]]</f>
        <v>2.3846667701395456</v>
      </c>
      <c r="P68" s="9">
        <f>testdata[[#This Row],[Q1]]+testdata[[#This Row],[jI]]</f>
        <v>3.7692390237101434</v>
      </c>
      <c r="Q68" s="9">
        <f>0.2*testdata[[#This Row],[I2]]+0.8*Q67</f>
        <v>-2.4184027027148098</v>
      </c>
      <c r="R68" s="9">
        <f>0.2*testdata[[#This Row],[Q2]]+0.8*R67</f>
        <v>1.982436607904235</v>
      </c>
      <c r="S68" s="9">
        <f>testdata[[#This Row],[I2'']]*Q67+testdata[[#This Row],[Q2'']]*R67</f>
        <v>11.797109955430299</v>
      </c>
      <c r="T68" s="9">
        <f>testdata[[#This Row],[I2'']]*R67-testdata[[#This Row],[Q2'']]*Q67</f>
        <v>3.4607471362240321</v>
      </c>
      <c r="U68" s="9">
        <f>0.2*testdata[[#This Row],[Re]]+0.8*U67</f>
        <v>12.877102215531986</v>
      </c>
      <c r="V68" s="9">
        <f>0.2*testdata[[#This Row],[Im]]+0.8*V67</f>
        <v>4.79371307667052</v>
      </c>
      <c r="W68" s="9">
        <f>IF(AND(testdata[[#This Row],[Re'']]&lt;&gt;0,testdata[[#This Row],[Im'']]&lt;&gt;0),2*PI()/ATAN(testdata[[#This Row],[Im'']]/testdata[[#This Row],[Re'']]),0)</f>
        <v>17.630974608637679</v>
      </c>
      <c r="X68" s="9">
        <f>IF(testdata[[#This Row],[pd-atan]]&gt;1.5*Z67,1.5*Z67,IF(testdata[[#This Row],[pd-atan]]&lt;0.67*Z67,0.67*Z67,testdata[[#This Row],[pd-atan]]))</f>
        <v>17.630974608637679</v>
      </c>
      <c r="Y68" s="9">
        <f>IF(testdata[[#This Row],[pd-limit1]]&lt;6,6,IF(testdata[[#This Row],[pd-limit1]]&gt;50,50,testdata[[#This Row],[pd-limit1]]))</f>
        <v>17.630974608637679</v>
      </c>
      <c r="Z68" s="14">
        <f>0.2*testdata[[#This Row],[pd-limit2]]+0.8*Z67</f>
        <v>19.023147950492913</v>
      </c>
      <c r="AA68" s="14">
        <f>0.33*testdata[[#This Row],[period]]+0.67*AA67</f>
        <v>20.652649715930032</v>
      </c>
      <c r="AB68" s="32">
        <f>TRUNC(testdata[[#This Row],[SmPd]]+0.5,0)</f>
        <v>21</v>
      </c>
      <c r="AC68" s="14">
        <f ca="1">IF(testdata[[#This Row],[PdInt]]&lt;=0,0,AVERAGE(OFFSET(testdata[[#This Row],[price]],0,0,-testdata[[#This Row],[PdInt]],1)))</f>
        <v>223.51333333333338</v>
      </c>
      <c r="AD68" s="14">
        <f ca="1">IF(testdata[[#This Row],[i]]&lt;11,testdata[[#This Row],[price]],(4*testdata[[#This Row],[iTrend]]+3*AC67+2*AC66+AC65)/10)</f>
        <v>223.55292613636362</v>
      </c>
      <c r="AE68" s="14">
        <f>(4*testdata[[#This Row],[price]]+3*H67+2*H66+H65)/10</f>
        <v>223.35999999999999</v>
      </c>
      <c r="AF68" t="str">
        <f ca="1">IF(OR(ROUND(testdata[[#This Row],[Trendline]],4)&lt;&gt;Table3[[#This Row],[Trendline]],ROUND(testdata[[#This Row],[SmPrice]],4)&lt;&gt;Table3[[#This Row],[SmPrice]]),"ERR","")</f>
        <v/>
      </c>
      <c r="AG68" s="3">
        <v>42832</v>
      </c>
      <c r="AH68" s="14">
        <v>20.6526</v>
      </c>
      <c r="AI68" s="35">
        <v>21</v>
      </c>
      <c r="AJ68" s="14">
        <v>223.51329999999999</v>
      </c>
      <c r="AK68" s="14">
        <v>223.55289999999999</v>
      </c>
      <c r="AL68" s="14">
        <v>223.36</v>
      </c>
    </row>
    <row r="69" spans="1:38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31">
        <f>(testdata[[#This Row],[high]]+testdata[[#This Row],[low]])/2</f>
        <v>223.45499999999998</v>
      </c>
      <c r="I69" s="24">
        <f>(4*testdata[[#This Row],[price]]+3*H68+2*H67+H66)/10</f>
        <v>223.39850000000001</v>
      </c>
      <c r="J69" s="9">
        <f>(0.0962*testdata[[#This Row],[smooth]]+0.5769*I67-0.5769*I65-0.0962*I63)*(0.075*$Z68+0.54)</f>
        <v>2.3328735216571559E-2</v>
      </c>
      <c r="K69" s="14">
        <f t="shared" ref="K69:K132" si="1">J66</f>
        <v>0.80367487456494813</v>
      </c>
      <c r="L69" s="14">
        <f>(0.0962*testdata[[#This Row],[detrender]]+0.5769*J67-0.5769*J65-0.0962*J63)*(0.075*$Z68+0.54)</f>
        <v>-2.7486528725617179</v>
      </c>
      <c r="M69" s="9">
        <f>(0.0962*testdata[[#This Row],[I1]]+0.5769*K67-0.5769*K65-0.0962*K63)*(0.075*$Z68+0.54)</f>
        <v>3.3735820981643778</v>
      </c>
      <c r="N69" s="9">
        <f>(0.0962*testdata[[#This Row],[Q1]]+0.5769*L67-0.5769*L65-0.0962*L63)*(0.075*$Z68+0.54)</f>
        <v>-6.0227130420196611</v>
      </c>
      <c r="O69" s="9">
        <f>testdata[[#This Row],[I1]]-testdata[[#This Row],[JQ]]</f>
        <v>6.8263879165846095</v>
      </c>
      <c r="P69" s="9">
        <f>testdata[[#This Row],[Q1]]+testdata[[#This Row],[jI]]</f>
        <v>0.62492922560265995</v>
      </c>
      <c r="Q69" s="9">
        <f>0.2*testdata[[#This Row],[I2]]+0.8*Q68</f>
        <v>-0.56944457885492605</v>
      </c>
      <c r="R69" s="9">
        <f>0.2*testdata[[#This Row],[Q2]]+0.8*R68</f>
        <v>1.7109351314439201</v>
      </c>
      <c r="S69" s="9">
        <f>testdata[[#This Row],[I2'']]*Q68+testdata[[#This Row],[Q2'']]*R68</f>
        <v>4.7689667468729215</v>
      </c>
      <c r="T69" s="9">
        <f>testdata[[#This Row],[I2'']]*R68-testdata[[#This Row],[Q2'']]*Q68</f>
        <v>3.0088423667590796</v>
      </c>
      <c r="U69" s="9">
        <f>0.2*testdata[[#This Row],[Re]]+0.8*U68</f>
        <v>11.255475121800172</v>
      </c>
      <c r="V69" s="9">
        <f>0.2*testdata[[#This Row],[Im]]+0.8*V68</f>
        <v>4.4367389346882327</v>
      </c>
      <c r="W69" s="9">
        <f>IF(AND(testdata[[#This Row],[Re'']]&lt;&gt;0,testdata[[#This Row],[Im'']]&lt;&gt;0),2*PI()/ATAN(testdata[[#This Row],[Im'']]/testdata[[#This Row],[Re'']]),0)</f>
        <v>16.733591181231517</v>
      </c>
      <c r="X69" s="9">
        <f>IF(testdata[[#This Row],[pd-atan]]&gt;1.5*Z68,1.5*Z68,IF(testdata[[#This Row],[pd-atan]]&lt;0.67*Z68,0.67*Z68,testdata[[#This Row],[pd-atan]]))</f>
        <v>16.733591181231517</v>
      </c>
      <c r="Y69" s="9">
        <f>IF(testdata[[#This Row],[pd-limit1]]&lt;6,6,IF(testdata[[#This Row],[pd-limit1]]&gt;50,50,testdata[[#This Row],[pd-limit1]]))</f>
        <v>16.733591181231517</v>
      </c>
      <c r="Z69" s="14">
        <f>0.2*testdata[[#This Row],[pd-limit2]]+0.8*Z68</f>
        <v>18.565236596640634</v>
      </c>
      <c r="AA69" s="14">
        <f>0.33*testdata[[#This Row],[period]]+0.67*AA68</f>
        <v>19.963803386564532</v>
      </c>
      <c r="AB69" s="32">
        <f>TRUNC(testdata[[#This Row],[SmPd]]+0.5,0)</f>
        <v>20</v>
      </c>
      <c r="AC69" s="14">
        <f ca="1">IF(testdata[[#This Row],[PdInt]]&lt;=0,0,AVERAGE(OFFSET(testdata[[#This Row],[price]],0,0,-testdata[[#This Row],[PdInt]],1)))</f>
        <v>223.43075000000005</v>
      </c>
      <c r="AD69" s="14">
        <f ca="1">IF(testdata[[#This Row],[i]]&lt;11,testdata[[#This Row],[price]],(4*testdata[[#This Row],[iTrend]]+3*AC68+2*AC67+AC66)/10)</f>
        <v>223.48848181818184</v>
      </c>
      <c r="AE69" s="14">
        <f>(4*testdata[[#This Row],[price]]+3*H68+2*H67+H66)/10</f>
        <v>223.39850000000001</v>
      </c>
      <c r="AF69" t="str">
        <f ca="1">IF(OR(ROUND(testdata[[#This Row],[Trendline]],4)&lt;&gt;Table3[[#This Row],[Trendline]],ROUND(testdata[[#This Row],[SmPrice]],4)&lt;&gt;Table3[[#This Row],[SmPrice]]),"ERR","")</f>
        <v/>
      </c>
      <c r="AG69" s="3">
        <v>42835</v>
      </c>
      <c r="AH69" s="14">
        <v>19.963799999999999</v>
      </c>
      <c r="AI69" s="35">
        <v>20</v>
      </c>
      <c r="AJ69" s="14">
        <v>223.4308</v>
      </c>
      <c r="AK69" s="14">
        <v>223.48849999999999</v>
      </c>
      <c r="AL69" s="14">
        <v>223.39850000000001</v>
      </c>
    </row>
    <row r="70" spans="1:38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31">
        <f>(testdata[[#This Row],[high]]+testdata[[#This Row],[low]])/2</f>
        <v>222.28</v>
      </c>
      <c r="I70" s="24">
        <f>(4*testdata[[#This Row],[price]]+3*H69+2*H68+H67)/10</f>
        <v>222.92600000000002</v>
      </c>
      <c r="J70" s="9">
        <f>(0.0962*testdata[[#This Row],[smooth]]+0.5769*I68-0.5769*I66-0.0962*I64)*(0.075*$Z69+0.54)</f>
        <v>-0.22226980391844661</v>
      </c>
      <c r="K70" s="14">
        <f t="shared" si="1"/>
        <v>-0.24254083962679968</v>
      </c>
      <c r="L70" s="14">
        <f>(0.0962*testdata[[#This Row],[detrender]]+0.5769*J68-0.5769*J66-0.0962*J64)*(0.075*$Z69+0.54)</f>
        <v>-1.2460957580604619</v>
      </c>
      <c r="M70" s="9">
        <f>(0.0962*testdata[[#This Row],[I1]]+0.5769*K68-0.5769*K66-0.0962*K64)*(0.075*$Z69+0.54)</f>
        <v>1.0802021750636788</v>
      </c>
      <c r="N70" s="9">
        <f>(0.0962*testdata[[#This Row],[Q1]]+0.5769*L68-0.5769*L66-0.0962*L64)*(0.075*$Z69+0.54)</f>
        <v>-6.2331354680871831</v>
      </c>
      <c r="O70" s="9">
        <f>testdata[[#This Row],[I1]]-testdata[[#This Row],[JQ]]</f>
        <v>5.990594628460383</v>
      </c>
      <c r="P70" s="9">
        <f>testdata[[#This Row],[Q1]]+testdata[[#This Row],[jI]]</f>
        <v>-0.16589358299678314</v>
      </c>
      <c r="Q70" s="9">
        <f>0.2*testdata[[#This Row],[I2]]+0.8*Q69</f>
        <v>0.74256326260813577</v>
      </c>
      <c r="R70" s="9">
        <f>0.2*testdata[[#This Row],[Q2]]+0.8*R69</f>
        <v>1.3355693885557796</v>
      </c>
      <c r="S70" s="9">
        <f>testdata[[#This Row],[I2'']]*Q69+testdata[[#This Row],[Q2'']]*R69</f>
        <v>1.8622239630121291</v>
      </c>
      <c r="T70" s="9">
        <f>testdata[[#This Row],[I2'']]*R69-testdata[[#This Row],[Q2'']]*Q69</f>
        <v>2.0310103213135537</v>
      </c>
      <c r="U70" s="9">
        <f>0.2*testdata[[#This Row],[Re]]+0.8*U69</f>
        <v>9.376824890042565</v>
      </c>
      <c r="V70" s="9">
        <f>0.2*testdata[[#This Row],[Im]]+0.8*V69</f>
        <v>3.9555932120132971</v>
      </c>
      <c r="W70" s="9">
        <f>IF(AND(testdata[[#This Row],[Re'']]&lt;&gt;0,testdata[[#This Row],[Im'']]&lt;&gt;0),2*PI()/ATAN(testdata[[#This Row],[Im'']]/testdata[[#This Row],[Re'']]),0)</f>
        <v>15.739532733794286</v>
      </c>
      <c r="X70" s="9">
        <f>IF(testdata[[#This Row],[pd-atan]]&gt;1.5*Z69,1.5*Z69,IF(testdata[[#This Row],[pd-atan]]&lt;0.67*Z69,0.67*Z69,testdata[[#This Row],[pd-atan]]))</f>
        <v>15.739532733794286</v>
      </c>
      <c r="Y70" s="9">
        <f>IF(testdata[[#This Row],[pd-limit1]]&lt;6,6,IF(testdata[[#This Row],[pd-limit1]]&gt;50,50,testdata[[#This Row],[pd-limit1]]))</f>
        <v>15.739532733794286</v>
      </c>
      <c r="Z70" s="14">
        <f>0.2*testdata[[#This Row],[pd-limit2]]+0.8*Z69</f>
        <v>18.000095824071366</v>
      </c>
      <c r="AA70" s="14">
        <f>0.33*testdata[[#This Row],[period]]+0.67*AA69</f>
        <v>19.315779890941787</v>
      </c>
      <c r="AB70" s="32">
        <f>TRUNC(testdata[[#This Row],[SmPd]]+0.5,0)</f>
        <v>19</v>
      </c>
      <c r="AC70" s="14">
        <f ca="1">IF(testdata[[#This Row],[PdInt]]&lt;=0,0,AVERAGE(OFFSET(testdata[[#This Row],[price]],0,0,-testdata[[#This Row],[PdInt]],1)))</f>
        <v>223.26657894736846</v>
      </c>
      <c r="AD70" s="14">
        <f ca="1">IF(testdata[[#This Row],[i]]&lt;11,testdata[[#This Row],[price]],(4*testdata[[#This Row],[iTrend]]+3*AC69+2*AC68+AC67)/10)</f>
        <v>223.39052324561408</v>
      </c>
      <c r="AE70" s="14">
        <f>(4*testdata[[#This Row],[price]]+3*H69+2*H68+H67)/10</f>
        <v>222.92600000000002</v>
      </c>
      <c r="AF70" t="str">
        <f ca="1">IF(OR(ROUND(testdata[[#This Row],[Trendline]],4)&lt;&gt;Table3[[#This Row],[Trendline]],ROUND(testdata[[#This Row],[SmPrice]],4)&lt;&gt;Table3[[#This Row],[SmPrice]]),"ERR","")</f>
        <v/>
      </c>
      <c r="AG70" s="3">
        <v>42836</v>
      </c>
      <c r="AH70" s="14">
        <v>19.315799999999999</v>
      </c>
      <c r="AI70" s="35">
        <v>19</v>
      </c>
      <c r="AJ70" s="14">
        <v>223.26660000000001</v>
      </c>
      <c r="AK70" s="14">
        <v>223.3905</v>
      </c>
      <c r="AL70" s="14">
        <v>222.92599999999999</v>
      </c>
    </row>
    <row r="71" spans="1:38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31">
        <f>(testdata[[#This Row],[high]]+testdata[[#This Row],[low]])/2</f>
        <v>222.38499999999999</v>
      </c>
      <c r="I71" s="24">
        <f>(4*testdata[[#This Row],[price]]+3*H70+2*H69+H68)/10</f>
        <v>222.65749999999997</v>
      </c>
      <c r="J71" s="9">
        <f>(0.0962*testdata[[#This Row],[smooth]]+0.5769*I69-0.5769*I67-0.0962*I65)*(0.075*$Z70+0.54)</f>
        <v>-6.9751282231222525E-2</v>
      </c>
      <c r="K71" s="14">
        <f t="shared" si="1"/>
        <v>3.7199734228304859E-2</v>
      </c>
      <c r="L71" s="14">
        <f>(0.0962*testdata[[#This Row],[detrender]]+0.5769*J69-0.5769*J67-0.0962*J65)*(0.075*$Z70+0.54)</f>
        <v>-8.049880446410862E-2</v>
      </c>
      <c r="M71" s="9">
        <f>(0.0962*testdata[[#This Row],[I1]]+0.5769*K69-0.5769*K67-0.0962*K65)*(0.075*$Z70+0.54)</f>
        <v>-1.0665589218510687</v>
      </c>
      <c r="N71" s="9">
        <f>(0.0962*testdata[[#This Row],[Q1]]+0.5769*L69-0.5769*L67-0.0962*L65)*(0.075*$Z70+0.54)</f>
        <v>-5.2591987896047376</v>
      </c>
      <c r="O71" s="9">
        <f>testdata[[#This Row],[I1]]-testdata[[#This Row],[JQ]]</f>
        <v>5.2963985238330427</v>
      </c>
      <c r="P71" s="9">
        <f>testdata[[#This Row],[Q1]]+testdata[[#This Row],[jI]]</f>
        <v>-1.1470577263151773</v>
      </c>
      <c r="Q71" s="9">
        <f>0.2*testdata[[#This Row],[I2]]+0.8*Q70</f>
        <v>1.6533303148531171</v>
      </c>
      <c r="R71" s="9">
        <f>0.2*testdata[[#This Row],[Q2]]+0.8*R70</f>
        <v>0.83904396558158822</v>
      </c>
      <c r="S71" s="9">
        <f>testdata[[#This Row],[I2'']]*Q70+testdata[[#This Row],[Q2'']]*R70</f>
        <v>2.3483037888494853</v>
      </c>
      <c r="T71" s="9">
        <f>testdata[[#This Row],[I2'']]*R70-testdata[[#This Row],[Q2'']]*Q70</f>
        <v>1.5850941331351793</v>
      </c>
      <c r="U71" s="9">
        <f>0.2*testdata[[#This Row],[Re]]+0.8*U70</f>
        <v>7.9711206698039492</v>
      </c>
      <c r="V71" s="9">
        <f>0.2*testdata[[#This Row],[Im]]+0.8*V70</f>
        <v>3.4814933962376737</v>
      </c>
      <c r="W71" s="9">
        <f>IF(AND(testdata[[#This Row],[Re'']]&lt;&gt;0,testdata[[#This Row],[Im'']]&lt;&gt;0),2*PI()/ATAN(testdata[[#This Row],[Im'']]/testdata[[#This Row],[Re'']]),0)</f>
        <v>15.258153864534314</v>
      </c>
      <c r="X71" s="9">
        <f>IF(testdata[[#This Row],[pd-atan]]&gt;1.5*Z70,1.5*Z70,IF(testdata[[#This Row],[pd-atan]]&lt;0.67*Z70,0.67*Z70,testdata[[#This Row],[pd-atan]]))</f>
        <v>15.258153864534314</v>
      </c>
      <c r="Y71" s="9">
        <f>IF(testdata[[#This Row],[pd-limit1]]&lt;6,6,IF(testdata[[#This Row],[pd-limit1]]&gt;50,50,testdata[[#This Row],[pd-limit1]]))</f>
        <v>15.258153864534314</v>
      </c>
      <c r="Z71" s="14">
        <f>0.2*testdata[[#This Row],[pd-limit2]]+0.8*Z70</f>
        <v>17.451707432163957</v>
      </c>
      <c r="AA71" s="14">
        <f>0.33*testdata[[#This Row],[period]]+0.67*AA70</f>
        <v>18.700635979545105</v>
      </c>
      <c r="AB71" s="32">
        <f>TRUNC(testdata[[#This Row],[SmPd]]+0.5,0)</f>
        <v>19</v>
      </c>
      <c r="AC71" s="14">
        <f ca="1">IF(testdata[[#This Row],[PdInt]]&lt;=0,0,AVERAGE(OFFSET(testdata[[#This Row],[price]],0,0,-testdata[[#This Row],[PdInt]],1)))</f>
        <v>223.10421052631582</v>
      </c>
      <c r="AD71" s="14">
        <f ca="1">IF(testdata[[#This Row],[i]]&lt;11,testdata[[#This Row],[price]],(4*testdata[[#This Row],[iTrend]]+3*AC70+2*AC69+AC68)/10)</f>
        <v>223.25914122807021</v>
      </c>
      <c r="AE71" s="14">
        <f>(4*testdata[[#This Row],[price]]+3*H70+2*H69+H68)/10</f>
        <v>222.65749999999997</v>
      </c>
      <c r="AF71" t="str">
        <f ca="1">IF(OR(ROUND(testdata[[#This Row],[Trendline]],4)&lt;&gt;Table3[[#This Row],[Trendline]],ROUND(testdata[[#This Row],[SmPrice]],4)&lt;&gt;Table3[[#This Row],[SmPrice]]),"ERR","")</f>
        <v/>
      </c>
      <c r="AG71" s="3">
        <v>42837</v>
      </c>
      <c r="AH71" s="14">
        <v>18.700600000000001</v>
      </c>
      <c r="AI71" s="35">
        <v>19</v>
      </c>
      <c r="AJ71" s="14">
        <v>223.10419999999999</v>
      </c>
      <c r="AK71" s="14">
        <v>223.25909999999999</v>
      </c>
      <c r="AL71" s="14">
        <v>222.6575</v>
      </c>
    </row>
    <row r="72" spans="1:38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31">
        <f>(testdata[[#This Row],[high]]+testdata[[#This Row],[low]])/2</f>
        <v>221.56</v>
      </c>
      <c r="I72" s="24">
        <f>(4*testdata[[#This Row],[price]]+3*H71+2*H70+H69)/10</f>
        <v>222.14099999999999</v>
      </c>
      <c r="J72" s="9">
        <f>(0.0962*testdata[[#This Row],[smooth]]+0.5769*I70-0.5769*I68-0.0962*I66)*(0.075*$Z71+0.54)</f>
        <v>-0.69875720773054162</v>
      </c>
      <c r="K72" s="14">
        <f t="shared" si="1"/>
        <v>2.3328735216571559E-2</v>
      </c>
      <c r="L72" s="14">
        <f>(0.0962*testdata[[#This Row],[detrender]]+0.5769*J70-0.5769*J68-0.0962*J66)*(0.075*$Z71+0.54)</f>
        <v>-0.54398049418837424</v>
      </c>
      <c r="M72" s="9">
        <f>(0.0962*testdata[[#This Row],[I1]]+0.5769*K70-0.5769*K68-0.0962*K66)*(0.075*$Z71+0.54)</f>
        <v>-2.5839379228951365</v>
      </c>
      <c r="N72" s="9">
        <f>(0.0962*testdata[[#This Row],[Q1]]+0.5769*L70-0.5769*L68-0.0962*L66)*(0.075*$Z71+0.54)</f>
        <v>-0.87842317761119693</v>
      </c>
      <c r="O72" s="9">
        <f>testdata[[#This Row],[I1]]-testdata[[#This Row],[JQ]]</f>
        <v>0.90175191282776845</v>
      </c>
      <c r="P72" s="9">
        <f>testdata[[#This Row],[Q1]]+testdata[[#This Row],[jI]]</f>
        <v>-3.1279184170835106</v>
      </c>
      <c r="Q72" s="9">
        <f>0.2*testdata[[#This Row],[I2]]+0.8*Q71</f>
        <v>1.5030146344480475</v>
      </c>
      <c r="R72" s="9">
        <f>0.2*testdata[[#This Row],[Q2]]+0.8*R71</f>
        <v>4.5651489048568528E-2</v>
      </c>
      <c r="S72" s="9">
        <f>testdata[[#This Row],[I2'']]*Q71+testdata[[#This Row],[Q2'']]*R71</f>
        <v>2.5232832652068486</v>
      </c>
      <c r="T72" s="9">
        <f>testdata[[#This Row],[I2'']]*R71-testdata[[#This Row],[Q2'']]*Q71</f>
        <v>1.1856183684522674</v>
      </c>
      <c r="U72" s="9">
        <f>0.2*testdata[[#This Row],[Re]]+0.8*U71</f>
        <v>6.8815531888845296</v>
      </c>
      <c r="V72" s="9">
        <f>0.2*testdata[[#This Row],[Im]]+0.8*V71</f>
        <v>3.0223183906805926</v>
      </c>
      <c r="W72" s="9">
        <f>IF(AND(testdata[[#This Row],[Re'']]&lt;&gt;0,testdata[[#This Row],[Im'']]&lt;&gt;0),2*PI()/ATAN(testdata[[#This Row],[Im'']]/testdata[[#This Row],[Re'']]),0)</f>
        <v>15.183041689960378</v>
      </c>
      <c r="X72" s="9">
        <f>IF(testdata[[#This Row],[pd-atan]]&gt;1.5*Z71,1.5*Z71,IF(testdata[[#This Row],[pd-atan]]&lt;0.67*Z71,0.67*Z71,testdata[[#This Row],[pd-atan]]))</f>
        <v>15.183041689960378</v>
      </c>
      <c r="Y72" s="9">
        <f>IF(testdata[[#This Row],[pd-limit1]]&lt;6,6,IF(testdata[[#This Row],[pd-limit1]]&gt;50,50,testdata[[#This Row],[pd-limit1]]))</f>
        <v>15.183041689960378</v>
      </c>
      <c r="Z72" s="14">
        <f>0.2*testdata[[#This Row],[pd-limit2]]+0.8*Z71</f>
        <v>16.997974283723241</v>
      </c>
      <c r="AA72" s="14">
        <f>0.33*testdata[[#This Row],[period]]+0.67*AA71</f>
        <v>18.13875761992389</v>
      </c>
      <c r="AB72" s="32">
        <f>TRUNC(testdata[[#This Row],[SmPd]]+0.5,0)</f>
        <v>18</v>
      </c>
      <c r="AC72" s="14">
        <f ca="1">IF(testdata[[#This Row],[PdInt]]&lt;=0,0,AVERAGE(OFFSET(testdata[[#This Row],[price]],0,0,-testdata[[#This Row],[PdInt]],1)))</f>
        <v>222.80305555555557</v>
      </c>
      <c r="AD72" s="14">
        <f ca="1">IF(testdata[[#This Row],[i]]&lt;11,testdata[[#This Row],[price]],(4*testdata[[#This Row],[iTrend]]+3*AC71+2*AC70+AC69)/10)</f>
        <v>223.04887616959067</v>
      </c>
      <c r="AE72" s="14">
        <f>(4*testdata[[#This Row],[price]]+3*H71+2*H70+H69)/10</f>
        <v>222.14099999999999</v>
      </c>
      <c r="AF72" t="str">
        <f ca="1">IF(OR(ROUND(testdata[[#This Row],[Trendline]],4)&lt;&gt;Table3[[#This Row],[Trendline]],ROUND(testdata[[#This Row],[SmPrice]],4)&lt;&gt;Table3[[#This Row],[SmPrice]]),"ERR","")</f>
        <v/>
      </c>
      <c r="AG72" s="3">
        <v>42838</v>
      </c>
      <c r="AH72" s="14">
        <v>18.1388</v>
      </c>
      <c r="AI72" s="35">
        <v>18</v>
      </c>
      <c r="AJ72" s="14">
        <v>222.8031</v>
      </c>
      <c r="AK72" s="14">
        <v>223.0489</v>
      </c>
      <c r="AL72" s="14">
        <v>222.14099999999999</v>
      </c>
    </row>
    <row r="73" spans="1:38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31">
        <f>(testdata[[#This Row],[high]]+testdata[[#This Row],[low]])/2</f>
        <v>221.77500000000001</v>
      </c>
      <c r="I73" s="24">
        <f>(4*testdata[[#This Row],[price]]+3*H72+2*H71+H70)/10</f>
        <v>221.88300000000004</v>
      </c>
      <c r="J73" s="9">
        <f>(0.0962*testdata[[#This Row],[smooth]]+0.5769*I71-0.5769*I69-0.0962*I67)*(0.075*$Z72+0.54)</f>
        <v>-1.0330725010673991</v>
      </c>
      <c r="K73" s="14">
        <f t="shared" si="1"/>
        <v>-0.22226980391844661</v>
      </c>
      <c r="L73" s="14">
        <f>(0.0962*testdata[[#This Row],[detrender]]+0.5769*J71-0.5769*J69-0.0962*J67)*(0.075*$Z72+0.54)</f>
        <v>-0.23547110703470411</v>
      </c>
      <c r="M73" s="9">
        <f>(0.0962*testdata[[#This Row],[I1]]+0.5769*K71-0.5769*K69-0.0962*K67)*(0.075*$Z72+0.54)</f>
        <v>-1.1702975439602652</v>
      </c>
      <c r="N73" s="9">
        <f>(0.0962*testdata[[#This Row],[Q1]]+0.5769*L71-0.5769*L69-0.0962*L67)*(0.075*$Z72+0.54)</f>
        <v>2.5533934731803516</v>
      </c>
      <c r="O73" s="9">
        <f>testdata[[#This Row],[I1]]-testdata[[#This Row],[JQ]]</f>
        <v>-2.7756632770987983</v>
      </c>
      <c r="P73" s="9">
        <f>testdata[[#This Row],[Q1]]+testdata[[#This Row],[jI]]</f>
        <v>-1.4057686509949694</v>
      </c>
      <c r="Q73" s="9">
        <f>0.2*testdata[[#This Row],[I2]]+0.8*Q72</f>
        <v>0.64727905213867853</v>
      </c>
      <c r="R73" s="9">
        <f>0.2*testdata[[#This Row],[Q2]]+0.8*R72</f>
        <v>-0.24463253896013903</v>
      </c>
      <c r="S73" s="9">
        <f>testdata[[#This Row],[I2'']]*Q72+testdata[[#This Row],[Q2'']]*R72</f>
        <v>0.96170204826283234</v>
      </c>
      <c r="T73" s="9">
        <f>testdata[[#This Row],[I2'']]*R72-testdata[[#This Row],[Q2'']]*Q72</f>
        <v>0.3972355386793478</v>
      </c>
      <c r="U73" s="9">
        <f>0.2*testdata[[#This Row],[Re]]+0.8*U72</f>
        <v>5.6975829607601911</v>
      </c>
      <c r="V73" s="9">
        <f>0.2*testdata[[#This Row],[Im]]+0.8*V72</f>
        <v>2.4973018202803439</v>
      </c>
      <c r="W73" s="9">
        <f>IF(AND(testdata[[#This Row],[Re'']]&lt;&gt;0,testdata[[#This Row],[Im'']]&lt;&gt;0),2*PI()/ATAN(testdata[[#This Row],[Im'']]/testdata[[#This Row],[Re'']]),0)</f>
        <v>15.210236453870348</v>
      </c>
      <c r="X73" s="9">
        <f>IF(testdata[[#This Row],[pd-atan]]&gt;1.5*Z72,1.5*Z72,IF(testdata[[#This Row],[pd-atan]]&lt;0.67*Z72,0.67*Z72,testdata[[#This Row],[pd-atan]]))</f>
        <v>15.210236453870348</v>
      </c>
      <c r="Y73" s="9">
        <f>IF(testdata[[#This Row],[pd-limit1]]&lt;6,6,IF(testdata[[#This Row],[pd-limit1]]&gt;50,50,testdata[[#This Row],[pd-limit1]]))</f>
        <v>15.210236453870348</v>
      </c>
      <c r="Z73" s="14">
        <f>0.2*testdata[[#This Row],[pd-limit2]]+0.8*Z72</f>
        <v>16.640426717752664</v>
      </c>
      <c r="AA73" s="14">
        <f>0.33*testdata[[#This Row],[period]]+0.67*AA72</f>
        <v>17.644308422207388</v>
      </c>
      <c r="AB73" s="32">
        <f>TRUNC(testdata[[#This Row],[SmPd]]+0.5,0)</f>
        <v>18</v>
      </c>
      <c r="AC73" s="14">
        <f ca="1">IF(testdata[[#This Row],[PdInt]]&lt;=0,0,AVERAGE(OFFSET(testdata[[#This Row],[price]],0,0,-testdata[[#This Row],[PdInt]],1)))</f>
        <v>222.70444444444445</v>
      </c>
      <c r="AD73" s="14">
        <f ca="1">IF(testdata[[#This Row],[i]]&lt;11,testdata[[#This Row],[price]],(4*testdata[[#This Row],[iTrend]]+3*AC72+2*AC71+AC70)/10)</f>
        <v>222.87019444444445</v>
      </c>
      <c r="AE73" s="14">
        <f>(4*testdata[[#This Row],[price]]+3*H72+2*H71+H70)/10</f>
        <v>221.88300000000004</v>
      </c>
      <c r="AF73" t="str">
        <f ca="1">IF(OR(ROUND(testdata[[#This Row],[Trendline]],4)&lt;&gt;Table3[[#This Row],[Trendline]],ROUND(testdata[[#This Row],[SmPrice]],4)&lt;&gt;Table3[[#This Row],[SmPrice]]),"ERR","")</f>
        <v/>
      </c>
      <c r="AG73" s="3">
        <v>42842</v>
      </c>
      <c r="AH73" s="14">
        <v>17.644300000000001</v>
      </c>
      <c r="AI73" s="35">
        <v>18</v>
      </c>
      <c r="AJ73" s="14">
        <v>222.70439999999999</v>
      </c>
      <c r="AK73" s="14">
        <v>222.87020000000001</v>
      </c>
      <c r="AL73" s="14">
        <v>221.88300000000001</v>
      </c>
    </row>
    <row r="74" spans="1:38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31">
        <f>(testdata[[#This Row],[high]]+testdata[[#This Row],[low]])/2</f>
        <v>221.82999999999998</v>
      </c>
      <c r="I74" s="24">
        <f>(4*testdata[[#This Row],[price]]+3*H73+2*H72+H71)/10</f>
        <v>221.81499999999997</v>
      </c>
      <c r="J74" s="9">
        <f>(0.0962*testdata[[#This Row],[smooth]]+0.5769*I72-0.5769*I70-0.0962*I68)*(0.075*$Z73+0.54)</f>
        <v>-1.0754932041606355</v>
      </c>
      <c r="K74" s="14">
        <f t="shared" si="1"/>
        <v>-6.9751282231222525E-2</v>
      </c>
      <c r="L74" s="14">
        <f>(0.0962*testdata[[#This Row],[detrender]]+0.5769*J72-0.5769*J70-0.0962*J68)*(0.075*$Z73+0.54)</f>
        <v>-0.68289706246673665</v>
      </c>
      <c r="M74" s="9">
        <f>(0.0962*testdata[[#This Row],[I1]]+0.5769*K72-0.5769*K70-0.0962*K68)*(0.075*$Z73+0.54)</f>
        <v>-7.6155498062039736E-2</v>
      </c>
      <c r="N74" s="9">
        <f>(0.0962*testdata[[#This Row],[Q1]]+0.5769*L72-0.5769*L70-0.0962*L68)*(0.075*$Z73+0.54)</f>
        <v>0.80021767413734113</v>
      </c>
      <c r="O74" s="9">
        <f>testdata[[#This Row],[I1]]-testdata[[#This Row],[JQ]]</f>
        <v>-0.86996895636856364</v>
      </c>
      <c r="P74" s="9">
        <f>testdata[[#This Row],[Q1]]+testdata[[#This Row],[jI]]</f>
        <v>-0.75905256052877634</v>
      </c>
      <c r="Q74" s="9">
        <f>0.2*testdata[[#This Row],[I2]]+0.8*Q73</f>
        <v>0.34382945043723012</v>
      </c>
      <c r="R74" s="9">
        <f>0.2*testdata[[#This Row],[Q2]]+0.8*R73</f>
        <v>-0.3475165432738665</v>
      </c>
      <c r="S74" s="9">
        <f>testdata[[#This Row],[I2'']]*Q73+testdata[[#This Row],[Q2'']]*R73</f>
        <v>0.30756745508811006</v>
      </c>
      <c r="T74" s="9">
        <f>testdata[[#This Row],[I2'']]*R73-testdata[[#This Row],[Q2'']]*Q73</f>
        <v>0.14082830730308948</v>
      </c>
      <c r="U74" s="9">
        <f>0.2*testdata[[#This Row],[Re]]+0.8*U73</f>
        <v>4.6195798596257749</v>
      </c>
      <c r="V74" s="9">
        <f>0.2*testdata[[#This Row],[Im]]+0.8*V73</f>
        <v>2.0260071176848933</v>
      </c>
      <c r="W74" s="9">
        <f>IF(AND(testdata[[#This Row],[Re'']]&lt;&gt;0,testdata[[#This Row],[Im'']]&lt;&gt;0),2*PI()/ATAN(testdata[[#This Row],[Im'']]/testdata[[#This Row],[Re'']]),0)</f>
        <v>15.202193143058638</v>
      </c>
      <c r="X74" s="9">
        <f>IF(testdata[[#This Row],[pd-atan]]&gt;1.5*Z73,1.5*Z73,IF(testdata[[#This Row],[pd-atan]]&lt;0.67*Z73,0.67*Z73,testdata[[#This Row],[pd-atan]]))</f>
        <v>15.202193143058638</v>
      </c>
      <c r="Y74" s="9">
        <f>IF(testdata[[#This Row],[pd-limit1]]&lt;6,6,IF(testdata[[#This Row],[pd-limit1]]&gt;50,50,testdata[[#This Row],[pd-limit1]]))</f>
        <v>15.202193143058638</v>
      </c>
      <c r="Z74" s="14">
        <f>0.2*testdata[[#This Row],[pd-limit2]]+0.8*Z73</f>
        <v>16.352780002813859</v>
      </c>
      <c r="AA74" s="14">
        <f>0.33*testdata[[#This Row],[period]]+0.67*AA73</f>
        <v>17.218104043807521</v>
      </c>
      <c r="AB74" s="32">
        <f>TRUNC(testdata[[#This Row],[SmPd]]+0.5,0)</f>
        <v>17</v>
      </c>
      <c r="AC74" s="14">
        <f ca="1">IF(testdata[[#This Row],[PdInt]]&lt;=0,0,AVERAGE(OFFSET(testdata[[#This Row],[price]],0,0,-testdata[[#This Row],[PdInt]],1)))</f>
        <v>222.71499999999997</v>
      </c>
      <c r="AD74" s="14">
        <f ca="1">IF(testdata[[#This Row],[i]]&lt;11,testdata[[#This Row],[price]],(4*testdata[[#This Row],[iTrend]]+3*AC73+2*AC72+AC71)/10)</f>
        <v>222.76836549707605</v>
      </c>
      <c r="AE74" s="14">
        <f>(4*testdata[[#This Row],[price]]+3*H73+2*H72+H71)/10</f>
        <v>221.81499999999997</v>
      </c>
      <c r="AF74" t="str">
        <f ca="1">IF(OR(ROUND(testdata[[#This Row],[Trendline]],4)&lt;&gt;Table3[[#This Row],[Trendline]],ROUND(testdata[[#This Row],[SmPrice]],4)&lt;&gt;Table3[[#This Row],[SmPrice]]),"ERR","")</f>
        <v/>
      </c>
      <c r="AG74" s="3">
        <v>42843</v>
      </c>
      <c r="AH74" s="14">
        <v>17.2181</v>
      </c>
      <c r="AI74" s="35">
        <v>17</v>
      </c>
      <c r="AJ74" s="14">
        <v>222.715</v>
      </c>
      <c r="AK74" s="14">
        <v>222.76840000000001</v>
      </c>
      <c r="AL74" s="14">
        <v>221.815</v>
      </c>
    </row>
    <row r="75" spans="1:38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31">
        <f>(testdata[[#This Row],[high]]+testdata[[#This Row],[low]])/2</f>
        <v>222.1</v>
      </c>
      <c r="I75" s="24">
        <f>(4*testdata[[#This Row],[price]]+3*H74+2*H73+H72)/10</f>
        <v>221.9</v>
      </c>
      <c r="J75" s="9">
        <f>(0.0962*testdata[[#This Row],[smooth]]+0.5769*I73-0.5769*I71-0.0962*I69)*(0.075*$Z74+0.54)</f>
        <v>-1.0439147059625251</v>
      </c>
      <c r="K75" s="14">
        <f t="shared" si="1"/>
        <v>-0.69875720773054162</v>
      </c>
      <c r="L75" s="14">
        <f>(0.0962*testdata[[#This Row],[detrender]]+0.5769*J73-0.5769*J71-0.0962*J69)*(0.075*$Z74+0.54)</f>
        <v>-1.1630518746996334</v>
      </c>
      <c r="M75" s="9">
        <f>(0.0962*testdata[[#This Row],[I1]]+0.5769*K73-0.5769*K71-0.0962*K69)*(0.075*$Z74+0.54)</f>
        <v>-0.51973085193783131</v>
      </c>
      <c r="N75" s="9">
        <f>(0.0962*testdata[[#This Row],[Q1]]+0.5769*L73-0.5769*L71-0.0962*L69)*(0.075*$Z74+0.54)</f>
        <v>0.11151881204855089</v>
      </c>
      <c r="O75" s="9">
        <f>testdata[[#This Row],[I1]]-testdata[[#This Row],[JQ]]</f>
        <v>-0.81027601977909247</v>
      </c>
      <c r="P75" s="9">
        <f>testdata[[#This Row],[Q1]]+testdata[[#This Row],[jI]]</f>
        <v>-1.6827827266374649</v>
      </c>
      <c r="Q75" s="9">
        <f>0.2*testdata[[#This Row],[I2]]+0.8*Q74</f>
        <v>0.11300835639396561</v>
      </c>
      <c r="R75" s="9">
        <f>0.2*testdata[[#This Row],[Q2]]+0.8*R74</f>
        <v>-0.61456977994658624</v>
      </c>
      <c r="S75" s="9">
        <f>testdata[[#This Row],[I2'']]*Q74+testdata[[#This Row],[Q2'']]*R74</f>
        <v>0.25242876660137031</v>
      </c>
      <c r="T75" s="9">
        <f>testdata[[#This Row],[I2'']]*R74-testdata[[#This Row],[Q2'']]*Q74</f>
        <v>0.17203491631927209</v>
      </c>
      <c r="U75" s="9">
        <f>0.2*testdata[[#This Row],[Re]]+0.8*U74</f>
        <v>3.7461496410208945</v>
      </c>
      <c r="V75" s="9">
        <f>0.2*testdata[[#This Row],[Im]]+0.8*V74</f>
        <v>1.6552126774117693</v>
      </c>
      <c r="W75" s="9">
        <f>IF(AND(testdata[[#This Row],[Re'']]&lt;&gt;0,testdata[[#This Row],[Im'']]&lt;&gt;0),2*PI()/ATAN(testdata[[#This Row],[Im'']]/testdata[[#This Row],[Re'']]),0)</f>
        <v>15.101977820645988</v>
      </c>
      <c r="X75" s="9">
        <f>IF(testdata[[#This Row],[pd-atan]]&gt;1.5*Z74,1.5*Z74,IF(testdata[[#This Row],[pd-atan]]&lt;0.67*Z74,0.67*Z74,testdata[[#This Row],[pd-atan]]))</f>
        <v>15.101977820645988</v>
      </c>
      <c r="Y75" s="9">
        <f>IF(testdata[[#This Row],[pd-limit1]]&lt;6,6,IF(testdata[[#This Row],[pd-limit1]]&gt;50,50,testdata[[#This Row],[pd-limit1]]))</f>
        <v>15.101977820645988</v>
      </c>
      <c r="Z75" s="14">
        <f>0.2*testdata[[#This Row],[pd-limit2]]+0.8*Z74</f>
        <v>16.102619566380287</v>
      </c>
      <c r="AA75" s="14">
        <f>0.33*testdata[[#This Row],[period]]+0.67*AA74</f>
        <v>16.849994166256536</v>
      </c>
      <c r="AB75" s="32">
        <f>TRUNC(testdata[[#This Row],[SmPd]]+0.5,0)</f>
        <v>17</v>
      </c>
      <c r="AC75" s="14">
        <f ca="1">IF(testdata[[#This Row],[PdInt]]&lt;=0,0,AVERAGE(OFFSET(testdata[[#This Row],[price]],0,0,-testdata[[#This Row],[PdInt]],1)))</f>
        <v>222.71882352941176</v>
      </c>
      <c r="AD75" s="14">
        <f ca="1">IF(testdata[[#This Row],[i]]&lt;11,testdata[[#This Row],[price]],(4*testdata[[#This Row],[iTrend]]+3*AC74+2*AC73+AC72)/10)</f>
        <v>222.72322385620913</v>
      </c>
      <c r="AE75" s="14">
        <f>(4*testdata[[#This Row],[price]]+3*H74+2*H73+H72)/10</f>
        <v>221.9</v>
      </c>
      <c r="AF75" t="str">
        <f ca="1">IF(OR(ROUND(testdata[[#This Row],[Trendline]],4)&lt;&gt;Table3[[#This Row],[Trendline]],ROUND(testdata[[#This Row],[SmPrice]],4)&lt;&gt;Table3[[#This Row],[SmPrice]]),"ERR","")</f>
        <v/>
      </c>
      <c r="AG75" s="3">
        <v>42844</v>
      </c>
      <c r="AH75" s="14">
        <v>16.850000000000001</v>
      </c>
      <c r="AI75" s="35">
        <v>17</v>
      </c>
      <c r="AJ75" s="14">
        <v>222.71879999999999</v>
      </c>
      <c r="AK75" s="14">
        <v>222.72319999999999</v>
      </c>
      <c r="AL75" s="14">
        <v>221.9</v>
      </c>
    </row>
    <row r="76" spans="1:38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31">
        <f>(testdata[[#This Row],[high]]+testdata[[#This Row],[low]])/2</f>
        <v>222.81</v>
      </c>
      <c r="I76" s="24">
        <f>(4*testdata[[#This Row],[price]]+3*H75+2*H74+H73)/10</f>
        <v>222.29749999999999</v>
      </c>
      <c r="J76" s="9">
        <f>(0.0962*testdata[[#This Row],[smooth]]+0.5769*I74-0.5769*I72-0.0962*I70)*(0.075*$Z75+0.54)</f>
        <v>-0.43435692552858401</v>
      </c>
      <c r="K76" s="14">
        <f t="shared" si="1"/>
        <v>-1.0330725010673991</v>
      </c>
      <c r="L76" s="14">
        <f>(0.0962*testdata[[#This Row],[detrender]]+0.5769*J74-0.5769*J72-0.0962*J70)*(0.075*$Z75+0.54)</f>
        <v>-0.41550046460293277</v>
      </c>
      <c r="M76" s="9">
        <f>(0.0962*testdata[[#This Row],[I1]]+0.5769*K74-0.5769*K72-0.0962*K70)*(0.075*$Z75+0.54)</f>
        <v>-0.22675838736612816</v>
      </c>
      <c r="N76" s="9">
        <f>(0.0962*testdata[[#This Row],[Q1]]+0.5769*L74-0.5769*L72-0.0962*L70)*(0.075*$Z75+0.54)</f>
        <v>-4.1542921404768765E-4</v>
      </c>
      <c r="O76" s="9">
        <f>testdata[[#This Row],[I1]]-testdata[[#This Row],[JQ]]</f>
        <v>-1.0326570718533514</v>
      </c>
      <c r="P76" s="9">
        <f>testdata[[#This Row],[Q1]]+testdata[[#This Row],[jI]]</f>
        <v>-0.64225885196906096</v>
      </c>
      <c r="Q76" s="9">
        <f>0.2*testdata[[#This Row],[I2]]+0.8*Q75</f>
        <v>-0.1161247292554978</v>
      </c>
      <c r="R76" s="9">
        <f>0.2*testdata[[#This Row],[Q2]]+0.8*R75</f>
        <v>-0.6201075943510812</v>
      </c>
      <c r="S76" s="9">
        <f>testdata[[#This Row],[I2'']]*Q75+testdata[[#This Row],[Q2'']]*R75</f>
        <v>0.36797632301369287</v>
      </c>
      <c r="T76" s="9">
        <f>testdata[[#This Row],[I2'']]*R75-testdata[[#This Row],[Q2'']]*Q75</f>
        <v>0.14144408932993985</v>
      </c>
      <c r="U76" s="9">
        <f>0.2*testdata[[#This Row],[Re]]+0.8*U75</f>
        <v>3.0705149774194544</v>
      </c>
      <c r="V76" s="9">
        <f>0.2*testdata[[#This Row],[Im]]+0.8*V75</f>
        <v>1.3524589597954033</v>
      </c>
      <c r="W76" s="9">
        <f>IF(AND(testdata[[#This Row],[Re'']]&lt;&gt;0,testdata[[#This Row],[Im'']]&lt;&gt;0),2*PI()/ATAN(testdata[[#This Row],[Im'']]/testdata[[#This Row],[Re'']]),0)</f>
        <v>15.143941009239827</v>
      </c>
      <c r="X76" s="9">
        <f>IF(testdata[[#This Row],[pd-atan]]&gt;1.5*Z75,1.5*Z75,IF(testdata[[#This Row],[pd-atan]]&lt;0.67*Z75,0.67*Z75,testdata[[#This Row],[pd-atan]]))</f>
        <v>15.143941009239827</v>
      </c>
      <c r="Y76" s="9">
        <f>IF(testdata[[#This Row],[pd-limit1]]&lt;6,6,IF(testdata[[#This Row],[pd-limit1]]&gt;50,50,testdata[[#This Row],[pd-limit1]]))</f>
        <v>15.143941009239827</v>
      </c>
      <c r="Z76" s="14">
        <f>0.2*testdata[[#This Row],[pd-limit2]]+0.8*Z75</f>
        <v>15.910883854952196</v>
      </c>
      <c r="AA76" s="14">
        <f>0.33*testdata[[#This Row],[period]]+0.67*AA75</f>
        <v>16.540087763526106</v>
      </c>
      <c r="AB76" s="32">
        <f>TRUNC(testdata[[#This Row],[SmPd]]+0.5,0)</f>
        <v>17</v>
      </c>
      <c r="AC76" s="14">
        <f ca="1">IF(testdata[[#This Row],[PdInt]]&lt;=0,0,AVERAGE(OFFSET(testdata[[#This Row],[price]],0,0,-testdata[[#This Row],[PdInt]],1)))</f>
        <v>222.83323529411766</v>
      </c>
      <c r="AD76" s="14">
        <f ca="1">IF(testdata[[#This Row],[i]]&lt;11,testdata[[#This Row],[price]],(4*testdata[[#This Row],[iTrend]]+3*AC75+2*AC74+AC73)/10)</f>
        <v>222.76238562091504</v>
      </c>
      <c r="AE76" s="14">
        <f>(4*testdata[[#This Row],[price]]+3*H75+2*H74+H73)/10</f>
        <v>222.29749999999999</v>
      </c>
      <c r="AF76" t="str">
        <f ca="1">IF(OR(ROUND(testdata[[#This Row],[Trendline]],4)&lt;&gt;Table3[[#This Row],[Trendline]],ROUND(testdata[[#This Row],[SmPrice]],4)&lt;&gt;Table3[[#This Row],[SmPrice]]),"ERR","")</f>
        <v/>
      </c>
      <c r="AG76" s="3">
        <v>42845</v>
      </c>
      <c r="AH76" s="14">
        <v>16.540099999999999</v>
      </c>
      <c r="AI76" s="35">
        <v>17</v>
      </c>
      <c r="AJ76" s="14">
        <v>222.83320000000001</v>
      </c>
      <c r="AK76" s="14">
        <v>222.76240000000001</v>
      </c>
      <c r="AL76" s="14">
        <v>222.29750000000001</v>
      </c>
    </row>
    <row r="77" spans="1:38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31">
        <f>(testdata[[#This Row],[high]]+testdata[[#This Row],[low]])/2</f>
        <v>222.72</v>
      </c>
      <c r="I77" s="24">
        <f>(4*testdata[[#This Row],[price]]+3*H76+2*H75+H74)/10</f>
        <v>222.53400000000002</v>
      </c>
      <c r="J77" s="9">
        <f>(0.0962*testdata[[#This Row],[smooth]]+0.5769*I75-0.5769*I73-0.0962*I71)*(0.075*$Z76+0.54)</f>
        <v>-3.5938579938835902E-3</v>
      </c>
      <c r="K77" s="14">
        <f t="shared" si="1"/>
        <v>-1.0754932041606355</v>
      </c>
      <c r="L77" s="14">
        <f>(0.0962*testdata[[#This Row],[detrender]]+0.5769*J75-0.5769*J73-0.0962*J71)*(0.075*$Z76+0.54)</f>
        <v>1.8975689396279804E-4</v>
      </c>
      <c r="M77" s="9">
        <f>(0.0962*testdata[[#This Row],[I1]]+0.5769*K75-0.5769*K73-0.0962*K71)*(0.075*$Z76+0.54)</f>
        <v>-0.66199967317718045</v>
      </c>
      <c r="N77" s="9">
        <f>(0.0962*testdata[[#This Row],[Q1]]+0.5769*L75-0.5769*L73-0.0962*L71)*(0.075*$Z76+0.54)</f>
        <v>-0.91408012736928801</v>
      </c>
      <c r="O77" s="9">
        <f>testdata[[#This Row],[I1]]-testdata[[#This Row],[JQ]]</f>
        <v>-0.16141307679134753</v>
      </c>
      <c r="P77" s="9">
        <f>testdata[[#This Row],[Q1]]+testdata[[#This Row],[jI]]</f>
        <v>-0.66180991628321761</v>
      </c>
      <c r="Q77" s="9">
        <f>0.2*testdata[[#This Row],[I2]]+0.8*Q76</f>
        <v>-0.12518239876266776</v>
      </c>
      <c r="R77" s="9">
        <f>0.2*testdata[[#This Row],[Q2]]+0.8*R76</f>
        <v>-0.62844805873750853</v>
      </c>
      <c r="S77" s="9">
        <f>testdata[[#This Row],[I2'']]*Q76+testdata[[#This Row],[Q2'']]*R76</f>
        <v>0.40424218604219198</v>
      </c>
      <c r="T77" s="9">
        <f>testdata[[#This Row],[I2'']]*R76-testdata[[#This Row],[Q2'']]*Q76</f>
        <v>4.6481954797793074E-3</v>
      </c>
      <c r="U77" s="9">
        <f>0.2*testdata[[#This Row],[Re]]+0.8*U76</f>
        <v>2.537260419144002</v>
      </c>
      <c r="V77" s="9">
        <f>0.2*testdata[[#This Row],[Im]]+0.8*V76</f>
        <v>1.0828968069322786</v>
      </c>
      <c r="W77" s="9">
        <f>IF(AND(testdata[[#This Row],[Re'']]&lt;&gt;0,testdata[[#This Row],[Im'']]&lt;&gt;0),2*PI()/ATAN(testdata[[#This Row],[Im'']]/testdata[[#This Row],[Re'']]),0)</f>
        <v>15.575868422298333</v>
      </c>
      <c r="X77" s="9">
        <f>IF(testdata[[#This Row],[pd-atan]]&gt;1.5*Z76,1.5*Z76,IF(testdata[[#This Row],[pd-atan]]&lt;0.67*Z76,0.67*Z76,testdata[[#This Row],[pd-atan]]))</f>
        <v>15.575868422298333</v>
      </c>
      <c r="Y77" s="9">
        <f>IF(testdata[[#This Row],[pd-limit1]]&lt;6,6,IF(testdata[[#This Row],[pd-limit1]]&gt;50,50,testdata[[#This Row],[pd-limit1]]))</f>
        <v>15.575868422298333</v>
      </c>
      <c r="Z77" s="14">
        <f>0.2*testdata[[#This Row],[pd-limit2]]+0.8*Z76</f>
        <v>15.843880768421425</v>
      </c>
      <c r="AA77" s="14">
        <f>0.33*testdata[[#This Row],[period]]+0.67*AA76</f>
        <v>16.310339455141563</v>
      </c>
      <c r="AB77" s="32">
        <f>TRUNC(testdata[[#This Row],[SmPd]]+0.5,0)</f>
        <v>16</v>
      </c>
      <c r="AC77" s="14">
        <f ca="1">IF(testdata[[#This Row],[PdInt]]&lt;=0,0,AVERAGE(OFFSET(testdata[[#This Row],[price]],0,0,-testdata[[#This Row],[PdInt]],1)))</f>
        <v>222.82281249999997</v>
      </c>
      <c r="AD77" s="14">
        <f ca="1">IF(testdata[[#This Row],[i]]&lt;11,testdata[[#This Row],[price]],(4*testdata[[#This Row],[iTrend]]+3*AC76+2*AC75+AC74)/10)</f>
        <v>222.79436029411764</v>
      </c>
      <c r="AE77" s="14">
        <f>(4*testdata[[#This Row],[price]]+3*H76+2*H75+H74)/10</f>
        <v>222.53400000000002</v>
      </c>
      <c r="AF77" t="str">
        <f ca="1">IF(OR(ROUND(testdata[[#This Row],[Trendline]],4)&lt;&gt;Table3[[#This Row],[Trendline]],ROUND(testdata[[#This Row],[SmPrice]],4)&lt;&gt;Table3[[#This Row],[SmPrice]]),"ERR","")</f>
        <v/>
      </c>
      <c r="AG77" s="3">
        <v>42846</v>
      </c>
      <c r="AH77" s="14">
        <v>16.310300000000002</v>
      </c>
      <c r="AI77" s="35">
        <v>16</v>
      </c>
      <c r="AJ77" s="14">
        <v>222.8228</v>
      </c>
      <c r="AK77" s="14">
        <v>222.7944</v>
      </c>
      <c r="AL77" s="14">
        <v>222.53399999999999</v>
      </c>
    </row>
    <row r="78" spans="1:38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31">
        <f>(testdata[[#This Row],[high]]+testdata[[#This Row],[low]])/2</f>
        <v>223.92000000000002</v>
      </c>
      <c r="I78" s="24">
        <f>(4*testdata[[#This Row],[price]]+3*H77+2*H76+H75)/10</f>
        <v>223.15600000000001</v>
      </c>
      <c r="J78" s="9">
        <f>(0.0962*testdata[[#This Row],[smooth]]+0.5769*I76-0.5769*I74-0.0962*I72)*(0.075*$Z77+0.54)</f>
        <v>0.64983268486912049</v>
      </c>
      <c r="K78" s="14">
        <f t="shared" si="1"/>
        <v>-1.0439147059625251</v>
      </c>
      <c r="L78" s="14">
        <f>(0.0962*testdata[[#This Row],[detrender]]+0.5769*J76-0.5769*J74-0.0962*J72)*(0.075*$Z77+0.54)</f>
        <v>0.86346435194959714</v>
      </c>
      <c r="M78" s="9">
        <f>(0.0962*testdata[[#This Row],[I1]]+0.5769*K76-0.5769*K74-0.0962*K72)*(0.075*$Z77+0.54)</f>
        <v>-1.137922093479641</v>
      </c>
      <c r="N78" s="9">
        <f>(0.0962*testdata[[#This Row],[Q1]]+0.5769*L76-0.5769*L74-0.0962*L72)*(0.075*$Z77+0.54)</f>
        <v>0.50061210668778644</v>
      </c>
      <c r="O78" s="9">
        <f>testdata[[#This Row],[I1]]-testdata[[#This Row],[JQ]]</f>
        <v>-1.5445268126503116</v>
      </c>
      <c r="P78" s="9">
        <f>testdata[[#This Row],[Q1]]+testdata[[#This Row],[jI]]</f>
        <v>-0.27445774153004387</v>
      </c>
      <c r="Q78" s="9">
        <f>0.2*testdata[[#This Row],[I2]]+0.8*Q77</f>
        <v>-0.40905128154019654</v>
      </c>
      <c r="R78" s="9">
        <f>0.2*testdata[[#This Row],[Q2]]+0.8*R77</f>
        <v>-0.55764999529601555</v>
      </c>
      <c r="S78" s="9">
        <f>testdata[[#This Row],[I2'']]*Q77+testdata[[#This Row],[Q2'']]*R77</f>
        <v>0.40166007763890693</v>
      </c>
      <c r="T78" s="9">
        <f>testdata[[#This Row],[I2'']]*R77-testdata[[#This Row],[Q2'']]*Q77</f>
        <v>0.18725951972688096</v>
      </c>
      <c r="U78" s="9">
        <f>0.2*testdata[[#This Row],[Re]]+0.8*U77</f>
        <v>2.1101403508429835</v>
      </c>
      <c r="V78" s="9">
        <f>0.2*testdata[[#This Row],[Im]]+0.8*V77</f>
        <v>0.90376934949119914</v>
      </c>
      <c r="W78" s="9">
        <f>IF(AND(testdata[[#This Row],[Re'']]&lt;&gt;0,testdata[[#This Row],[Im'']]&lt;&gt;0),2*PI()/ATAN(testdata[[#This Row],[Im'']]/testdata[[#This Row],[Re'']]),0)</f>
        <v>15.52703654652694</v>
      </c>
      <c r="X78" s="9">
        <f>IF(testdata[[#This Row],[pd-atan]]&gt;1.5*Z77,1.5*Z77,IF(testdata[[#This Row],[pd-atan]]&lt;0.67*Z77,0.67*Z77,testdata[[#This Row],[pd-atan]]))</f>
        <v>15.52703654652694</v>
      </c>
      <c r="Y78" s="9">
        <f>IF(testdata[[#This Row],[pd-limit1]]&lt;6,6,IF(testdata[[#This Row],[pd-limit1]]&gt;50,50,testdata[[#This Row],[pd-limit1]]))</f>
        <v>15.52703654652694</v>
      </c>
      <c r="Z78" s="14">
        <f>0.2*testdata[[#This Row],[pd-limit2]]+0.8*Z77</f>
        <v>15.780511924042528</v>
      </c>
      <c r="AA78" s="14">
        <f>0.33*testdata[[#This Row],[period]]+0.67*AA77</f>
        <v>16.135496369878879</v>
      </c>
      <c r="AB78" s="32">
        <f>TRUNC(testdata[[#This Row],[SmPd]]+0.5,0)</f>
        <v>16</v>
      </c>
      <c r="AC78" s="14">
        <f ca="1">IF(testdata[[#This Row],[PdInt]]&lt;=0,0,AVERAGE(OFFSET(testdata[[#This Row],[price]],0,0,-testdata[[#This Row],[PdInt]],1)))</f>
        <v>222.82812499999997</v>
      </c>
      <c r="AD78" s="14">
        <f ca="1">IF(testdata[[#This Row],[i]]&lt;11,testdata[[#This Row],[price]],(4*testdata[[#This Row],[iTrend]]+3*AC77+2*AC76+AC75)/10)</f>
        <v>222.81662316176465</v>
      </c>
      <c r="AE78" s="14">
        <f>(4*testdata[[#This Row],[price]]+3*H77+2*H76+H75)/10</f>
        <v>223.15600000000001</v>
      </c>
      <c r="AF78" t="str">
        <f ca="1">IF(OR(ROUND(testdata[[#This Row],[Trendline]],4)&lt;&gt;Table3[[#This Row],[Trendline]],ROUND(testdata[[#This Row],[SmPrice]],4)&lt;&gt;Table3[[#This Row],[SmPrice]]),"ERR","")</f>
        <v/>
      </c>
      <c r="AG78" s="3">
        <v>42849</v>
      </c>
      <c r="AH78" s="14">
        <v>16.1355</v>
      </c>
      <c r="AI78" s="35">
        <v>16</v>
      </c>
      <c r="AJ78" s="14">
        <v>222.82810000000001</v>
      </c>
      <c r="AK78" s="14">
        <v>222.81659999999999</v>
      </c>
      <c r="AL78" s="14">
        <v>223.15600000000001</v>
      </c>
    </row>
    <row r="79" spans="1:38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31">
        <f>(testdata[[#This Row],[high]]+testdata[[#This Row],[low]])/2</f>
        <v>226.19</v>
      </c>
      <c r="I79" s="24">
        <f>(4*testdata[[#This Row],[price]]+3*H78+2*H77+H76)/10</f>
        <v>224.477</v>
      </c>
      <c r="J79" s="9">
        <f>(0.0962*testdata[[#This Row],[smooth]]+0.5769*I77-0.5769*I75-0.0962*I73)*(0.075*$Z78+0.54)</f>
        <v>1.0604886928149262</v>
      </c>
      <c r="K79" s="14">
        <f t="shared" si="1"/>
        <v>-0.43435692552858401</v>
      </c>
      <c r="L79" s="14">
        <f>(0.0962*testdata[[#This Row],[detrender]]+0.5769*J77-0.5769*J75-0.0962*J73)*(0.075*$Z78+0.54)</f>
        <v>1.3815223378531716</v>
      </c>
      <c r="M79" s="9">
        <f>(0.0962*testdata[[#This Row],[I1]]+0.5769*K77-0.5769*K75-0.0962*K73)*(0.075*$Z78+0.54)</f>
        <v>-0.4097570813467179</v>
      </c>
      <c r="N79" s="9">
        <f>(0.0962*testdata[[#This Row],[Q1]]+0.5769*L77-0.5769*L75-0.0962*L73)*(0.075*$Z78+0.54)</f>
        <v>1.4247265895357</v>
      </c>
      <c r="O79" s="9">
        <f>testdata[[#This Row],[I1]]-testdata[[#This Row],[JQ]]</f>
        <v>-1.8590835150642839</v>
      </c>
      <c r="P79" s="9">
        <f>testdata[[#This Row],[Q1]]+testdata[[#This Row],[jI]]</f>
        <v>0.97176525650645362</v>
      </c>
      <c r="Q79" s="9">
        <f>0.2*testdata[[#This Row],[I2]]+0.8*Q78</f>
        <v>-0.69905772824501411</v>
      </c>
      <c r="R79" s="9">
        <f>0.2*testdata[[#This Row],[Q2]]+0.8*R78</f>
        <v>-0.25176694493552176</v>
      </c>
      <c r="S79" s="9">
        <f>testdata[[#This Row],[I2'']]*Q78+testdata[[#This Row],[Q2'']]*R78</f>
        <v>0.4263482952681874</v>
      </c>
      <c r="T79" s="9">
        <f>testdata[[#This Row],[I2'']]*R78-testdata[[#This Row],[Q2'']]*Q78</f>
        <v>0.2868439473921402</v>
      </c>
      <c r="U79" s="9">
        <f>0.2*testdata[[#This Row],[Re]]+0.8*U78</f>
        <v>1.7733819397280244</v>
      </c>
      <c r="V79" s="9">
        <f>0.2*testdata[[#This Row],[Im]]+0.8*V78</f>
        <v>0.78038426907138736</v>
      </c>
      <c r="W79" s="9">
        <f>IF(AND(testdata[[#This Row],[Re'']]&lt;&gt;0,testdata[[#This Row],[Im'']]&lt;&gt;0),2*PI()/ATAN(testdata[[#This Row],[Im'']]/testdata[[#This Row],[Re'']]),0)</f>
        <v>15.156555320702703</v>
      </c>
      <c r="X79" s="9">
        <f>IF(testdata[[#This Row],[pd-atan]]&gt;1.5*Z78,1.5*Z78,IF(testdata[[#This Row],[pd-atan]]&lt;0.67*Z78,0.67*Z78,testdata[[#This Row],[pd-atan]]))</f>
        <v>15.156555320702703</v>
      </c>
      <c r="Y79" s="9">
        <f>IF(testdata[[#This Row],[pd-limit1]]&lt;6,6,IF(testdata[[#This Row],[pd-limit1]]&gt;50,50,testdata[[#This Row],[pd-limit1]]))</f>
        <v>15.156555320702703</v>
      </c>
      <c r="Z79" s="14">
        <f>0.2*testdata[[#This Row],[pd-limit2]]+0.8*Z78</f>
        <v>15.655720603374563</v>
      </c>
      <c r="AA79" s="14">
        <f>0.33*testdata[[#This Row],[period]]+0.67*AA78</f>
        <v>15.977170366932455</v>
      </c>
      <c r="AB79" s="32">
        <f>TRUNC(testdata[[#This Row],[SmPd]]+0.5,0)</f>
        <v>16</v>
      </c>
      <c r="AC79" s="14">
        <f ca="1">IF(testdata[[#This Row],[PdInt]]&lt;=0,0,AVERAGE(OFFSET(testdata[[#This Row],[price]],0,0,-testdata[[#This Row],[PdInt]],1)))</f>
        <v>222.96343749999997</v>
      </c>
      <c r="AD79" s="14">
        <f ca="1">IF(testdata[[#This Row],[i]]&lt;11,testdata[[#This Row],[price]],(4*testdata[[#This Row],[iTrend]]+3*AC78+2*AC77+AC76)/10)</f>
        <v>222.88169852941172</v>
      </c>
      <c r="AE79" s="14">
        <f>(4*testdata[[#This Row],[price]]+3*H78+2*H77+H76)/10</f>
        <v>224.477</v>
      </c>
      <c r="AF79" t="str">
        <f ca="1">IF(OR(ROUND(testdata[[#This Row],[Trendline]],4)&lt;&gt;Table3[[#This Row],[Trendline]],ROUND(testdata[[#This Row],[SmPrice]],4)&lt;&gt;Table3[[#This Row],[SmPrice]]),"ERR","")</f>
        <v/>
      </c>
      <c r="AG79" s="3">
        <v>42850</v>
      </c>
      <c r="AH79" s="14">
        <v>15.9772</v>
      </c>
      <c r="AI79" s="35">
        <v>16</v>
      </c>
      <c r="AJ79" s="14">
        <v>222.96340000000001</v>
      </c>
      <c r="AK79" s="14">
        <v>222.8817</v>
      </c>
      <c r="AL79" s="14">
        <v>224.477</v>
      </c>
    </row>
    <row r="80" spans="1:38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31">
        <f>(testdata[[#This Row],[high]]+testdata[[#This Row],[low]])/2</f>
        <v>226.72</v>
      </c>
      <c r="I80" s="24">
        <f>(4*testdata[[#This Row],[price]]+3*H79+2*H78+H77)/10</f>
        <v>225.60099999999997</v>
      </c>
      <c r="J80" s="9">
        <f>(0.0962*testdata[[#This Row],[smooth]]+0.5769*I78-0.5769*I76-0.0962*I74)*(0.075*$Z79+0.54)</f>
        <v>1.4733057770453948</v>
      </c>
      <c r="K80" s="14">
        <f t="shared" si="1"/>
        <v>-3.5938579938835902E-3</v>
      </c>
      <c r="L80" s="14">
        <f>(0.0962*testdata[[#This Row],[detrender]]+0.5769*J78-0.5769*J76-0.0962*J74)*(0.075*$Z79+0.54)</f>
        <v>1.492473038424448</v>
      </c>
      <c r="M80" s="9">
        <f>(0.0962*testdata[[#This Row],[I1]]+0.5769*K78-0.5769*K76-0.0962*K74)*(0.075*$Z79+0.54)</f>
        <v>1.8766182107953207E-4</v>
      </c>
      <c r="N80" s="9">
        <f>(0.0962*testdata[[#This Row],[Q1]]+0.5769*L78-0.5769*L76-0.0962*L74)*(0.075*$Z79+0.54)</f>
        <v>1.6235082412537449</v>
      </c>
      <c r="O80" s="9">
        <f>testdata[[#This Row],[I1]]-testdata[[#This Row],[JQ]]</f>
        <v>-1.6271020992476286</v>
      </c>
      <c r="P80" s="9">
        <f>testdata[[#This Row],[Q1]]+testdata[[#This Row],[jI]]</f>
        <v>1.4926607002455274</v>
      </c>
      <c r="Q80" s="9">
        <f>0.2*testdata[[#This Row],[I2]]+0.8*Q79</f>
        <v>-0.88466660244553708</v>
      </c>
      <c r="R80" s="9">
        <f>0.2*testdata[[#This Row],[Q2]]+0.8*R79</f>
        <v>9.7118584100688077E-2</v>
      </c>
      <c r="S80" s="9">
        <f>testdata[[#This Row],[I2'']]*Q79+testdata[[#This Row],[Q2'']]*R79</f>
        <v>0.59398177614431835</v>
      </c>
      <c r="T80" s="9">
        <f>testdata[[#This Row],[I2'']]*R79-testdata[[#This Row],[Q2'']]*Q79</f>
        <v>0.29062130455599999</v>
      </c>
      <c r="U80" s="9">
        <f>0.2*testdata[[#This Row],[Re]]+0.8*U79</f>
        <v>1.5375019070112832</v>
      </c>
      <c r="V80" s="9">
        <f>0.2*testdata[[#This Row],[Im]]+0.8*V79</f>
        <v>0.68243167616831002</v>
      </c>
      <c r="W80" s="9">
        <f>IF(AND(testdata[[#This Row],[Re'']]&lt;&gt;0,testdata[[#This Row],[Im'']]&lt;&gt;0),2*PI()/ATAN(testdata[[#This Row],[Im'']]/testdata[[#This Row],[Re'']]),0)</f>
        <v>15.041113529870939</v>
      </c>
      <c r="X80" s="9">
        <f>IF(testdata[[#This Row],[pd-atan]]&gt;1.5*Z79,1.5*Z79,IF(testdata[[#This Row],[pd-atan]]&lt;0.67*Z79,0.67*Z79,testdata[[#This Row],[pd-atan]]))</f>
        <v>15.041113529870939</v>
      </c>
      <c r="Y80" s="9">
        <f>IF(testdata[[#This Row],[pd-limit1]]&lt;6,6,IF(testdata[[#This Row],[pd-limit1]]&gt;50,50,testdata[[#This Row],[pd-limit1]]))</f>
        <v>15.041113529870939</v>
      </c>
      <c r="Z80" s="14">
        <f>0.2*testdata[[#This Row],[pd-limit2]]+0.8*Z79</f>
        <v>15.532799188673838</v>
      </c>
      <c r="AA80" s="14">
        <f>0.33*testdata[[#This Row],[period]]+0.67*AA79</f>
        <v>15.830527878107112</v>
      </c>
      <c r="AB80" s="32">
        <f>TRUNC(testdata[[#This Row],[SmPd]]+0.5,0)</f>
        <v>16</v>
      </c>
      <c r="AC80" s="14">
        <f ca="1">IF(testdata[[#This Row],[PdInt]]&lt;=0,0,AVERAGE(OFFSET(testdata[[#This Row],[price]],0,0,-testdata[[#This Row],[PdInt]],1)))</f>
        <v>223.19874999999999</v>
      </c>
      <c r="AD80" s="14">
        <f ca="1">IF(testdata[[#This Row],[i]]&lt;11,testdata[[#This Row],[price]],(4*testdata[[#This Row],[iTrend]]+3*AC79+2*AC78+AC77)/10)</f>
        <v>223.01643749999999</v>
      </c>
      <c r="AE80" s="14">
        <f>(4*testdata[[#This Row],[price]]+3*H79+2*H78+H77)/10</f>
        <v>225.60099999999997</v>
      </c>
      <c r="AF80" t="str">
        <f ca="1">IF(OR(ROUND(testdata[[#This Row],[Trendline]],4)&lt;&gt;Table3[[#This Row],[Trendline]],ROUND(testdata[[#This Row],[SmPrice]],4)&lt;&gt;Table3[[#This Row],[SmPrice]]),"ERR","")</f>
        <v/>
      </c>
      <c r="AG80" s="3">
        <v>42851</v>
      </c>
      <c r="AH80" s="14">
        <v>15.830500000000001</v>
      </c>
      <c r="AI80" s="35">
        <v>16</v>
      </c>
      <c r="AJ80" s="14">
        <v>223.1987</v>
      </c>
      <c r="AK80" s="14">
        <v>223.0164</v>
      </c>
      <c r="AL80" s="14">
        <v>225.601</v>
      </c>
    </row>
    <row r="81" spans="1:38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31">
        <f>(testdata[[#This Row],[high]]+testdata[[#This Row],[low]])/2</f>
        <v>226.26999999999998</v>
      </c>
      <c r="I81" s="24">
        <f>(4*testdata[[#This Row],[price]]+3*H80+2*H79+H78)/10</f>
        <v>226.154</v>
      </c>
      <c r="J81" s="9">
        <f>(0.0962*testdata[[#This Row],[smooth]]+0.5769*I79-0.5769*I77-0.0962*I75)*(0.075*$Z80+0.54)</f>
        <v>2.6088470083311264</v>
      </c>
      <c r="K81" s="14">
        <f t="shared" si="1"/>
        <v>0.64983268486912049</v>
      </c>
      <c r="L81" s="14">
        <f>(0.0962*testdata[[#This Row],[detrender]]+0.5769*J79-0.5769*J77-0.0962*J75)*(0.075*$Z80+0.54)</f>
        <v>1.6457379859808219</v>
      </c>
      <c r="M81" s="9">
        <f>(0.0962*testdata[[#This Row],[I1]]+0.5769*K79-0.5769*K77-0.0962*K75)*(0.075*$Z80+0.54)</f>
        <v>0.85180798827719439</v>
      </c>
      <c r="N81" s="9">
        <f>(0.0962*testdata[[#This Row],[Q1]]+0.5769*L79-0.5769*L77-0.0962*L75)*(0.075*$Z80+0.54)</f>
        <v>1.8193565289063098</v>
      </c>
      <c r="O81" s="9">
        <f>testdata[[#This Row],[I1]]-testdata[[#This Row],[JQ]]</f>
        <v>-1.1695238440371893</v>
      </c>
      <c r="P81" s="9">
        <f>testdata[[#This Row],[Q1]]+testdata[[#This Row],[jI]]</f>
        <v>2.4975459742580162</v>
      </c>
      <c r="Q81" s="9">
        <f>0.2*testdata[[#This Row],[I2]]+0.8*Q80</f>
        <v>-0.94163805076386753</v>
      </c>
      <c r="R81" s="9">
        <f>0.2*testdata[[#This Row],[Q2]]+0.8*R80</f>
        <v>0.57720406213215369</v>
      </c>
      <c r="S81" s="9">
        <f>testdata[[#This Row],[I2'']]*Q80+testdata[[#This Row],[Q2'']]*R80</f>
        <v>0.8890929763541493</v>
      </c>
      <c r="T81" s="9">
        <f>testdata[[#This Row],[I2'']]*R80-testdata[[#This Row],[Q2'']]*Q80</f>
        <v>0.41918260233869636</v>
      </c>
      <c r="U81" s="9">
        <f>0.2*testdata[[#This Row],[Re]]+0.8*U80</f>
        <v>1.4078201208798564</v>
      </c>
      <c r="V81" s="9">
        <f>0.2*testdata[[#This Row],[Im]]+0.8*V80</f>
        <v>0.62978186140238734</v>
      </c>
      <c r="W81" s="9">
        <f>IF(AND(testdata[[#This Row],[Re'']]&lt;&gt;0,testdata[[#This Row],[Im'']]&lt;&gt;0),2*PI()/ATAN(testdata[[#This Row],[Im'']]/testdata[[#This Row],[Re'']]),0)</f>
        <v>14.937055461196907</v>
      </c>
      <c r="X81" s="9">
        <f>IF(testdata[[#This Row],[pd-atan]]&gt;1.5*Z80,1.5*Z80,IF(testdata[[#This Row],[pd-atan]]&lt;0.67*Z80,0.67*Z80,testdata[[#This Row],[pd-atan]]))</f>
        <v>14.937055461196907</v>
      </c>
      <c r="Y81" s="9">
        <f>IF(testdata[[#This Row],[pd-limit1]]&lt;6,6,IF(testdata[[#This Row],[pd-limit1]]&gt;50,50,testdata[[#This Row],[pd-limit1]]))</f>
        <v>14.937055461196907</v>
      </c>
      <c r="Z81" s="14">
        <f>0.2*testdata[[#This Row],[pd-limit2]]+0.8*Z80</f>
        <v>15.413650443178453</v>
      </c>
      <c r="AA81" s="14">
        <f>0.33*testdata[[#This Row],[period]]+0.67*AA80</f>
        <v>15.692958324580655</v>
      </c>
      <c r="AB81" s="32">
        <f>TRUNC(testdata[[#This Row],[SmPd]]+0.5,0)</f>
        <v>16</v>
      </c>
      <c r="AC81" s="14">
        <f ca="1">IF(testdata[[#This Row],[PdInt]]&lt;=0,0,AVERAGE(OFFSET(testdata[[#This Row],[price]],0,0,-testdata[[#This Row],[PdInt]],1)))</f>
        <v>223.40031249999998</v>
      </c>
      <c r="AD81" s="14">
        <f ca="1">IF(testdata[[#This Row],[i]]&lt;11,testdata[[#This Row],[price]],(4*testdata[[#This Row],[iTrend]]+3*AC80+2*AC79+AC78)/10)</f>
        <v>223.19524999999993</v>
      </c>
      <c r="AE81" s="14">
        <f>(4*testdata[[#This Row],[price]]+3*H80+2*H79+H78)/10</f>
        <v>226.154</v>
      </c>
      <c r="AF81" t="str">
        <f ca="1">IF(OR(ROUND(testdata[[#This Row],[Trendline]],4)&lt;&gt;Table3[[#This Row],[Trendline]],ROUND(testdata[[#This Row],[SmPrice]],4)&lt;&gt;Table3[[#This Row],[SmPrice]]),"ERR","")</f>
        <v/>
      </c>
      <c r="AG81" s="3">
        <v>42852</v>
      </c>
      <c r="AH81" s="14">
        <v>15.693</v>
      </c>
      <c r="AI81" s="35">
        <v>16</v>
      </c>
      <c r="AJ81" s="14">
        <v>223.40029999999999</v>
      </c>
      <c r="AK81" s="14">
        <v>223.1953</v>
      </c>
      <c r="AL81" s="14">
        <v>226.154</v>
      </c>
    </row>
    <row r="82" spans="1:38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31">
        <f>(testdata[[#This Row],[high]]+testdata[[#This Row],[low]])/2</f>
        <v>226.23500000000001</v>
      </c>
      <c r="I82" s="24">
        <f>(4*testdata[[#This Row],[price]]+3*H81+2*H80+H79)/10</f>
        <v>226.33800000000002</v>
      </c>
      <c r="J82" s="9">
        <f>(0.0962*testdata[[#This Row],[smooth]]+0.5769*I80-0.5769*I78-0.0962*I76)*(0.075*$Z81+0.54)</f>
        <v>3.051514144797244</v>
      </c>
      <c r="K82" s="14">
        <f t="shared" si="1"/>
        <v>1.0604886928149262</v>
      </c>
      <c r="L82" s="14">
        <f>(0.0962*testdata[[#This Row],[detrender]]+0.5769*J80-0.5769*J78-0.0962*J76)*(0.075*$Z81+0.54)</f>
        <v>1.3744617848297889</v>
      </c>
      <c r="M82" s="9">
        <f>(0.0962*testdata[[#This Row],[I1]]+0.5769*K80-0.5769*K78-0.0962*K76)*(0.075*$Z81+0.54)</f>
        <v>1.359467679872234</v>
      </c>
      <c r="N82" s="9">
        <f>(0.0962*testdata[[#This Row],[Q1]]+0.5769*L80-0.5769*L78-0.0962*L76)*(0.075*$Z81+0.54)</f>
        <v>0.9074905631252026</v>
      </c>
      <c r="O82" s="9">
        <f>testdata[[#This Row],[I1]]-testdata[[#This Row],[JQ]]</f>
        <v>0.15299812968972359</v>
      </c>
      <c r="P82" s="9">
        <f>testdata[[#This Row],[Q1]]+testdata[[#This Row],[jI]]</f>
        <v>2.7339294647020229</v>
      </c>
      <c r="Q82" s="9">
        <f>0.2*testdata[[#This Row],[I2]]+0.8*Q81</f>
        <v>-0.72271081467314935</v>
      </c>
      <c r="R82" s="9">
        <f>0.2*testdata[[#This Row],[Q2]]+0.8*R81</f>
        <v>1.0085491426461275</v>
      </c>
      <c r="S82" s="9">
        <f>testdata[[#This Row],[I2'']]*Q81+testdata[[#This Row],[Q2'']]*R81</f>
        <v>1.2626706647900368</v>
      </c>
      <c r="T82" s="9">
        <f>testdata[[#This Row],[I2'']]*R81-testdata[[#This Row],[Q2'']]*Q81</f>
        <v>0.53253663080468949</v>
      </c>
      <c r="U82" s="9">
        <f>0.2*testdata[[#This Row],[Re]]+0.8*U81</f>
        <v>1.3787902296618926</v>
      </c>
      <c r="V82" s="9">
        <f>0.2*testdata[[#This Row],[Im]]+0.8*V81</f>
        <v>0.61033281528284788</v>
      </c>
      <c r="W82" s="9">
        <f>IF(AND(testdata[[#This Row],[Re'']]&lt;&gt;0,testdata[[#This Row],[Im'']]&lt;&gt;0),2*PI()/ATAN(testdata[[#This Row],[Im'']]/testdata[[#This Row],[Re'']]),0)</f>
        <v>15.077289898925549</v>
      </c>
      <c r="X82" s="9">
        <f>IF(testdata[[#This Row],[pd-atan]]&gt;1.5*Z81,1.5*Z81,IF(testdata[[#This Row],[pd-atan]]&lt;0.67*Z81,0.67*Z81,testdata[[#This Row],[pd-atan]]))</f>
        <v>15.077289898925549</v>
      </c>
      <c r="Y82" s="9">
        <f>IF(testdata[[#This Row],[pd-limit1]]&lt;6,6,IF(testdata[[#This Row],[pd-limit1]]&gt;50,50,testdata[[#This Row],[pd-limit1]]))</f>
        <v>15.077289898925549</v>
      </c>
      <c r="Z82" s="14">
        <f>0.2*testdata[[#This Row],[pd-limit2]]+0.8*Z81</f>
        <v>15.346378334327872</v>
      </c>
      <c r="AA82" s="14">
        <f>0.33*testdata[[#This Row],[period]]+0.67*AA81</f>
        <v>15.578586927797236</v>
      </c>
      <c r="AB82" s="32">
        <f>TRUNC(testdata[[#This Row],[SmPd]]+0.5,0)</f>
        <v>16</v>
      </c>
      <c r="AC82" s="14">
        <f ca="1">IF(testdata[[#This Row],[PdInt]]&lt;=0,0,AVERAGE(OFFSET(testdata[[#This Row],[price]],0,0,-testdata[[#This Row],[PdInt]],1)))</f>
        <v>223.54624999999999</v>
      </c>
      <c r="AD82" s="14">
        <f ca="1">IF(testdata[[#This Row],[i]]&lt;11,testdata[[#This Row],[price]],(4*testdata[[#This Row],[iTrend]]+3*AC81+2*AC80+AC79)/10)</f>
        <v>223.37468749999999</v>
      </c>
      <c r="AE82" s="14">
        <f>(4*testdata[[#This Row],[price]]+3*H81+2*H80+H79)/10</f>
        <v>226.33800000000002</v>
      </c>
      <c r="AF82" t="str">
        <f ca="1">IF(OR(ROUND(testdata[[#This Row],[Trendline]],4)&lt;&gt;Table3[[#This Row],[Trendline]],ROUND(testdata[[#This Row],[SmPrice]],4)&lt;&gt;Table3[[#This Row],[SmPrice]]),"ERR","")</f>
        <v/>
      </c>
      <c r="AG82" s="3">
        <v>42853</v>
      </c>
      <c r="AH82" s="14">
        <v>15.5786</v>
      </c>
      <c r="AI82" s="35">
        <v>16</v>
      </c>
      <c r="AJ82" s="14">
        <v>223.5462</v>
      </c>
      <c r="AK82" s="14">
        <v>223.37469999999999</v>
      </c>
      <c r="AL82" s="14">
        <v>226.33799999999999</v>
      </c>
    </row>
    <row r="83" spans="1:38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31">
        <f>(testdata[[#This Row],[high]]+testdata[[#This Row],[low]])/2</f>
        <v>226.48000000000002</v>
      </c>
      <c r="I83" s="24">
        <f>(4*testdata[[#This Row],[price]]+3*H82+2*H81+H80)/10</f>
        <v>226.38849999999996</v>
      </c>
      <c r="J83" s="9">
        <f>(0.0962*testdata[[#This Row],[smooth]]+0.5769*I81-0.5769*I79-0.0962*I77)*(0.075*$Z82+0.54)</f>
        <v>2.2629758223364567</v>
      </c>
      <c r="K83" s="14">
        <f t="shared" si="1"/>
        <v>1.4733057770453948</v>
      </c>
      <c r="L83" s="14">
        <f>(0.0962*testdata[[#This Row],[detrender]]+0.5769*J81-0.5769*J79-0.0962*J77)*(0.075*$Z82+0.54)</f>
        <v>1.8791705974534247</v>
      </c>
      <c r="M83" s="9">
        <f>(0.0962*testdata[[#This Row],[I1]]+0.5769*K81-0.5769*K79-0.0962*K77)*(0.075*$Z82+0.54)</f>
        <v>1.472273062925576</v>
      </c>
      <c r="N83" s="9">
        <f>(0.0962*testdata[[#This Row],[Q1]]+0.5769*L81-0.5769*L79-0.0962*L77)*(0.075*$Z82+0.54)</f>
        <v>0.56340687849655002</v>
      </c>
      <c r="O83" s="9">
        <f>testdata[[#This Row],[I1]]-testdata[[#This Row],[JQ]]</f>
        <v>0.90989889854884476</v>
      </c>
      <c r="P83" s="9">
        <f>testdata[[#This Row],[Q1]]+testdata[[#This Row],[jI]]</f>
        <v>3.351443660379001</v>
      </c>
      <c r="Q83" s="9">
        <f>0.2*testdata[[#This Row],[I2]]+0.8*Q82</f>
        <v>-0.39618887202875053</v>
      </c>
      <c r="R83" s="9">
        <f>0.2*testdata[[#This Row],[Q2]]+0.8*R82</f>
        <v>1.4771280461927021</v>
      </c>
      <c r="S83" s="9">
        <f>testdata[[#This Row],[I2'']]*Q82+testdata[[#This Row],[Q2'']]*R82</f>
        <v>1.7760862070345333</v>
      </c>
      <c r="T83" s="9">
        <f>testdata[[#This Row],[I2'']]*R82-testdata[[#This Row],[Q2'']]*Q82</f>
        <v>0.66796046642995233</v>
      </c>
      <c r="U83" s="9">
        <f>0.2*testdata[[#This Row],[Re]]+0.8*U82</f>
        <v>1.4582494251364206</v>
      </c>
      <c r="V83" s="9">
        <f>0.2*testdata[[#This Row],[Im]]+0.8*V82</f>
        <v>0.62185834551226882</v>
      </c>
      <c r="W83" s="9">
        <f>IF(AND(testdata[[#This Row],[Re'']]&lt;&gt;0,testdata[[#This Row],[Im'']]&lt;&gt;0),2*PI()/ATAN(testdata[[#This Row],[Im'']]/testdata[[#This Row],[Re'']]),0)</f>
        <v>15.587505533403379</v>
      </c>
      <c r="X83" s="9">
        <f>IF(testdata[[#This Row],[pd-atan]]&gt;1.5*Z82,1.5*Z82,IF(testdata[[#This Row],[pd-atan]]&lt;0.67*Z82,0.67*Z82,testdata[[#This Row],[pd-atan]]))</f>
        <v>15.587505533403379</v>
      </c>
      <c r="Y83" s="9">
        <f>IF(testdata[[#This Row],[pd-limit1]]&lt;6,6,IF(testdata[[#This Row],[pd-limit1]]&gt;50,50,testdata[[#This Row],[pd-limit1]]))</f>
        <v>15.587505533403379</v>
      </c>
      <c r="Z83" s="14">
        <f>0.2*testdata[[#This Row],[pd-limit2]]+0.8*Z82</f>
        <v>15.394603774142974</v>
      </c>
      <c r="AA83" s="14">
        <f>0.33*testdata[[#This Row],[period]]+0.67*AA82</f>
        <v>15.517872487091331</v>
      </c>
      <c r="AB83" s="32">
        <f>TRUNC(testdata[[#This Row],[SmPd]]+0.5,0)</f>
        <v>16</v>
      </c>
      <c r="AC83" s="14">
        <f ca="1">IF(testdata[[#This Row],[PdInt]]&lt;=0,0,AVERAGE(OFFSET(testdata[[#This Row],[price]],0,0,-testdata[[#This Row],[PdInt]],1)))</f>
        <v>223.75093749999999</v>
      </c>
      <c r="AD83" s="14">
        <f ca="1">IF(testdata[[#This Row],[i]]&lt;11,testdata[[#This Row],[price]],(4*testdata[[#This Row],[iTrend]]+3*AC82+2*AC81+AC80)/10)</f>
        <v>223.56418749999997</v>
      </c>
      <c r="AE83" s="14">
        <f>(4*testdata[[#This Row],[price]]+3*H82+2*H81+H80)/10</f>
        <v>226.38849999999996</v>
      </c>
      <c r="AF83" t="str">
        <f ca="1">IF(OR(ROUND(testdata[[#This Row],[Trendline]],4)&lt;&gt;Table3[[#This Row],[Trendline]],ROUND(testdata[[#This Row],[SmPrice]],4)&lt;&gt;Table3[[#This Row],[SmPrice]]),"ERR","")</f>
        <v/>
      </c>
      <c r="AG83" s="3">
        <v>42856</v>
      </c>
      <c r="AH83" s="14">
        <v>15.517899999999999</v>
      </c>
      <c r="AI83" s="35">
        <v>16</v>
      </c>
      <c r="AJ83" s="14">
        <v>223.7509</v>
      </c>
      <c r="AK83" s="14">
        <v>223.5642</v>
      </c>
      <c r="AL83" s="14">
        <v>226.38849999999999</v>
      </c>
    </row>
    <row r="84" spans="1:38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31">
        <f>(testdata[[#This Row],[high]]+testdata[[#This Row],[low]])/2</f>
        <v>226.44</v>
      </c>
      <c r="I84" s="24">
        <f>(4*testdata[[#This Row],[price]]+3*H83+2*H82+H81)/10</f>
        <v>226.39400000000001</v>
      </c>
      <c r="J84" s="9">
        <f>(0.0962*testdata[[#This Row],[smooth]]+0.5769*I82-0.5769*I80-0.0962*I78)*(0.075*$Z83+0.54)</f>
        <v>1.2483590323081637</v>
      </c>
      <c r="K84" s="14">
        <f t="shared" si="1"/>
        <v>2.6088470083311264</v>
      </c>
      <c r="L84" s="14">
        <f>(0.0962*testdata[[#This Row],[detrender]]+0.5769*J82-0.5769*J80-0.0962*J78)*(0.075*$Z83+0.54)</f>
        <v>1.6404472732815345</v>
      </c>
      <c r="M84" s="9">
        <f>(0.0962*testdata[[#This Row],[I1]]+0.5769*K82-0.5769*K80-0.0962*K78)*(0.075*$Z83+0.54)</f>
        <v>1.6357333472518119</v>
      </c>
      <c r="N84" s="9">
        <f>(0.0962*testdata[[#This Row],[Q1]]+0.5769*L82-0.5769*L80-0.0962*L78)*(0.075*$Z83+0.54)</f>
        <v>1.1294587427928531E-2</v>
      </c>
      <c r="O84" s="9">
        <f>testdata[[#This Row],[I1]]-testdata[[#This Row],[JQ]]</f>
        <v>2.5975524209031979</v>
      </c>
      <c r="P84" s="9">
        <f>testdata[[#This Row],[Q1]]+testdata[[#This Row],[jI]]</f>
        <v>3.2761806205333466</v>
      </c>
      <c r="Q84" s="9">
        <f>0.2*testdata[[#This Row],[I2]]+0.8*Q83</f>
        <v>0.20255938655763917</v>
      </c>
      <c r="R84" s="9">
        <f>0.2*testdata[[#This Row],[Q2]]+0.8*R83</f>
        <v>1.8369385610608311</v>
      </c>
      <c r="S84" s="9">
        <f>testdata[[#This Row],[I2'']]*Q83+testdata[[#This Row],[Q2'']]*R83</f>
        <v>2.6331416927967122</v>
      </c>
      <c r="T84" s="9">
        <f>testdata[[#This Row],[I2'']]*R83-testdata[[#This Row],[Q2'']]*Q83</f>
        <v>1.0269807673966844</v>
      </c>
      <c r="U84" s="9">
        <f>0.2*testdata[[#This Row],[Re]]+0.8*U83</f>
        <v>1.6932278786684789</v>
      </c>
      <c r="V84" s="9">
        <f>0.2*testdata[[#This Row],[Im]]+0.8*V83</f>
        <v>0.70288282988915196</v>
      </c>
      <c r="W84" s="9">
        <f>IF(AND(testdata[[#This Row],[Re'']]&lt;&gt;0,testdata[[#This Row],[Im'']]&lt;&gt;0),2*PI()/ATAN(testdata[[#This Row],[Im'']]/testdata[[#This Row],[Re'']]),0)</f>
        <v>15.968751927986116</v>
      </c>
      <c r="X84" s="9">
        <f>IF(testdata[[#This Row],[pd-atan]]&gt;1.5*Z83,1.5*Z83,IF(testdata[[#This Row],[pd-atan]]&lt;0.67*Z83,0.67*Z83,testdata[[#This Row],[pd-atan]]))</f>
        <v>15.968751927986116</v>
      </c>
      <c r="Y84" s="9">
        <f>IF(testdata[[#This Row],[pd-limit1]]&lt;6,6,IF(testdata[[#This Row],[pd-limit1]]&gt;50,50,testdata[[#This Row],[pd-limit1]]))</f>
        <v>15.968751927986116</v>
      </c>
      <c r="Z84" s="14">
        <f>0.2*testdata[[#This Row],[pd-limit2]]+0.8*Z83</f>
        <v>15.509433404911602</v>
      </c>
      <c r="AA84" s="14">
        <f>0.33*testdata[[#This Row],[period]]+0.67*AA83</f>
        <v>15.515087589972021</v>
      </c>
      <c r="AB84" s="32">
        <f>TRUNC(testdata[[#This Row],[SmPd]]+0.5,0)</f>
        <v>16</v>
      </c>
      <c r="AC84" s="14">
        <f ca="1">IF(testdata[[#This Row],[PdInt]]&lt;=0,0,AVERAGE(OFFSET(testdata[[#This Row],[price]],0,0,-testdata[[#This Row],[PdInt]],1)))</f>
        <v>223.948125</v>
      </c>
      <c r="AD84" s="14">
        <f ca="1">IF(testdata[[#This Row],[i]]&lt;11,testdata[[#This Row],[price]],(4*testdata[[#This Row],[iTrend]]+3*AC83+2*AC82+AC81)/10)</f>
        <v>223.75381250000001</v>
      </c>
      <c r="AE84" s="14">
        <f>(4*testdata[[#This Row],[price]]+3*H83+2*H82+H81)/10</f>
        <v>226.39400000000001</v>
      </c>
      <c r="AF84" t="str">
        <f ca="1">IF(OR(ROUND(testdata[[#This Row],[Trendline]],4)&lt;&gt;Table3[[#This Row],[Trendline]],ROUND(testdata[[#This Row],[SmPrice]],4)&lt;&gt;Table3[[#This Row],[SmPrice]]),"ERR","")</f>
        <v/>
      </c>
      <c r="AG84" s="3">
        <v>42857</v>
      </c>
      <c r="AH84" s="14">
        <v>15.5151</v>
      </c>
      <c r="AI84" s="35">
        <v>16</v>
      </c>
      <c r="AJ84" s="14">
        <v>223.94810000000001</v>
      </c>
      <c r="AK84" s="14">
        <v>223.75380000000001</v>
      </c>
      <c r="AL84" s="14">
        <v>226.39400000000001</v>
      </c>
    </row>
    <row r="85" spans="1:38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31">
        <f>(testdata[[#This Row],[high]]+testdata[[#This Row],[low]])/2</f>
        <v>226.10500000000002</v>
      </c>
      <c r="I85" s="24">
        <f>(4*testdata[[#This Row],[price]]+3*H84+2*H83+H82)/10</f>
        <v>226.29349999999999</v>
      </c>
      <c r="J85" s="9">
        <f>(0.0962*testdata[[#This Row],[smooth]]+0.5769*I83-0.5769*I81-0.0962*I79)*(0.075*$Z84+0.54)</f>
        <v>0.52804601901194315</v>
      </c>
      <c r="K85" s="14">
        <f t="shared" si="1"/>
        <v>3.051514144797244</v>
      </c>
      <c r="L85" s="14">
        <f>(0.0962*testdata[[#This Row],[detrender]]+0.5769*J83-0.5769*J81-0.0962*J79)*(0.075*$Z84+0.54)</f>
        <v>-0.42708621814772052</v>
      </c>
      <c r="M85" s="9">
        <f>(0.0962*testdata[[#This Row],[I1]]+0.5769*K83-0.5769*K81-0.0962*K79)*(0.075*$Z84+0.54)</f>
        <v>1.3802834906561361</v>
      </c>
      <c r="N85" s="9">
        <f>(0.0962*testdata[[#This Row],[Q1]]+0.5769*L83-0.5769*L81-0.0962*L79)*(0.075*$Z84+0.54)</f>
        <v>-6.6971600098962594E-2</v>
      </c>
      <c r="O85" s="9">
        <f>testdata[[#This Row],[I1]]-testdata[[#This Row],[JQ]]</f>
        <v>3.1184857448962067</v>
      </c>
      <c r="P85" s="9">
        <f>testdata[[#This Row],[Q1]]+testdata[[#This Row],[jI]]</f>
        <v>0.95319727250841557</v>
      </c>
      <c r="Q85" s="9">
        <f>0.2*testdata[[#This Row],[I2]]+0.8*Q84</f>
        <v>0.78574465822535267</v>
      </c>
      <c r="R85" s="9">
        <f>0.2*testdata[[#This Row],[Q2]]+0.8*R84</f>
        <v>1.6601903033503482</v>
      </c>
      <c r="S85" s="9">
        <f>testdata[[#This Row],[I2'']]*Q84+testdata[[#This Row],[Q2'']]*R84</f>
        <v>3.2088275428846025</v>
      </c>
      <c r="T85" s="9">
        <f>testdata[[#This Row],[I2'']]*R84-testdata[[#This Row],[Q2'']]*Q84</f>
        <v>1.1070775324261264</v>
      </c>
      <c r="U85" s="9">
        <f>0.2*testdata[[#This Row],[Re]]+0.8*U84</f>
        <v>1.9963478115117037</v>
      </c>
      <c r="V85" s="9">
        <f>0.2*testdata[[#This Row],[Im]]+0.8*V84</f>
        <v>0.78372177039654689</v>
      </c>
      <c r="W85" s="9">
        <f>IF(AND(testdata[[#This Row],[Re'']]&lt;&gt;0,testdata[[#This Row],[Im'']]&lt;&gt;0),2*PI()/ATAN(testdata[[#This Row],[Im'']]/testdata[[#This Row],[Re'']]),0)</f>
        <v>16.795848333312634</v>
      </c>
      <c r="X85" s="9">
        <f>IF(testdata[[#This Row],[pd-atan]]&gt;1.5*Z84,1.5*Z84,IF(testdata[[#This Row],[pd-atan]]&lt;0.67*Z84,0.67*Z84,testdata[[#This Row],[pd-atan]]))</f>
        <v>16.795848333312634</v>
      </c>
      <c r="Y85" s="9">
        <f>IF(testdata[[#This Row],[pd-limit1]]&lt;6,6,IF(testdata[[#This Row],[pd-limit1]]&gt;50,50,testdata[[#This Row],[pd-limit1]]))</f>
        <v>16.795848333312634</v>
      </c>
      <c r="Z85" s="14">
        <f>0.2*testdata[[#This Row],[pd-limit2]]+0.8*Z84</f>
        <v>15.76671639059181</v>
      </c>
      <c r="AA85" s="14">
        <f>0.33*testdata[[#This Row],[period]]+0.67*AA84</f>
        <v>15.598125094176552</v>
      </c>
      <c r="AB85" s="32">
        <f>TRUNC(testdata[[#This Row],[SmPd]]+0.5,0)</f>
        <v>16</v>
      </c>
      <c r="AC85" s="14">
        <f ca="1">IF(testdata[[#This Row],[PdInt]]&lt;=0,0,AVERAGE(OFFSET(testdata[[#This Row],[price]],0,0,-testdata[[#This Row],[PdInt]],1)))</f>
        <v>224.11374999999998</v>
      </c>
      <c r="AD85" s="14">
        <f ca="1">IF(testdata[[#This Row],[i]]&lt;11,testdata[[#This Row],[price]],(4*testdata[[#This Row],[iTrend]]+3*AC84+2*AC83+AC82)/10)</f>
        <v>223.93474999999998</v>
      </c>
      <c r="AE85" s="14">
        <f>(4*testdata[[#This Row],[price]]+3*H84+2*H83+H82)/10</f>
        <v>226.29349999999999</v>
      </c>
      <c r="AF85" t="str">
        <f ca="1">IF(OR(ROUND(testdata[[#This Row],[Trendline]],4)&lt;&gt;Table3[[#This Row],[Trendline]],ROUND(testdata[[#This Row],[SmPrice]],4)&lt;&gt;Table3[[#This Row],[SmPrice]]),"ERR","")</f>
        <v/>
      </c>
      <c r="AG85" s="3">
        <v>42858</v>
      </c>
      <c r="AH85" s="14">
        <v>15.598100000000001</v>
      </c>
      <c r="AI85" s="35">
        <v>16</v>
      </c>
      <c r="AJ85" s="14">
        <v>224.11369999999999</v>
      </c>
      <c r="AK85" s="14">
        <v>223.9348</v>
      </c>
      <c r="AL85" s="14">
        <v>226.29349999999999</v>
      </c>
    </row>
    <row r="86" spans="1:38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31">
        <f>(testdata[[#This Row],[high]]+testdata[[#This Row],[low]])/2</f>
        <v>226.16500000000002</v>
      </c>
      <c r="I86" s="24">
        <f>(4*testdata[[#This Row],[price]]+3*H85+2*H84+H83)/10</f>
        <v>226.23349999999999</v>
      </c>
      <c r="J86" s="9">
        <f>(0.0962*testdata[[#This Row],[smooth]]+0.5769*I84-0.5769*I82-0.0962*I80)*(0.075*$Z85+0.54)</f>
        <v>0.16045621764455598</v>
      </c>
      <c r="K86" s="14">
        <f t="shared" si="1"/>
        <v>2.2629758223364567</v>
      </c>
      <c r="L86" s="14">
        <f>(0.0962*testdata[[#This Row],[detrender]]+0.5769*J84-0.5769*J82-0.0962*J80)*(0.075*$Z85+0.54)</f>
        <v>-2.0093631477933571</v>
      </c>
      <c r="M86" s="9">
        <f>(0.0962*testdata[[#This Row],[I1]]+0.5769*K84-0.5769*K82-0.0962*K80)*(0.075*$Z85+0.54)</f>
        <v>1.9142044687301822</v>
      </c>
      <c r="N86" s="9">
        <f>(0.0962*testdata[[#This Row],[Q1]]+0.5769*L84-0.5769*L82-0.0962*L80)*(0.075*$Z85+0.54)</f>
        <v>-0.31595819215639714</v>
      </c>
      <c r="O86" s="9">
        <f>testdata[[#This Row],[I1]]-testdata[[#This Row],[JQ]]</f>
        <v>2.5789340144928539</v>
      </c>
      <c r="P86" s="9">
        <f>testdata[[#This Row],[Q1]]+testdata[[#This Row],[jI]]</f>
        <v>-9.5158679063174878E-2</v>
      </c>
      <c r="Q86" s="9">
        <f>0.2*testdata[[#This Row],[I2]]+0.8*Q85</f>
        <v>1.144382529478853</v>
      </c>
      <c r="R86" s="9">
        <f>0.2*testdata[[#This Row],[Q2]]+0.8*R85</f>
        <v>1.3091205068676437</v>
      </c>
      <c r="S86" s="9">
        <f>testdata[[#This Row],[I2'']]*Q85+testdata[[#This Row],[Q2'']]*R85</f>
        <v>3.0725816309231808</v>
      </c>
      <c r="T86" s="9">
        <f>testdata[[#This Row],[I2'']]*R85-testdata[[#This Row],[Q2'']]*Q85</f>
        <v>0.87125833351981874</v>
      </c>
      <c r="U86" s="9">
        <f>0.2*testdata[[#This Row],[Re]]+0.8*U85</f>
        <v>2.2115945753939994</v>
      </c>
      <c r="V86" s="9">
        <f>0.2*testdata[[#This Row],[Im]]+0.8*V85</f>
        <v>0.80122908302120133</v>
      </c>
      <c r="W86" s="9">
        <f>IF(AND(testdata[[#This Row],[Re'']]&lt;&gt;0,testdata[[#This Row],[Im'']]&lt;&gt;0),2*PI()/ATAN(testdata[[#This Row],[Im'']]/testdata[[#This Row],[Re'']]),0)</f>
        <v>18.077073983494962</v>
      </c>
      <c r="X86" s="9">
        <f>IF(testdata[[#This Row],[pd-atan]]&gt;1.5*Z85,1.5*Z85,IF(testdata[[#This Row],[pd-atan]]&lt;0.67*Z85,0.67*Z85,testdata[[#This Row],[pd-atan]]))</f>
        <v>18.077073983494962</v>
      </c>
      <c r="Y86" s="9">
        <f>IF(testdata[[#This Row],[pd-limit1]]&lt;6,6,IF(testdata[[#This Row],[pd-limit1]]&gt;50,50,testdata[[#This Row],[pd-limit1]]))</f>
        <v>18.077073983494962</v>
      </c>
      <c r="Z86" s="14">
        <f>0.2*testdata[[#This Row],[pd-limit2]]+0.8*Z85</f>
        <v>16.228787909172439</v>
      </c>
      <c r="AA86" s="14">
        <f>0.33*testdata[[#This Row],[period]]+0.67*AA85</f>
        <v>15.806243823125195</v>
      </c>
      <c r="AB86" s="32">
        <f>TRUNC(testdata[[#This Row],[SmPd]]+0.5,0)</f>
        <v>16</v>
      </c>
      <c r="AC86" s="14">
        <f ca="1">IF(testdata[[#This Row],[PdInt]]&lt;=0,0,AVERAGE(OFFSET(testdata[[#This Row],[price]],0,0,-testdata[[#This Row],[PdInt]],1)))</f>
        <v>224.3565625</v>
      </c>
      <c r="AD86" s="14">
        <f ca="1">IF(testdata[[#This Row],[i]]&lt;11,testdata[[#This Row],[price]],(4*testdata[[#This Row],[iTrend]]+3*AC85+2*AC84+AC83)/10)</f>
        <v>224.14146875</v>
      </c>
      <c r="AE86" s="14">
        <f>(4*testdata[[#This Row],[price]]+3*H85+2*H84+H83)/10</f>
        <v>226.23349999999999</v>
      </c>
      <c r="AF86" t="str">
        <f ca="1">IF(OR(ROUND(testdata[[#This Row],[Trendline]],4)&lt;&gt;Table3[[#This Row],[Trendline]],ROUND(testdata[[#This Row],[SmPrice]],4)&lt;&gt;Table3[[#This Row],[SmPrice]]),"ERR","")</f>
        <v/>
      </c>
      <c r="AG86" s="3">
        <v>42859</v>
      </c>
      <c r="AH86" s="14">
        <v>15.8062</v>
      </c>
      <c r="AI86" s="35">
        <v>16</v>
      </c>
      <c r="AJ86" s="14">
        <v>224.35659999999999</v>
      </c>
      <c r="AK86" s="14">
        <v>224.14150000000001</v>
      </c>
      <c r="AL86" s="14">
        <v>226.23349999999999</v>
      </c>
    </row>
    <row r="87" spans="1:38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31">
        <f>(testdata[[#This Row],[high]]+testdata[[#This Row],[low]])/2</f>
        <v>226.97</v>
      </c>
      <c r="I87" s="24">
        <f>(4*testdata[[#This Row],[price]]+3*H86+2*H85+H84)/10</f>
        <v>226.5025</v>
      </c>
      <c r="J87" s="9">
        <f>(0.0962*testdata[[#This Row],[smooth]]+0.5769*I85-0.5769*I83-0.0962*I81)*(0.075*$Z86+0.54)</f>
        <v>-3.7391994071217967E-2</v>
      </c>
      <c r="K87" s="14">
        <f t="shared" si="1"/>
        <v>1.2483590323081637</v>
      </c>
      <c r="L87" s="14">
        <f>(0.0962*testdata[[#This Row],[detrender]]+0.5769*J85-0.5769*J83-0.0962*J81)*(0.075*$Z86+0.54)</f>
        <v>-2.2060239700295741</v>
      </c>
      <c r="M87" s="9">
        <f>(0.0962*testdata[[#This Row],[I1]]+0.5769*K85-0.5769*K83-0.0962*K81)*(0.075*$Z86+0.54)</f>
        <v>1.7010119595846342</v>
      </c>
      <c r="N87" s="9">
        <f>(0.0962*testdata[[#This Row],[Q1]]+0.5769*L85-0.5769*L83-0.0962*L81)*(0.075*$Z86+0.54)</f>
        <v>-2.9889611038490225</v>
      </c>
      <c r="O87" s="9">
        <f>testdata[[#This Row],[I1]]-testdata[[#This Row],[JQ]]</f>
        <v>4.2373201361571864</v>
      </c>
      <c r="P87" s="9">
        <f>testdata[[#This Row],[Q1]]+testdata[[#This Row],[jI]]</f>
        <v>-0.50501201044493982</v>
      </c>
      <c r="Q87" s="9">
        <f>0.2*testdata[[#This Row],[I2]]+0.8*Q86</f>
        <v>1.7629700508145199</v>
      </c>
      <c r="R87" s="9">
        <f>0.2*testdata[[#This Row],[Q2]]+0.8*R86</f>
        <v>0.94629400340512704</v>
      </c>
      <c r="S87" s="9">
        <f>testdata[[#This Row],[I2'']]*Q86+testdata[[#This Row],[Q2'']]*R86</f>
        <v>3.2563250115301137</v>
      </c>
      <c r="T87" s="9">
        <f>testdata[[#This Row],[I2'']]*R86-testdata[[#This Row],[Q2'']]*Q86</f>
        <v>1.22501792126735</v>
      </c>
      <c r="U87" s="9">
        <f>0.2*testdata[[#This Row],[Re]]+0.8*U86</f>
        <v>2.4205406626212222</v>
      </c>
      <c r="V87" s="9">
        <f>0.2*testdata[[#This Row],[Im]]+0.8*V86</f>
        <v>0.88598685067043115</v>
      </c>
      <c r="W87" s="9">
        <f>IF(AND(testdata[[#This Row],[Re'']]&lt;&gt;0,testdata[[#This Row],[Im'']]&lt;&gt;0),2*PI()/ATAN(testdata[[#This Row],[Im'']]/testdata[[#This Row],[Re'']]),0)</f>
        <v>17.906825912696693</v>
      </c>
      <c r="X87" s="9">
        <f>IF(testdata[[#This Row],[pd-atan]]&gt;1.5*Z86,1.5*Z86,IF(testdata[[#This Row],[pd-atan]]&lt;0.67*Z86,0.67*Z86,testdata[[#This Row],[pd-atan]]))</f>
        <v>17.906825912696693</v>
      </c>
      <c r="Y87" s="9">
        <f>IF(testdata[[#This Row],[pd-limit1]]&lt;6,6,IF(testdata[[#This Row],[pd-limit1]]&gt;50,50,testdata[[#This Row],[pd-limit1]]))</f>
        <v>17.906825912696693</v>
      </c>
      <c r="Z87" s="14">
        <f>0.2*testdata[[#This Row],[pd-limit2]]+0.8*Z86</f>
        <v>16.56439550987729</v>
      </c>
      <c r="AA87" s="14">
        <f>0.33*testdata[[#This Row],[period]]+0.67*AA86</f>
        <v>16.056433879753389</v>
      </c>
      <c r="AB87" s="32">
        <f>TRUNC(testdata[[#This Row],[SmPd]]+0.5,0)</f>
        <v>16</v>
      </c>
      <c r="AC87" s="14">
        <f ca="1">IF(testdata[[#This Row],[PdInt]]&lt;=0,0,AVERAGE(OFFSET(testdata[[#This Row],[price]],0,0,-testdata[[#This Row],[PdInt]],1)))</f>
        <v>224.64312500000003</v>
      </c>
      <c r="AD87" s="14">
        <f ca="1">IF(testdata[[#This Row],[i]]&lt;11,testdata[[#This Row],[price]],(4*testdata[[#This Row],[iTrend]]+3*AC86+2*AC85+AC84)/10)</f>
        <v>224.38178124999999</v>
      </c>
      <c r="AE87" s="14">
        <f>(4*testdata[[#This Row],[price]]+3*H86+2*H85+H84)/10</f>
        <v>226.5025</v>
      </c>
      <c r="AF87" t="str">
        <f ca="1">IF(OR(ROUND(testdata[[#This Row],[Trendline]],4)&lt;&gt;Table3[[#This Row],[Trendline]],ROUND(testdata[[#This Row],[SmPrice]],4)&lt;&gt;Table3[[#This Row],[SmPrice]]),"ERR","")</f>
        <v/>
      </c>
      <c r="AG87" s="3">
        <v>42860</v>
      </c>
      <c r="AH87" s="14">
        <v>16.0564</v>
      </c>
      <c r="AI87" s="35">
        <v>16</v>
      </c>
      <c r="AJ87" s="14">
        <v>224.6431</v>
      </c>
      <c r="AK87" s="14">
        <v>224.3818</v>
      </c>
      <c r="AL87" s="14">
        <v>226.5025</v>
      </c>
    </row>
    <row r="88" spans="1:38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31">
        <f>(testdata[[#This Row],[high]]+testdata[[#This Row],[low]])/2</f>
        <v>227.29500000000002</v>
      </c>
      <c r="I88" s="24">
        <f>(4*testdata[[#This Row],[price]]+3*H87+2*H86+H85)/10</f>
        <v>226.85250000000002</v>
      </c>
      <c r="J88" s="9">
        <f>(0.0962*testdata[[#This Row],[smooth]]+0.5769*I86-0.5769*I84-0.0962*I82)*(0.075*$Z87+0.54)</f>
        <v>-7.681404177799496E-2</v>
      </c>
      <c r="K88" s="14">
        <f t="shared" si="1"/>
        <v>0.52804601901194315</v>
      </c>
      <c r="L88" s="14">
        <f>(0.0962*testdata[[#This Row],[detrender]]+0.5769*J86-0.5769*J84-0.0962*J82)*(0.075*$Z87+0.54)</f>
        <v>-1.6549934469753251</v>
      </c>
      <c r="M88" s="9">
        <f>(0.0962*testdata[[#This Row],[I1]]+0.5769*K86-0.5769*K84-0.0962*K82)*(0.075*$Z87+0.54)</f>
        <v>-0.44692642145290323</v>
      </c>
      <c r="N88" s="9">
        <f>(0.0962*testdata[[#This Row],[Q1]]+0.5769*L86-0.5769*L84-0.0962*L82)*(0.075*$Z87+0.54)</f>
        <v>-4.2722606451674485</v>
      </c>
      <c r="O88" s="9">
        <f>testdata[[#This Row],[I1]]-testdata[[#This Row],[JQ]]</f>
        <v>4.8003066641793914</v>
      </c>
      <c r="P88" s="9">
        <f>testdata[[#This Row],[Q1]]+testdata[[#This Row],[jI]]</f>
        <v>-2.1019198684282285</v>
      </c>
      <c r="Q88" s="9">
        <f>0.2*testdata[[#This Row],[I2]]+0.8*Q87</f>
        <v>2.3704373734874942</v>
      </c>
      <c r="R88" s="9">
        <f>0.2*testdata[[#This Row],[Q2]]+0.8*R87</f>
        <v>0.3366512290384559</v>
      </c>
      <c r="S88" s="9">
        <f>testdata[[#This Row],[I2'']]*Q87+testdata[[#This Row],[Q2'']]*R87</f>
        <v>4.4975811360679412</v>
      </c>
      <c r="T88" s="9">
        <f>testdata[[#This Row],[I2'']]*R87-testdata[[#This Row],[Q2'']]*Q87</f>
        <v>1.6496246376139181</v>
      </c>
      <c r="U88" s="9">
        <f>0.2*testdata[[#This Row],[Re]]+0.8*U87</f>
        <v>2.8359487573105659</v>
      </c>
      <c r="V88" s="9">
        <f>0.2*testdata[[#This Row],[Im]]+0.8*V87</f>
        <v>1.0387144080591286</v>
      </c>
      <c r="W88" s="9">
        <f>IF(AND(testdata[[#This Row],[Re'']]&lt;&gt;0,testdata[[#This Row],[Im'']]&lt;&gt;0),2*PI()/ATAN(testdata[[#This Row],[Im'']]/testdata[[#This Row],[Re'']]),0)</f>
        <v>17.896099904539316</v>
      </c>
      <c r="X88" s="9">
        <f>IF(testdata[[#This Row],[pd-atan]]&gt;1.5*Z87,1.5*Z87,IF(testdata[[#This Row],[pd-atan]]&lt;0.67*Z87,0.67*Z87,testdata[[#This Row],[pd-atan]]))</f>
        <v>17.896099904539316</v>
      </c>
      <c r="Y88" s="9">
        <f>IF(testdata[[#This Row],[pd-limit1]]&lt;6,6,IF(testdata[[#This Row],[pd-limit1]]&gt;50,50,testdata[[#This Row],[pd-limit1]]))</f>
        <v>17.896099904539316</v>
      </c>
      <c r="Z88" s="14">
        <f>0.2*testdata[[#This Row],[pd-limit2]]+0.8*Z87</f>
        <v>16.830736388809697</v>
      </c>
      <c r="AA88" s="14">
        <f>0.33*testdata[[#This Row],[period]]+0.67*AA87</f>
        <v>16.311953707741971</v>
      </c>
      <c r="AB88" s="32">
        <f>TRUNC(testdata[[#This Row],[SmPd]]+0.5,0)</f>
        <v>16</v>
      </c>
      <c r="AC88" s="14">
        <f ca="1">IF(testdata[[#This Row],[PdInt]]&lt;=0,0,AVERAGE(OFFSET(testdata[[#This Row],[price]],0,0,-testdata[[#This Row],[PdInt]],1)))</f>
        <v>225.00156250000001</v>
      </c>
      <c r="AD88" s="14">
        <f ca="1">IF(testdata[[#This Row],[i]]&lt;11,testdata[[#This Row],[price]],(4*testdata[[#This Row],[iTrend]]+3*AC87+2*AC86+AC85)/10)</f>
        <v>224.67624999999998</v>
      </c>
      <c r="AE88" s="14">
        <f>(4*testdata[[#This Row],[price]]+3*H87+2*H86+H85)/10</f>
        <v>226.85250000000002</v>
      </c>
      <c r="AF88" t="str">
        <f ca="1">IF(OR(ROUND(testdata[[#This Row],[Trendline]],4)&lt;&gt;Table3[[#This Row],[Trendline]],ROUND(testdata[[#This Row],[SmPrice]],4)&lt;&gt;Table3[[#This Row],[SmPrice]]),"ERR","")</f>
        <v/>
      </c>
      <c r="AG88" s="3">
        <v>42863</v>
      </c>
      <c r="AH88" s="14">
        <v>16.312000000000001</v>
      </c>
      <c r="AI88" s="35">
        <v>16</v>
      </c>
      <c r="AJ88" s="14">
        <v>225.0016</v>
      </c>
      <c r="AK88" s="14">
        <v>224.6763</v>
      </c>
      <c r="AL88" s="14">
        <v>226.85249999999999</v>
      </c>
    </row>
    <row r="89" spans="1:38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31">
        <f>(testdata[[#This Row],[high]]+testdata[[#This Row],[low]])/2</f>
        <v>227.36500000000001</v>
      </c>
      <c r="I89" s="24">
        <f>(4*testdata[[#This Row],[price]]+3*H88+2*H87+H86)/10</f>
        <v>227.14500000000004</v>
      </c>
      <c r="J89" s="9">
        <f>(0.0962*testdata[[#This Row],[smooth]]+0.5769*I87-0.5769*I85-0.0962*I83)*(0.075*$Z88+0.54)</f>
        <v>0.3484710300646443</v>
      </c>
      <c r="K89" s="14">
        <f t="shared" si="1"/>
        <v>0.16045621764455598</v>
      </c>
      <c r="L89" s="14">
        <f>(0.0962*testdata[[#This Row],[detrender]]+0.5769*J87-0.5769*J85-0.0962*J83)*(0.075*$Z88+0.54)</f>
        <v>-0.91985432628337627</v>
      </c>
      <c r="M89" s="9">
        <f>(0.0962*testdata[[#This Row],[I1]]+0.5769*K87-0.5769*K85-0.0962*K83)*(0.075*$Z88+0.54)</f>
        <v>-2.1024544951402508</v>
      </c>
      <c r="N89" s="9">
        <f>(0.0962*testdata[[#This Row],[Q1]]+0.5769*L87-0.5769*L85-0.0962*L83)*(0.075*$Z88+0.54)</f>
        <v>-2.3349502020556492</v>
      </c>
      <c r="O89" s="9">
        <f>testdata[[#This Row],[I1]]-testdata[[#This Row],[JQ]]</f>
        <v>2.4954064197002053</v>
      </c>
      <c r="P89" s="9">
        <f>testdata[[#This Row],[Q1]]+testdata[[#This Row],[jI]]</f>
        <v>-3.0223088214236271</v>
      </c>
      <c r="Q89" s="9">
        <f>0.2*testdata[[#This Row],[I2]]+0.8*Q88</f>
        <v>2.3954311827300363</v>
      </c>
      <c r="R89" s="9">
        <f>0.2*testdata[[#This Row],[Q2]]+0.8*R88</f>
        <v>-0.33514078105396067</v>
      </c>
      <c r="S89" s="9">
        <f>testdata[[#This Row],[I2'']]*Q88+testdata[[#This Row],[Q2'']]*R88</f>
        <v>5.5653940453179054</v>
      </c>
      <c r="T89" s="9">
        <f>testdata[[#This Row],[I2'']]*R88-testdata[[#This Row],[Q2'']]*Q88</f>
        <v>1.6008550845332066</v>
      </c>
      <c r="U89" s="9">
        <f>0.2*testdata[[#This Row],[Re]]+0.8*U88</f>
        <v>3.3818378149120338</v>
      </c>
      <c r="V89" s="9">
        <f>0.2*testdata[[#This Row],[Im]]+0.8*V88</f>
        <v>1.1511425433539444</v>
      </c>
      <c r="W89" s="9">
        <f>IF(AND(testdata[[#This Row],[Re'']]&lt;&gt;0,testdata[[#This Row],[Im'']]&lt;&gt;0),2*PI()/ATAN(testdata[[#This Row],[Im'']]/testdata[[#This Row],[Re'']]),0)</f>
        <v>19.150930661378812</v>
      </c>
      <c r="X89" s="9">
        <f>IF(testdata[[#This Row],[pd-atan]]&gt;1.5*Z88,1.5*Z88,IF(testdata[[#This Row],[pd-atan]]&lt;0.67*Z88,0.67*Z88,testdata[[#This Row],[pd-atan]]))</f>
        <v>19.150930661378812</v>
      </c>
      <c r="Y89" s="9">
        <f>IF(testdata[[#This Row],[pd-limit1]]&lt;6,6,IF(testdata[[#This Row],[pd-limit1]]&gt;50,50,testdata[[#This Row],[pd-limit1]]))</f>
        <v>19.150930661378812</v>
      </c>
      <c r="Z89" s="14">
        <f>0.2*testdata[[#This Row],[pd-limit2]]+0.8*Z88</f>
        <v>17.294775243323521</v>
      </c>
      <c r="AA89" s="14">
        <f>0.33*testdata[[#This Row],[period]]+0.67*AA88</f>
        <v>16.636284814483883</v>
      </c>
      <c r="AB89" s="32">
        <f>TRUNC(testdata[[#This Row],[SmPd]]+0.5,0)</f>
        <v>17</v>
      </c>
      <c r="AC89" s="14">
        <f ca="1">IF(testdata[[#This Row],[PdInt]]&lt;=0,0,AVERAGE(OFFSET(testdata[[#This Row],[price]],0,0,-testdata[[#This Row],[PdInt]],1)))</f>
        <v>225.14058823529413</v>
      </c>
      <c r="AD89" s="14">
        <f ca="1">IF(testdata[[#This Row],[i]]&lt;11,testdata[[#This Row],[price]],(4*testdata[[#This Row],[iTrend]]+3*AC88+2*AC87+AC86)/10)</f>
        <v>224.92098529411768</v>
      </c>
      <c r="AE89" s="14">
        <f>(4*testdata[[#This Row],[price]]+3*H88+2*H87+H86)/10</f>
        <v>227.14500000000004</v>
      </c>
      <c r="AF89" t="str">
        <f ca="1">IF(OR(ROUND(testdata[[#This Row],[Trendline]],4)&lt;&gt;Table3[[#This Row],[Trendline]],ROUND(testdata[[#This Row],[SmPrice]],4)&lt;&gt;Table3[[#This Row],[SmPrice]]),"ERR","")</f>
        <v/>
      </c>
      <c r="AG89" s="3">
        <v>42864</v>
      </c>
      <c r="AH89" s="14">
        <v>16.636299999999999</v>
      </c>
      <c r="AI89" s="35">
        <v>17</v>
      </c>
      <c r="AJ89" s="14">
        <v>225.14060000000001</v>
      </c>
      <c r="AK89" s="14">
        <v>224.92099999999999</v>
      </c>
      <c r="AL89" s="14">
        <v>227.14500000000001</v>
      </c>
    </row>
    <row r="90" spans="1:38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31">
        <f>(testdata[[#This Row],[high]]+testdata[[#This Row],[low]])/2</f>
        <v>227.26499999999999</v>
      </c>
      <c r="I90" s="24">
        <f>(4*testdata[[#This Row],[price]]+3*H89+2*H88+H87)/10</f>
        <v>227.27149999999997</v>
      </c>
      <c r="J90" s="9">
        <f>(0.0962*testdata[[#This Row],[smooth]]+0.5769*I88-0.5769*I86-0.0962*I84)*(0.075*$Z89+0.54)</f>
        <v>0.81111374123978663</v>
      </c>
      <c r="K90" s="14">
        <f t="shared" si="1"/>
        <v>-3.7391994071217967E-2</v>
      </c>
      <c r="L90" s="14">
        <f>(0.0962*testdata[[#This Row],[detrender]]+0.5769*J88-0.5769*J86-0.0962*J84)*(0.075*$Z89+0.54)</f>
        <v>-0.32873986475671624</v>
      </c>
      <c r="M90" s="9">
        <f>(0.0962*testdata[[#This Row],[I1]]+0.5769*K88-0.5769*K86-0.0962*K84)*(0.075*$Z89+0.54)</f>
        <v>-2.3063959406155794</v>
      </c>
      <c r="N90" s="9">
        <f>(0.0962*testdata[[#This Row],[Q1]]+0.5769*L88-0.5769*L86-0.0962*L84)*(0.075*$Z89+0.54)</f>
        <v>2.7556764933638872E-2</v>
      </c>
      <c r="O90" s="9">
        <f>testdata[[#This Row],[I1]]-testdata[[#This Row],[JQ]]</f>
        <v>-6.4948759004856832E-2</v>
      </c>
      <c r="P90" s="9">
        <f>testdata[[#This Row],[Q1]]+testdata[[#This Row],[jI]]</f>
        <v>-2.6351358053722955</v>
      </c>
      <c r="Q90" s="9">
        <f>0.2*testdata[[#This Row],[I2]]+0.8*Q89</f>
        <v>1.9033551943830578</v>
      </c>
      <c r="R90" s="9">
        <f>0.2*testdata[[#This Row],[Q2]]+0.8*R89</f>
        <v>-0.79513978591762768</v>
      </c>
      <c r="S90" s="9">
        <f>testdata[[#This Row],[I2'']]*Q89+testdata[[#This Row],[Q2'']]*R89</f>
        <v>4.8258401533358795</v>
      </c>
      <c r="T90" s="9">
        <f>testdata[[#This Row],[I2'']]*R89-testdata[[#This Row],[Q2'']]*Q89</f>
        <v>1.2668106913477195</v>
      </c>
      <c r="U90" s="9">
        <f>0.2*testdata[[#This Row],[Re]]+0.8*U89</f>
        <v>3.6706382825968031</v>
      </c>
      <c r="V90" s="9">
        <f>0.2*testdata[[#This Row],[Im]]+0.8*V89</f>
        <v>1.1742761729526996</v>
      </c>
      <c r="W90" s="9">
        <f>IF(AND(testdata[[#This Row],[Re'']]&lt;&gt;0,testdata[[#This Row],[Im'']]&lt;&gt;0),2*PI()/ATAN(testdata[[#This Row],[Im'']]/testdata[[#This Row],[Re'']]),0)</f>
        <v>20.293092965237285</v>
      </c>
      <c r="X90" s="9">
        <f>IF(testdata[[#This Row],[pd-atan]]&gt;1.5*Z89,1.5*Z89,IF(testdata[[#This Row],[pd-atan]]&lt;0.67*Z89,0.67*Z89,testdata[[#This Row],[pd-atan]]))</f>
        <v>20.293092965237285</v>
      </c>
      <c r="Y90" s="9">
        <f>IF(testdata[[#This Row],[pd-limit1]]&lt;6,6,IF(testdata[[#This Row],[pd-limit1]]&gt;50,50,testdata[[#This Row],[pd-limit1]]))</f>
        <v>20.293092965237285</v>
      </c>
      <c r="Z90" s="14">
        <f>0.2*testdata[[#This Row],[pd-limit2]]+0.8*Z89</f>
        <v>17.894438787706274</v>
      </c>
      <c r="AA90" s="14">
        <f>0.33*testdata[[#This Row],[period]]+0.67*AA89</f>
        <v>17.051475625647271</v>
      </c>
      <c r="AB90" s="32">
        <f>TRUNC(testdata[[#This Row],[SmPd]]+0.5,0)</f>
        <v>17</v>
      </c>
      <c r="AC90" s="14">
        <f ca="1">IF(testdata[[#This Row],[PdInt]]&lt;=0,0,AVERAGE(OFFSET(testdata[[#This Row],[price]],0,0,-testdata[[#This Row],[PdInt]],1)))</f>
        <v>225.46352941176468</v>
      </c>
      <c r="AD90" s="14">
        <f ca="1">IF(testdata[[#This Row],[i]]&lt;11,testdata[[#This Row],[price]],(4*testdata[[#This Row],[iTrend]]+3*AC89+2*AC88+AC87)/10)</f>
        <v>225.1922132352941</v>
      </c>
      <c r="AE90" s="14">
        <f>(4*testdata[[#This Row],[price]]+3*H89+2*H88+H87)/10</f>
        <v>227.27149999999997</v>
      </c>
      <c r="AF90" t="str">
        <f ca="1">IF(OR(ROUND(testdata[[#This Row],[Trendline]],4)&lt;&gt;Table3[[#This Row],[Trendline]],ROUND(testdata[[#This Row],[SmPrice]],4)&lt;&gt;Table3[[#This Row],[SmPrice]]),"ERR","")</f>
        <v/>
      </c>
      <c r="AG90" s="3">
        <v>42865</v>
      </c>
      <c r="AH90" s="14">
        <v>17.051500000000001</v>
      </c>
      <c r="AI90" s="35">
        <v>17</v>
      </c>
      <c r="AJ90" s="14">
        <v>225.46350000000001</v>
      </c>
      <c r="AK90" s="14">
        <v>225.19220000000001</v>
      </c>
      <c r="AL90" s="14">
        <v>227.2715</v>
      </c>
    </row>
    <row r="91" spans="1:38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31">
        <f>(testdata[[#This Row],[high]]+testdata[[#This Row],[low]])/2</f>
        <v>226.63499999999999</v>
      </c>
      <c r="I91" s="24">
        <f>(4*testdata[[#This Row],[price]]+3*H90+2*H89+H88)/10</f>
        <v>227.036</v>
      </c>
      <c r="J91" s="9">
        <f>(0.0962*testdata[[#This Row],[smooth]]+0.5769*I89-0.5769*I87-0.0962*I85)*(0.075*$Z90+0.54)</f>
        <v>0.83204391650486831</v>
      </c>
      <c r="K91" s="14">
        <f t="shared" si="1"/>
        <v>-7.681404177799496E-2</v>
      </c>
      <c r="L91" s="14">
        <f>(0.0962*testdata[[#This Row],[detrender]]+0.5769*J89-0.5769*J87-0.0962*J85)*(0.075*$Z90+0.54)</f>
        <v>0.47400065408120456</v>
      </c>
      <c r="M91" s="9">
        <f>(0.0962*testdata[[#This Row],[I1]]+0.5769*K89-0.5769*K87-0.0962*K85)*(0.075*$Z90+0.54)</f>
        <v>-1.7476199523743641</v>
      </c>
      <c r="N91" s="9">
        <f>(0.0962*testdata[[#This Row],[Q1]]+0.5769*L89-0.5769*L87-0.0962*L85)*(0.075*$Z90+0.54)</f>
        <v>1.55963660661866</v>
      </c>
      <c r="O91" s="9">
        <f>testdata[[#This Row],[I1]]-testdata[[#This Row],[JQ]]</f>
        <v>-1.636450648396655</v>
      </c>
      <c r="P91" s="9">
        <f>testdata[[#This Row],[Q1]]+testdata[[#This Row],[jI]]</f>
        <v>-1.2736192982931596</v>
      </c>
      <c r="Q91" s="9">
        <f>0.2*testdata[[#This Row],[I2]]+0.8*Q90</f>
        <v>1.1953940258271154</v>
      </c>
      <c r="R91" s="9">
        <f>0.2*testdata[[#This Row],[Q2]]+0.8*R90</f>
        <v>-0.89083568839273419</v>
      </c>
      <c r="S91" s="9">
        <f>testdata[[#This Row],[I2'']]*Q90+testdata[[#This Row],[Q2'']]*R90</f>
        <v>2.9835983269488966</v>
      </c>
      <c r="T91" s="9">
        <f>testdata[[#This Row],[I2'']]*R90-testdata[[#This Row],[Q2'']]*Q90</f>
        <v>0.74507138506073411</v>
      </c>
      <c r="U91" s="9">
        <f>0.2*testdata[[#This Row],[Re]]+0.8*U90</f>
        <v>3.533230291467222</v>
      </c>
      <c r="V91" s="9">
        <f>0.2*testdata[[#This Row],[Im]]+0.8*V90</f>
        <v>1.0884352153743064</v>
      </c>
      <c r="W91" s="9">
        <f>IF(AND(testdata[[#This Row],[Re'']]&lt;&gt;0,testdata[[#This Row],[Im'']]&lt;&gt;0),2*PI()/ATAN(testdata[[#This Row],[Im'']]/testdata[[#This Row],[Re'']]),0)</f>
        <v>21.025828246358198</v>
      </c>
      <c r="X91" s="9">
        <f>IF(testdata[[#This Row],[pd-atan]]&gt;1.5*Z90,1.5*Z90,IF(testdata[[#This Row],[pd-atan]]&lt;0.67*Z90,0.67*Z90,testdata[[#This Row],[pd-atan]]))</f>
        <v>21.025828246358198</v>
      </c>
      <c r="Y91" s="9">
        <f>IF(testdata[[#This Row],[pd-limit1]]&lt;6,6,IF(testdata[[#This Row],[pd-limit1]]&gt;50,50,testdata[[#This Row],[pd-limit1]]))</f>
        <v>21.025828246358198</v>
      </c>
      <c r="Z91" s="14">
        <f>0.2*testdata[[#This Row],[pd-limit2]]+0.8*Z90</f>
        <v>18.52071667943666</v>
      </c>
      <c r="AA91" s="14">
        <f>0.33*testdata[[#This Row],[period]]+0.67*AA90</f>
        <v>17.536325173397771</v>
      </c>
      <c r="AB91" s="32">
        <f>TRUNC(testdata[[#This Row],[SmPd]]+0.5,0)</f>
        <v>18</v>
      </c>
      <c r="AC91" s="14">
        <f ca="1">IF(testdata[[#This Row],[PdInt]]&lt;=0,0,AVERAGE(OFFSET(testdata[[#This Row],[price]],0,0,-testdata[[#This Row],[PdInt]],1)))</f>
        <v>225.52861111111108</v>
      </c>
      <c r="AD91" s="14">
        <f ca="1">IF(testdata[[#This Row],[i]]&lt;11,testdata[[#This Row],[price]],(4*testdata[[#This Row],[iTrend]]+3*AC90+2*AC89+AC88)/10)</f>
        <v>225.37877716503263</v>
      </c>
      <c r="AE91" s="14">
        <f>(4*testdata[[#This Row],[price]]+3*H90+2*H89+H88)/10</f>
        <v>227.036</v>
      </c>
      <c r="AF91" t="str">
        <f ca="1">IF(OR(ROUND(testdata[[#This Row],[Trendline]],4)&lt;&gt;Table3[[#This Row],[Trendline]],ROUND(testdata[[#This Row],[SmPrice]],4)&lt;&gt;Table3[[#This Row],[SmPrice]]),"ERR","")</f>
        <v/>
      </c>
      <c r="AG91" s="3">
        <v>42866</v>
      </c>
      <c r="AH91" s="14">
        <v>17.536300000000001</v>
      </c>
      <c r="AI91" s="35">
        <v>18</v>
      </c>
      <c r="AJ91" s="14">
        <v>225.52860000000001</v>
      </c>
      <c r="AK91" s="14">
        <v>225.37880000000001</v>
      </c>
      <c r="AL91" s="14">
        <v>227.036</v>
      </c>
    </row>
    <row r="92" spans="1:38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31">
        <f>(testdata[[#This Row],[high]]+testdata[[#This Row],[low]])/2</f>
        <v>226.82999999999998</v>
      </c>
      <c r="I92" s="24">
        <f>(4*testdata[[#This Row],[price]]+3*H91+2*H90+H89)/10</f>
        <v>226.91199999999998</v>
      </c>
      <c r="J92" s="9">
        <f>(0.0962*testdata[[#This Row],[smooth]]+0.5769*I90-0.5769*I88-0.0962*I86)*(0.075*$Z91+0.54)</f>
        <v>0.59220561235700109</v>
      </c>
      <c r="K92" s="14">
        <f t="shared" si="1"/>
        <v>0.3484710300646443</v>
      </c>
      <c r="L92" s="14">
        <f>(0.0962*testdata[[#This Row],[detrender]]+0.5769*J90-0.5769*J88-0.0962*J86)*(0.075*$Z91+0.54)</f>
        <v>1.0682710578694297</v>
      </c>
      <c r="M92" s="9">
        <f>(0.0962*testdata[[#This Row],[I1]]+0.5769*K90-0.5769*K88-0.0962*K86)*(0.075*$Z91+0.54)</f>
        <v>-0.98454379965260441</v>
      </c>
      <c r="N92" s="9">
        <f>(0.0962*testdata[[#This Row],[Q1]]+0.5769*L90-0.5769*L88-0.0962*L86)*(0.075*$Z91+0.54)</f>
        <v>2.0470811727413571</v>
      </c>
      <c r="O92" s="9">
        <f>testdata[[#This Row],[I1]]-testdata[[#This Row],[JQ]]</f>
        <v>-1.6986101426767128</v>
      </c>
      <c r="P92" s="9">
        <f>testdata[[#This Row],[Q1]]+testdata[[#This Row],[jI]]</f>
        <v>8.3727258216825251E-2</v>
      </c>
      <c r="Q92" s="9">
        <f>0.2*testdata[[#This Row],[I2]]+0.8*Q91</f>
        <v>0.61659319212634978</v>
      </c>
      <c r="R92" s="9">
        <f>0.2*testdata[[#This Row],[Q2]]+0.8*R91</f>
        <v>-0.69592309907082239</v>
      </c>
      <c r="S92" s="9">
        <f>testdata[[#This Row],[I2'']]*Q91+testdata[[#This Row],[Q2'']]*R91</f>
        <v>1.3570249512626704</v>
      </c>
      <c r="T92" s="9">
        <f>testdata[[#This Row],[I2'']]*R91-testdata[[#This Row],[Q2'']]*Q91</f>
        <v>0.28261909429820264</v>
      </c>
      <c r="U92" s="9">
        <f>0.2*testdata[[#This Row],[Re]]+0.8*U91</f>
        <v>3.0979892234263118</v>
      </c>
      <c r="V92" s="9">
        <f>0.2*testdata[[#This Row],[Im]]+0.8*V91</f>
        <v>0.92727199115908576</v>
      </c>
      <c r="W92" s="9">
        <f>IF(AND(testdata[[#This Row],[Re'']]&lt;&gt;0,testdata[[#This Row],[Im'']]&lt;&gt;0),2*PI()/ATAN(testdata[[#This Row],[Im'']]/testdata[[#This Row],[Re'']]),0)</f>
        <v>21.604512622121174</v>
      </c>
      <c r="X92" s="9">
        <f>IF(testdata[[#This Row],[pd-atan]]&gt;1.5*Z91,1.5*Z91,IF(testdata[[#This Row],[pd-atan]]&lt;0.67*Z91,0.67*Z91,testdata[[#This Row],[pd-atan]]))</f>
        <v>21.604512622121174</v>
      </c>
      <c r="Y92" s="9">
        <f>IF(testdata[[#This Row],[pd-limit1]]&lt;6,6,IF(testdata[[#This Row],[pd-limit1]]&gt;50,50,testdata[[#This Row],[pd-limit1]]))</f>
        <v>21.604512622121174</v>
      </c>
      <c r="Z92" s="14">
        <f>0.2*testdata[[#This Row],[pd-limit2]]+0.8*Z91</f>
        <v>19.137475867973563</v>
      </c>
      <c r="AA92" s="14">
        <f>0.33*testdata[[#This Row],[period]]+0.67*AA91</f>
        <v>18.064704902607783</v>
      </c>
      <c r="AB92" s="32">
        <f>TRUNC(testdata[[#This Row],[SmPd]]+0.5,0)</f>
        <v>18</v>
      </c>
      <c r="AC92" s="14">
        <f ca="1">IF(testdata[[#This Row],[PdInt]]&lt;=0,0,AVERAGE(OFFSET(testdata[[#This Row],[price]],0,0,-testdata[[#This Row],[PdInt]],1)))</f>
        <v>225.80638888888885</v>
      </c>
      <c r="AD92" s="14">
        <f ca="1">IF(testdata[[#This Row],[i]]&lt;11,testdata[[#This Row],[price]],(4*testdata[[#This Row],[iTrend]]+3*AC91+2*AC90+AC89)/10)</f>
        <v>225.58790359477121</v>
      </c>
      <c r="AE92" s="14">
        <f>(4*testdata[[#This Row],[price]]+3*H91+2*H90+H89)/10</f>
        <v>226.91199999999998</v>
      </c>
      <c r="AF92" t="str">
        <f ca="1">IF(OR(ROUND(testdata[[#This Row],[Trendline]],4)&lt;&gt;Table3[[#This Row],[Trendline]],ROUND(testdata[[#This Row],[SmPrice]],4)&lt;&gt;Table3[[#This Row],[SmPrice]]),"ERR","")</f>
        <v/>
      </c>
      <c r="AG92" s="3">
        <v>42867</v>
      </c>
      <c r="AH92" s="14">
        <v>18.064699999999998</v>
      </c>
      <c r="AI92" s="35">
        <v>18</v>
      </c>
      <c r="AJ92" s="14">
        <v>225.8064</v>
      </c>
      <c r="AK92" s="14">
        <v>225.58789999999999</v>
      </c>
      <c r="AL92" s="14">
        <v>226.91200000000001</v>
      </c>
    </row>
    <row r="93" spans="1:38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31">
        <f>(testdata[[#This Row],[high]]+testdata[[#This Row],[low]])/2</f>
        <v>227.68</v>
      </c>
      <c r="I93" s="24">
        <f>(4*testdata[[#This Row],[price]]+3*H92+2*H91+H90)/10</f>
        <v>227.17449999999999</v>
      </c>
      <c r="J93" s="9">
        <f>(0.0962*testdata[[#This Row],[smooth]]+0.5769*I91-0.5769*I89-0.0962*I87)*(0.075*$Z92+0.54)</f>
        <v>3.4850406505567014E-3</v>
      </c>
      <c r="K93" s="14">
        <f t="shared" si="1"/>
        <v>0.81111374123978663</v>
      </c>
      <c r="L93" s="14">
        <f>(0.0962*testdata[[#This Row],[detrender]]+0.5769*J91-0.5769*J89-0.0962*J87)*(0.075*$Z92+0.54)</f>
        <v>0.55882639459094963</v>
      </c>
      <c r="M93" s="9">
        <f>(0.0962*testdata[[#This Row],[I1]]+0.5769*K91-0.5769*K89-0.0962*K87)*(0.075*$Z92+0.54)</f>
        <v>-0.35347041027579323</v>
      </c>
      <c r="N93" s="9">
        <f>(0.0962*testdata[[#This Row],[Q1]]+0.5769*L91-0.5769*L89-0.0962*L87)*(0.075*$Z92+0.54)</f>
        <v>2.1137672153842613</v>
      </c>
      <c r="O93" s="9">
        <f>testdata[[#This Row],[I1]]-testdata[[#This Row],[JQ]]</f>
        <v>-1.3026534741444746</v>
      </c>
      <c r="P93" s="9">
        <f>testdata[[#This Row],[Q1]]+testdata[[#This Row],[jI]]</f>
        <v>0.20535598431515639</v>
      </c>
      <c r="Q93" s="9">
        <f>0.2*testdata[[#This Row],[I2]]+0.8*Q92</f>
        <v>0.23274385887218491</v>
      </c>
      <c r="R93" s="9">
        <f>0.2*testdata[[#This Row],[Q2]]+0.8*R92</f>
        <v>-0.51566728239362669</v>
      </c>
      <c r="S93" s="9">
        <f>testdata[[#This Row],[I2'']]*Q92+testdata[[#This Row],[Q2'']]*R92</f>
        <v>0.50237305214260675</v>
      </c>
      <c r="T93" s="9">
        <f>testdata[[#This Row],[I2'']]*R92-testdata[[#This Row],[Q2'']]*Q92</f>
        <v>0.15598510817017311</v>
      </c>
      <c r="U93" s="9">
        <f>0.2*testdata[[#This Row],[Re]]+0.8*U92</f>
        <v>2.5788659891695707</v>
      </c>
      <c r="V93" s="9">
        <f>0.2*testdata[[#This Row],[Im]]+0.8*V92</f>
        <v>0.77301461456130327</v>
      </c>
      <c r="W93" s="9">
        <f>IF(AND(testdata[[#This Row],[Re'']]&lt;&gt;0,testdata[[#This Row],[Im'']]&lt;&gt;0),2*PI()/ATAN(testdata[[#This Row],[Im'']]/testdata[[#This Row],[Re'']]),0)</f>
        <v>21.574853296899736</v>
      </c>
      <c r="X93" s="9">
        <f>IF(testdata[[#This Row],[pd-atan]]&gt;1.5*Z92,1.5*Z92,IF(testdata[[#This Row],[pd-atan]]&lt;0.67*Z92,0.67*Z92,testdata[[#This Row],[pd-atan]]))</f>
        <v>21.574853296899736</v>
      </c>
      <c r="Y93" s="9">
        <f>IF(testdata[[#This Row],[pd-limit1]]&lt;6,6,IF(testdata[[#This Row],[pd-limit1]]&gt;50,50,testdata[[#This Row],[pd-limit1]]))</f>
        <v>21.574853296899736</v>
      </c>
      <c r="Z93" s="14">
        <f>0.2*testdata[[#This Row],[pd-limit2]]+0.8*Z92</f>
        <v>19.624951353758799</v>
      </c>
      <c r="AA93" s="14">
        <f>0.33*testdata[[#This Row],[period]]+0.67*AA92</f>
        <v>18.579586231487617</v>
      </c>
      <c r="AB93" s="32">
        <f>TRUNC(testdata[[#This Row],[SmPd]]+0.5,0)</f>
        <v>19</v>
      </c>
      <c r="AC93" s="14">
        <f ca="1">IF(testdata[[#This Row],[PdInt]]&lt;=0,0,AVERAGE(OFFSET(testdata[[#This Row],[price]],0,0,-testdata[[#This Row],[PdInt]],1)))</f>
        <v>225.90499999999997</v>
      </c>
      <c r="AD93" s="14">
        <f ca="1">IF(testdata[[#This Row],[i]]&lt;11,testdata[[#This Row],[price]],(4*testdata[[#This Row],[iTrend]]+3*AC92+2*AC91+AC90)/10)</f>
        <v>225.75599183006534</v>
      </c>
      <c r="AE93" s="14">
        <f>(4*testdata[[#This Row],[price]]+3*H92+2*H91+H90)/10</f>
        <v>227.17449999999999</v>
      </c>
      <c r="AF93" t="str">
        <f ca="1">IF(OR(ROUND(testdata[[#This Row],[Trendline]],4)&lt;&gt;Table3[[#This Row],[Trendline]],ROUND(testdata[[#This Row],[SmPrice]],4)&lt;&gt;Table3[[#This Row],[SmPrice]]),"ERR","")</f>
        <v/>
      </c>
      <c r="AG93" s="3">
        <v>42870</v>
      </c>
      <c r="AH93" s="14">
        <v>18.579599999999999</v>
      </c>
      <c r="AI93" s="35">
        <v>19</v>
      </c>
      <c r="AJ93" s="14">
        <v>225.905</v>
      </c>
      <c r="AK93" s="14">
        <v>225.756</v>
      </c>
      <c r="AL93" s="14">
        <v>227.17449999999999</v>
      </c>
    </row>
    <row r="94" spans="1:38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31">
        <f>(testdata[[#This Row],[high]]+testdata[[#This Row],[low]])/2</f>
        <v>227.87</v>
      </c>
      <c r="I94" s="24">
        <f>(4*testdata[[#This Row],[price]]+3*H93+2*H92+H91)/10</f>
        <v>227.48149999999995</v>
      </c>
      <c r="J94" s="9">
        <f>(0.0962*testdata[[#This Row],[smooth]]+0.5769*I92-0.5769*I90-0.0962*I88)*(0.075*$Z93+0.54)</f>
        <v>-0.29551523237329796</v>
      </c>
      <c r="K94" s="14">
        <f t="shared" si="1"/>
        <v>0.83204391650486831</v>
      </c>
      <c r="L94" s="14">
        <f>(0.0962*testdata[[#This Row],[detrender]]+0.5769*J92-0.5769*J90-0.0962*J88)*(0.075*$Z93+0.54)</f>
        <v>-0.29640328061186577</v>
      </c>
      <c r="M94" s="9">
        <f>(0.0962*testdata[[#This Row],[I1]]+0.5769*K92-0.5769*K90-0.0962*K88)*(0.075*$Z93+0.54)</f>
        <v>0.5066877404569512</v>
      </c>
      <c r="N94" s="9">
        <f>(0.0962*testdata[[#This Row],[Q1]]+0.5769*L92-0.5769*L90-0.0962*L88)*(0.075*$Z93+0.54)</f>
        <v>1.8843830379688007</v>
      </c>
      <c r="O94" s="9">
        <f>testdata[[#This Row],[I1]]-testdata[[#This Row],[JQ]]</f>
        <v>-1.0523391214639324</v>
      </c>
      <c r="P94" s="9">
        <f>testdata[[#This Row],[Q1]]+testdata[[#This Row],[jI]]</f>
        <v>0.21028445984508543</v>
      </c>
      <c r="Q94" s="9">
        <f>0.2*testdata[[#This Row],[I2]]+0.8*Q93</f>
        <v>-2.4272737195038557E-2</v>
      </c>
      <c r="R94" s="9">
        <f>0.2*testdata[[#This Row],[Q2]]+0.8*R93</f>
        <v>-0.37047693394588432</v>
      </c>
      <c r="S94" s="9">
        <f>testdata[[#This Row],[I2'']]*Q93+testdata[[#This Row],[Q2'']]*R93</f>
        <v>0.18539350319723361</v>
      </c>
      <c r="T94" s="9">
        <f>testdata[[#This Row],[I2'']]*R93-testdata[[#This Row],[Q2'']]*Q93</f>
        <v>9.874288765532091E-2</v>
      </c>
      <c r="U94" s="9">
        <f>0.2*testdata[[#This Row],[Re]]+0.8*U93</f>
        <v>2.1001714919751033</v>
      </c>
      <c r="V94" s="9">
        <f>0.2*testdata[[#This Row],[Im]]+0.8*V93</f>
        <v>0.63816026918010682</v>
      </c>
      <c r="W94" s="9">
        <f>IF(AND(testdata[[#This Row],[Re'']]&lt;&gt;0,testdata[[#This Row],[Im'']]&lt;&gt;0),2*PI()/ATAN(testdata[[#This Row],[Im'']]/testdata[[#This Row],[Re'']]),0)</f>
        <v>21.299276394050565</v>
      </c>
      <c r="X94" s="9">
        <f>IF(testdata[[#This Row],[pd-atan]]&gt;1.5*Z93,1.5*Z93,IF(testdata[[#This Row],[pd-atan]]&lt;0.67*Z93,0.67*Z93,testdata[[#This Row],[pd-atan]]))</f>
        <v>21.299276394050565</v>
      </c>
      <c r="Y94" s="9">
        <f>IF(testdata[[#This Row],[pd-limit1]]&lt;6,6,IF(testdata[[#This Row],[pd-limit1]]&gt;50,50,testdata[[#This Row],[pd-limit1]]))</f>
        <v>21.299276394050565</v>
      </c>
      <c r="Z94" s="14">
        <f>0.2*testdata[[#This Row],[pd-limit2]]+0.8*Z93</f>
        <v>19.959816361817154</v>
      </c>
      <c r="AA94" s="14">
        <f>0.33*testdata[[#This Row],[period]]+0.67*AA93</f>
        <v>19.035062174496368</v>
      </c>
      <c r="AB94" s="32">
        <f>TRUNC(testdata[[#This Row],[SmPd]]+0.5,0)</f>
        <v>19</v>
      </c>
      <c r="AC94" s="14">
        <f ca="1">IF(testdata[[#This Row],[PdInt]]&lt;=0,0,AVERAGE(OFFSET(testdata[[#This Row],[price]],0,0,-testdata[[#This Row],[PdInt]],1)))</f>
        <v>226.20868421052631</v>
      </c>
      <c r="AD94" s="14">
        <f ca="1">IF(testdata[[#This Row],[i]]&lt;11,testdata[[#This Row],[price]],(4*testdata[[#This Row],[iTrend]]+3*AC93+2*AC92+AC91)/10)</f>
        <v>225.96911257309938</v>
      </c>
      <c r="AE94" s="14">
        <f>(4*testdata[[#This Row],[price]]+3*H93+2*H92+H91)/10</f>
        <v>227.48149999999995</v>
      </c>
      <c r="AF94" t="str">
        <f ca="1">IF(OR(ROUND(testdata[[#This Row],[Trendline]],4)&lt;&gt;Table3[[#This Row],[Trendline]],ROUND(testdata[[#This Row],[SmPrice]],4)&lt;&gt;Table3[[#This Row],[SmPrice]]),"ERR","")</f>
        <v/>
      </c>
      <c r="AG94" s="3">
        <v>42871</v>
      </c>
      <c r="AH94" s="14">
        <v>19.0351</v>
      </c>
      <c r="AI94" s="35">
        <v>19</v>
      </c>
      <c r="AJ94" s="14">
        <v>226.20869999999999</v>
      </c>
      <c r="AK94" s="14">
        <v>225.9691</v>
      </c>
      <c r="AL94" s="14">
        <v>227.48150000000001</v>
      </c>
    </row>
    <row r="95" spans="1:38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31">
        <f>(testdata[[#This Row],[high]]+testdata[[#This Row],[low]])/2</f>
        <v>225.07</v>
      </c>
      <c r="I95" s="24">
        <f>(4*testdata[[#This Row],[price]]+3*H94+2*H93+H92)/10</f>
        <v>226.608</v>
      </c>
      <c r="J95" s="9">
        <f>(0.0962*testdata[[#This Row],[smooth]]+0.5769*I93-0.5769*I91-0.0962*I89)*(0.075*$Z94+0.54)</f>
        <v>5.7527037287063341E-2</v>
      </c>
      <c r="K95" s="14">
        <f t="shared" si="1"/>
        <v>0.59220561235700109</v>
      </c>
      <c r="L95" s="14">
        <f>(0.0962*testdata[[#This Row],[detrender]]+0.5769*J93-0.5769*J91-0.0962*J89)*(0.075*$Z94+0.54)</f>
        <v>-1.0306833101372144</v>
      </c>
      <c r="M95" s="9">
        <f>(0.0962*testdata[[#This Row],[I1]]+0.5769*K93-0.5769*K91-0.0962*K89)*(0.075*$Z94+0.54)</f>
        <v>1.1280418861568566</v>
      </c>
      <c r="N95" s="9">
        <f>(0.0962*testdata[[#This Row],[Q1]]+0.5769*L93-0.5769*L91-0.0962*L89)*(0.075*$Z94+0.54)</f>
        <v>7.7964061954802835E-2</v>
      </c>
      <c r="O95" s="9">
        <f>testdata[[#This Row],[I1]]-testdata[[#This Row],[JQ]]</f>
        <v>0.51424155040219821</v>
      </c>
      <c r="P95" s="9">
        <f>testdata[[#This Row],[Q1]]+testdata[[#This Row],[jI]]</f>
        <v>9.7358576019642262E-2</v>
      </c>
      <c r="Q95" s="9">
        <f>0.2*testdata[[#This Row],[I2]]+0.8*Q94</f>
        <v>8.3430120324408802E-2</v>
      </c>
      <c r="R95" s="9">
        <f>0.2*testdata[[#This Row],[Q2]]+0.8*R94</f>
        <v>-0.27690983195277902</v>
      </c>
      <c r="S95" s="9">
        <f>testdata[[#This Row],[I2'']]*Q94+testdata[[#This Row],[Q2'']]*R94</f>
        <v>0.10056362813655083</v>
      </c>
      <c r="T95" s="9">
        <f>testdata[[#This Row],[I2'']]*R94-testdata[[#This Row],[Q2'']]*Q94</f>
        <v>-3.7630294754235273E-2</v>
      </c>
      <c r="U95" s="9">
        <f>0.2*testdata[[#This Row],[Re]]+0.8*U94</f>
        <v>1.700249919207393</v>
      </c>
      <c r="V95" s="9">
        <f>0.2*testdata[[#This Row],[Im]]+0.8*V94</f>
        <v>0.50300215639323842</v>
      </c>
      <c r="W95" s="9">
        <f>IF(AND(testdata[[#This Row],[Re'']]&lt;&gt;0,testdata[[#This Row],[Im'']]&lt;&gt;0),2*PI()/ATAN(testdata[[#This Row],[Im'']]/testdata[[#This Row],[Re'']]),0)</f>
        <v>21.844221003043824</v>
      </c>
      <c r="X95" s="9">
        <f>IF(testdata[[#This Row],[pd-atan]]&gt;1.5*Z94,1.5*Z94,IF(testdata[[#This Row],[pd-atan]]&lt;0.67*Z94,0.67*Z94,testdata[[#This Row],[pd-atan]]))</f>
        <v>21.844221003043824</v>
      </c>
      <c r="Y95" s="9">
        <f>IF(testdata[[#This Row],[pd-limit1]]&lt;6,6,IF(testdata[[#This Row],[pd-limit1]]&gt;50,50,testdata[[#This Row],[pd-limit1]]))</f>
        <v>21.844221003043824</v>
      </c>
      <c r="Z95" s="14">
        <f>0.2*testdata[[#This Row],[pd-limit2]]+0.8*Z94</f>
        <v>20.336697290062489</v>
      </c>
      <c r="AA95" s="14">
        <f>0.33*testdata[[#This Row],[period]]+0.67*AA94</f>
        <v>19.464601762633187</v>
      </c>
      <c r="AB95" s="32">
        <f>TRUNC(testdata[[#This Row],[SmPd]]+0.5,0)</f>
        <v>19</v>
      </c>
      <c r="AC95" s="14">
        <f ca="1">IF(testdata[[#This Row],[PdInt]]&lt;=0,0,AVERAGE(OFFSET(testdata[[#This Row],[price]],0,0,-testdata[[#This Row],[PdInt]],1)))</f>
        <v>226.32763157894735</v>
      </c>
      <c r="AD95" s="14">
        <f ca="1">IF(testdata[[#This Row],[i]]&lt;11,testdata[[#This Row],[price]],(4*testdata[[#This Row],[iTrend]]+3*AC94+2*AC93+AC92)/10)</f>
        <v>226.15529678362569</v>
      </c>
      <c r="AE95" s="14">
        <f>(4*testdata[[#This Row],[price]]+3*H94+2*H93+H92)/10</f>
        <v>226.608</v>
      </c>
      <c r="AF95" t="str">
        <f ca="1">IF(OR(ROUND(testdata[[#This Row],[Trendline]],4)&lt;&gt;Table3[[#This Row],[Trendline]],ROUND(testdata[[#This Row],[SmPrice]],4)&lt;&gt;Table3[[#This Row],[SmPrice]]),"ERR","")</f>
        <v/>
      </c>
      <c r="AG95" s="3">
        <v>42872</v>
      </c>
      <c r="AH95" s="14">
        <v>19.464600000000001</v>
      </c>
      <c r="AI95" s="35">
        <v>19</v>
      </c>
      <c r="AJ95" s="14">
        <v>226.32759999999999</v>
      </c>
      <c r="AK95" s="14">
        <v>226.15530000000001</v>
      </c>
      <c r="AL95" s="14">
        <v>226.608</v>
      </c>
    </row>
    <row r="96" spans="1:38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31">
        <f>(testdata[[#This Row],[high]]+testdata[[#This Row],[low]])/2</f>
        <v>224.49</v>
      </c>
      <c r="I96" s="24">
        <f>(4*testdata[[#This Row],[price]]+3*H95+2*H94+H93)/10</f>
        <v>225.65900000000002</v>
      </c>
      <c r="J96" s="9">
        <f>(0.0962*testdata[[#This Row],[smooth]]+0.5769*I94-0.5769*I92-0.0962*I90)*(0.075*$Z95+0.54)</f>
        <v>0.35816028707043385</v>
      </c>
      <c r="K96" s="14">
        <f t="shared" si="1"/>
        <v>3.4850406505567014E-3</v>
      </c>
      <c r="L96" s="14">
        <f>(0.0962*testdata[[#This Row],[detrender]]+0.5769*J94-0.5769*J92-0.0962*J90)*(0.075*$Z95+0.54)</f>
        <v>-1.1476612746536636</v>
      </c>
      <c r="M96" s="9">
        <f>(0.0962*testdata[[#This Row],[I1]]+0.5769*K94-0.5769*K92-0.0962*K90)*(0.075*$Z95+0.54)</f>
        <v>0.58427137599241707</v>
      </c>
      <c r="N96" s="9">
        <f>(0.0962*testdata[[#This Row],[Q1]]+0.5769*L94-0.5769*L92-0.0962*L90)*(0.075*$Z95+0.54)</f>
        <v>-1.788634191607245</v>
      </c>
      <c r="O96" s="9">
        <f>testdata[[#This Row],[I1]]-testdata[[#This Row],[JQ]]</f>
        <v>1.7921192322578017</v>
      </c>
      <c r="P96" s="9">
        <f>testdata[[#This Row],[Q1]]+testdata[[#This Row],[jI]]</f>
        <v>-0.56338989866124656</v>
      </c>
      <c r="Q96" s="9">
        <f>0.2*testdata[[#This Row],[I2]]+0.8*Q95</f>
        <v>0.42516794271108738</v>
      </c>
      <c r="R96" s="9">
        <f>0.2*testdata[[#This Row],[Q2]]+0.8*R95</f>
        <v>-0.33420584529447256</v>
      </c>
      <c r="S96" s="9">
        <f>testdata[[#This Row],[I2'']]*Q95+testdata[[#This Row],[Q2'']]*R95</f>
        <v>0.12801669707659624</v>
      </c>
      <c r="T96" s="9">
        <f>testdata[[#This Row],[I2'']]*R95-testdata[[#This Row],[Q2'']]*Q95</f>
        <v>-8.9850349681797378E-2</v>
      </c>
      <c r="U96" s="9">
        <f>0.2*testdata[[#This Row],[Re]]+0.8*U95</f>
        <v>1.3858032747812337</v>
      </c>
      <c r="V96" s="9">
        <f>0.2*testdata[[#This Row],[Im]]+0.8*V95</f>
        <v>0.3844316551782313</v>
      </c>
      <c r="W96" s="9">
        <f>IF(AND(testdata[[#This Row],[Re'']]&lt;&gt;0,testdata[[#This Row],[Im'']]&lt;&gt;0),2*PI()/ATAN(testdata[[#This Row],[Im'']]/testdata[[#This Row],[Re'']]),0)</f>
        <v>23.219227577611221</v>
      </c>
      <c r="X96" s="9">
        <f>IF(testdata[[#This Row],[pd-atan]]&gt;1.5*Z95,1.5*Z95,IF(testdata[[#This Row],[pd-atan]]&lt;0.67*Z95,0.67*Z95,testdata[[#This Row],[pd-atan]]))</f>
        <v>23.219227577611221</v>
      </c>
      <c r="Y96" s="9">
        <f>IF(testdata[[#This Row],[pd-limit1]]&lt;6,6,IF(testdata[[#This Row],[pd-limit1]]&gt;50,50,testdata[[#This Row],[pd-limit1]]))</f>
        <v>23.219227577611221</v>
      </c>
      <c r="Z96" s="14">
        <f>0.2*testdata[[#This Row],[pd-limit2]]+0.8*Z95</f>
        <v>20.913203347572235</v>
      </c>
      <c r="AA96" s="14">
        <f>0.33*testdata[[#This Row],[period]]+0.67*AA95</f>
        <v>19.942640285663074</v>
      </c>
      <c r="AB96" s="32">
        <f>TRUNC(testdata[[#This Row],[SmPd]]+0.5,0)</f>
        <v>20</v>
      </c>
      <c r="AC96" s="14">
        <f ca="1">IF(testdata[[#This Row],[PdInt]]&lt;=0,0,AVERAGE(OFFSET(testdata[[#This Row],[price]],0,0,-testdata[[#This Row],[PdInt]],1)))</f>
        <v>226.23574999999997</v>
      </c>
      <c r="AD96" s="14">
        <f ca="1">IF(testdata[[#This Row],[i]]&lt;11,testdata[[#This Row],[price]],(4*testdata[[#This Row],[iTrend]]+3*AC95+2*AC94+AC93)/10)</f>
        <v>226.22482631578941</v>
      </c>
      <c r="AE96" s="14">
        <f>(4*testdata[[#This Row],[price]]+3*H95+2*H94+H93)/10</f>
        <v>225.65900000000002</v>
      </c>
      <c r="AF96" t="str">
        <f ca="1">IF(OR(ROUND(testdata[[#This Row],[Trendline]],4)&lt;&gt;Table3[[#This Row],[Trendline]],ROUND(testdata[[#This Row],[SmPrice]],4)&lt;&gt;Table3[[#This Row],[SmPrice]]),"ERR","")</f>
        <v/>
      </c>
      <c r="AG96" s="3">
        <v>42873</v>
      </c>
      <c r="AH96" s="14">
        <v>19.942599999999999</v>
      </c>
      <c r="AI96" s="35">
        <v>20</v>
      </c>
      <c r="AJ96" s="14">
        <v>226.23570000000001</v>
      </c>
      <c r="AK96" s="14">
        <v>226.22479999999999</v>
      </c>
      <c r="AL96" s="14">
        <v>225.65899999999999</v>
      </c>
    </row>
    <row r="97" spans="1:38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31">
        <f>(testdata[[#This Row],[high]]+testdata[[#This Row],[low]])/2</f>
        <v>226</v>
      </c>
      <c r="I97" s="24">
        <f>(4*testdata[[#This Row],[price]]+3*H96+2*H95+H94)/10</f>
        <v>225.548</v>
      </c>
      <c r="J97" s="9">
        <f>(0.0962*testdata[[#This Row],[smooth]]+0.5769*I95-0.5769*I93-0.0962*I91)*(0.075*$Z96+0.54)</f>
        <v>-0.99090491872224251</v>
      </c>
      <c r="K97" s="14">
        <f t="shared" si="1"/>
        <v>-0.29551523237329796</v>
      </c>
      <c r="L97" s="14">
        <f>(0.0962*testdata[[#This Row],[detrender]]+0.5769*J95-0.5769*J93-0.0962*J91)*(0.075*$Z96+0.54)</f>
        <v>-0.30402500170637359</v>
      </c>
      <c r="M97" s="9">
        <f>(0.0962*testdata[[#This Row],[I1]]+0.5769*K95-0.5769*K93-0.0962*K91)*(0.075*$Z96+0.54)</f>
        <v>-0.31063786811159572</v>
      </c>
      <c r="N97" s="9">
        <f>(0.0962*testdata[[#This Row],[Q1]]+0.5769*L95-0.5769*L93-0.0962*L91)*(0.075*$Z96+0.54)</f>
        <v>-2.0912727766812411</v>
      </c>
      <c r="O97" s="9">
        <f>testdata[[#This Row],[I1]]-testdata[[#This Row],[JQ]]</f>
        <v>1.7957575443079432</v>
      </c>
      <c r="P97" s="9">
        <f>testdata[[#This Row],[Q1]]+testdata[[#This Row],[jI]]</f>
        <v>-0.61466286981796925</v>
      </c>
      <c r="Q97" s="9">
        <f>0.2*testdata[[#This Row],[I2]]+0.8*Q96</f>
        <v>0.69928586303045859</v>
      </c>
      <c r="R97" s="9">
        <f>0.2*testdata[[#This Row],[Q2]]+0.8*R96</f>
        <v>-0.39029725019917194</v>
      </c>
      <c r="S97" s="9">
        <f>testdata[[#This Row],[I2'']]*Q96+testdata[[#This Row],[Q2'']]*R96</f>
        <v>0.42775355417052985</v>
      </c>
      <c r="T97" s="9">
        <f>testdata[[#This Row],[I2'']]*R96-testdata[[#This Row],[Q2'']]*Q96</f>
        <v>-6.7763544043592722E-2</v>
      </c>
      <c r="U97" s="9">
        <f>0.2*testdata[[#This Row],[Re]]+0.8*U96</f>
        <v>1.1941933306590931</v>
      </c>
      <c r="V97" s="9">
        <f>0.2*testdata[[#This Row],[Im]]+0.8*V96</f>
        <v>0.2939926153338665</v>
      </c>
      <c r="W97" s="9">
        <f>IF(AND(testdata[[#This Row],[Re'']]&lt;&gt;0,testdata[[#This Row],[Im'']]&lt;&gt;0),2*PI()/ATAN(testdata[[#This Row],[Im'']]/testdata[[#This Row],[Re'']]),0)</f>
        <v>26.029729108462465</v>
      </c>
      <c r="X97" s="9">
        <f>IF(testdata[[#This Row],[pd-atan]]&gt;1.5*Z96,1.5*Z96,IF(testdata[[#This Row],[pd-atan]]&lt;0.67*Z96,0.67*Z96,testdata[[#This Row],[pd-atan]]))</f>
        <v>26.029729108462465</v>
      </c>
      <c r="Y97" s="9">
        <f>IF(testdata[[#This Row],[pd-limit1]]&lt;6,6,IF(testdata[[#This Row],[pd-limit1]]&gt;50,50,testdata[[#This Row],[pd-limit1]]))</f>
        <v>26.029729108462465</v>
      </c>
      <c r="Z97" s="14">
        <f>0.2*testdata[[#This Row],[pd-limit2]]+0.8*Z96</f>
        <v>21.936508499750282</v>
      </c>
      <c r="AA97" s="14">
        <f>0.33*testdata[[#This Row],[period]]+0.67*AA96</f>
        <v>20.600616796311854</v>
      </c>
      <c r="AB97" s="32">
        <f>TRUNC(testdata[[#This Row],[SmPd]]+0.5,0)</f>
        <v>21</v>
      </c>
      <c r="AC97" s="14">
        <f ca="1">IF(testdata[[#This Row],[PdInt]]&lt;=0,0,AVERAGE(OFFSET(testdata[[#This Row],[price]],0,0,-testdata[[#This Row],[PdInt]],1)))</f>
        <v>226.22452380952376</v>
      </c>
      <c r="AD97" s="14">
        <f ca="1">IF(testdata[[#This Row],[i]]&lt;11,testdata[[#This Row],[price]],(4*testdata[[#This Row],[iTrend]]+3*AC96+2*AC95+AC94)/10)</f>
        <v>226.2469292606516</v>
      </c>
      <c r="AE97" s="14">
        <f>(4*testdata[[#This Row],[price]]+3*H96+2*H95+H94)/10</f>
        <v>225.548</v>
      </c>
      <c r="AF97" t="str">
        <f ca="1">IF(OR(ROUND(testdata[[#This Row],[Trendline]],4)&lt;&gt;Table3[[#This Row],[Trendline]],ROUND(testdata[[#This Row],[SmPrice]],4)&lt;&gt;Table3[[#This Row],[SmPrice]]),"ERR","")</f>
        <v/>
      </c>
      <c r="AG97" s="3">
        <v>42874</v>
      </c>
      <c r="AH97" s="14">
        <v>20.6006</v>
      </c>
      <c r="AI97" s="35">
        <v>21</v>
      </c>
      <c r="AJ97" s="14">
        <v>226.22450000000001</v>
      </c>
      <c r="AK97" s="14">
        <v>226.24690000000001</v>
      </c>
      <c r="AL97" s="14">
        <v>225.548</v>
      </c>
    </row>
    <row r="98" spans="1:38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31">
        <f>(testdata[[#This Row],[high]]+testdata[[#This Row],[low]])/2</f>
        <v>227.03</v>
      </c>
      <c r="I98" s="24">
        <f>(4*testdata[[#This Row],[price]]+3*H97+2*H96+H95)/10</f>
        <v>226.017</v>
      </c>
      <c r="J98" s="9">
        <f>(0.0962*testdata[[#This Row],[smooth]]+0.5769*I96-0.5769*I94-0.0962*I92)*(0.075*$Z97+0.54)</f>
        <v>-2.4857067424562986</v>
      </c>
      <c r="K98" s="14">
        <f t="shared" si="1"/>
        <v>5.7527037287063341E-2</v>
      </c>
      <c r="L98" s="14">
        <f>(0.0962*testdata[[#This Row],[detrender]]+0.5769*J96-0.5769*J94-0.0962*J92)*(0.075*$Z97+0.54)</f>
        <v>0.17702666298958353</v>
      </c>
      <c r="M98" s="9">
        <f>(0.0962*testdata[[#This Row],[I1]]+0.5769*K96-0.5769*K94-0.0962*K92)*(0.075*$Z97+0.54)</f>
        <v>-1.1056964681315866</v>
      </c>
      <c r="N98" s="9">
        <f>(0.0962*testdata[[#This Row],[Q1]]+0.5769*L96-0.5769*L94-0.0962*L92)*(0.075*$Z97+0.54)</f>
        <v>-1.2605075223707121</v>
      </c>
      <c r="O98" s="9">
        <f>testdata[[#This Row],[I1]]-testdata[[#This Row],[JQ]]</f>
        <v>1.3180345596577754</v>
      </c>
      <c r="P98" s="9">
        <f>testdata[[#This Row],[Q1]]+testdata[[#This Row],[jI]]</f>
        <v>-0.92866980514200304</v>
      </c>
      <c r="Q98" s="9">
        <f>0.2*testdata[[#This Row],[I2]]+0.8*Q97</f>
        <v>0.82303560235592199</v>
      </c>
      <c r="R98" s="9">
        <f>0.2*testdata[[#This Row],[Q2]]+0.8*R97</f>
        <v>-0.49797176118773817</v>
      </c>
      <c r="S98" s="9">
        <f>testdata[[#This Row],[I2'']]*Q97+testdata[[#This Row],[Q2'']]*R97</f>
        <v>0.7698941705666672</v>
      </c>
      <c r="T98" s="9">
        <f>testdata[[#This Row],[I2'']]*R97-testdata[[#This Row],[Q2'']]*Q97</f>
        <v>2.6996080371429476E-2</v>
      </c>
      <c r="U98" s="9">
        <f>0.2*testdata[[#This Row],[Re]]+0.8*U97</f>
        <v>1.1093334986406078</v>
      </c>
      <c r="V98" s="9">
        <f>0.2*testdata[[#This Row],[Im]]+0.8*V97</f>
        <v>0.2405933083413791</v>
      </c>
      <c r="W98" s="9">
        <f>IF(AND(testdata[[#This Row],[Re'']]&lt;&gt;0,testdata[[#This Row],[Im'']]&lt;&gt;0),2*PI()/ATAN(testdata[[#This Row],[Im'']]/testdata[[#This Row],[Re'']]),0)</f>
        <v>29.419337231279385</v>
      </c>
      <c r="X98" s="9">
        <f>IF(testdata[[#This Row],[pd-atan]]&gt;1.5*Z97,1.5*Z97,IF(testdata[[#This Row],[pd-atan]]&lt;0.67*Z97,0.67*Z97,testdata[[#This Row],[pd-atan]]))</f>
        <v>29.419337231279385</v>
      </c>
      <c r="Y98" s="9">
        <f>IF(testdata[[#This Row],[pd-limit1]]&lt;6,6,IF(testdata[[#This Row],[pd-limit1]]&gt;50,50,testdata[[#This Row],[pd-limit1]]))</f>
        <v>29.419337231279385</v>
      </c>
      <c r="Z98" s="14">
        <f>0.2*testdata[[#This Row],[pd-limit2]]+0.8*Z97</f>
        <v>23.433074246056105</v>
      </c>
      <c r="AA98" s="14">
        <f>0.33*testdata[[#This Row],[period]]+0.67*AA97</f>
        <v>21.535327754727458</v>
      </c>
      <c r="AB98" s="32">
        <f>TRUNC(testdata[[#This Row],[SmPd]]+0.5,0)</f>
        <v>22</v>
      </c>
      <c r="AC98" s="14">
        <f ca="1">IF(testdata[[#This Row],[PdInt]]&lt;=0,0,AVERAGE(OFFSET(testdata[[#This Row],[price]],0,0,-testdata[[#This Row],[PdInt]],1)))</f>
        <v>226.26113636363633</v>
      </c>
      <c r="AD98" s="14">
        <f ca="1">IF(testdata[[#This Row],[i]]&lt;11,testdata[[#This Row],[price]],(4*testdata[[#This Row],[iTrend]]+3*AC97+2*AC96+AC95)/10)</f>
        <v>226.2517248462064</v>
      </c>
      <c r="AE98" s="14">
        <f>(4*testdata[[#This Row],[price]]+3*H97+2*H96+H95)/10</f>
        <v>226.017</v>
      </c>
      <c r="AF98" t="str">
        <f ca="1">IF(OR(ROUND(testdata[[#This Row],[Trendline]],4)&lt;&gt;Table3[[#This Row],[Trendline]],ROUND(testdata[[#This Row],[SmPrice]],4)&lt;&gt;Table3[[#This Row],[SmPrice]]),"ERR","")</f>
        <v/>
      </c>
      <c r="AG98" s="3">
        <v>42877</v>
      </c>
      <c r="AH98" s="14">
        <v>21.535299999999999</v>
      </c>
      <c r="AI98" s="35">
        <v>22</v>
      </c>
      <c r="AJ98" s="14">
        <v>226.2611</v>
      </c>
      <c r="AK98" s="14">
        <v>226.2517</v>
      </c>
      <c r="AL98" s="14">
        <v>226.017</v>
      </c>
    </row>
    <row r="99" spans="1:38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31">
        <f>(testdata[[#This Row],[high]]+testdata[[#This Row],[low]])/2</f>
        <v>227.61</v>
      </c>
      <c r="I99" s="24">
        <f>(4*testdata[[#This Row],[price]]+3*H98+2*H97+H96)/10</f>
        <v>226.80200000000005</v>
      </c>
      <c r="J99" s="9">
        <f>(0.0962*testdata[[#This Row],[smooth]]+0.5769*I97-0.5769*I95-0.0962*I93)*(0.075*$Z98+0.54)</f>
        <v>-1.4872705997679536</v>
      </c>
      <c r="K99" s="14">
        <f t="shared" si="1"/>
        <v>0.35816028707043385</v>
      </c>
      <c r="L99" s="14">
        <f>(0.0962*testdata[[#This Row],[detrender]]+0.5769*J97-0.5769*J95-0.0962*J93)*(0.075*$Z98+0.54)</f>
        <v>-1.7190923350737108</v>
      </c>
      <c r="M99" s="9">
        <f>(0.0962*testdata[[#This Row],[I1]]+0.5769*K97-0.5769*K95-0.0962*K93)*(0.075*$Z98+0.54)</f>
        <v>-1.2767105897073718</v>
      </c>
      <c r="N99" s="9">
        <f>(0.0962*testdata[[#This Row],[Q1]]+0.5769*L97-0.5769*L95-0.0962*L93)*(0.075*$Z98+0.54)</f>
        <v>0.45966474035581428</v>
      </c>
      <c r="O99" s="9">
        <f>testdata[[#This Row],[I1]]-testdata[[#This Row],[JQ]]</f>
        <v>-0.10150445328538044</v>
      </c>
      <c r="P99" s="9">
        <f>testdata[[#This Row],[Q1]]+testdata[[#This Row],[jI]]</f>
        <v>-2.9958029247810827</v>
      </c>
      <c r="Q99" s="9">
        <f>0.2*testdata[[#This Row],[I2]]+0.8*Q98</f>
        <v>0.63812759122766161</v>
      </c>
      <c r="R99" s="9">
        <f>0.2*testdata[[#This Row],[Q2]]+0.8*R98</f>
        <v>-0.99753799390640718</v>
      </c>
      <c r="S99" s="9">
        <f>testdata[[#This Row],[I2'']]*Q98+testdata[[#This Row],[Q2'']]*R98</f>
        <v>1.0219474781032489</v>
      </c>
      <c r="T99" s="9">
        <f>testdata[[#This Row],[I2'']]*R98-testdata[[#This Row],[Q2'']]*Q98</f>
        <v>0.50323976322155017</v>
      </c>
      <c r="U99" s="9">
        <f>0.2*testdata[[#This Row],[Re]]+0.8*U98</f>
        <v>1.091856294533136</v>
      </c>
      <c r="V99" s="9">
        <f>0.2*testdata[[#This Row],[Im]]+0.8*V98</f>
        <v>0.29312259931741336</v>
      </c>
      <c r="W99" s="9">
        <f>IF(AND(testdata[[#This Row],[Re'']]&lt;&gt;0,testdata[[#This Row],[Im'']]&lt;&gt;0),2*PI()/ATAN(testdata[[#This Row],[Im'']]/testdata[[#This Row],[Re'']]),0)</f>
        <v>23.956171352919444</v>
      </c>
      <c r="X99" s="9">
        <f>IF(testdata[[#This Row],[pd-atan]]&gt;1.5*Z98,1.5*Z98,IF(testdata[[#This Row],[pd-atan]]&lt;0.67*Z98,0.67*Z98,testdata[[#This Row],[pd-atan]]))</f>
        <v>23.956171352919444</v>
      </c>
      <c r="Y99" s="9">
        <f>IF(testdata[[#This Row],[pd-limit1]]&lt;6,6,IF(testdata[[#This Row],[pd-limit1]]&gt;50,50,testdata[[#This Row],[pd-limit1]]))</f>
        <v>23.956171352919444</v>
      </c>
      <c r="Z99" s="14">
        <f>0.2*testdata[[#This Row],[pd-limit2]]+0.8*Z98</f>
        <v>23.537693667428773</v>
      </c>
      <c r="AA99" s="14">
        <f>0.33*testdata[[#This Row],[period]]+0.67*AA98</f>
        <v>22.196108505918893</v>
      </c>
      <c r="AB99" s="32">
        <f>TRUNC(testdata[[#This Row],[SmPd]]+0.5,0)</f>
        <v>22</v>
      </c>
      <c r="AC99" s="14">
        <f ca="1">IF(testdata[[#This Row],[PdInt]]&lt;=0,0,AVERAGE(OFFSET(testdata[[#This Row],[price]],0,0,-testdata[[#This Row],[PdInt]],1)))</f>
        <v>226.48340909090902</v>
      </c>
      <c r="AD99" s="14">
        <f ca="1">IF(testdata[[#This Row],[i]]&lt;11,testdata[[#This Row],[price]],(4*testdata[[#This Row],[iTrend]]+3*AC98+2*AC97+AC96)/10)</f>
        <v>226.34018430735924</v>
      </c>
      <c r="AE99" s="14">
        <f>(4*testdata[[#This Row],[price]]+3*H98+2*H97+H96)/10</f>
        <v>226.80200000000005</v>
      </c>
      <c r="AF99" t="str">
        <f ca="1">IF(OR(ROUND(testdata[[#This Row],[Trendline]],4)&lt;&gt;Table3[[#This Row],[Trendline]],ROUND(testdata[[#This Row],[SmPrice]],4)&lt;&gt;Table3[[#This Row],[SmPrice]]),"ERR","")</f>
        <v/>
      </c>
      <c r="AG99" s="3">
        <v>42878</v>
      </c>
      <c r="AH99" s="14">
        <v>22.196100000000001</v>
      </c>
      <c r="AI99" s="35">
        <v>22</v>
      </c>
      <c r="AJ99" s="14">
        <v>226.48339999999999</v>
      </c>
      <c r="AK99" s="14">
        <v>226.34020000000001</v>
      </c>
      <c r="AL99" s="14">
        <v>226.80199999999999</v>
      </c>
    </row>
    <row r="100" spans="1:38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31">
        <f>(testdata[[#This Row],[high]]+testdata[[#This Row],[low]])/2</f>
        <v>228.04</v>
      </c>
      <c r="I100" s="24">
        <f>(4*testdata[[#This Row],[price]]+3*H99+2*H98+H97)/10</f>
        <v>227.50500000000002</v>
      </c>
      <c r="J100" s="9">
        <f>(0.0962*testdata[[#This Row],[smooth]]+0.5769*I98-0.5769*I96-0.0962*I94)*(0.075*$Z99+0.54)</f>
        <v>0.48133130435593369</v>
      </c>
      <c r="K100" s="14">
        <f t="shared" si="1"/>
        <v>-0.99090491872224251</v>
      </c>
      <c r="L100" s="14">
        <f>(0.0962*testdata[[#This Row],[detrender]]+0.5769*J98-0.5769*J96-0.0962*J94)*(0.075*$Z99+0.54)</f>
        <v>-3.6098983386713566</v>
      </c>
      <c r="M100" s="9">
        <f>(0.0962*testdata[[#This Row],[I1]]+0.5769*K98-0.5769*K96-0.0962*K94)*(0.075*$Z99+0.54)</f>
        <v>-0.33240706347670734</v>
      </c>
      <c r="N100" s="9">
        <f>(0.0962*testdata[[#This Row],[Q1]]+0.5769*L98-0.5769*L96-0.0962*L94)*(0.075*$Z99+0.54)</f>
        <v>1.0269177132081269</v>
      </c>
      <c r="O100" s="9">
        <f>testdata[[#This Row],[I1]]-testdata[[#This Row],[JQ]]</f>
        <v>-2.0178226319303691</v>
      </c>
      <c r="P100" s="9">
        <f>testdata[[#This Row],[Q1]]+testdata[[#This Row],[jI]]</f>
        <v>-3.9423054021480639</v>
      </c>
      <c r="Q100" s="9">
        <f>0.2*testdata[[#This Row],[I2]]+0.8*Q99</f>
        <v>0.10693754659605548</v>
      </c>
      <c r="R100" s="9">
        <f>0.2*testdata[[#This Row],[Q2]]+0.8*R99</f>
        <v>-1.5864914755547386</v>
      </c>
      <c r="S100" s="9">
        <f>testdata[[#This Row],[I2'']]*Q99+testdata[[#This Row],[Q2'']]*R99</f>
        <v>1.6508253228956264</v>
      </c>
      <c r="T100" s="9">
        <f>testdata[[#This Row],[I2'']]*R99-testdata[[#This Row],[Q2'']]*Q99</f>
        <v>0.90570971809426171</v>
      </c>
      <c r="U100" s="9">
        <f>0.2*testdata[[#This Row],[Re]]+0.8*U99</f>
        <v>1.2036501002056341</v>
      </c>
      <c r="V100" s="9">
        <f>0.2*testdata[[#This Row],[Im]]+0.8*V99</f>
        <v>0.41564002307278303</v>
      </c>
      <c r="W100" s="9">
        <f>IF(AND(testdata[[#This Row],[Re'']]&lt;&gt;0,testdata[[#This Row],[Im'']]&lt;&gt;0),2*PI()/ATAN(testdata[[#This Row],[Im'']]/testdata[[#This Row],[Re'']]),0)</f>
        <v>18.897014009981024</v>
      </c>
      <c r="X100" s="9">
        <f>IF(testdata[[#This Row],[pd-atan]]&gt;1.5*Z99,1.5*Z99,IF(testdata[[#This Row],[pd-atan]]&lt;0.67*Z99,0.67*Z99,testdata[[#This Row],[pd-atan]]))</f>
        <v>18.897014009981024</v>
      </c>
      <c r="Y100" s="9">
        <f>IF(testdata[[#This Row],[pd-limit1]]&lt;6,6,IF(testdata[[#This Row],[pd-limit1]]&gt;50,50,testdata[[#This Row],[pd-limit1]]))</f>
        <v>18.897014009981024</v>
      </c>
      <c r="Z100" s="14">
        <f>0.2*testdata[[#This Row],[pd-limit2]]+0.8*Z99</f>
        <v>22.609557735939223</v>
      </c>
      <c r="AA100" s="14">
        <f>0.33*testdata[[#This Row],[period]]+0.67*AA99</f>
        <v>22.332546751825603</v>
      </c>
      <c r="AB100" s="32">
        <f>TRUNC(testdata[[#This Row],[SmPd]]+0.5,0)</f>
        <v>22</v>
      </c>
      <c r="AC100" s="14">
        <f ca="1">IF(testdata[[#This Row],[PdInt]]&lt;=0,0,AVERAGE(OFFSET(testdata[[#This Row],[price]],0,0,-testdata[[#This Row],[PdInt]],1)))</f>
        <v>226.67068181818175</v>
      </c>
      <c r="AD100" s="14">
        <f ca="1">IF(testdata[[#This Row],[i]]&lt;11,testdata[[#This Row],[price]],(4*testdata[[#This Row],[iTrend]]+3*AC99+2*AC98+AC97)/10)</f>
        <v>226.48797510822504</v>
      </c>
      <c r="AE100" s="14">
        <f>(4*testdata[[#This Row],[price]]+3*H99+2*H98+H97)/10</f>
        <v>227.50500000000002</v>
      </c>
      <c r="AF100" t="str">
        <f ca="1">IF(OR(ROUND(testdata[[#This Row],[Trendline]],4)&lt;&gt;Table3[[#This Row],[Trendline]],ROUND(testdata[[#This Row],[SmPrice]],4)&lt;&gt;Table3[[#This Row],[SmPrice]]),"ERR","")</f>
        <v/>
      </c>
      <c r="AG100" s="3">
        <v>42879</v>
      </c>
      <c r="AH100" s="14">
        <v>22.3325</v>
      </c>
      <c r="AI100" s="35">
        <v>22</v>
      </c>
      <c r="AJ100" s="14">
        <v>226.67070000000001</v>
      </c>
      <c r="AK100" s="14">
        <v>226.488</v>
      </c>
      <c r="AL100" s="14">
        <v>227.505</v>
      </c>
    </row>
    <row r="101" spans="1:38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31">
        <f>(testdata[[#This Row],[high]]+testdata[[#This Row],[low]])/2</f>
        <v>229.17</v>
      </c>
      <c r="I101" s="24">
        <f>(4*testdata[[#This Row],[price]]+3*H100+2*H99+H98)/10</f>
        <v>228.30500000000001</v>
      </c>
      <c r="J101" s="9">
        <f>(0.0962*testdata[[#This Row],[smooth]]+0.5769*I99-0.5769*I97-0.0962*I95)*(0.075*$Z100+0.54)</f>
        <v>1.9823743418650683</v>
      </c>
      <c r="K101" s="14">
        <f t="shared" si="1"/>
        <v>-2.4857067424562986</v>
      </c>
      <c r="L101" s="14">
        <f>(0.0962*testdata[[#This Row],[detrender]]+0.5769*J99-0.5769*J97-0.0962*J95)*(0.075*$Z100+0.54)</f>
        <v>-0.22621664936903182</v>
      </c>
      <c r="M101" s="9">
        <f>(0.0962*testdata[[#This Row],[I1]]+0.5769*K99-0.5769*K97-0.0962*K95)*(0.075*$Z100+0.54)</f>
        <v>0.18111595393229338</v>
      </c>
      <c r="N101" s="9">
        <f>(0.0962*testdata[[#This Row],[Q1]]+0.5769*L99-0.5769*L97-0.0962*L95)*(0.075*$Z100+0.54)</f>
        <v>-1.6521112376352116</v>
      </c>
      <c r="O101" s="9">
        <f>testdata[[#This Row],[I1]]-testdata[[#This Row],[JQ]]</f>
        <v>-0.83359550482108702</v>
      </c>
      <c r="P101" s="9">
        <f>testdata[[#This Row],[Q1]]+testdata[[#This Row],[jI]]</f>
        <v>-4.5100695436738447E-2</v>
      </c>
      <c r="Q101" s="9">
        <f>0.2*testdata[[#This Row],[I2]]+0.8*Q100</f>
        <v>-8.1169063687373019E-2</v>
      </c>
      <c r="R101" s="9">
        <f>0.2*testdata[[#This Row],[Q2]]+0.8*R100</f>
        <v>-1.2782133195311387</v>
      </c>
      <c r="S101" s="9">
        <f>testdata[[#This Row],[I2'']]*Q100+testdata[[#This Row],[Q2'']]*R100</f>
        <v>2.0191945148464505</v>
      </c>
      <c r="T101" s="9">
        <f>testdata[[#This Row],[I2'']]*R100-testdata[[#This Row],[Q2'']]*Q100</f>
        <v>0.26546302403583688</v>
      </c>
      <c r="U101" s="9">
        <f>0.2*testdata[[#This Row],[Re]]+0.8*U100</f>
        <v>1.3667589831337974</v>
      </c>
      <c r="V101" s="9">
        <f>0.2*testdata[[#This Row],[Im]]+0.8*V100</f>
        <v>0.3856046232653938</v>
      </c>
      <c r="W101" s="9">
        <f>IF(AND(testdata[[#This Row],[Re'']]&lt;&gt;0,testdata[[#This Row],[Im'']]&lt;&gt;0),2*PI()/ATAN(testdata[[#This Row],[Im'']]/testdata[[#This Row],[Re'']]),0)</f>
        <v>22.849327934579929</v>
      </c>
      <c r="X101" s="9">
        <f>IF(testdata[[#This Row],[pd-atan]]&gt;1.5*Z100,1.5*Z100,IF(testdata[[#This Row],[pd-atan]]&lt;0.67*Z100,0.67*Z100,testdata[[#This Row],[pd-atan]]))</f>
        <v>22.849327934579929</v>
      </c>
      <c r="Y101" s="9">
        <f>IF(testdata[[#This Row],[pd-limit1]]&lt;6,6,IF(testdata[[#This Row],[pd-limit1]]&gt;50,50,testdata[[#This Row],[pd-limit1]]))</f>
        <v>22.849327934579929</v>
      </c>
      <c r="Z101" s="14">
        <f>0.2*testdata[[#This Row],[pd-limit2]]+0.8*Z100</f>
        <v>22.657511775667366</v>
      </c>
      <c r="AA101" s="14">
        <f>0.33*testdata[[#This Row],[period]]+0.67*AA100</f>
        <v>22.439785209693387</v>
      </c>
      <c r="AB101" s="32">
        <f>TRUNC(testdata[[#This Row],[SmPd]]+0.5,0)</f>
        <v>22</v>
      </c>
      <c r="AC101" s="14">
        <f ca="1">IF(testdata[[#This Row],[PdInt]]&lt;=0,0,AVERAGE(OFFSET(testdata[[#This Row],[price]],0,0,-testdata[[#This Row],[PdInt]],1)))</f>
        <v>226.80613636363631</v>
      </c>
      <c r="AD101" s="14">
        <f ca="1">IF(testdata[[#This Row],[i]]&lt;11,testdata[[#This Row],[price]],(4*testdata[[#This Row],[iTrend]]+3*AC100+2*AC99+AC98)/10)</f>
        <v>226.64645454545447</v>
      </c>
      <c r="AE101" s="14">
        <f>(4*testdata[[#This Row],[price]]+3*H100+2*H99+H98)/10</f>
        <v>228.30500000000001</v>
      </c>
      <c r="AF101" t="str">
        <f ca="1">IF(OR(ROUND(testdata[[#This Row],[Trendline]],4)&lt;&gt;Table3[[#This Row],[Trendline]],ROUND(testdata[[#This Row],[SmPrice]],4)&lt;&gt;Table3[[#This Row],[SmPrice]]),"ERR","")</f>
        <v/>
      </c>
      <c r="AG101" s="3">
        <v>42880</v>
      </c>
      <c r="AH101" s="14">
        <v>22.439800000000002</v>
      </c>
      <c r="AI101" s="35">
        <v>22</v>
      </c>
      <c r="AJ101" s="14">
        <v>226.80609999999999</v>
      </c>
      <c r="AK101" s="14">
        <v>226.6465</v>
      </c>
      <c r="AL101" s="14">
        <v>228.30500000000001</v>
      </c>
    </row>
    <row r="102" spans="1:38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31">
        <f>(testdata[[#This Row],[high]]+testdata[[#This Row],[low]])/2</f>
        <v>229.315</v>
      </c>
      <c r="I102" s="24">
        <f>(4*testdata[[#This Row],[price]]+3*H101+2*H100+H99)/10</f>
        <v>228.846</v>
      </c>
      <c r="J102" s="9">
        <f>(0.0962*testdata[[#This Row],[smooth]]+0.5769*I100-0.5769*I98-0.0962*I96)*(0.075*$Z101+0.54)</f>
        <v>2.6088372640011714</v>
      </c>
      <c r="K102" s="14">
        <f t="shared" si="1"/>
        <v>-1.4872705997679536</v>
      </c>
      <c r="L102" s="14">
        <f>(0.0962*testdata[[#This Row],[detrender]]+0.5769*J100-0.5769*J98-0.0962*J96)*(0.075*$Z101+0.54)</f>
        <v>4.3178426644939325</v>
      </c>
      <c r="M102" s="9">
        <f>(0.0962*testdata[[#This Row],[I1]]+0.5769*K100-0.5769*K98-0.0962*K96)*(0.075*$Z101+0.54)</f>
        <v>-1.6755686754009387</v>
      </c>
      <c r="N102" s="9">
        <f>(0.0962*testdata[[#This Row],[Q1]]+0.5769*L100-0.5769*L98-0.0962*L96)*(0.075*$Z101+0.54)</f>
        <v>-3.714787016508764</v>
      </c>
      <c r="O102" s="9">
        <f>testdata[[#This Row],[I1]]-testdata[[#This Row],[JQ]]</f>
        <v>2.2275164167408104</v>
      </c>
      <c r="P102" s="9">
        <f>testdata[[#This Row],[Q1]]+testdata[[#This Row],[jI]]</f>
        <v>2.6422739890929936</v>
      </c>
      <c r="Q102" s="9">
        <f>0.2*testdata[[#This Row],[I2]]+0.8*Q101</f>
        <v>0.38056803239826364</v>
      </c>
      <c r="R102" s="9">
        <f>0.2*testdata[[#This Row],[Q2]]+0.8*R101</f>
        <v>-0.49411585780631229</v>
      </c>
      <c r="S102" s="9">
        <f>testdata[[#This Row],[I2'']]*Q101+testdata[[#This Row],[Q2'']]*R101</f>
        <v>0.60069511998046965</v>
      </c>
      <c r="T102" s="9">
        <f>testdata[[#This Row],[I2'']]*R101-testdata[[#This Row],[Q2'']]*Q101</f>
        <v>-0.52655404953044005</v>
      </c>
      <c r="U102" s="9">
        <f>0.2*testdata[[#This Row],[Re]]+0.8*U101</f>
        <v>1.2135462105031321</v>
      </c>
      <c r="V102" s="9">
        <f>0.2*testdata[[#This Row],[Im]]+0.8*V101</f>
        <v>0.20317288870622704</v>
      </c>
      <c r="W102" s="9">
        <f>IF(AND(testdata[[#This Row],[Re'']]&lt;&gt;0,testdata[[#This Row],[Im'']]&lt;&gt;0),2*PI()/ATAN(testdata[[#This Row],[Im'']]/testdata[[#This Row],[Re'']]),0)</f>
        <v>37.87735936837197</v>
      </c>
      <c r="X102" s="9">
        <f>IF(testdata[[#This Row],[pd-atan]]&gt;1.5*Z101,1.5*Z101,IF(testdata[[#This Row],[pd-atan]]&lt;0.67*Z101,0.67*Z101,testdata[[#This Row],[pd-atan]]))</f>
        <v>33.986267663501053</v>
      </c>
      <c r="Y102" s="9">
        <f>IF(testdata[[#This Row],[pd-limit1]]&lt;6,6,IF(testdata[[#This Row],[pd-limit1]]&gt;50,50,testdata[[#This Row],[pd-limit1]]))</f>
        <v>33.986267663501053</v>
      </c>
      <c r="Z102" s="14">
        <f>0.2*testdata[[#This Row],[pd-limit2]]+0.8*Z101</f>
        <v>24.923262953234104</v>
      </c>
      <c r="AA102" s="14">
        <f>0.33*testdata[[#This Row],[period]]+0.67*AA101</f>
        <v>23.259332865061825</v>
      </c>
      <c r="AB102" s="32">
        <f>TRUNC(testdata[[#This Row],[SmPd]]+0.5,0)</f>
        <v>23</v>
      </c>
      <c r="AC102" s="14">
        <f ca="1">IF(testdata[[#This Row],[PdInt]]&lt;=0,0,AVERAGE(OFFSET(testdata[[#This Row],[price]],0,0,-testdata[[#This Row],[PdInt]],1)))</f>
        <v>226.91521739130428</v>
      </c>
      <c r="AD102" s="14">
        <f ca="1">IF(testdata[[#This Row],[i]]&lt;11,testdata[[#This Row],[price]],(4*testdata[[#This Row],[iTrend]]+3*AC101+2*AC100+AC99)/10)</f>
        <v>226.79040513833985</v>
      </c>
      <c r="AE102" s="14">
        <f>(4*testdata[[#This Row],[price]]+3*H101+2*H100+H99)/10</f>
        <v>228.846</v>
      </c>
      <c r="AF102" t="str">
        <f ca="1">IF(OR(ROUND(testdata[[#This Row],[Trendline]],4)&lt;&gt;Table3[[#This Row],[Trendline]],ROUND(testdata[[#This Row],[SmPrice]],4)&lt;&gt;Table3[[#This Row],[SmPrice]]),"ERR","")</f>
        <v/>
      </c>
      <c r="AG102" s="3">
        <v>42881</v>
      </c>
      <c r="AH102" s="14">
        <v>23.2593</v>
      </c>
      <c r="AI102" s="35">
        <v>23</v>
      </c>
      <c r="AJ102" s="14">
        <v>226.9152</v>
      </c>
      <c r="AK102" s="14">
        <v>226.79040000000001</v>
      </c>
      <c r="AL102" s="14">
        <v>228.846</v>
      </c>
    </row>
    <row r="103" spans="1:38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31">
        <f>(testdata[[#This Row],[high]]+testdata[[#This Row],[low]])/2</f>
        <v>229.13</v>
      </c>
      <c r="I103" s="24">
        <f>(4*testdata[[#This Row],[price]]+3*H102+2*H101+H100)/10</f>
        <v>229.08449999999999</v>
      </c>
      <c r="J103" s="9">
        <f>(0.0962*testdata[[#This Row],[smooth]]+0.5769*I101-0.5769*I99-0.0962*I97)*(0.075*$Z102+0.54)</f>
        <v>2.9086618783001308</v>
      </c>
      <c r="K103" s="14">
        <f t="shared" si="1"/>
        <v>0.48133130435593369</v>
      </c>
      <c r="L103" s="14">
        <f>(0.0962*testdata[[#This Row],[detrender]]+0.5769*J101-0.5769*J99-0.0962*J97)*(0.075*$Z102+0.54)</f>
        <v>5.726236219209027</v>
      </c>
      <c r="M103" s="9">
        <f>(0.0962*testdata[[#This Row],[I1]]+0.5769*K101-0.5769*K99-0.0962*K97)*(0.075*$Z102+0.54)</f>
        <v>-3.7726224622526532</v>
      </c>
      <c r="N103" s="9">
        <f>(0.0962*testdata[[#This Row],[Q1]]+0.5769*L101-0.5769*L99-0.0962*L97)*(0.075*$Z102+0.54)</f>
        <v>3.4725675596925933</v>
      </c>
      <c r="O103" s="9">
        <f>testdata[[#This Row],[I1]]-testdata[[#This Row],[JQ]]</f>
        <v>-2.9912362553366596</v>
      </c>
      <c r="P103" s="9">
        <f>testdata[[#This Row],[Q1]]+testdata[[#This Row],[jI]]</f>
        <v>1.9536137569563738</v>
      </c>
      <c r="Q103" s="9">
        <f>0.2*testdata[[#This Row],[I2]]+0.8*Q102</f>
        <v>-0.29379282514872096</v>
      </c>
      <c r="R103" s="9">
        <f>0.2*testdata[[#This Row],[Q2]]+0.8*R102</f>
        <v>-4.5699348537751039E-3</v>
      </c>
      <c r="S103" s="9">
        <f>testdata[[#This Row],[I2'']]*Q102+testdata[[#This Row],[Q2'']]*R102</f>
        <v>-0.1095500801191838</v>
      </c>
      <c r="T103" s="9">
        <f>testdata[[#This Row],[I2'']]*R102-testdata[[#This Row],[Q2'']]*Q102</f>
        <v>0.1469068649311896</v>
      </c>
      <c r="U103" s="9">
        <f>0.2*testdata[[#This Row],[Re]]+0.8*U102</f>
        <v>0.94892695237866886</v>
      </c>
      <c r="V103" s="9">
        <f>0.2*testdata[[#This Row],[Im]]+0.8*V102</f>
        <v>0.19191968395121956</v>
      </c>
      <c r="W103" s="9">
        <f>IF(AND(testdata[[#This Row],[Re'']]&lt;&gt;0,testdata[[#This Row],[Im'']]&lt;&gt;0),2*PI()/ATAN(testdata[[#This Row],[Im'']]/testdata[[#This Row],[Re'']]),0)</f>
        <v>31.4856230620939</v>
      </c>
      <c r="X103" s="9">
        <f>IF(testdata[[#This Row],[pd-atan]]&gt;1.5*Z102,1.5*Z102,IF(testdata[[#This Row],[pd-atan]]&lt;0.67*Z102,0.67*Z102,testdata[[#This Row],[pd-atan]]))</f>
        <v>31.4856230620939</v>
      </c>
      <c r="Y103" s="9">
        <f>IF(testdata[[#This Row],[pd-limit1]]&lt;6,6,IF(testdata[[#This Row],[pd-limit1]]&gt;50,50,testdata[[#This Row],[pd-limit1]]))</f>
        <v>31.4856230620939</v>
      </c>
      <c r="Z103" s="14">
        <f>0.2*testdata[[#This Row],[pd-limit2]]+0.8*Z102</f>
        <v>26.235734975006064</v>
      </c>
      <c r="AA103" s="14">
        <f>0.33*testdata[[#This Row],[period]]+0.67*AA102</f>
        <v>24.241545561343425</v>
      </c>
      <c r="AB103" s="32">
        <f>TRUNC(testdata[[#This Row],[SmPd]]+0.5,0)</f>
        <v>24</v>
      </c>
      <c r="AC103" s="14">
        <f ca="1">IF(testdata[[#This Row],[PdInt]]&lt;=0,0,AVERAGE(OFFSET(testdata[[#This Row],[price]],0,0,-testdata[[#This Row],[PdInt]],1)))</f>
        <v>227.00749999999994</v>
      </c>
      <c r="AD103" s="14">
        <f ca="1">IF(testdata[[#This Row],[i]]&lt;11,testdata[[#This Row],[price]],(4*testdata[[#This Row],[iTrend]]+3*AC102+2*AC101+AC100)/10)</f>
        <v>226.90586067193672</v>
      </c>
      <c r="AE103" s="14">
        <f>(4*testdata[[#This Row],[price]]+3*H102+2*H101+H100)/10</f>
        <v>229.08449999999999</v>
      </c>
      <c r="AF103" t="str">
        <f ca="1">IF(OR(ROUND(testdata[[#This Row],[Trendline]],4)&lt;&gt;Table3[[#This Row],[Trendline]],ROUND(testdata[[#This Row],[SmPrice]],4)&lt;&gt;Table3[[#This Row],[SmPrice]]),"ERR","")</f>
        <v/>
      </c>
      <c r="AG103" s="3">
        <v>42885</v>
      </c>
      <c r="AH103" s="14">
        <v>24.241499999999998</v>
      </c>
      <c r="AI103" s="35">
        <v>24</v>
      </c>
      <c r="AJ103" s="14">
        <v>227.00749999999999</v>
      </c>
      <c r="AK103" s="14">
        <v>226.9059</v>
      </c>
      <c r="AL103" s="14">
        <v>229.08449999999999</v>
      </c>
    </row>
    <row r="104" spans="1:38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31">
        <f>(testdata[[#This Row],[high]]+testdata[[#This Row],[low]])/2</f>
        <v>228.92500000000001</v>
      </c>
      <c r="I104" s="24">
        <f>(4*testdata[[#This Row],[price]]+3*H103+2*H102+H101)/10</f>
        <v>229.08900000000003</v>
      </c>
      <c r="J104" s="9">
        <f>(0.0962*testdata[[#This Row],[smooth]]+0.5769*I102-0.5769*I100-0.0962*I98)*(0.075*$Z103+0.54)</f>
        <v>2.6810844482634568</v>
      </c>
      <c r="K104" s="14">
        <f t="shared" si="1"/>
        <v>1.9823743418650683</v>
      </c>
      <c r="L104" s="14">
        <f>(0.0962*testdata[[#This Row],[detrender]]+0.5769*J102-0.5769*J100-0.0962*J98)*(0.075*$Z103+0.54)</f>
        <v>4.3242523828695294</v>
      </c>
      <c r="M104" s="9">
        <f>(0.0962*testdata[[#This Row],[I1]]+0.5769*K102-0.5769*K100-0.0962*K98)*(0.075*$Z103+0.54)</f>
        <v>-0.25373472502471217</v>
      </c>
      <c r="N104" s="9">
        <f>(0.0962*testdata[[#This Row],[Q1]]+0.5769*L102-0.5769*L100-0.0962*L98)*(0.075*$Z103+0.54)</f>
        <v>12.469381482268901</v>
      </c>
      <c r="O104" s="9">
        <f>testdata[[#This Row],[I1]]-testdata[[#This Row],[JQ]]</f>
        <v>-10.487007140403833</v>
      </c>
      <c r="P104" s="9">
        <f>testdata[[#This Row],[Q1]]+testdata[[#This Row],[jI]]</f>
        <v>4.0705176578448174</v>
      </c>
      <c r="Q104" s="9">
        <f>0.2*testdata[[#This Row],[I2]]+0.8*Q103</f>
        <v>-2.3324356881997432</v>
      </c>
      <c r="R104" s="9">
        <f>0.2*testdata[[#This Row],[Q2]]+0.8*R103</f>
        <v>0.8104475836859435</v>
      </c>
      <c r="S104" s="9">
        <f>testdata[[#This Row],[I2'']]*Q103+testdata[[#This Row],[Q2'']]*R103</f>
        <v>0.68154917765405965</v>
      </c>
      <c r="T104" s="9">
        <f>testdata[[#This Row],[I2'']]*R103-testdata[[#This Row],[Q2'']]*Q103</f>
        <v>0.24876276439174072</v>
      </c>
      <c r="U104" s="9">
        <f>0.2*testdata[[#This Row],[Re]]+0.8*U103</f>
        <v>0.89545139743374702</v>
      </c>
      <c r="V104" s="9">
        <f>0.2*testdata[[#This Row],[Im]]+0.8*V103</f>
        <v>0.2032883000393238</v>
      </c>
      <c r="W104" s="9">
        <f>IF(AND(testdata[[#This Row],[Re'']]&lt;&gt;0,testdata[[#This Row],[Im'']]&lt;&gt;0),2*PI()/ATAN(testdata[[#This Row],[Im'']]/testdata[[#This Row],[Re'']]),0)</f>
        <v>28.145506141506395</v>
      </c>
      <c r="X104" s="9">
        <f>IF(testdata[[#This Row],[pd-atan]]&gt;1.5*Z103,1.5*Z103,IF(testdata[[#This Row],[pd-atan]]&lt;0.67*Z103,0.67*Z103,testdata[[#This Row],[pd-atan]]))</f>
        <v>28.145506141506395</v>
      </c>
      <c r="Y104" s="9">
        <f>IF(testdata[[#This Row],[pd-limit1]]&lt;6,6,IF(testdata[[#This Row],[pd-limit1]]&gt;50,50,testdata[[#This Row],[pd-limit1]]))</f>
        <v>28.145506141506395</v>
      </c>
      <c r="Z104" s="14">
        <f>0.2*testdata[[#This Row],[pd-limit2]]+0.8*Z103</f>
        <v>26.617689208306132</v>
      </c>
      <c r="AA104" s="14">
        <f>0.33*testdata[[#This Row],[period]]+0.67*AA103</f>
        <v>25.025672964841121</v>
      </c>
      <c r="AB104" s="32">
        <f>TRUNC(testdata[[#This Row],[SmPd]]+0.5,0)</f>
        <v>25</v>
      </c>
      <c r="AC104" s="14">
        <f ca="1">IF(testdata[[#This Row],[PdInt]]&lt;=0,0,AVERAGE(OFFSET(testdata[[#This Row],[price]],0,0,-testdata[[#This Row],[PdInt]],1)))</f>
        <v>227.08419999999995</v>
      </c>
      <c r="AD104" s="14">
        <f ca="1">IF(testdata[[#This Row],[i]]&lt;11,testdata[[#This Row],[price]],(4*testdata[[#This Row],[iTrend]]+3*AC103+2*AC102+AC101)/10)</f>
        <v>226.99958711462446</v>
      </c>
      <c r="AE104" s="14">
        <f>(4*testdata[[#This Row],[price]]+3*H103+2*H102+H101)/10</f>
        <v>229.08900000000003</v>
      </c>
      <c r="AF104" t="str">
        <f ca="1">IF(OR(ROUND(testdata[[#This Row],[Trendline]],4)&lt;&gt;Table3[[#This Row],[Trendline]],ROUND(testdata[[#This Row],[SmPrice]],4)&lt;&gt;Table3[[#This Row],[SmPrice]]),"ERR","")</f>
        <v/>
      </c>
      <c r="AG104" s="3">
        <v>42886</v>
      </c>
      <c r="AH104" s="14">
        <v>25.025700000000001</v>
      </c>
      <c r="AI104" s="35">
        <v>25</v>
      </c>
      <c r="AJ104" s="14">
        <v>227.08420000000001</v>
      </c>
      <c r="AK104" s="14">
        <v>226.99959999999999</v>
      </c>
      <c r="AL104" s="14">
        <v>229.089</v>
      </c>
    </row>
    <row r="105" spans="1:38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31">
        <f>(testdata[[#This Row],[high]]+testdata[[#This Row],[low]])/2</f>
        <v>230.11</v>
      </c>
      <c r="I105" s="24">
        <f>(4*testdata[[#This Row],[price]]+3*H104+2*H103+H102)/10</f>
        <v>229.47900000000004</v>
      </c>
      <c r="J105" s="9">
        <f>(0.0962*testdata[[#This Row],[smooth]]+0.5769*I103-0.5769*I101-0.0962*I99)*(0.075*$Z104+0.54)</f>
        <v>1.7937433716527253</v>
      </c>
      <c r="K105" s="14">
        <f t="shared" si="1"/>
        <v>2.6088372640011714</v>
      </c>
      <c r="L105" s="14">
        <f>(0.0962*testdata[[#This Row],[detrender]]+0.5769*J103-0.5769*J101-0.0962*J99)*(0.075*$Z104+0.54)</f>
        <v>2.1559000671198389</v>
      </c>
      <c r="M105" s="9">
        <f>(0.0962*testdata[[#This Row],[I1]]+0.5769*K103-0.5769*K101-0.0962*K99)*(0.075*$Z104+0.54)</f>
        <v>4.8905435380995153</v>
      </c>
      <c r="N105" s="9">
        <f>(0.0962*testdata[[#This Row],[Q1]]+0.5769*L103-0.5769*L101-0.0962*L99)*(0.075*$Z104+0.54)</f>
        <v>9.6551472459535859</v>
      </c>
      <c r="O105" s="9">
        <f>testdata[[#This Row],[I1]]-testdata[[#This Row],[JQ]]</f>
        <v>-7.0463099819524144</v>
      </c>
      <c r="P105" s="9">
        <f>testdata[[#This Row],[Q1]]+testdata[[#This Row],[jI]]</f>
        <v>7.0464436052193538</v>
      </c>
      <c r="Q105" s="9">
        <f>0.2*testdata[[#This Row],[I2]]+0.8*Q104</f>
        <v>-3.2752105469502775</v>
      </c>
      <c r="R105" s="9">
        <f>0.2*testdata[[#This Row],[Q2]]+0.8*R104</f>
        <v>2.0576467879926259</v>
      </c>
      <c r="S105" s="9">
        <f>testdata[[#This Row],[I2'']]*Q104+testdata[[#This Row],[Q2'']]*R104</f>
        <v>9.3068328334827939</v>
      </c>
      <c r="T105" s="9">
        <f>testdata[[#This Row],[I2'']]*R104-testdata[[#This Row],[Q2'']]*Q104</f>
        <v>2.1449423281850013</v>
      </c>
      <c r="U105" s="9">
        <f>0.2*testdata[[#This Row],[Re]]+0.8*U104</f>
        <v>2.5777276846435564</v>
      </c>
      <c r="V105" s="9">
        <f>0.2*testdata[[#This Row],[Im]]+0.8*V104</f>
        <v>0.59161910566845932</v>
      </c>
      <c r="W105" s="9">
        <f>IF(AND(testdata[[#This Row],[Re'']]&lt;&gt;0,testdata[[#This Row],[Im'']]&lt;&gt;0),2*PI()/ATAN(testdata[[#This Row],[Im'']]/testdata[[#This Row],[Re'']]),0)</f>
        <v>27.850414172407277</v>
      </c>
      <c r="X105" s="9">
        <f>IF(testdata[[#This Row],[pd-atan]]&gt;1.5*Z104,1.5*Z104,IF(testdata[[#This Row],[pd-atan]]&lt;0.67*Z104,0.67*Z104,testdata[[#This Row],[pd-atan]]))</f>
        <v>27.850414172407277</v>
      </c>
      <c r="Y105" s="9">
        <f>IF(testdata[[#This Row],[pd-limit1]]&lt;6,6,IF(testdata[[#This Row],[pd-limit1]]&gt;50,50,testdata[[#This Row],[pd-limit1]]))</f>
        <v>27.850414172407277</v>
      </c>
      <c r="Z105" s="14">
        <f>0.2*testdata[[#This Row],[pd-limit2]]+0.8*Z104</f>
        <v>26.864234201126365</v>
      </c>
      <c r="AA105" s="14">
        <f>0.33*testdata[[#This Row],[period]]+0.67*AA104</f>
        <v>25.63239817281525</v>
      </c>
      <c r="AB105" s="32">
        <f>TRUNC(testdata[[#This Row],[SmPd]]+0.5,0)</f>
        <v>26</v>
      </c>
      <c r="AC105" s="14">
        <f ca="1">IF(testdata[[#This Row],[PdInt]]&lt;=0,0,AVERAGE(OFFSET(testdata[[#This Row],[price]],0,0,-testdata[[#This Row],[PdInt]],1)))</f>
        <v>227.20057692307685</v>
      </c>
      <c r="AD105" s="14">
        <f ca="1">IF(testdata[[#This Row],[i]]&lt;11,testdata[[#This Row],[price]],(4*testdata[[#This Row],[iTrend]]+3*AC104+2*AC103+AC102)/10)</f>
        <v>227.09851250836113</v>
      </c>
      <c r="AE105" s="14">
        <f>(4*testdata[[#This Row],[price]]+3*H104+2*H103+H102)/10</f>
        <v>229.47900000000004</v>
      </c>
      <c r="AF105" t="str">
        <f ca="1">IF(OR(ROUND(testdata[[#This Row],[Trendline]],4)&lt;&gt;Table3[[#This Row],[Trendline]],ROUND(testdata[[#This Row],[SmPrice]],4)&lt;&gt;Table3[[#This Row],[SmPrice]]),"ERR","")</f>
        <v/>
      </c>
      <c r="AG105" s="3">
        <v>42887</v>
      </c>
      <c r="AH105" s="14">
        <v>25.632400000000001</v>
      </c>
      <c r="AI105" s="35">
        <v>26</v>
      </c>
      <c r="AJ105" s="14">
        <v>227.20060000000001</v>
      </c>
      <c r="AK105" s="14">
        <v>227.0985</v>
      </c>
      <c r="AL105" s="14">
        <v>229.47900000000001</v>
      </c>
    </row>
    <row r="106" spans="1:38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31">
        <f>(testdata[[#This Row],[high]]+testdata[[#This Row],[low]])/2</f>
        <v>231.255</v>
      </c>
      <c r="I106" s="24">
        <f>(4*testdata[[#This Row],[price]]+3*H105+2*H104+H103)/10</f>
        <v>230.233</v>
      </c>
      <c r="J106" s="9">
        <f>(0.0962*testdata[[#This Row],[smooth]]+0.5769*I104-0.5769*I102-0.0962*I100)*(0.075*$Z105+0.54)</f>
        <v>1.028621414499606</v>
      </c>
      <c r="K106" s="14">
        <f t="shared" si="1"/>
        <v>2.9086618783001308</v>
      </c>
      <c r="L106" s="14">
        <f>(0.0962*testdata[[#This Row],[detrender]]+0.5769*J104-0.5769*J102-0.0962*J100)*(0.075*$Z105+0.54)</f>
        <v>0.24099264314756105</v>
      </c>
      <c r="M106" s="9">
        <f>(0.0962*testdata[[#This Row],[I1]]+0.5769*K104-0.5769*K102-0.0962*K100)*(0.075*$Z105+0.54)</f>
        <v>6.0722303318340343</v>
      </c>
      <c r="N106" s="9">
        <f>(0.0962*testdata[[#This Row],[Q1]]+0.5769*L104-0.5769*L102-0.0962*L100)*(0.075*$Z105+0.54)</f>
        <v>0.95589388014032528</v>
      </c>
      <c r="O106" s="9">
        <f>testdata[[#This Row],[I1]]-testdata[[#This Row],[JQ]]</f>
        <v>1.9527679981598056</v>
      </c>
      <c r="P106" s="9">
        <f>testdata[[#This Row],[Q1]]+testdata[[#This Row],[jI]]</f>
        <v>6.3132229749815956</v>
      </c>
      <c r="Q106" s="9">
        <f>0.2*testdata[[#This Row],[I2]]+0.8*Q105</f>
        <v>-2.2296148379282612</v>
      </c>
      <c r="R106" s="9">
        <f>0.2*testdata[[#This Row],[Q2]]+0.8*R105</f>
        <v>2.9087620253904198</v>
      </c>
      <c r="S106" s="9">
        <f>testdata[[#This Row],[I2'']]*Q105+testdata[[#This Row],[Q2'']]*R105</f>
        <v>13.287662871398997</v>
      </c>
      <c r="T106" s="9">
        <f>testdata[[#This Row],[I2'']]*R105-testdata[[#This Row],[Q2'']]*Q105</f>
        <v>4.9390482544033683</v>
      </c>
      <c r="U106" s="9">
        <f>0.2*testdata[[#This Row],[Re]]+0.8*U105</f>
        <v>4.7197147219946451</v>
      </c>
      <c r="V106" s="9">
        <f>0.2*testdata[[#This Row],[Im]]+0.8*V105</f>
        <v>1.4611049354154413</v>
      </c>
      <c r="W106" s="9">
        <f>IF(AND(testdata[[#This Row],[Re'']]&lt;&gt;0,testdata[[#This Row],[Im'']]&lt;&gt;0),2*PI()/ATAN(testdata[[#This Row],[Im'']]/testdata[[#This Row],[Re'']]),0)</f>
        <v>20.928760917863922</v>
      </c>
      <c r="X106" s="9">
        <f>IF(testdata[[#This Row],[pd-atan]]&gt;1.5*Z105,1.5*Z105,IF(testdata[[#This Row],[pd-atan]]&lt;0.67*Z105,0.67*Z105,testdata[[#This Row],[pd-atan]]))</f>
        <v>20.928760917863922</v>
      </c>
      <c r="Y106" s="9">
        <f>IF(testdata[[#This Row],[pd-limit1]]&lt;6,6,IF(testdata[[#This Row],[pd-limit1]]&gt;50,50,testdata[[#This Row],[pd-limit1]]))</f>
        <v>20.928760917863922</v>
      </c>
      <c r="Z106" s="14">
        <f>0.2*testdata[[#This Row],[pd-limit2]]+0.8*Z105</f>
        <v>25.677139544473878</v>
      </c>
      <c r="AA106" s="14">
        <f>0.33*testdata[[#This Row],[period]]+0.67*AA105</f>
        <v>25.647162825462601</v>
      </c>
      <c r="AB106" s="32">
        <f>TRUNC(testdata[[#This Row],[SmPd]]+0.5,0)</f>
        <v>26</v>
      </c>
      <c r="AC106" s="14">
        <f ca="1">IF(testdata[[#This Row],[PdInt]]&lt;=0,0,AVERAGE(OFFSET(testdata[[#This Row],[price]],0,0,-testdata[[#This Row],[PdInt]],1)))</f>
        <v>227.375</v>
      </c>
      <c r="AD106" s="14">
        <f ca="1">IF(testdata[[#This Row],[i]]&lt;11,testdata[[#This Row],[price]],(4*testdata[[#This Row],[iTrend]]+3*AC105+2*AC104+AC103)/10)</f>
        <v>227.22776307692303</v>
      </c>
      <c r="AE106" s="14">
        <f>(4*testdata[[#This Row],[price]]+3*H105+2*H104+H103)/10</f>
        <v>230.233</v>
      </c>
      <c r="AF106" t="str">
        <f ca="1">IF(OR(ROUND(testdata[[#This Row],[Trendline]],4)&lt;&gt;Table3[[#This Row],[Trendline]],ROUND(testdata[[#This Row],[SmPrice]],4)&lt;&gt;Table3[[#This Row],[SmPrice]]),"ERR","")</f>
        <v/>
      </c>
      <c r="AG106" s="3">
        <v>42888</v>
      </c>
      <c r="AH106" s="14">
        <v>25.647200000000002</v>
      </c>
      <c r="AI106" s="35">
        <v>26</v>
      </c>
      <c r="AJ106" s="14">
        <v>227.375</v>
      </c>
      <c r="AK106" s="14">
        <v>227.2278</v>
      </c>
      <c r="AL106" s="14">
        <v>230.233</v>
      </c>
    </row>
    <row r="107" spans="1:38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31">
        <f>(testdata[[#This Row],[high]]+testdata[[#This Row],[low]])/2</f>
        <v>231.55500000000001</v>
      </c>
      <c r="I107" s="24">
        <f>(4*testdata[[#This Row],[price]]+3*H106+2*H105+H104)/10</f>
        <v>230.91300000000001</v>
      </c>
      <c r="J107" s="9">
        <f>(0.0962*testdata[[#This Row],[smooth]]+0.5769*I105-0.5769*I103-0.0962*I101)*(0.075*$Z106+0.54)</f>
        <v>1.1798207693117604</v>
      </c>
      <c r="K107" s="14">
        <f t="shared" si="1"/>
        <v>2.6810844482634568</v>
      </c>
      <c r="L107" s="14">
        <f>(0.0962*testdata[[#This Row],[detrender]]+0.5769*J105-0.5769*J103-0.0962*J101)*(0.075*$Z106+0.54)</f>
        <v>-1.7763571267744829</v>
      </c>
      <c r="M107" s="9">
        <f>(0.0962*testdata[[#This Row],[I1]]+0.5769*K105-0.5769*K103-0.0962*K101)*(0.075*$Z106+0.54)</f>
        <v>4.252009089179575</v>
      </c>
      <c r="N107" s="9">
        <f>(0.0962*testdata[[#This Row],[Q1]]+0.5769*L105-0.5769*L103-0.0962*L101)*(0.075*$Z106+0.54)</f>
        <v>-5.4465513113208006</v>
      </c>
      <c r="O107" s="9">
        <f>testdata[[#This Row],[I1]]-testdata[[#This Row],[JQ]]</f>
        <v>8.1276357595842583</v>
      </c>
      <c r="P107" s="9">
        <f>testdata[[#This Row],[Q1]]+testdata[[#This Row],[jI]]</f>
        <v>2.4756519624050921</v>
      </c>
      <c r="Q107" s="9">
        <f>0.2*testdata[[#This Row],[I2]]+0.8*Q106</f>
        <v>-0.1581647184257573</v>
      </c>
      <c r="R107" s="9">
        <f>0.2*testdata[[#This Row],[Q2]]+0.8*R106</f>
        <v>2.8221400127933545</v>
      </c>
      <c r="S107" s="9">
        <f>testdata[[#This Row],[I2'']]*Q106+testdata[[#This Row],[Q2'']]*R106</f>
        <v>8.5615801025869587</v>
      </c>
      <c r="T107" s="9">
        <f>testdata[[#This Row],[I2'']]*R106-testdata[[#This Row],[Q2'']]*Q106</f>
        <v>5.8322217205217042</v>
      </c>
      <c r="U107" s="9">
        <f>0.2*testdata[[#This Row],[Re]]+0.8*U106</f>
        <v>5.4880877981131082</v>
      </c>
      <c r="V107" s="9">
        <f>0.2*testdata[[#This Row],[Im]]+0.8*V106</f>
        <v>2.335328292436694</v>
      </c>
      <c r="W107" s="9">
        <f>IF(AND(testdata[[#This Row],[Re'']]&lt;&gt;0,testdata[[#This Row],[Im'']]&lt;&gt;0),2*PI()/ATAN(testdata[[#This Row],[Im'']]/testdata[[#This Row],[Re'']]),0)</f>
        <v>15.617508821334534</v>
      </c>
      <c r="X107" s="9">
        <f>IF(testdata[[#This Row],[pd-atan]]&gt;1.5*Z106,1.5*Z106,IF(testdata[[#This Row],[pd-atan]]&lt;0.67*Z106,0.67*Z106,testdata[[#This Row],[pd-atan]]))</f>
        <v>17.203683494797499</v>
      </c>
      <c r="Y107" s="9">
        <f>IF(testdata[[#This Row],[pd-limit1]]&lt;6,6,IF(testdata[[#This Row],[pd-limit1]]&gt;50,50,testdata[[#This Row],[pd-limit1]]))</f>
        <v>17.203683494797499</v>
      </c>
      <c r="Z107" s="14">
        <f>0.2*testdata[[#This Row],[pd-limit2]]+0.8*Z106</f>
        <v>23.982448334538606</v>
      </c>
      <c r="AA107" s="14">
        <f>0.33*testdata[[#This Row],[period]]+0.67*AA106</f>
        <v>25.097807043457685</v>
      </c>
      <c r="AB107" s="32">
        <f>TRUNC(testdata[[#This Row],[SmPd]]+0.5,0)</f>
        <v>25</v>
      </c>
      <c r="AC107" s="14">
        <f ca="1">IF(testdata[[#This Row],[PdInt]]&lt;=0,0,AVERAGE(OFFSET(testdata[[#This Row],[price]],0,0,-testdata[[#This Row],[PdInt]],1)))</f>
        <v>227.63200000000001</v>
      </c>
      <c r="AD107" s="14">
        <f ca="1">IF(testdata[[#This Row],[i]]&lt;11,testdata[[#This Row],[price]],(4*testdata[[#This Row],[iTrend]]+3*AC106+2*AC105+AC104)/10)</f>
        <v>227.41383538461537</v>
      </c>
      <c r="AE107" s="14">
        <f>(4*testdata[[#This Row],[price]]+3*H106+2*H105+H104)/10</f>
        <v>230.91300000000001</v>
      </c>
      <c r="AF107" t="str">
        <f ca="1">IF(OR(ROUND(testdata[[#This Row],[Trendline]],4)&lt;&gt;Table3[[#This Row],[Trendline]],ROUND(testdata[[#This Row],[SmPrice]],4)&lt;&gt;Table3[[#This Row],[SmPrice]]),"ERR","")</f>
        <v/>
      </c>
      <c r="AG107" s="3">
        <v>42891</v>
      </c>
      <c r="AH107" s="14">
        <v>25.097799999999999</v>
      </c>
      <c r="AI107" s="35">
        <v>25</v>
      </c>
      <c r="AJ107" s="14">
        <v>227.63200000000001</v>
      </c>
      <c r="AK107" s="14">
        <v>227.41380000000001</v>
      </c>
      <c r="AL107" s="14">
        <v>230.91300000000001</v>
      </c>
    </row>
    <row r="108" spans="1:38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31">
        <f>(testdata[[#This Row],[high]]+testdata[[#This Row],[low]])/2</f>
        <v>231.1</v>
      </c>
      <c r="I108" s="24">
        <f>(4*testdata[[#This Row],[price]]+3*H107+2*H106+H105)/10</f>
        <v>231.16849999999999</v>
      </c>
      <c r="J108" s="9">
        <f>(0.0962*testdata[[#This Row],[smooth]]+0.5769*I106-0.5769*I104-0.0962*I102)*(0.075*$Z107+0.54)</f>
        <v>2.0659886709059196</v>
      </c>
      <c r="K108" s="14">
        <f t="shared" si="1"/>
        <v>1.7937433716527253</v>
      </c>
      <c r="L108" s="14">
        <f>(0.0962*testdata[[#This Row],[detrender]]+0.5769*J106-0.5769*J104-0.0962*J102)*(0.075*$Z107+0.54)</f>
        <v>-2.3516117718959459</v>
      </c>
      <c r="M108" s="9">
        <f>(0.0962*testdata[[#This Row],[I1]]+0.5769*K106-0.5769*K104-0.0962*K102)*(0.075*$Z107+0.54)</f>
        <v>1.9879017174503137</v>
      </c>
      <c r="N108" s="9">
        <f>(0.0962*testdata[[#This Row],[Q1]]+0.5769*L106-0.5769*L104-0.0962*L102)*(0.075*$Z107+0.54)</f>
        <v>-7.0095822181499452</v>
      </c>
      <c r="O108" s="9">
        <f>testdata[[#This Row],[I1]]-testdata[[#This Row],[JQ]]</f>
        <v>8.8033255898026699</v>
      </c>
      <c r="P108" s="9">
        <f>testdata[[#This Row],[Q1]]+testdata[[#This Row],[jI]]</f>
        <v>-0.3637100544456322</v>
      </c>
      <c r="Q108" s="9">
        <f>0.2*testdata[[#This Row],[I2]]+0.8*Q107</f>
        <v>1.6341333432199283</v>
      </c>
      <c r="R108" s="9">
        <f>0.2*testdata[[#This Row],[Q2]]+0.8*R107</f>
        <v>2.1849699993455571</v>
      </c>
      <c r="S108" s="9">
        <f>testdata[[#This Row],[I2'']]*Q107+testdata[[#This Row],[Q2'']]*R107</f>
        <v>5.9078290218056448</v>
      </c>
      <c r="T108" s="9">
        <f>testdata[[#This Row],[I2'']]*R107-testdata[[#This Row],[Q2'']]*Q107</f>
        <v>4.9573382588559527</v>
      </c>
      <c r="U108" s="9">
        <f>0.2*testdata[[#This Row],[Re]]+0.8*U107</f>
        <v>5.5720360428516154</v>
      </c>
      <c r="V108" s="9">
        <f>0.2*testdata[[#This Row],[Im]]+0.8*V107</f>
        <v>2.8597302857205458</v>
      </c>
      <c r="W108" s="9">
        <f>IF(AND(testdata[[#This Row],[Re'']]&lt;&gt;0,testdata[[#This Row],[Im'']]&lt;&gt;0),2*PI()/ATAN(testdata[[#This Row],[Im'']]/testdata[[#This Row],[Re'']]),0)</f>
        <v>13.250781862827628</v>
      </c>
      <c r="X108" s="9">
        <f>IF(testdata[[#This Row],[pd-atan]]&gt;1.5*Z107,1.5*Z107,IF(testdata[[#This Row],[pd-atan]]&lt;0.67*Z107,0.67*Z107,testdata[[#This Row],[pd-atan]]))</f>
        <v>16.068240384140868</v>
      </c>
      <c r="Y108" s="9">
        <f>IF(testdata[[#This Row],[pd-limit1]]&lt;6,6,IF(testdata[[#This Row],[pd-limit1]]&gt;50,50,testdata[[#This Row],[pd-limit1]]))</f>
        <v>16.068240384140868</v>
      </c>
      <c r="Z108" s="14">
        <f>0.2*testdata[[#This Row],[pd-limit2]]+0.8*Z107</f>
        <v>22.39960674445906</v>
      </c>
      <c r="AA108" s="14">
        <f>0.33*testdata[[#This Row],[period]]+0.67*AA107</f>
        <v>24.207400944788141</v>
      </c>
      <c r="AB108" s="32">
        <f>TRUNC(testdata[[#This Row],[SmPd]]+0.5,0)</f>
        <v>24</v>
      </c>
      <c r="AC108" s="14">
        <f ca="1">IF(testdata[[#This Row],[PdInt]]&lt;=0,0,AVERAGE(OFFSET(testdata[[#This Row],[price]],0,0,-testdata[[#This Row],[PdInt]],1)))</f>
        <v>227.8741666666667</v>
      </c>
      <c r="AD108" s="14">
        <f ca="1">IF(testdata[[#This Row],[i]]&lt;11,testdata[[#This Row],[price]],(4*testdata[[#This Row],[iTrend]]+3*AC107+2*AC106+AC105)/10)</f>
        <v>227.63432435897434</v>
      </c>
      <c r="AE108" s="14">
        <f>(4*testdata[[#This Row],[price]]+3*H107+2*H106+H105)/10</f>
        <v>231.16849999999999</v>
      </c>
      <c r="AF108" t="str">
        <f ca="1">IF(OR(ROUND(testdata[[#This Row],[Trendline]],4)&lt;&gt;Table3[[#This Row],[Trendline]],ROUND(testdata[[#This Row],[SmPrice]],4)&lt;&gt;Table3[[#This Row],[SmPrice]]),"ERR","")</f>
        <v/>
      </c>
      <c r="AG108" s="3">
        <v>42892</v>
      </c>
      <c r="AH108" s="14">
        <v>24.2074</v>
      </c>
      <c r="AI108" s="35">
        <v>24</v>
      </c>
      <c r="AJ108" s="14">
        <v>227.8742</v>
      </c>
      <c r="AK108" s="14">
        <v>227.6343</v>
      </c>
      <c r="AL108" s="14">
        <v>231.16849999999999</v>
      </c>
    </row>
    <row r="109" spans="1:38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31">
        <f>(testdata[[#This Row],[high]]+testdata[[#This Row],[low]])/2</f>
        <v>230.93</v>
      </c>
      <c r="I109" s="24">
        <f>(4*testdata[[#This Row],[price]]+3*H108+2*H107+H106)/10</f>
        <v>231.13850000000002</v>
      </c>
      <c r="J109" s="9">
        <f>(0.0962*testdata[[#This Row],[smooth]]+0.5769*I107-0.5769*I105-0.0962*I103)*(0.075*$Z108+0.54)</f>
        <v>2.2751798403322283</v>
      </c>
      <c r="K109" s="14">
        <f t="shared" si="1"/>
        <v>1.028621414499606</v>
      </c>
      <c r="L109" s="14">
        <f>(0.0962*testdata[[#This Row],[detrender]]+0.5769*J107-0.5769*J105-0.0962*J103)*(0.075*$Z108+0.54)</f>
        <v>-0.92153844197226054</v>
      </c>
      <c r="M109" s="9">
        <f>(0.0962*testdata[[#This Row],[I1]]+0.5769*K107-0.5769*K105-0.0962*K103)*(0.075*$Z108+0.54)</f>
        <v>0.20940695227018183</v>
      </c>
      <c r="N109" s="9">
        <f>(0.0962*testdata[[#This Row],[Q1]]+0.5769*L107-0.5769*L105-0.0962*L103)*(0.075*$Z108+0.54)</f>
        <v>-6.4557521465218155</v>
      </c>
      <c r="O109" s="9">
        <f>testdata[[#This Row],[I1]]-testdata[[#This Row],[JQ]]</f>
        <v>7.484373561021421</v>
      </c>
      <c r="P109" s="9">
        <f>testdata[[#This Row],[Q1]]+testdata[[#This Row],[jI]]</f>
        <v>-0.71213148970207873</v>
      </c>
      <c r="Q109" s="9">
        <f>0.2*testdata[[#This Row],[I2]]+0.8*Q108</f>
        <v>2.8041813867802272</v>
      </c>
      <c r="R109" s="9">
        <f>0.2*testdata[[#This Row],[Q2]]+0.8*R108</f>
        <v>1.60554970153603</v>
      </c>
      <c r="S109" s="9">
        <f>testdata[[#This Row],[I2'']]*Q108+testdata[[#This Row],[Q2'']]*R108</f>
        <v>8.0904842348887058</v>
      </c>
      <c r="T109" s="9">
        <f>testdata[[#This Row],[I2'']]*R108-testdata[[#This Row],[Q2'']]*Q108</f>
        <v>3.5033699013611859</v>
      </c>
      <c r="U109" s="9">
        <f>0.2*testdata[[#This Row],[Re]]+0.8*U108</f>
        <v>6.0757256812590335</v>
      </c>
      <c r="V109" s="9">
        <f>0.2*testdata[[#This Row],[Im]]+0.8*V108</f>
        <v>2.988458208848674</v>
      </c>
      <c r="W109" s="9">
        <f>IF(AND(testdata[[#This Row],[Re'']]&lt;&gt;0,testdata[[#This Row],[Im'']]&lt;&gt;0),2*PI()/ATAN(testdata[[#This Row],[Im'']]/testdata[[#This Row],[Re'']]),0)</f>
        <v>13.745116290926489</v>
      </c>
      <c r="X109" s="9">
        <f>IF(testdata[[#This Row],[pd-atan]]&gt;1.5*Z108,1.5*Z108,IF(testdata[[#This Row],[pd-atan]]&lt;0.67*Z108,0.67*Z108,testdata[[#This Row],[pd-atan]]))</f>
        <v>15.007736518787571</v>
      </c>
      <c r="Y109" s="9">
        <f>IF(testdata[[#This Row],[pd-limit1]]&lt;6,6,IF(testdata[[#This Row],[pd-limit1]]&gt;50,50,testdata[[#This Row],[pd-limit1]]))</f>
        <v>15.007736518787571</v>
      </c>
      <c r="Z109" s="14">
        <f>0.2*testdata[[#This Row],[pd-limit2]]+0.8*Z108</f>
        <v>20.921232699324765</v>
      </c>
      <c r="AA109" s="14">
        <f>0.33*testdata[[#This Row],[period]]+0.67*AA108</f>
        <v>23.122965423785224</v>
      </c>
      <c r="AB109" s="32">
        <f>TRUNC(testdata[[#This Row],[SmPd]]+0.5,0)</f>
        <v>23</v>
      </c>
      <c r="AC109" s="14">
        <f ca="1">IF(testdata[[#This Row],[PdInt]]&lt;=0,0,AVERAGE(OFFSET(testdata[[#This Row],[price]],0,0,-testdata[[#This Row],[PdInt]],1)))</f>
        <v>228.15826086956528</v>
      </c>
      <c r="AD109" s="14">
        <f ca="1">IF(testdata[[#This Row],[i]]&lt;11,testdata[[#This Row],[price]],(4*testdata[[#This Row],[iTrend]]+3*AC108+2*AC107+AC106)/10)</f>
        <v>227.88945434782613</v>
      </c>
      <c r="AE109" s="14">
        <f>(4*testdata[[#This Row],[price]]+3*H108+2*H107+H106)/10</f>
        <v>231.13850000000002</v>
      </c>
      <c r="AF109" t="str">
        <f ca="1">IF(OR(ROUND(testdata[[#This Row],[Trendline]],4)&lt;&gt;Table3[[#This Row],[Trendline]],ROUND(testdata[[#This Row],[SmPrice]],4)&lt;&gt;Table3[[#This Row],[SmPrice]]),"ERR","")</f>
        <v/>
      </c>
      <c r="AG109" s="3">
        <v>42893</v>
      </c>
      <c r="AH109" s="14">
        <v>23.123000000000001</v>
      </c>
      <c r="AI109" s="35">
        <v>23</v>
      </c>
      <c r="AJ109" s="14">
        <v>228.1583</v>
      </c>
      <c r="AK109" s="14">
        <v>227.8895</v>
      </c>
      <c r="AL109" s="14">
        <v>231.13849999999999</v>
      </c>
    </row>
    <row r="110" spans="1:38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31">
        <f>(testdata[[#This Row],[high]]+testdata[[#This Row],[low]])/2</f>
        <v>231.29000000000002</v>
      </c>
      <c r="I110" s="24">
        <f>(4*testdata[[#This Row],[price]]+3*H109+2*H108+H107)/10</f>
        <v>231.1705</v>
      </c>
      <c r="J110" s="9">
        <f>(0.0962*testdata[[#This Row],[smooth]]+0.5769*I108-0.5769*I106-0.0962*I104)*(0.075*$Z109+0.54)</f>
        <v>1.5605813056139746</v>
      </c>
      <c r="K110" s="14">
        <f t="shared" si="1"/>
        <v>1.1798207693117604</v>
      </c>
      <c r="L110" s="14">
        <f>(0.0962*testdata[[#This Row],[detrender]]+0.5769*J108-0.5769*J106-0.0962*J104)*(0.075*$Z109+0.54)</f>
        <v>1.0348573586563237</v>
      </c>
      <c r="M110" s="9">
        <f>(0.0962*testdata[[#This Row],[I1]]+0.5769*K108-0.5769*K106-0.0962*K104)*(0.075*$Z109+0.54)</f>
        <v>-1.519394716549346</v>
      </c>
      <c r="N110" s="9">
        <f>(0.0962*testdata[[#This Row],[Q1]]+0.5769*L108-0.5769*L106-0.0962*L104)*(0.075*$Z109+0.54)</f>
        <v>-3.8219144594799439</v>
      </c>
      <c r="O110" s="9">
        <f>testdata[[#This Row],[I1]]-testdata[[#This Row],[JQ]]</f>
        <v>5.0017352287917038</v>
      </c>
      <c r="P110" s="9">
        <f>testdata[[#This Row],[Q1]]+testdata[[#This Row],[jI]]</f>
        <v>-0.48453735789302232</v>
      </c>
      <c r="Q110" s="9">
        <f>0.2*testdata[[#This Row],[I2]]+0.8*Q109</f>
        <v>3.2436921551825226</v>
      </c>
      <c r="R110" s="9">
        <f>0.2*testdata[[#This Row],[Q2]]+0.8*R109</f>
        <v>1.1875322896502196</v>
      </c>
      <c r="S110" s="9">
        <f>testdata[[#This Row],[I2'']]*Q109+testdata[[#This Row],[Q2'']]*R109</f>
        <v>11.002543279220179</v>
      </c>
      <c r="T110" s="9">
        <f>testdata[[#This Row],[I2'']]*R109-testdata[[#This Row],[Q2'']]*Q109</f>
        <v>1.8778530287904101</v>
      </c>
      <c r="U110" s="9">
        <f>0.2*testdata[[#This Row],[Re]]+0.8*U109</f>
        <v>7.0610892008512636</v>
      </c>
      <c r="V110" s="9">
        <f>0.2*testdata[[#This Row],[Im]]+0.8*V109</f>
        <v>2.7663371728370212</v>
      </c>
      <c r="W110" s="9">
        <f>IF(AND(testdata[[#This Row],[Re'']]&lt;&gt;0,testdata[[#This Row],[Im'']]&lt;&gt;0),2*PI()/ATAN(testdata[[#This Row],[Im'']]/testdata[[#This Row],[Re'']]),0)</f>
        <v>16.827261009191744</v>
      </c>
      <c r="X110" s="9">
        <f>IF(testdata[[#This Row],[pd-atan]]&gt;1.5*Z109,1.5*Z109,IF(testdata[[#This Row],[pd-atan]]&lt;0.67*Z109,0.67*Z109,testdata[[#This Row],[pd-atan]]))</f>
        <v>16.827261009191744</v>
      </c>
      <c r="Y110" s="9">
        <f>IF(testdata[[#This Row],[pd-limit1]]&lt;6,6,IF(testdata[[#This Row],[pd-limit1]]&gt;50,50,testdata[[#This Row],[pd-limit1]]))</f>
        <v>16.827261009191744</v>
      </c>
      <c r="Z110" s="14">
        <f>0.2*testdata[[#This Row],[pd-limit2]]+0.8*Z109</f>
        <v>20.102438361298162</v>
      </c>
      <c r="AA110" s="14">
        <f>0.33*testdata[[#This Row],[period]]+0.67*AA109</f>
        <v>22.126191493164498</v>
      </c>
      <c r="AB110" s="32">
        <f>TRUNC(testdata[[#This Row],[SmPd]]+0.5,0)</f>
        <v>22</v>
      </c>
      <c r="AC110" s="14">
        <f ca="1">IF(testdata[[#This Row],[PdInt]]&lt;=0,0,AVERAGE(OFFSET(testdata[[#This Row],[price]],0,0,-testdata[[#This Row],[PdInt]],1)))</f>
        <v>228.3938636363637</v>
      </c>
      <c r="AD110" s="14">
        <f ca="1">IF(testdata[[#This Row],[i]]&lt;11,testdata[[#This Row],[price]],(4*testdata[[#This Row],[iTrend]]+3*AC109+2*AC108+AC107)/10)</f>
        <v>228.1430570487484</v>
      </c>
      <c r="AE110" s="14">
        <f>(4*testdata[[#This Row],[price]]+3*H109+2*H108+H107)/10</f>
        <v>231.1705</v>
      </c>
      <c r="AF110" t="str">
        <f ca="1">IF(OR(ROUND(testdata[[#This Row],[Trendline]],4)&lt;&gt;Table3[[#This Row],[Trendline]],ROUND(testdata[[#This Row],[SmPrice]],4)&lt;&gt;Table3[[#This Row],[SmPrice]]),"ERR","")</f>
        <v/>
      </c>
      <c r="AG110" s="3">
        <v>42894</v>
      </c>
      <c r="AH110" s="14">
        <v>22.126200000000001</v>
      </c>
      <c r="AI110" s="35">
        <v>22</v>
      </c>
      <c r="AJ110" s="14">
        <v>228.3939</v>
      </c>
      <c r="AK110" s="14">
        <v>228.1431</v>
      </c>
      <c r="AL110" s="14">
        <v>231.1705</v>
      </c>
    </row>
    <row r="111" spans="1:38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31">
        <f>(testdata[[#This Row],[high]]+testdata[[#This Row],[low]])/2</f>
        <v>231.03</v>
      </c>
      <c r="I111" s="24">
        <f>(4*testdata[[#This Row],[price]]+3*H110+2*H109+H108)/10</f>
        <v>231.09500000000003</v>
      </c>
      <c r="J111" s="9">
        <f>(0.0962*testdata[[#This Row],[smooth]]+0.5769*I109-0.5769*I107-0.0962*I105)*(0.075*$Z110+0.54)</f>
        <v>0.58471615270752264</v>
      </c>
      <c r="K111" s="14">
        <f t="shared" si="1"/>
        <v>2.0659886709059196</v>
      </c>
      <c r="L111" s="14">
        <f>(0.0962*testdata[[#This Row],[detrender]]+0.5769*J109-0.5769*J107-0.0962*J105)*(0.075*$Z110+0.54)</f>
        <v>1.0557939523296933</v>
      </c>
      <c r="M111" s="9">
        <f>(0.0962*testdata[[#This Row],[I1]]+0.5769*K109-0.5769*K107-0.0962*K105)*(0.075*$Z110+0.54)</f>
        <v>-2.0590023837473059</v>
      </c>
      <c r="N111" s="9">
        <f>(0.0962*testdata[[#This Row],[Q1]]+0.5769*L109-0.5769*L107-0.0962*L105)*(0.075*$Z110+0.54)</f>
        <v>0.79309766084906985</v>
      </c>
      <c r="O111" s="9">
        <f>testdata[[#This Row],[I1]]-testdata[[#This Row],[JQ]]</f>
        <v>1.2728910100568498</v>
      </c>
      <c r="P111" s="9">
        <f>testdata[[#This Row],[Q1]]+testdata[[#This Row],[jI]]</f>
        <v>-1.0032084314176126</v>
      </c>
      <c r="Q111" s="9">
        <f>0.2*testdata[[#This Row],[I2]]+0.8*Q110</f>
        <v>2.8495319261573879</v>
      </c>
      <c r="R111" s="9">
        <f>0.2*testdata[[#This Row],[Q2]]+0.8*R110</f>
        <v>0.74938414543665322</v>
      </c>
      <c r="S111" s="9">
        <f>testdata[[#This Row],[I2'']]*Q110+testdata[[#This Row],[Q2'']]*R110</f>
        <v>10.132922224876825</v>
      </c>
      <c r="T111" s="9">
        <f>testdata[[#This Row],[I2'']]*R110-testdata[[#This Row],[Q2'']]*Q110</f>
        <v>0.95313969893005268</v>
      </c>
      <c r="U111" s="9">
        <f>0.2*testdata[[#This Row],[Re]]+0.8*U110</f>
        <v>7.6754558056563766</v>
      </c>
      <c r="V111" s="9">
        <f>0.2*testdata[[#This Row],[Im]]+0.8*V110</f>
        <v>2.4036976780556274</v>
      </c>
      <c r="W111" s="9">
        <f>IF(AND(testdata[[#This Row],[Re'']]&lt;&gt;0,testdata[[#This Row],[Im'']]&lt;&gt;0),2*PI()/ATAN(testdata[[#This Row],[Im'']]/testdata[[#This Row],[Re'']]),0)</f>
        <v>20.702954903812135</v>
      </c>
      <c r="X111" s="9">
        <f>IF(testdata[[#This Row],[pd-atan]]&gt;1.5*Z110,1.5*Z110,IF(testdata[[#This Row],[pd-atan]]&lt;0.67*Z110,0.67*Z110,testdata[[#This Row],[pd-atan]]))</f>
        <v>20.702954903812135</v>
      </c>
      <c r="Y111" s="9">
        <f>IF(testdata[[#This Row],[pd-limit1]]&lt;6,6,IF(testdata[[#This Row],[pd-limit1]]&gt;50,50,testdata[[#This Row],[pd-limit1]]))</f>
        <v>20.702954903812135</v>
      </c>
      <c r="Z111" s="14">
        <f>0.2*testdata[[#This Row],[pd-limit2]]+0.8*Z110</f>
        <v>20.222541669800961</v>
      </c>
      <c r="AA111" s="14">
        <f>0.33*testdata[[#This Row],[period]]+0.67*AA110</f>
        <v>21.497987051454533</v>
      </c>
      <c r="AB111" s="32">
        <f>TRUNC(testdata[[#This Row],[SmPd]]+0.5,0)</f>
        <v>21</v>
      </c>
      <c r="AC111" s="14">
        <f ca="1">IF(testdata[[#This Row],[PdInt]]&lt;=0,0,AVERAGE(OFFSET(testdata[[#This Row],[price]],0,0,-testdata[[#This Row],[PdInt]],1)))</f>
        <v>228.62214285714288</v>
      </c>
      <c r="AD111" s="14">
        <f ca="1">IF(testdata[[#This Row],[i]]&lt;11,testdata[[#This Row],[price]],(4*testdata[[#This Row],[iTrend]]+3*AC110+2*AC109+AC108)/10)</f>
        <v>228.38608507434597</v>
      </c>
      <c r="AE111" s="14">
        <f>(4*testdata[[#This Row],[price]]+3*H110+2*H109+H108)/10</f>
        <v>231.09500000000003</v>
      </c>
      <c r="AF111" t="str">
        <f ca="1">IF(OR(ROUND(testdata[[#This Row],[Trendline]],4)&lt;&gt;Table3[[#This Row],[Trendline]],ROUND(testdata[[#This Row],[SmPrice]],4)&lt;&gt;Table3[[#This Row],[SmPrice]]),"ERR","")</f>
        <v/>
      </c>
      <c r="AG111" s="3">
        <v>42895</v>
      </c>
      <c r="AH111" s="14">
        <v>21.498000000000001</v>
      </c>
      <c r="AI111" s="35">
        <v>21</v>
      </c>
      <c r="AJ111" s="14">
        <v>228.62209999999999</v>
      </c>
      <c r="AK111" s="14">
        <v>228.3861</v>
      </c>
      <c r="AL111" s="14">
        <v>231.095</v>
      </c>
    </row>
    <row r="112" spans="1:38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31">
        <f>(testdata[[#This Row],[high]]+testdata[[#This Row],[low]])/2</f>
        <v>230.48000000000002</v>
      </c>
      <c r="I112" s="24">
        <f>(4*testdata[[#This Row],[price]]+3*H111+2*H110+H109)/10</f>
        <v>230.852</v>
      </c>
      <c r="J112" s="9">
        <f>(0.0962*testdata[[#This Row],[smooth]]+0.5769*I110-0.5769*I108-0.0962*I106)*(0.075*$Z111+0.54)</f>
        <v>0.12484441165679443</v>
      </c>
      <c r="K112" s="14">
        <f t="shared" si="1"/>
        <v>2.2751798403322283</v>
      </c>
      <c r="L112" s="14">
        <f>(0.0962*testdata[[#This Row],[detrender]]+0.5769*J110-0.5769*J108-0.0962*J106)*(0.075*$Z111+0.54)</f>
        <v>-0.77848384392722914</v>
      </c>
      <c r="M112" s="9">
        <f>(0.0962*testdata[[#This Row],[I1]]+0.5769*K110-0.5769*K108-0.0962*K106)*(0.075*$Z111+0.54)</f>
        <v>-0.85375885374012273</v>
      </c>
      <c r="N112" s="9">
        <f>(0.0962*testdata[[#This Row],[Q1]]+0.5769*L110-0.5769*L108-0.0962*L106)*(0.075*$Z111+0.54)</f>
        <v>3.8163548199583883</v>
      </c>
      <c r="O112" s="9">
        <f>testdata[[#This Row],[I1]]-testdata[[#This Row],[JQ]]</f>
        <v>-1.54117497962616</v>
      </c>
      <c r="P112" s="9">
        <f>testdata[[#This Row],[Q1]]+testdata[[#This Row],[jI]]</f>
        <v>-1.6322426976673519</v>
      </c>
      <c r="Q112" s="9">
        <f>0.2*testdata[[#This Row],[I2]]+0.8*Q111</f>
        <v>1.9713905450006786</v>
      </c>
      <c r="R112" s="9">
        <f>0.2*testdata[[#This Row],[Q2]]+0.8*R111</f>
        <v>0.27305877681585222</v>
      </c>
      <c r="S112" s="9">
        <f>testdata[[#This Row],[I2'']]*Q111+testdata[[#This Row],[Q2'']]*R111</f>
        <v>5.8221662150223716</v>
      </c>
      <c r="T112" s="9">
        <f>testdata[[#This Row],[I2'']]*R111-testdata[[#This Row],[Q2'']]*Q111</f>
        <v>0.69923911663297589</v>
      </c>
      <c r="U112" s="9">
        <f>0.2*testdata[[#This Row],[Re]]+0.8*U111</f>
        <v>7.3047978875295758</v>
      </c>
      <c r="V112" s="9">
        <f>0.2*testdata[[#This Row],[Im]]+0.8*V111</f>
        <v>2.0628059657710969</v>
      </c>
      <c r="W112" s="9">
        <f>IF(AND(testdata[[#This Row],[Re'']]&lt;&gt;0,testdata[[#This Row],[Im'']]&lt;&gt;0),2*PI()/ATAN(testdata[[#This Row],[Im'']]/testdata[[#This Row],[Re'']]),0)</f>
        <v>22.829343569324259</v>
      </c>
      <c r="X112" s="9">
        <f>IF(testdata[[#This Row],[pd-atan]]&gt;1.5*Z111,1.5*Z111,IF(testdata[[#This Row],[pd-atan]]&lt;0.67*Z111,0.67*Z111,testdata[[#This Row],[pd-atan]]))</f>
        <v>22.829343569324259</v>
      </c>
      <c r="Y112" s="9">
        <f>IF(testdata[[#This Row],[pd-limit1]]&lt;6,6,IF(testdata[[#This Row],[pd-limit1]]&gt;50,50,testdata[[#This Row],[pd-limit1]]))</f>
        <v>22.829343569324259</v>
      </c>
      <c r="Z112" s="14">
        <f>0.2*testdata[[#This Row],[pd-limit2]]+0.8*Z111</f>
        <v>20.743902049705621</v>
      </c>
      <c r="AA112" s="14">
        <f>0.33*testdata[[#This Row],[period]]+0.67*AA111</f>
        <v>21.249139000877392</v>
      </c>
      <c r="AB112" s="32">
        <f>TRUNC(testdata[[#This Row],[SmPd]]+0.5,0)</f>
        <v>21</v>
      </c>
      <c r="AC112" s="14">
        <f ca="1">IF(testdata[[#This Row],[PdInt]]&lt;=0,0,AVERAGE(OFFSET(testdata[[#This Row],[price]],0,0,-testdata[[#This Row],[PdInt]],1)))</f>
        <v>228.80523809523808</v>
      </c>
      <c r="AD112" s="14">
        <f ca="1">IF(testdata[[#This Row],[i]]&lt;11,testdata[[#This Row],[price]],(4*testdata[[#This Row],[iTrend]]+3*AC111+2*AC110+AC109)/10)</f>
        <v>228.60333690946737</v>
      </c>
      <c r="AE112" s="14">
        <f>(4*testdata[[#This Row],[price]]+3*H111+2*H110+H109)/10</f>
        <v>230.852</v>
      </c>
      <c r="AF112" t="str">
        <f ca="1">IF(OR(ROUND(testdata[[#This Row],[Trendline]],4)&lt;&gt;Table3[[#This Row],[Trendline]],ROUND(testdata[[#This Row],[SmPrice]],4)&lt;&gt;Table3[[#This Row],[SmPrice]]),"ERR","")</f>
        <v/>
      </c>
      <c r="AG112" s="3">
        <v>42898</v>
      </c>
      <c r="AH112" s="14">
        <v>21.249099999999999</v>
      </c>
      <c r="AI112" s="35">
        <v>21</v>
      </c>
      <c r="AJ112" s="14">
        <v>228.80520000000001</v>
      </c>
      <c r="AK112" s="14">
        <v>228.60329999999999</v>
      </c>
      <c r="AL112" s="14">
        <v>230.852</v>
      </c>
    </row>
    <row r="113" spans="1:38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31">
        <f>(testdata[[#This Row],[high]]+testdata[[#This Row],[low]])/2</f>
        <v>231.61500000000001</v>
      </c>
      <c r="I113" s="24">
        <f>(4*testdata[[#This Row],[price]]+3*H112+2*H111+H110)/10</f>
        <v>231.125</v>
      </c>
      <c r="J113" s="9">
        <f>(0.0962*testdata[[#This Row],[smooth]]+0.5769*I111-0.5769*I109-0.0962*I107)*(0.075*$Z112+0.54)</f>
        <v>-9.8517973169250372E-3</v>
      </c>
      <c r="K113" s="14">
        <f t="shared" si="1"/>
        <v>1.5605813056139746</v>
      </c>
      <c r="L113" s="14">
        <f>(0.0962*testdata[[#This Row],[detrender]]+0.5769*J111-0.5769*J109-0.0962*J107)*(0.075*$Z112+0.54)</f>
        <v>-2.2837328647720763</v>
      </c>
      <c r="M113" s="9">
        <f>(0.0962*testdata[[#This Row],[I1]]+0.5769*K111-0.5769*K109-0.0962*K107)*(0.075*$Z112+0.54)</f>
        <v>1.0283316160035814</v>
      </c>
      <c r="N113" s="9">
        <f>(0.0962*testdata[[#This Row],[Q1]]+0.5769*L111-0.5769*L109-0.0962*L107)*(0.075*$Z112+0.54)</f>
        <v>2.288424317537288</v>
      </c>
      <c r="O113" s="9">
        <f>testdata[[#This Row],[I1]]-testdata[[#This Row],[JQ]]</f>
        <v>-0.72784301192331347</v>
      </c>
      <c r="P113" s="9">
        <f>testdata[[#This Row],[Q1]]+testdata[[#This Row],[jI]]</f>
        <v>-1.2554012487684949</v>
      </c>
      <c r="Q113" s="9">
        <f>0.2*testdata[[#This Row],[I2]]+0.8*Q112</f>
        <v>1.4315438336158801</v>
      </c>
      <c r="R113" s="9">
        <f>0.2*testdata[[#This Row],[Q2]]+0.8*R112</f>
        <v>-3.263322830101717E-2</v>
      </c>
      <c r="S113" s="9">
        <f>testdata[[#This Row],[I2'']]*Q112+testdata[[#This Row],[Q2'']]*R112</f>
        <v>2.8132211889409424</v>
      </c>
      <c r="T113" s="9">
        <f>testdata[[#This Row],[I2'']]*R112-testdata[[#This Row],[Q2'']]*Q112</f>
        <v>0.45522844589090194</v>
      </c>
      <c r="U113" s="9">
        <f>0.2*testdata[[#This Row],[Re]]+0.8*U112</f>
        <v>6.4064825478118497</v>
      </c>
      <c r="V113" s="9">
        <f>0.2*testdata[[#This Row],[Im]]+0.8*V112</f>
        <v>1.741290461795058</v>
      </c>
      <c r="W113" s="9">
        <f>IF(AND(testdata[[#This Row],[Re'']]&lt;&gt;0,testdata[[#This Row],[Im'']]&lt;&gt;0),2*PI()/ATAN(testdata[[#This Row],[Im'']]/testdata[[#This Row],[Re'']]),0)</f>
        <v>23.675289862322554</v>
      </c>
      <c r="X113" s="9">
        <f>IF(testdata[[#This Row],[pd-atan]]&gt;1.5*Z112,1.5*Z112,IF(testdata[[#This Row],[pd-atan]]&lt;0.67*Z112,0.67*Z112,testdata[[#This Row],[pd-atan]]))</f>
        <v>23.675289862322554</v>
      </c>
      <c r="Y113" s="9">
        <f>IF(testdata[[#This Row],[pd-limit1]]&lt;6,6,IF(testdata[[#This Row],[pd-limit1]]&gt;50,50,testdata[[#This Row],[pd-limit1]]))</f>
        <v>23.675289862322554</v>
      </c>
      <c r="Z113" s="14">
        <f>0.2*testdata[[#This Row],[pd-limit2]]+0.8*Z112</f>
        <v>21.330179612229006</v>
      </c>
      <c r="AA113" s="14">
        <f>0.33*testdata[[#This Row],[period]]+0.67*AA112</f>
        <v>21.275882402623427</v>
      </c>
      <c r="AB113" s="32">
        <f>TRUNC(testdata[[#This Row],[SmPd]]+0.5,0)</f>
        <v>21</v>
      </c>
      <c r="AC113" s="14">
        <f ca="1">IF(testdata[[#This Row],[PdInt]]&lt;=0,0,AVERAGE(OFFSET(testdata[[#This Row],[price]],0,0,-testdata[[#This Row],[PdInt]],1)))</f>
        <v>229.03309523809523</v>
      </c>
      <c r="AD113" s="14">
        <f ca="1">IF(testdata[[#This Row],[i]]&lt;11,testdata[[#This Row],[price]],(4*testdata[[#This Row],[iTrend]]+3*AC112+2*AC111+AC110)/10)</f>
        <v>228.81862445887447</v>
      </c>
      <c r="AE113" s="14">
        <f>(4*testdata[[#This Row],[price]]+3*H112+2*H111+H110)/10</f>
        <v>231.125</v>
      </c>
      <c r="AF113" t="str">
        <f ca="1">IF(OR(ROUND(testdata[[#This Row],[Trendline]],4)&lt;&gt;Table3[[#This Row],[Trendline]],ROUND(testdata[[#This Row],[SmPrice]],4)&lt;&gt;Table3[[#This Row],[SmPrice]]),"ERR","")</f>
        <v/>
      </c>
      <c r="AG113" s="3">
        <v>42899</v>
      </c>
      <c r="AH113" s="14">
        <v>21.2759</v>
      </c>
      <c r="AI113" s="35">
        <v>21</v>
      </c>
      <c r="AJ113" s="14">
        <v>229.03309999999999</v>
      </c>
      <c r="AK113" s="14">
        <v>228.8186</v>
      </c>
      <c r="AL113" s="14">
        <v>231.125</v>
      </c>
    </row>
    <row r="114" spans="1:38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31">
        <f>(testdata[[#This Row],[high]]+testdata[[#This Row],[low]])/2</f>
        <v>231.6</v>
      </c>
      <c r="I114" s="24">
        <f>(4*testdata[[#This Row],[price]]+3*H113+2*H112+H111)/10</f>
        <v>231.32350000000002</v>
      </c>
      <c r="J114" s="9">
        <f>(0.0962*testdata[[#This Row],[smooth]]+0.5769*I112-0.5769*I110-0.0962*I108)*(0.075*$Z113+0.54)</f>
        <v>-0.36125979740469183</v>
      </c>
      <c r="K114" s="14">
        <f t="shared" si="1"/>
        <v>0.58471615270752264</v>
      </c>
      <c r="L114" s="14">
        <f>(0.0962*testdata[[#This Row],[detrender]]+0.5769*J112-0.5769*J110-0.0962*J108)*(0.075*$Z113+0.54)</f>
        <v>-2.2719536005424912</v>
      </c>
      <c r="M114" s="9">
        <f>(0.0962*testdata[[#This Row],[I1]]+0.5769*K112-0.5769*K110-0.0962*K108)*(0.075*$Z113+0.54)</f>
        <v>1.1032710959681142</v>
      </c>
      <c r="N114" s="9">
        <f>(0.0962*testdata[[#This Row],[Q1]]+0.5769*L112-0.5769*L110-0.0962*L108)*(0.075*$Z113+0.54)</f>
        <v>-2.2220447022527132</v>
      </c>
      <c r="O114" s="9">
        <f>testdata[[#This Row],[I1]]-testdata[[#This Row],[JQ]]</f>
        <v>2.8067608549602356</v>
      </c>
      <c r="P114" s="9">
        <f>testdata[[#This Row],[Q1]]+testdata[[#This Row],[jI]]</f>
        <v>-1.1686825045743769</v>
      </c>
      <c r="Q114" s="9">
        <f>0.2*testdata[[#This Row],[I2]]+0.8*Q113</f>
        <v>1.7065872378847513</v>
      </c>
      <c r="R114" s="9">
        <f>0.2*testdata[[#This Row],[Q2]]+0.8*R113</f>
        <v>-0.25984308355568914</v>
      </c>
      <c r="S114" s="9">
        <f>testdata[[#This Row],[I2'']]*Q113+testdata[[#This Row],[Q2'']]*R113</f>
        <v>2.4515339555895861</v>
      </c>
      <c r="T114" s="9">
        <f>testdata[[#This Row],[I2'']]*R113-testdata[[#This Row],[Q2'']]*Q113</f>
        <v>0.31628531302238727</v>
      </c>
      <c r="U114" s="9">
        <f>0.2*testdata[[#This Row],[Re]]+0.8*U113</f>
        <v>5.6154928293673976</v>
      </c>
      <c r="V114" s="9">
        <f>0.2*testdata[[#This Row],[Im]]+0.8*V113</f>
        <v>1.456289432040524</v>
      </c>
      <c r="W114" s="9">
        <f>IF(AND(testdata[[#This Row],[Re'']]&lt;&gt;0,testdata[[#This Row],[Im'']]&lt;&gt;0),2*PI()/ATAN(testdata[[#This Row],[Im'']]/testdata[[#This Row],[Re'']]),0)</f>
        <v>24.76187461419941</v>
      </c>
      <c r="X114" s="9">
        <f>IF(testdata[[#This Row],[pd-atan]]&gt;1.5*Z113,1.5*Z113,IF(testdata[[#This Row],[pd-atan]]&lt;0.67*Z113,0.67*Z113,testdata[[#This Row],[pd-atan]]))</f>
        <v>24.76187461419941</v>
      </c>
      <c r="Y114" s="9">
        <f>IF(testdata[[#This Row],[pd-limit1]]&lt;6,6,IF(testdata[[#This Row],[pd-limit1]]&gt;50,50,testdata[[#This Row],[pd-limit1]]))</f>
        <v>24.76187461419941</v>
      </c>
      <c r="Z114" s="14">
        <f>0.2*testdata[[#This Row],[pd-limit2]]+0.8*Z113</f>
        <v>22.016518612623088</v>
      </c>
      <c r="AA114" s="14">
        <f>0.33*testdata[[#This Row],[period]]+0.67*AA113</f>
        <v>21.520292351923317</v>
      </c>
      <c r="AB114" s="32">
        <f>TRUNC(testdata[[#This Row],[SmPd]]+0.5,0)</f>
        <v>22</v>
      </c>
      <c r="AC114" s="14">
        <f ca="1">IF(testdata[[#This Row],[PdInt]]&lt;=0,0,AVERAGE(OFFSET(testdata[[#This Row],[price]],0,0,-testdata[[#This Row],[PdInt]],1)))</f>
        <v>229.14977272727273</v>
      </c>
      <c r="AD114" s="14">
        <f ca="1">IF(testdata[[#This Row],[i]]&lt;11,testdata[[#This Row],[price]],(4*testdata[[#This Row],[iTrend]]+3*AC113+2*AC112+AC111)/10)</f>
        <v>228.99309956709959</v>
      </c>
      <c r="AE114" s="14">
        <f>(4*testdata[[#This Row],[price]]+3*H113+2*H112+H111)/10</f>
        <v>231.32350000000002</v>
      </c>
      <c r="AF114" t="str">
        <f ca="1">IF(OR(ROUND(testdata[[#This Row],[Trendline]],4)&lt;&gt;Table3[[#This Row],[Trendline]],ROUND(testdata[[#This Row],[SmPrice]],4)&lt;&gt;Table3[[#This Row],[SmPrice]]),"ERR","")</f>
        <v/>
      </c>
      <c r="AG114" s="3">
        <v>42900</v>
      </c>
      <c r="AH114" s="14">
        <v>21.520299999999999</v>
      </c>
      <c r="AI114" s="35">
        <v>22</v>
      </c>
      <c r="AJ114" s="14">
        <v>229.1498</v>
      </c>
      <c r="AK114" s="14">
        <v>228.9931</v>
      </c>
      <c r="AL114" s="14">
        <v>231.3235</v>
      </c>
    </row>
    <row r="115" spans="1:38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31">
        <f>(testdata[[#This Row],[high]]+testdata[[#This Row],[low]])/2</f>
        <v>230.70499999999998</v>
      </c>
      <c r="I115" s="24">
        <f>(4*testdata[[#This Row],[price]]+3*H114+2*H113+H112)/10</f>
        <v>231.13299999999998</v>
      </c>
      <c r="J115" s="9">
        <f>(0.0962*testdata[[#This Row],[smooth]]+0.5769*I113-0.5769*I111-0.0962*I109)*(0.075*$Z114+0.54)</f>
        <v>3.6764387072197889E-2</v>
      </c>
      <c r="K115" s="14">
        <f t="shared" si="1"/>
        <v>0.12484441165679443</v>
      </c>
      <c r="L115" s="14">
        <f>(0.0962*testdata[[#This Row],[detrender]]+0.5769*J113-0.5769*J111-0.0962*J109)*(0.075*$Z114+0.54)</f>
        <v>-1.2234603065841922</v>
      </c>
      <c r="M115" s="9">
        <f>(0.0962*testdata[[#This Row],[I1]]+0.5769*K113-0.5769*K111-0.0962*K109)*(0.075*$Z114+0.54)</f>
        <v>-0.8294120942397436</v>
      </c>
      <c r="N115" s="9">
        <f>(0.0962*testdata[[#This Row],[Q1]]+0.5769*L113-0.5769*L111-0.0962*L109)*(0.075*$Z114+0.54)</f>
        <v>-4.2852260172088972</v>
      </c>
      <c r="O115" s="9">
        <f>testdata[[#This Row],[I1]]-testdata[[#This Row],[JQ]]</f>
        <v>4.4100704288656916</v>
      </c>
      <c r="P115" s="9">
        <f>testdata[[#This Row],[Q1]]+testdata[[#This Row],[jI]]</f>
        <v>-2.0528724008239356</v>
      </c>
      <c r="Q115" s="9">
        <f>0.2*testdata[[#This Row],[I2]]+0.8*Q114</f>
        <v>2.2472838760809393</v>
      </c>
      <c r="R115" s="9">
        <f>0.2*testdata[[#This Row],[Q2]]+0.8*R114</f>
        <v>-0.6184489470093385</v>
      </c>
      <c r="S115" s="9">
        <f>testdata[[#This Row],[I2'']]*Q114+testdata[[#This Row],[Q2'']]*R114</f>
        <v>3.9958856642365834</v>
      </c>
      <c r="T115" s="9">
        <f>testdata[[#This Row],[I2'']]*R114-testdata[[#This Row],[Q2'']]*Q114</f>
        <v>0.47149590826354748</v>
      </c>
      <c r="U115" s="9">
        <f>0.2*testdata[[#This Row],[Re]]+0.8*U114</f>
        <v>5.2915713963412347</v>
      </c>
      <c r="V115" s="9">
        <f>0.2*testdata[[#This Row],[Im]]+0.8*V114</f>
        <v>1.2593307272851286</v>
      </c>
      <c r="W115" s="9">
        <f>IF(AND(testdata[[#This Row],[Re'']]&lt;&gt;0,testdata[[#This Row],[Im'']]&lt;&gt;0),2*PI()/ATAN(testdata[[#This Row],[Im'']]/testdata[[#This Row],[Re'']]),0)</f>
        <v>26.892392749518411</v>
      </c>
      <c r="X115" s="9">
        <f>IF(testdata[[#This Row],[pd-atan]]&gt;1.5*Z114,1.5*Z114,IF(testdata[[#This Row],[pd-atan]]&lt;0.67*Z114,0.67*Z114,testdata[[#This Row],[pd-atan]]))</f>
        <v>26.892392749518411</v>
      </c>
      <c r="Y115" s="9">
        <f>IF(testdata[[#This Row],[pd-limit1]]&lt;6,6,IF(testdata[[#This Row],[pd-limit1]]&gt;50,50,testdata[[#This Row],[pd-limit1]]))</f>
        <v>26.892392749518411</v>
      </c>
      <c r="Z115" s="14">
        <f>0.2*testdata[[#This Row],[pd-limit2]]+0.8*Z114</f>
        <v>22.991693440002155</v>
      </c>
      <c r="AA115" s="14">
        <f>0.33*testdata[[#This Row],[period]]+0.67*AA114</f>
        <v>22.005854710989336</v>
      </c>
      <c r="AB115" s="32">
        <f>TRUNC(testdata[[#This Row],[SmPd]]+0.5,0)</f>
        <v>22</v>
      </c>
      <c r="AC115" s="14">
        <f ca="1">IF(testdata[[#This Row],[PdInt]]&lt;=0,0,AVERAGE(OFFSET(testdata[[#This Row],[price]],0,0,-testdata[[#This Row],[PdInt]],1)))</f>
        <v>229.28727272727272</v>
      </c>
      <c r="AD115" s="14">
        <f ca="1">IF(testdata[[#This Row],[i]]&lt;11,testdata[[#This Row],[price]],(4*testdata[[#This Row],[iTrend]]+3*AC114+2*AC113+AC112)/10)</f>
        <v>229.14698376623377</v>
      </c>
      <c r="AE115" s="14">
        <f>(4*testdata[[#This Row],[price]]+3*H114+2*H113+H112)/10</f>
        <v>231.13299999999998</v>
      </c>
      <c r="AF115" t="str">
        <f ca="1">IF(OR(ROUND(testdata[[#This Row],[Trendline]],4)&lt;&gt;Table3[[#This Row],[Trendline]],ROUND(testdata[[#This Row],[SmPrice]],4)&lt;&gt;Table3[[#This Row],[SmPrice]]),"ERR","")</f>
        <v/>
      </c>
      <c r="AG115" s="3">
        <v>42901</v>
      </c>
      <c r="AH115" s="14">
        <v>22.0059</v>
      </c>
      <c r="AI115" s="35">
        <v>22</v>
      </c>
      <c r="AJ115" s="14">
        <v>229.28729999999999</v>
      </c>
      <c r="AK115" s="14">
        <v>229.14699999999999</v>
      </c>
      <c r="AL115" s="14">
        <v>231.13300000000001</v>
      </c>
    </row>
    <row r="116" spans="1:38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31">
        <f>(testdata[[#This Row],[high]]+testdata[[#This Row],[low]])/2</f>
        <v>230.97</v>
      </c>
      <c r="I116" s="24">
        <f>(4*testdata[[#This Row],[price]]+3*H115+2*H114+H113)/10</f>
        <v>231.08099999999996</v>
      </c>
      <c r="J116" s="9">
        <f>(0.0962*testdata[[#This Row],[smooth]]+0.5769*I114-0.5769*I112-0.0962*I110)*(0.075*$Z115+0.54)</f>
        <v>0.59643339412286511</v>
      </c>
      <c r="K116" s="14">
        <f t="shared" si="1"/>
        <v>-9.8517973169250372E-3</v>
      </c>
      <c r="L116" s="14">
        <f>(0.0962*testdata[[#This Row],[detrender]]+0.5769*J114-0.5769*J112-0.0962*J110)*(0.075*$Z115+0.54)</f>
        <v>-0.84503050863125495</v>
      </c>
      <c r="M116" s="9">
        <f>(0.0962*testdata[[#This Row],[I1]]+0.5769*K114-0.5769*K112-0.0962*K110)*(0.075*$Z115+0.54)</f>
        <v>-2.467435021401486</v>
      </c>
      <c r="N116" s="9">
        <f>(0.0962*testdata[[#This Row],[Q1]]+0.5769*L114-0.5769*L112-0.0962*L110)*(0.075*$Z115+0.54)</f>
        <v>-2.3604498041845705</v>
      </c>
      <c r="O116" s="9">
        <f>testdata[[#This Row],[I1]]-testdata[[#This Row],[JQ]]</f>
        <v>2.3505980068676453</v>
      </c>
      <c r="P116" s="9">
        <f>testdata[[#This Row],[Q1]]+testdata[[#This Row],[jI]]</f>
        <v>-3.3124655300327408</v>
      </c>
      <c r="Q116" s="9">
        <f>0.2*testdata[[#This Row],[I2]]+0.8*Q115</f>
        <v>2.2679467022382807</v>
      </c>
      <c r="R116" s="9">
        <f>0.2*testdata[[#This Row],[Q2]]+0.8*R115</f>
        <v>-1.157252263614019</v>
      </c>
      <c r="S116" s="9">
        <f>testdata[[#This Row],[I2'']]*Q115+testdata[[#This Row],[Q2'']]*R115</f>
        <v>5.8124214996072912</v>
      </c>
      <c r="T116" s="9">
        <f>testdata[[#This Row],[I2'']]*R115-testdata[[#This Row],[Q2'']]*Q115</f>
        <v>1.1980651027053872</v>
      </c>
      <c r="U116" s="9">
        <f>0.2*testdata[[#This Row],[Re]]+0.8*U115</f>
        <v>5.3957414169944462</v>
      </c>
      <c r="V116" s="9">
        <f>0.2*testdata[[#This Row],[Im]]+0.8*V115</f>
        <v>1.2470776023691803</v>
      </c>
      <c r="W116" s="9">
        <f>IF(AND(testdata[[#This Row],[Re'']]&lt;&gt;0,testdata[[#This Row],[Im'']]&lt;&gt;0),2*PI()/ATAN(testdata[[#This Row],[Im'']]/testdata[[#This Row],[Re'']]),0)</f>
        <v>27.662865205669387</v>
      </c>
      <c r="X116" s="9">
        <f>IF(testdata[[#This Row],[pd-atan]]&gt;1.5*Z115,1.5*Z115,IF(testdata[[#This Row],[pd-atan]]&lt;0.67*Z115,0.67*Z115,testdata[[#This Row],[pd-atan]]))</f>
        <v>27.662865205669387</v>
      </c>
      <c r="Y116" s="9">
        <f>IF(testdata[[#This Row],[pd-limit1]]&lt;6,6,IF(testdata[[#This Row],[pd-limit1]]&gt;50,50,testdata[[#This Row],[pd-limit1]]))</f>
        <v>27.662865205669387</v>
      </c>
      <c r="Z116" s="14">
        <f>0.2*testdata[[#This Row],[pd-limit2]]+0.8*Z115</f>
        <v>23.9259277931356</v>
      </c>
      <c r="AA116" s="14">
        <f>0.33*testdata[[#This Row],[period]]+0.67*AA115</f>
        <v>22.639478828097605</v>
      </c>
      <c r="AB116" s="32">
        <f>TRUNC(testdata[[#This Row],[SmPd]]+0.5,0)</f>
        <v>23</v>
      </c>
      <c r="AC116" s="14">
        <f ca="1">IF(testdata[[#This Row],[PdInt]]&lt;=0,0,AVERAGE(OFFSET(testdata[[#This Row],[price]],0,0,-testdata[[#This Row],[PdInt]],1)))</f>
        <v>229.36043478260871</v>
      </c>
      <c r="AD116" s="14">
        <f ca="1">IF(testdata[[#This Row],[i]]&lt;11,testdata[[#This Row],[price]],(4*testdata[[#This Row],[iTrend]]+3*AC115+2*AC114+AC113)/10)</f>
        <v>229.26361980048932</v>
      </c>
      <c r="AE116" s="14">
        <f>(4*testdata[[#This Row],[price]]+3*H115+2*H114+H113)/10</f>
        <v>231.08099999999996</v>
      </c>
      <c r="AF116" t="str">
        <f ca="1">IF(OR(ROUND(testdata[[#This Row],[Trendline]],4)&lt;&gt;Table3[[#This Row],[Trendline]],ROUND(testdata[[#This Row],[SmPrice]],4)&lt;&gt;Table3[[#This Row],[SmPrice]]),"ERR","")</f>
        <v/>
      </c>
      <c r="AG116" s="3">
        <v>42902</v>
      </c>
      <c r="AH116" s="14">
        <v>22.639500000000002</v>
      </c>
      <c r="AI116" s="35">
        <v>23</v>
      </c>
      <c r="AJ116" s="14">
        <v>229.3604</v>
      </c>
      <c r="AK116" s="14">
        <v>229.2636</v>
      </c>
      <c r="AL116" s="14">
        <v>231.08099999999999</v>
      </c>
    </row>
    <row r="117" spans="1:38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31">
        <f>(testdata[[#This Row],[high]]+testdata[[#This Row],[low]])/2</f>
        <v>232.755</v>
      </c>
      <c r="I117" s="24">
        <f>(4*testdata[[#This Row],[price]]+3*H116+2*H115+H114)/10</f>
        <v>231.69399999999996</v>
      </c>
      <c r="J117" s="9">
        <f>(0.0962*testdata[[#This Row],[smooth]]+0.5769*I115-0.5769*I113-0.0962*I111)*(0.075*$Z116+0.54)</f>
        <v>0.14529349649369355</v>
      </c>
      <c r="K117" s="14">
        <f t="shared" si="1"/>
        <v>-0.36125979740469183</v>
      </c>
      <c r="L117" s="14">
        <f>(0.0962*testdata[[#This Row],[detrender]]+0.5769*J115-0.5769*J113-0.0962*J111)*(0.075*$Z116+0.54)</f>
        <v>-3.5902783670982256E-2</v>
      </c>
      <c r="M117" s="9">
        <f>(0.0962*testdata[[#This Row],[I1]]+0.5769*K115-0.5769*K113-0.0962*K111)*(0.075*$Z116+0.54)</f>
        <v>-2.4786617077422268</v>
      </c>
      <c r="N117" s="9">
        <f>(0.0962*testdata[[#This Row],[Q1]]+0.5769*L115-0.5769*L113-0.0962*L111)*(0.075*$Z116+0.54)</f>
        <v>1.1827463786460781</v>
      </c>
      <c r="O117" s="9">
        <f>testdata[[#This Row],[I1]]-testdata[[#This Row],[JQ]]</f>
        <v>-1.54400617605077</v>
      </c>
      <c r="P117" s="9">
        <f>testdata[[#This Row],[Q1]]+testdata[[#This Row],[jI]]</f>
        <v>-2.5145644914132093</v>
      </c>
      <c r="Q117" s="9">
        <f>0.2*testdata[[#This Row],[I2]]+0.8*Q116</f>
        <v>1.5055561265804704</v>
      </c>
      <c r="R117" s="9">
        <f>0.2*testdata[[#This Row],[Q2]]+0.8*R116</f>
        <v>-1.4287147091738572</v>
      </c>
      <c r="S117" s="9">
        <f>testdata[[#This Row],[I2'']]*Q116+testdata[[#This Row],[Q2'']]*R116</f>
        <v>5.0679043835629081</v>
      </c>
      <c r="T117" s="9">
        <f>testdata[[#This Row],[I2'']]*R116-testdata[[#This Row],[Q2'']]*Q116</f>
        <v>1.4979405776269696</v>
      </c>
      <c r="U117" s="9">
        <f>0.2*testdata[[#This Row],[Re]]+0.8*U116</f>
        <v>5.3301740103081388</v>
      </c>
      <c r="V117" s="9">
        <f>0.2*testdata[[#This Row],[Im]]+0.8*V116</f>
        <v>1.2972501974207382</v>
      </c>
      <c r="W117" s="9">
        <f>IF(AND(testdata[[#This Row],[Re'']]&lt;&gt;0,testdata[[#This Row],[Im'']]&lt;&gt;0),2*PI()/ATAN(testdata[[#This Row],[Im'']]/testdata[[#This Row],[Re'']]),0)</f>
        <v>26.318428778737058</v>
      </c>
      <c r="X117" s="9">
        <f>IF(testdata[[#This Row],[pd-atan]]&gt;1.5*Z116,1.5*Z116,IF(testdata[[#This Row],[pd-atan]]&lt;0.67*Z116,0.67*Z116,testdata[[#This Row],[pd-atan]]))</f>
        <v>26.318428778737058</v>
      </c>
      <c r="Y117" s="9">
        <f>IF(testdata[[#This Row],[pd-limit1]]&lt;6,6,IF(testdata[[#This Row],[pd-limit1]]&gt;50,50,testdata[[#This Row],[pd-limit1]]))</f>
        <v>26.318428778737058</v>
      </c>
      <c r="Z117" s="14">
        <f>0.2*testdata[[#This Row],[pd-limit2]]+0.8*Z116</f>
        <v>24.40442799025589</v>
      </c>
      <c r="AA117" s="14">
        <f>0.33*testdata[[#This Row],[period]]+0.67*AA116</f>
        <v>23.221912051609841</v>
      </c>
      <c r="AB117" s="32">
        <f>TRUNC(testdata[[#This Row],[SmPd]]+0.5,0)</f>
        <v>23</v>
      </c>
      <c r="AC117" s="14">
        <f ca="1">IF(testdata[[#This Row],[PdInt]]&lt;=0,0,AVERAGE(OFFSET(testdata[[#This Row],[price]],0,0,-testdata[[#This Row],[PdInt]],1)))</f>
        <v>229.57282608695658</v>
      </c>
      <c r="AD117" s="14">
        <f ca="1">IF(testdata[[#This Row],[i]]&lt;11,testdata[[#This Row],[price]],(4*testdata[[#This Row],[iTrend]]+3*AC116+2*AC115+AC114)/10)</f>
        <v>229.40969268774705</v>
      </c>
      <c r="AE117" s="14">
        <f>(4*testdata[[#This Row],[price]]+3*H116+2*H115+H114)/10</f>
        <v>231.69399999999996</v>
      </c>
      <c r="AF117" t="str">
        <f ca="1">IF(OR(ROUND(testdata[[#This Row],[Trendline]],4)&lt;&gt;Table3[[#This Row],[Trendline]],ROUND(testdata[[#This Row],[SmPrice]],4)&lt;&gt;Table3[[#This Row],[SmPrice]]),"ERR","")</f>
        <v/>
      </c>
      <c r="AG117" s="3">
        <v>42905</v>
      </c>
      <c r="AH117" s="14">
        <v>23.221900000000002</v>
      </c>
      <c r="AI117" s="35">
        <v>23</v>
      </c>
      <c r="AJ117" s="14">
        <v>229.5728</v>
      </c>
      <c r="AK117" s="14">
        <v>229.40969999999999</v>
      </c>
      <c r="AL117" s="14">
        <v>231.69399999999999</v>
      </c>
    </row>
    <row r="118" spans="1:38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31">
        <f>(testdata[[#This Row],[high]]+testdata[[#This Row],[low]])/2</f>
        <v>232.29500000000002</v>
      </c>
      <c r="I118" s="24">
        <f>(4*testdata[[#This Row],[price]]+3*H117+2*H116+H115)/10</f>
        <v>232.00900000000001</v>
      </c>
      <c r="J118" s="9">
        <f>(0.0962*testdata[[#This Row],[smooth]]+0.5769*I116-0.5769*I114-0.0962*I112)*(0.075*$Z117+0.54)</f>
        <v>-6.7779290828798577E-2</v>
      </c>
      <c r="K118" s="14">
        <f t="shared" si="1"/>
        <v>3.6764387072197889E-2</v>
      </c>
      <c r="L118" s="14">
        <f>(0.0962*testdata[[#This Row],[detrender]]+0.5769*J116-0.5769*J114-0.0962*J112)*(0.075*$Z117+0.54)</f>
        <v>1.2656691694274504</v>
      </c>
      <c r="M118" s="9">
        <f>(0.0962*testdata[[#This Row],[I1]]+0.5769*K116-0.5769*K114-0.0962*K112)*(0.075*$Z117+0.54)</f>
        <v>-1.3234555311347191</v>
      </c>
      <c r="N118" s="9">
        <f>(0.0962*testdata[[#This Row],[Q1]]+0.5769*L116-0.5769*L114-0.0962*L112)*(0.075*$Z117+0.54)</f>
        <v>2.4173581882482718</v>
      </c>
      <c r="O118" s="9">
        <f>testdata[[#This Row],[I1]]-testdata[[#This Row],[JQ]]</f>
        <v>-2.3805938011760737</v>
      </c>
      <c r="P118" s="9">
        <f>testdata[[#This Row],[Q1]]+testdata[[#This Row],[jI]]</f>
        <v>-5.7786361707268696E-2</v>
      </c>
      <c r="Q118" s="9">
        <f>0.2*testdata[[#This Row],[I2]]+0.8*Q117</f>
        <v>0.72832614102916171</v>
      </c>
      <c r="R118" s="9">
        <f>0.2*testdata[[#This Row],[Q2]]+0.8*R117</f>
        <v>-1.1545290396805394</v>
      </c>
      <c r="S118" s="9">
        <f>testdata[[#This Row],[I2'']]*Q117+testdata[[#This Row],[Q2'']]*R117</f>
        <v>2.7460285049351207</v>
      </c>
      <c r="T118" s="9">
        <f>testdata[[#This Row],[I2'']]*R117-testdata[[#This Row],[Q2'']]*Q117</f>
        <v>0.69763799824190675</v>
      </c>
      <c r="U118" s="9">
        <f>0.2*testdata[[#This Row],[Re]]+0.8*U117</f>
        <v>4.8133449092335354</v>
      </c>
      <c r="V118" s="9">
        <f>0.2*testdata[[#This Row],[Im]]+0.8*V117</f>
        <v>1.1773277575849719</v>
      </c>
      <c r="W118" s="9">
        <f>IF(AND(testdata[[#This Row],[Re'']]&lt;&gt;0,testdata[[#This Row],[Im'']]&lt;&gt;0),2*PI()/ATAN(testdata[[#This Row],[Im'']]/testdata[[#This Row],[Re'']]),0)</f>
        <v>26.19230678173178</v>
      </c>
      <c r="X118" s="9">
        <f>IF(testdata[[#This Row],[pd-atan]]&gt;1.5*Z117,1.5*Z117,IF(testdata[[#This Row],[pd-atan]]&lt;0.67*Z117,0.67*Z117,testdata[[#This Row],[pd-atan]]))</f>
        <v>26.19230678173178</v>
      </c>
      <c r="Y118" s="9">
        <f>IF(testdata[[#This Row],[pd-limit1]]&lt;6,6,IF(testdata[[#This Row],[pd-limit1]]&gt;50,50,testdata[[#This Row],[pd-limit1]]))</f>
        <v>26.19230678173178</v>
      </c>
      <c r="Z118" s="14">
        <f>0.2*testdata[[#This Row],[pd-limit2]]+0.8*Z117</f>
        <v>24.76200374855107</v>
      </c>
      <c r="AA118" s="14">
        <f>0.33*testdata[[#This Row],[period]]+0.67*AA117</f>
        <v>23.730142311600446</v>
      </c>
      <c r="AB118" s="32">
        <f>TRUNC(testdata[[#This Row],[SmPd]]+0.5,0)</f>
        <v>24</v>
      </c>
      <c r="AC118" s="14">
        <f ca="1">IF(testdata[[#This Row],[PdInt]]&lt;=0,0,AVERAGE(OFFSET(testdata[[#This Row],[price]],0,0,-testdata[[#This Row],[PdInt]],1)))</f>
        <v>229.68625000000006</v>
      </c>
      <c r="AD118" s="14">
        <f ca="1">IF(testdata[[#This Row],[i]]&lt;11,testdata[[#This Row],[price]],(4*testdata[[#This Row],[iTrend]]+3*AC117+2*AC116+AC115)/10)</f>
        <v>229.54716205533606</v>
      </c>
      <c r="AE118" s="14">
        <f>(4*testdata[[#This Row],[price]]+3*H117+2*H116+H115)/10</f>
        <v>232.00900000000001</v>
      </c>
      <c r="AF118" t="str">
        <f ca="1">IF(OR(ROUND(testdata[[#This Row],[Trendline]],4)&lt;&gt;Table3[[#This Row],[Trendline]],ROUND(testdata[[#This Row],[SmPrice]],4)&lt;&gt;Table3[[#This Row],[SmPrice]]),"ERR","")</f>
        <v/>
      </c>
      <c r="AG118" s="3">
        <v>42906</v>
      </c>
      <c r="AH118" s="14">
        <v>23.7301</v>
      </c>
      <c r="AI118" s="35">
        <v>24</v>
      </c>
      <c r="AJ118" s="14">
        <v>229.68629999999999</v>
      </c>
      <c r="AK118" s="14">
        <v>229.5472</v>
      </c>
      <c r="AL118" s="14">
        <v>232.00899999999999</v>
      </c>
    </row>
    <row r="119" spans="1:38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31">
        <f>(testdata[[#This Row],[high]]+testdata[[#This Row],[low]])/2</f>
        <v>231.7</v>
      </c>
      <c r="I119" s="24">
        <f>(4*testdata[[#This Row],[price]]+3*H118+2*H117+H116)/10</f>
        <v>232.01649999999995</v>
      </c>
      <c r="J119" s="9">
        <f>(0.0962*testdata[[#This Row],[smooth]]+0.5769*I117-0.5769*I115-0.0962*I113)*(0.075*$Z118+0.54)</f>
        <v>0.98140099598008324</v>
      </c>
      <c r="K119" s="14">
        <f t="shared" si="1"/>
        <v>0.59643339412286511</v>
      </c>
      <c r="L119" s="14">
        <f>(0.0962*testdata[[#This Row],[detrender]]+0.5769*J117-0.5769*J115-0.0962*J113)*(0.075*$Z118+0.54)</f>
        <v>0.37867534152711302</v>
      </c>
      <c r="M119" s="9">
        <f>(0.0962*testdata[[#This Row],[I1]]+0.5769*K117-0.5769*K115-0.0962*K113)*(0.075*$Z118+0.54)</f>
        <v>-0.89457944246105381</v>
      </c>
      <c r="N119" s="9">
        <f>(0.0962*testdata[[#This Row],[Q1]]+0.5769*L117-0.5769*L115-0.0962*L113)*(0.075*$Z118+0.54)</f>
        <v>2.2562592222399074</v>
      </c>
      <c r="O119" s="9">
        <f>testdata[[#This Row],[I1]]-testdata[[#This Row],[JQ]]</f>
        <v>-1.6598258281170422</v>
      </c>
      <c r="P119" s="9">
        <f>testdata[[#This Row],[Q1]]+testdata[[#This Row],[jI]]</f>
        <v>-0.51590410093394079</v>
      </c>
      <c r="Q119" s="9">
        <f>0.2*testdata[[#This Row],[I2]]+0.8*Q118</f>
        <v>0.25069574719992099</v>
      </c>
      <c r="R119" s="9">
        <f>0.2*testdata[[#This Row],[Q2]]+0.8*R118</f>
        <v>-1.0268040519312198</v>
      </c>
      <c r="S119" s="9">
        <f>testdata[[#This Row],[I2'']]*Q118+testdata[[#This Row],[Q2'']]*R118</f>
        <v>1.3680633621467786</v>
      </c>
      <c r="T119" s="9">
        <f>testdata[[#This Row],[I2'']]*R118-testdata[[#This Row],[Q2'']]*Q118</f>
        <v>0.4584127124694522</v>
      </c>
      <c r="U119" s="9">
        <f>0.2*testdata[[#This Row],[Re]]+0.8*U118</f>
        <v>4.1242885998161842</v>
      </c>
      <c r="V119" s="9">
        <f>0.2*testdata[[#This Row],[Im]]+0.8*V118</f>
        <v>1.0335447485618681</v>
      </c>
      <c r="W119" s="9">
        <f>IF(AND(testdata[[#This Row],[Re'']]&lt;&gt;0,testdata[[#This Row],[Im'']]&lt;&gt;0),2*PI()/ATAN(testdata[[#This Row],[Im'']]/testdata[[#This Row],[Re'']]),0)</f>
        <v>25.588957669371315</v>
      </c>
      <c r="X119" s="9">
        <f>IF(testdata[[#This Row],[pd-atan]]&gt;1.5*Z118,1.5*Z118,IF(testdata[[#This Row],[pd-atan]]&lt;0.67*Z118,0.67*Z118,testdata[[#This Row],[pd-atan]]))</f>
        <v>25.588957669371315</v>
      </c>
      <c r="Y119" s="9">
        <f>IF(testdata[[#This Row],[pd-limit1]]&lt;6,6,IF(testdata[[#This Row],[pd-limit1]]&gt;50,50,testdata[[#This Row],[pd-limit1]]))</f>
        <v>25.588957669371315</v>
      </c>
      <c r="Z119" s="14">
        <f>0.2*testdata[[#This Row],[pd-limit2]]+0.8*Z118</f>
        <v>24.927394532715123</v>
      </c>
      <c r="AA119" s="14">
        <f>0.33*testdata[[#This Row],[period]]+0.67*AA118</f>
        <v>24.125235544568291</v>
      </c>
      <c r="AB119" s="32">
        <f>TRUNC(testdata[[#This Row],[SmPd]]+0.5,0)</f>
        <v>24</v>
      </c>
      <c r="AC119" s="14">
        <f ca="1">IF(testdata[[#This Row],[PdInt]]&lt;=0,0,AVERAGE(OFFSET(testdata[[#This Row],[price]],0,0,-testdata[[#This Row],[PdInt]],1)))</f>
        <v>229.96250000000006</v>
      </c>
      <c r="AD119" s="14">
        <f ca="1">IF(testdata[[#This Row],[i]]&lt;11,testdata[[#This Row],[price]],(4*testdata[[#This Row],[iTrend]]+3*AC118+2*AC117+AC116)/10)</f>
        <v>229.74148369565222</v>
      </c>
      <c r="AE119" s="14">
        <f>(4*testdata[[#This Row],[price]]+3*H118+2*H117+H116)/10</f>
        <v>232.01649999999995</v>
      </c>
      <c r="AF119" t="str">
        <f ca="1">IF(OR(ROUND(testdata[[#This Row],[Trendline]],4)&lt;&gt;Table3[[#This Row],[Trendline]],ROUND(testdata[[#This Row],[SmPrice]],4)&lt;&gt;Table3[[#This Row],[SmPrice]]),"ERR","")</f>
        <v/>
      </c>
      <c r="AG119" s="3">
        <v>42907</v>
      </c>
      <c r="AH119" s="14">
        <v>24.1252</v>
      </c>
      <c r="AI119" s="35">
        <v>24</v>
      </c>
      <c r="AJ119" s="14">
        <v>229.96250000000001</v>
      </c>
      <c r="AK119" s="14">
        <v>229.7415</v>
      </c>
      <c r="AL119" s="14">
        <v>232.01650000000001</v>
      </c>
    </row>
    <row r="120" spans="1:38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31">
        <f>(testdata[[#This Row],[high]]+testdata[[#This Row],[low]])/2</f>
        <v>231.78500000000003</v>
      </c>
      <c r="I120" s="24">
        <f>(4*testdata[[#This Row],[price]]+3*H119+2*H118+H117)/10</f>
        <v>231.95850000000002</v>
      </c>
      <c r="J120" s="9">
        <f>(0.0962*testdata[[#This Row],[smooth]]+0.5769*I118-0.5769*I116-0.0962*I114)*(0.075*$Z119+0.54)</f>
        <v>1.4371793170887879</v>
      </c>
      <c r="K120" s="14">
        <f t="shared" si="1"/>
        <v>0.14529349649369355</v>
      </c>
      <c r="L120" s="14">
        <f>(0.0962*testdata[[#This Row],[detrender]]+0.5769*J118-0.5769*J116-0.0962*J114)*(0.075*$Z119+0.54)</f>
        <v>-0.50642682305995812</v>
      </c>
      <c r="M120" s="9">
        <f>(0.0962*testdata[[#This Row],[I1]]+0.5769*K118-0.5769*K116-0.0962*K114)*(0.075*$Z119+0.54)</f>
        <v>-3.7057944215714261E-2</v>
      </c>
      <c r="N120" s="9">
        <f>(0.0962*testdata[[#This Row],[Q1]]+0.5769*L118-0.5769*L116-0.0962*L114)*(0.075*$Z119+0.54)</f>
        <v>3.3432722225863443</v>
      </c>
      <c r="O120" s="9">
        <f>testdata[[#This Row],[I1]]-testdata[[#This Row],[JQ]]</f>
        <v>-3.1979787260926509</v>
      </c>
      <c r="P120" s="9">
        <f>testdata[[#This Row],[Q1]]+testdata[[#This Row],[jI]]</f>
        <v>-0.54348476727567241</v>
      </c>
      <c r="Q120" s="9">
        <f>0.2*testdata[[#This Row],[I2]]+0.8*Q119</f>
        <v>-0.4390391474585934</v>
      </c>
      <c r="R120" s="9">
        <f>0.2*testdata[[#This Row],[Q2]]+0.8*R119</f>
        <v>-0.93014019500011047</v>
      </c>
      <c r="S120" s="9">
        <f>testdata[[#This Row],[I2'']]*Q119+testdata[[#This Row],[Q2'']]*R119</f>
        <v>0.84500647396805995</v>
      </c>
      <c r="T120" s="9">
        <f>testdata[[#This Row],[I2'']]*R119-testdata[[#This Row],[Q2'']]*Q119</f>
        <v>0.68398936675314492</v>
      </c>
      <c r="U120" s="9">
        <f>0.2*testdata[[#This Row],[Re]]+0.8*U119</f>
        <v>3.4684321746465594</v>
      </c>
      <c r="V120" s="9">
        <f>0.2*testdata[[#This Row],[Im]]+0.8*V119</f>
        <v>0.96363367220012353</v>
      </c>
      <c r="W120" s="9">
        <f>IF(AND(testdata[[#This Row],[Re'']]&lt;&gt;0,testdata[[#This Row],[Im'']]&lt;&gt;0),2*PI()/ATAN(testdata[[#This Row],[Im'']]/testdata[[#This Row],[Re'']]),0)</f>
        <v>23.185604299752764</v>
      </c>
      <c r="X120" s="9">
        <f>IF(testdata[[#This Row],[pd-atan]]&gt;1.5*Z119,1.5*Z119,IF(testdata[[#This Row],[pd-atan]]&lt;0.67*Z119,0.67*Z119,testdata[[#This Row],[pd-atan]]))</f>
        <v>23.185604299752764</v>
      </c>
      <c r="Y120" s="9">
        <f>IF(testdata[[#This Row],[pd-limit1]]&lt;6,6,IF(testdata[[#This Row],[pd-limit1]]&gt;50,50,testdata[[#This Row],[pd-limit1]]))</f>
        <v>23.185604299752764</v>
      </c>
      <c r="Z120" s="14">
        <f>0.2*testdata[[#This Row],[pd-limit2]]+0.8*Z119</f>
        <v>24.579036486122654</v>
      </c>
      <c r="AA120" s="14">
        <f>0.33*testdata[[#This Row],[period]]+0.67*AA119</f>
        <v>24.274989855281234</v>
      </c>
      <c r="AB120" s="32">
        <f>TRUNC(testdata[[#This Row],[SmPd]]+0.5,0)</f>
        <v>24</v>
      </c>
      <c r="AC120" s="14">
        <f ca="1">IF(testdata[[#This Row],[PdInt]]&lt;=0,0,AVERAGE(OFFSET(testdata[[#This Row],[price]],0,0,-testdata[[#This Row],[PdInt]],1)))</f>
        <v>230.26645833333336</v>
      </c>
      <c r="AD120" s="14">
        <f ca="1">IF(testdata[[#This Row],[i]]&lt;11,testdata[[#This Row],[price]],(4*testdata[[#This Row],[iTrend]]+3*AC119+2*AC118+AC117)/10)</f>
        <v>229.98986594202901</v>
      </c>
      <c r="AE120" s="14">
        <f>(4*testdata[[#This Row],[price]]+3*H119+2*H118+H117)/10</f>
        <v>231.95850000000002</v>
      </c>
      <c r="AF120" t="str">
        <f ca="1">IF(OR(ROUND(testdata[[#This Row],[Trendline]],4)&lt;&gt;Table3[[#This Row],[Trendline]],ROUND(testdata[[#This Row],[SmPrice]],4)&lt;&gt;Table3[[#This Row],[SmPrice]]),"ERR","")</f>
        <v/>
      </c>
      <c r="AG120" s="3">
        <v>42908</v>
      </c>
      <c r="AH120" s="14">
        <v>24.274999999999999</v>
      </c>
      <c r="AI120" s="35">
        <v>24</v>
      </c>
      <c r="AJ120" s="14">
        <v>230.26650000000001</v>
      </c>
      <c r="AK120" s="14">
        <v>229.98990000000001</v>
      </c>
      <c r="AL120" s="14">
        <v>231.95849999999999</v>
      </c>
    </row>
    <row r="121" spans="1:38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31">
        <f>(testdata[[#This Row],[high]]+testdata[[#This Row],[low]])/2</f>
        <v>231.69</v>
      </c>
      <c r="I121" s="24">
        <f>(4*testdata[[#This Row],[price]]+3*H120+2*H119+H118)/10</f>
        <v>231.78100000000001</v>
      </c>
      <c r="J121" s="9">
        <f>(0.0962*testdata[[#This Row],[smooth]]+0.5769*I119-0.5769*I117-0.0962*I115)*(0.075*$Z120+0.54)</f>
        <v>0.59201449108945925</v>
      </c>
      <c r="K121" s="14">
        <f t="shared" si="1"/>
        <v>-6.7779290828798577E-2</v>
      </c>
      <c r="L121" s="14">
        <f>(0.0962*testdata[[#This Row],[detrender]]+0.5769*J119-0.5769*J117-0.0962*J115)*(0.075*$Z120+0.54)</f>
        <v>1.27695829683242</v>
      </c>
      <c r="M121" s="9">
        <f>(0.0962*testdata[[#This Row],[I1]]+0.5769*K119-0.5769*K117-0.0962*K115)*(0.075*$Z120+0.54)</f>
        <v>1.2726617525555741</v>
      </c>
      <c r="N121" s="9">
        <f>(0.0962*testdata[[#This Row],[Q1]]+0.5769*L119-0.5769*L117-0.0962*L115)*(0.075*$Z120+0.54)</f>
        <v>1.1433550491735112</v>
      </c>
      <c r="O121" s="9">
        <f>testdata[[#This Row],[I1]]-testdata[[#This Row],[JQ]]</f>
        <v>-1.2111343400023098</v>
      </c>
      <c r="P121" s="9">
        <f>testdata[[#This Row],[Q1]]+testdata[[#This Row],[jI]]</f>
        <v>2.5496200493879941</v>
      </c>
      <c r="Q121" s="9">
        <f>0.2*testdata[[#This Row],[I2]]+0.8*Q120</f>
        <v>-0.59345818596733668</v>
      </c>
      <c r="R121" s="9">
        <f>0.2*testdata[[#This Row],[Q2]]+0.8*R120</f>
        <v>-0.2341881461224895</v>
      </c>
      <c r="S121" s="9">
        <f>testdata[[#This Row],[I2'']]*Q120+testdata[[#This Row],[Q2'']]*R120</f>
        <v>0.4783791839205096</v>
      </c>
      <c r="T121" s="9">
        <f>testdata[[#This Row],[I2'']]*R120-testdata[[#This Row],[Q2'']]*Q120</f>
        <v>0.44918154880154404</v>
      </c>
      <c r="U121" s="9">
        <f>0.2*testdata[[#This Row],[Re]]+0.8*U120</f>
        <v>2.8704215765013497</v>
      </c>
      <c r="V121" s="9">
        <f>0.2*testdata[[#This Row],[Im]]+0.8*V120</f>
        <v>0.86074324752040776</v>
      </c>
      <c r="W121" s="9">
        <f>IF(AND(testdata[[#This Row],[Re'']]&lt;&gt;0,testdata[[#This Row],[Im'']]&lt;&gt;0),2*PI()/ATAN(testdata[[#This Row],[Im'']]/testdata[[#This Row],[Re'']]),0)</f>
        <v>21.5669256766001</v>
      </c>
      <c r="X121" s="9">
        <f>IF(testdata[[#This Row],[pd-atan]]&gt;1.5*Z120,1.5*Z120,IF(testdata[[#This Row],[pd-atan]]&lt;0.67*Z120,0.67*Z120,testdata[[#This Row],[pd-atan]]))</f>
        <v>21.5669256766001</v>
      </c>
      <c r="Y121" s="9">
        <f>IF(testdata[[#This Row],[pd-limit1]]&lt;6,6,IF(testdata[[#This Row],[pd-limit1]]&gt;50,50,testdata[[#This Row],[pd-limit1]]))</f>
        <v>21.5669256766001</v>
      </c>
      <c r="Z121" s="14">
        <f>0.2*testdata[[#This Row],[pd-limit2]]+0.8*Z120</f>
        <v>23.976614324218147</v>
      </c>
      <c r="AA121" s="14">
        <f>0.33*testdata[[#This Row],[period]]+0.67*AA120</f>
        <v>24.176525930030419</v>
      </c>
      <c r="AB121" s="32">
        <f>TRUNC(testdata[[#This Row],[SmPd]]+0.5,0)</f>
        <v>24</v>
      </c>
      <c r="AC121" s="14">
        <f ca="1">IF(testdata[[#This Row],[PdInt]]&lt;=0,0,AVERAGE(OFFSET(testdata[[#This Row],[price]],0,0,-testdata[[#This Row],[PdInt]],1)))</f>
        <v>230.50354166666668</v>
      </c>
      <c r="AD121" s="14">
        <f ca="1">IF(testdata[[#This Row],[i]]&lt;11,testdata[[#This Row],[price]],(4*testdata[[#This Row],[iTrend]]+3*AC120+2*AC119+AC118)/10)</f>
        <v>230.24247916666673</v>
      </c>
      <c r="AE121" s="14">
        <f>(4*testdata[[#This Row],[price]]+3*H120+2*H119+H118)/10</f>
        <v>231.78100000000001</v>
      </c>
      <c r="AF121" t="str">
        <f ca="1">IF(OR(ROUND(testdata[[#This Row],[Trendline]],4)&lt;&gt;Table3[[#This Row],[Trendline]],ROUND(testdata[[#This Row],[SmPrice]],4)&lt;&gt;Table3[[#This Row],[SmPrice]]),"ERR","")</f>
        <v/>
      </c>
      <c r="AG121" s="3">
        <v>42909</v>
      </c>
      <c r="AH121" s="14">
        <v>24.176500000000001</v>
      </c>
      <c r="AI121" s="35">
        <v>24</v>
      </c>
      <c r="AJ121" s="14">
        <v>230.5035</v>
      </c>
      <c r="AK121" s="14">
        <v>230.24250000000001</v>
      </c>
      <c r="AL121" s="14">
        <v>231.78100000000001</v>
      </c>
    </row>
    <row r="122" spans="1:38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31">
        <f>(testdata[[#This Row],[high]]+testdata[[#This Row],[low]])/2</f>
        <v>232.38</v>
      </c>
      <c r="I122" s="24">
        <f>(4*testdata[[#This Row],[price]]+3*H121+2*H120+H119)/10</f>
        <v>231.98599999999996</v>
      </c>
      <c r="J122" s="9">
        <f>(0.0962*testdata[[#This Row],[smooth]]+0.5769*I120-0.5769*I118-0.0962*I116)*(0.075*$Z121+0.54)</f>
        <v>0.13544886638231154</v>
      </c>
      <c r="K122" s="14">
        <f t="shared" si="1"/>
        <v>0.98140099598008324</v>
      </c>
      <c r="L122" s="14">
        <f>(0.0962*testdata[[#This Row],[detrender]]+0.5769*J120-0.5769*J118-0.0962*J116)*(0.075*$Z121+0.54)</f>
        <v>1.9263965517828805</v>
      </c>
      <c r="M122" s="9">
        <f>(0.0962*testdata[[#This Row],[I1]]+0.5769*K120-0.5769*K118-0.0962*K116)*(0.075*$Z121+0.54)</f>
        <v>0.36937030512104807</v>
      </c>
      <c r="N122" s="9">
        <f>(0.0962*testdata[[#This Row],[Q1]]+0.5769*L120-0.5769*L118-0.0962*L116)*(0.075*$Z121+0.54)</f>
        <v>-1.7670380332108115</v>
      </c>
      <c r="O122" s="9">
        <f>testdata[[#This Row],[I1]]-testdata[[#This Row],[JQ]]</f>
        <v>2.7484390291908949</v>
      </c>
      <c r="P122" s="9">
        <f>testdata[[#This Row],[Q1]]+testdata[[#This Row],[jI]]</f>
        <v>2.2957668569039287</v>
      </c>
      <c r="Q122" s="9">
        <f>0.2*testdata[[#This Row],[I2]]+0.8*Q121</f>
        <v>7.4921257064309632E-2</v>
      </c>
      <c r="R122" s="9">
        <f>0.2*testdata[[#This Row],[Q2]]+0.8*R121</f>
        <v>0.27180285448279418</v>
      </c>
      <c r="S122" s="9">
        <f>testdata[[#This Row],[I2'']]*Q121+testdata[[#This Row],[Q2'']]*R121</f>
        <v>-0.10811563990990405</v>
      </c>
      <c r="T122" s="9">
        <f>testdata[[#This Row],[I2'']]*R121-testdata[[#This Row],[Q2'']]*Q121</f>
        <v>0.14375795866504587</v>
      </c>
      <c r="U122" s="9">
        <f>0.2*testdata[[#This Row],[Re]]+0.8*U121</f>
        <v>2.2747141332190988</v>
      </c>
      <c r="V122" s="9">
        <f>0.2*testdata[[#This Row],[Im]]+0.8*V121</f>
        <v>0.71734618974933539</v>
      </c>
      <c r="W122" s="9">
        <f>IF(AND(testdata[[#This Row],[Re'']]&lt;&gt;0,testdata[[#This Row],[Im'']]&lt;&gt;0),2*PI()/ATAN(testdata[[#This Row],[Im'']]/testdata[[#This Row],[Re'']]),0)</f>
        <v>20.567885628683968</v>
      </c>
      <c r="X122" s="9">
        <f>IF(testdata[[#This Row],[pd-atan]]&gt;1.5*Z121,1.5*Z121,IF(testdata[[#This Row],[pd-atan]]&lt;0.67*Z121,0.67*Z121,testdata[[#This Row],[pd-atan]]))</f>
        <v>20.567885628683968</v>
      </c>
      <c r="Y122" s="9">
        <f>IF(testdata[[#This Row],[pd-limit1]]&lt;6,6,IF(testdata[[#This Row],[pd-limit1]]&gt;50,50,testdata[[#This Row],[pd-limit1]]))</f>
        <v>20.567885628683968</v>
      </c>
      <c r="Z122" s="14">
        <f>0.2*testdata[[#This Row],[pd-limit2]]+0.8*Z121</f>
        <v>23.29486858511131</v>
      </c>
      <c r="AA122" s="14">
        <f>0.33*testdata[[#This Row],[period]]+0.67*AA121</f>
        <v>23.885579006207116</v>
      </c>
      <c r="AB122" s="32">
        <f>TRUNC(testdata[[#This Row],[SmPd]]+0.5,0)</f>
        <v>24</v>
      </c>
      <c r="AC122" s="14">
        <f ca="1">IF(testdata[[#This Row],[PdInt]]&lt;=0,0,AVERAGE(OFFSET(testdata[[#This Row],[price]],0,0,-testdata[[#This Row],[PdInt]],1)))</f>
        <v>230.72645833333328</v>
      </c>
      <c r="AD122" s="14">
        <f ca="1">IF(testdata[[#This Row],[i]]&lt;11,testdata[[#This Row],[price]],(4*testdata[[#This Row],[iTrend]]+3*AC121+2*AC120+AC119)/10)</f>
        <v>230.49118749999997</v>
      </c>
      <c r="AE122" s="14">
        <f>(4*testdata[[#This Row],[price]]+3*H121+2*H120+H119)/10</f>
        <v>231.98599999999996</v>
      </c>
      <c r="AF122" t="str">
        <f ca="1">IF(OR(ROUND(testdata[[#This Row],[Trendline]],4)&lt;&gt;Table3[[#This Row],[Trendline]],ROUND(testdata[[#This Row],[SmPrice]],4)&lt;&gt;Table3[[#This Row],[SmPrice]]),"ERR","")</f>
        <v/>
      </c>
      <c r="AG122" s="3">
        <v>42912</v>
      </c>
      <c r="AH122" s="14">
        <v>23.8856</v>
      </c>
      <c r="AI122" s="35">
        <v>24</v>
      </c>
      <c r="AJ122" s="14">
        <v>230.72649999999999</v>
      </c>
      <c r="AK122" s="14">
        <v>230.49119999999999</v>
      </c>
      <c r="AL122" s="14">
        <v>231.98599999999999</v>
      </c>
    </row>
    <row r="123" spans="1:38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31">
        <f>(testdata[[#This Row],[high]]+testdata[[#This Row],[low]])/2</f>
        <v>231.07499999999999</v>
      </c>
      <c r="I123" s="24">
        <f>(4*testdata[[#This Row],[price]]+3*H122+2*H121+H120)/10</f>
        <v>231.66050000000001</v>
      </c>
      <c r="J123" s="9">
        <f>(0.0962*testdata[[#This Row],[smooth]]+0.5769*I121-0.5769*I119-0.0962*I117)*(0.075*$Z122+0.54)</f>
        <v>-0.31809803506634349</v>
      </c>
      <c r="K123" s="14">
        <f t="shared" si="1"/>
        <v>1.4371793170887879</v>
      </c>
      <c r="L123" s="14">
        <f>(0.0962*testdata[[#This Row],[detrender]]+0.5769*J121-0.5769*J119-0.0962*J117)*(0.075*$Z122+0.54)</f>
        <v>-0.61572648109680417</v>
      </c>
      <c r="M123" s="9">
        <f>(0.0962*testdata[[#This Row],[I1]]+0.5769*K121-0.5769*K119-0.0962*K117)*(0.075*$Z122+0.54)</f>
        <v>-0.48069317919518495</v>
      </c>
      <c r="N123" s="9">
        <f>(0.0962*testdata[[#This Row],[Q1]]+0.5769*L121-0.5769*L119-0.0962*L117)*(0.075*$Z122+0.54)</f>
        <v>1.057654435632766</v>
      </c>
      <c r="O123" s="9">
        <f>testdata[[#This Row],[I1]]-testdata[[#This Row],[JQ]]</f>
        <v>0.37952488145602192</v>
      </c>
      <c r="P123" s="9">
        <f>testdata[[#This Row],[Q1]]+testdata[[#This Row],[jI]]</f>
        <v>-1.0964196602919891</v>
      </c>
      <c r="Q123" s="9">
        <f>0.2*testdata[[#This Row],[I2]]+0.8*Q122</f>
        <v>0.1358419819426521</v>
      </c>
      <c r="R123" s="9">
        <f>0.2*testdata[[#This Row],[Q2]]+0.8*R122</f>
        <v>-1.8416484721624771E-3</v>
      </c>
      <c r="S123" s="9">
        <f>testdata[[#This Row],[I2'']]*Q122+testdata[[#This Row],[Q2'']]*R122</f>
        <v>9.6768867375631069E-3</v>
      </c>
      <c r="T123" s="9">
        <f>testdata[[#This Row],[I2'']]*R122-testdata[[#This Row],[Q2'']]*Q122</f>
        <v>3.7060217069217999E-2</v>
      </c>
      <c r="U123" s="9">
        <f>0.2*testdata[[#This Row],[Re]]+0.8*U122</f>
        <v>1.8217066839227918</v>
      </c>
      <c r="V123" s="9">
        <f>0.2*testdata[[#This Row],[Im]]+0.8*V122</f>
        <v>0.5812889952133119</v>
      </c>
      <c r="W123" s="9">
        <f>IF(AND(testdata[[#This Row],[Re'']]&lt;&gt;0,testdata[[#This Row],[Im'']]&lt;&gt;0),2*PI()/ATAN(testdata[[#This Row],[Im'']]/testdata[[#This Row],[Re'']]),0)</f>
        <v>20.34199356080406</v>
      </c>
      <c r="X123" s="9">
        <f>IF(testdata[[#This Row],[pd-atan]]&gt;1.5*Z122,1.5*Z122,IF(testdata[[#This Row],[pd-atan]]&lt;0.67*Z122,0.67*Z122,testdata[[#This Row],[pd-atan]]))</f>
        <v>20.34199356080406</v>
      </c>
      <c r="Y123" s="9">
        <f>IF(testdata[[#This Row],[pd-limit1]]&lt;6,6,IF(testdata[[#This Row],[pd-limit1]]&gt;50,50,testdata[[#This Row],[pd-limit1]]))</f>
        <v>20.34199356080406</v>
      </c>
      <c r="Z123" s="14">
        <f>0.2*testdata[[#This Row],[pd-limit2]]+0.8*Z122</f>
        <v>22.70429358024986</v>
      </c>
      <c r="AA123" s="14">
        <f>0.33*testdata[[#This Row],[period]]+0.67*AA122</f>
        <v>23.495754815641224</v>
      </c>
      <c r="AB123" s="32">
        <f>TRUNC(testdata[[#This Row],[SmPd]]+0.5,0)</f>
        <v>23</v>
      </c>
      <c r="AC123" s="14">
        <f ca="1">IF(testdata[[#This Row],[PdInt]]&lt;=0,0,AVERAGE(OFFSET(testdata[[#This Row],[price]],0,0,-testdata[[#This Row],[PdInt]],1)))</f>
        <v>230.99391304347824</v>
      </c>
      <c r="AD123" s="14">
        <f ca="1">IF(testdata[[#This Row],[i]]&lt;11,testdata[[#This Row],[price]],(4*testdata[[#This Row],[iTrend]]+3*AC122+2*AC121+AC120)/10)</f>
        <v>230.74285688405797</v>
      </c>
      <c r="AE123" s="14">
        <f>(4*testdata[[#This Row],[price]]+3*H122+2*H121+H120)/10</f>
        <v>231.66050000000001</v>
      </c>
      <c r="AF123" t="str">
        <f ca="1">IF(OR(ROUND(testdata[[#This Row],[Trendline]],4)&lt;&gt;Table3[[#This Row],[Trendline]],ROUND(testdata[[#This Row],[SmPrice]],4)&lt;&gt;Table3[[#This Row],[SmPrice]]),"ERR","")</f>
        <v/>
      </c>
      <c r="AG123" s="3">
        <v>42913</v>
      </c>
      <c r="AH123" s="14">
        <v>23.495799999999999</v>
      </c>
      <c r="AI123" s="35">
        <v>23</v>
      </c>
      <c r="AJ123" s="14">
        <v>230.9939</v>
      </c>
      <c r="AK123" s="14">
        <v>230.74289999999999</v>
      </c>
      <c r="AL123" s="14">
        <v>231.66050000000001</v>
      </c>
    </row>
    <row r="124" spans="1:38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31">
        <f>(testdata[[#This Row],[high]]+testdata[[#This Row],[low]])/2</f>
        <v>231.67500000000001</v>
      </c>
      <c r="I124" s="24">
        <f>(4*testdata[[#This Row],[price]]+3*H123+2*H122+H121)/10</f>
        <v>231.63749999999999</v>
      </c>
      <c r="J124" s="9">
        <f>(0.0962*testdata[[#This Row],[smooth]]+0.5769*I122-0.5769*I120-0.0962*I118)*(0.075*$Z123+0.54)</f>
        <v>-4.4572835526236226E-2</v>
      </c>
      <c r="K124" s="14">
        <f t="shared" si="1"/>
        <v>0.59201449108945925</v>
      </c>
      <c r="L124" s="14">
        <f>(0.0962*testdata[[#This Row],[detrender]]+0.5769*J122-0.5769*J120-0.0962*J118)*(0.075*$Z123+0.54)</f>
        <v>-1.6792812190627806</v>
      </c>
      <c r="M124" s="9">
        <f>(0.0962*testdata[[#This Row],[I1]]+0.5769*K122-0.5769*K120-0.0962*K118)*(0.075*$Z123+0.54)</f>
        <v>1.2016266073670272</v>
      </c>
      <c r="N124" s="9">
        <f>(0.0962*testdata[[#This Row],[Q1]]+0.5769*L122-0.5769*L120-0.0962*L118)*(0.075*$Z123+0.54)</f>
        <v>2.5123903351423746</v>
      </c>
      <c r="O124" s="9">
        <f>testdata[[#This Row],[I1]]-testdata[[#This Row],[JQ]]</f>
        <v>-1.9203758440529155</v>
      </c>
      <c r="P124" s="9">
        <f>testdata[[#This Row],[Q1]]+testdata[[#This Row],[jI]]</f>
        <v>-0.47765461169575341</v>
      </c>
      <c r="Q124" s="9">
        <f>0.2*testdata[[#This Row],[I2]]+0.8*Q123</f>
        <v>-0.27540158325646147</v>
      </c>
      <c r="R124" s="9">
        <f>0.2*testdata[[#This Row],[Q2]]+0.8*R123</f>
        <v>-9.7004241116880663E-2</v>
      </c>
      <c r="S124" s="9">
        <f>testdata[[#This Row],[I2'']]*Q123+testdata[[#This Row],[Q2'']]*R123</f>
        <v>-3.7232449187255857E-2</v>
      </c>
      <c r="T124" s="9">
        <f>testdata[[#This Row],[I2'']]*R123-testdata[[#This Row],[Q2'']]*Q123</f>
        <v>1.3684441275195362E-2</v>
      </c>
      <c r="U124" s="9">
        <f>0.2*testdata[[#This Row],[Re]]+0.8*U123</f>
        <v>1.4499188573007824</v>
      </c>
      <c r="V124" s="9">
        <f>0.2*testdata[[#This Row],[Im]]+0.8*V123</f>
        <v>0.46776808442568862</v>
      </c>
      <c r="W124" s="9">
        <f>IF(AND(testdata[[#This Row],[Re'']]&lt;&gt;0,testdata[[#This Row],[Im'']]&lt;&gt;0),2*PI()/ATAN(testdata[[#This Row],[Im'']]/testdata[[#This Row],[Re'']]),0)</f>
        <v>20.133587064796441</v>
      </c>
      <c r="X124" s="9">
        <f>IF(testdata[[#This Row],[pd-atan]]&gt;1.5*Z123,1.5*Z123,IF(testdata[[#This Row],[pd-atan]]&lt;0.67*Z123,0.67*Z123,testdata[[#This Row],[pd-atan]]))</f>
        <v>20.133587064796441</v>
      </c>
      <c r="Y124" s="9">
        <f>IF(testdata[[#This Row],[pd-limit1]]&lt;6,6,IF(testdata[[#This Row],[pd-limit1]]&gt;50,50,testdata[[#This Row],[pd-limit1]]))</f>
        <v>20.133587064796441</v>
      </c>
      <c r="Z124" s="14">
        <f>0.2*testdata[[#This Row],[pd-limit2]]+0.8*Z123</f>
        <v>22.190152277159179</v>
      </c>
      <c r="AA124" s="14">
        <f>0.33*testdata[[#This Row],[period]]+0.67*AA123</f>
        <v>23.06490597794215</v>
      </c>
      <c r="AB124" s="32">
        <f>TRUNC(testdata[[#This Row],[SmPd]]+0.5,0)</f>
        <v>23</v>
      </c>
      <c r="AC124" s="14">
        <f ca="1">IF(testdata[[#This Row],[PdInt]]&lt;=0,0,AVERAGE(OFFSET(testdata[[#This Row],[price]],0,0,-testdata[[#This Row],[PdInt]],1)))</f>
        <v>231.10282608695653</v>
      </c>
      <c r="AD124" s="14">
        <f ca="1">IF(testdata[[#This Row],[i]]&lt;11,testdata[[#This Row],[price]],(4*testdata[[#This Row],[iTrend]]+3*AC123+2*AC122+AC121)/10)</f>
        <v>230.93495018115942</v>
      </c>
      <c r="AE124" s="14">
        <f>(4*testdata[[#This Row],[price]]+3*H123+2*H122+H121)/10</f>
        <v>231.63749999999999</v>
      </c>
      <c r="AF124" t="str">
        <f ca="1">IF(OR(ROUND(testdata[[#This Row],[Trendline]],4)&lt;&gt;Table3[[#This Row],[Trendline]],ROUND(testdata[[#This Row],[SmPrice]],4)&lt;&gt;Table3[[#This Row],[SmPrice]]),"ERR","")</f>
        <v/>
      </c>
      <c r="AG124" s="3">
        <v>42914</v>
      </c>
      <c r="AH124" s="14">
        <v>23.064900000000002</v>
      </c>
      <c r="AI124" s="35">
        <v>23</v>
      </c>
      <c r="AJ124" s="14">
        <v>231.1028</v>
      </c>
      <c r="AK124" s="14">
        <v>230.935</v>
      </c>
      <c r="AL124" s="14">
        <v>231.63749999999999</v>
      </c>
    </row>
    <row r="125" spans="1:38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31">
        <f>(testdata[[#This Row],[high]]+testdata[[#This Row],[low]])/2</f>
        <v>230.595</v>
      </c>
      <c r="I125" s="24">
        <f>(4*testdata[[#This Row],[price]]+3*H124+2*H123+H122)/10</f>
        <v>231.19350000000003</v>
      </c>
      <c r="J125" s="9">
        <f>(0.0962*testdata[[#This Row],[smooth]]+0.5769*I123-0.5769*I121-0.0962*I119)*(0.075*$Z124+0.54)</f>
        <v>-0.32774953660836953</v>
      </c>
      <c r="K125" s="14">
        <f t="shared" si="1"/>
        <v>0.13544886638231154</v>
      </c>
      <c r="L125" s="14">
        <f>(0.0962*testdata[[#This Row],[detrender]]+0.5769*J123-0.5769*J121-0.0962*J119)*(0.075*$Z124+0.54)</f>
        <v>-1.4349393522549529</v>
      </c>
      <c r="M125" s="9">
        <f>(0.0962*testdata[[#This Row],[I1]]+0.5769*K123-0.5769*K121-0.0962*K119)*(0.075*$Z124+0.54)</f>
        <v>1.8160114313346971</v>
      </c>
      <c r="N125" s="9">
        <f>(0.0962*testdata[[#This Row],[Q1]]+0.5769*L123-0.5769*L121-0.0962*L119)*(0.075*$Z124+0.54)</f>
        <v>-2.791387571290421</v>
      </c>
      <c r="O125" s="9">
        <f>testdata[[#This Row],[I1]]-testdata[[#This Row],[JQ]]</f>
        <v>2.9268364376727325</v>
      </c>
      <c r="P125" s="9">
        <f>testdata[[#This Row],[Q1]]+testdata[[#This Row],[jI]]</f>
        <v>0.38107207907974416</v>
      </c>
      <c r="Q125" s="9">
        <f>0.2*testdata[[#This Row],[I2]]+0.8*Q124</f>
        <v>0.36504602092937732</v>
      </c>
      <c r="R125" s="9">
        <f>0.2*testdata[[#This Row],[Q2]]+0.8*R124</f>
        <v>-1.3889770775556975E-3</v>
      </c>
      <c r="S125" s="9">
        <f>testdata[[#This Row],[I2'']]*Q124+testdata[[#This Row],[Q2'']]*R124</f>
        <v>-0.10039951545808486</v>
      </c>
      <c r="T125" s="9">
        <f>testdata[[#This Row],[I2'']]*R124-testdata[[#This Row],[Q2'']]*Q124</f>
        <v>-3.5793538719256952E-2</v>
      </c>
      <c r="U125" s="9">
        <f>0.2*testdata[[#This Row],[Re]]+0.8*U124</f>
        <v>1.1398551827490089</v>
      </c>
      <c r="V125" s="9">
        <f>0.2*testdata[[#This Row],[Im]]+0.8*V124</f>
        <v>0.36705575979669952</v>
      </c>
      <c r="W125" s="9">
        <f>IF(AND(testdata[[#This Row],[Re'']]&lt;&gt;0,testdata[[#This Row],[Im'']]&lt;&gt;0),2*PI()/ATAN(testdata[[#This Row],[Im'']]/testdata[[#This Row],[Re'']]),0)</f>
        <v>20.168543689836497</v>
      </c>
      <c r="X125" s="9">
        <f>IF(testdata[[#This Row],[pd-atan]]&gt;1.5*Z124,1.5*Z124,IF(testdata[[#This Row],[pd-atan]]&lt;0.67*Z124,0.67*Z124,testdata[[#This Row],[pd-atan]]))</f>
        <v>20.168543689836497</v>
      </c>
      <c r="Y125" s="9">
        <f>IF(testdata[[#This Row],[pd-limit1]]&lt;6,6,IF(testdata[[#This Row],[pd-limit1]]&gt;50,50,testdata[[#This Row],[pd-limit1]]))</f>
        <v>20.168543689836497</v>
      </c>
      <c r="Z125" s="14">
        <f>0.2*testdata[[#This Row],[pd-limit2]]+0.8*Z124</f>
        <v>21.785830559694642</v>
      </c>
      <c r="AA125" s="14">
        <f>0.33*testdata[[#This Row],[period]]+0.67*AA124</f>
        <v>22.642811089920471</v>
      </c>
      <c r="AB125" s="32">
        <f>TRUNC(testdata[[#This Row],[SmPd]]+0.5,0)</f>
        <v>23</v>
      </c>
      <c r="AC125" s="14">
        <f ca="1">IF(testdata[[#This Row],[PdInt]]&lt;=0,0,AVERAGE(OFFSET(testdata[[#This Row],[price]],0,0,-testdata[[#This Row],[PdInt]],1)))</f>
        <v>231.15847826086954</v>
      </c>
      <c r="AD125" s="14">
        <f ca="1">IF(testdata[[#This Row],[i]]&lt;11,testdata[[#This Row],[price]],(4*testdata[[#This Row],[iTrend]]+3*AC124+2*AC123+AC122)/10)</f>
        <v>231.06566757246372</v>
      </c>
      <c r="AE125" s="14">
        <f>(4*testdata[[#This Row],[price]]+3*H124+2*H123+H122)/10</f>
        <v>231.19350000000003</v>
      </c>
      <c r="AF125" t="str">
        <f ca="1">IF(OR(ROUND(testdata[[#This Row],[Trendline]],4)&lt;&gt;Table3[[#This Row],[Trendline]],ROUND(testdata[[#This Row],[SmPrice]],4)&lt;&gt;Table3[[#This Row],[SmPrice]]),"ERR","")</f>
        <v/>
      </c>
      <c r="AG125" s="3">
        <v>42915</v>
      </c>
      <c r="AH125" s="14">
        <v>22.642800000000001</v>
      </c>
      <c r="AI125" s="35">
        <v>23</v>
      </c>
      <c r="AJ125" s="14">
        <v>231.1585</v>
      </c>
      <c r="AK125" s="14">
        <v>231.06569999999999</v>
      </c>
      <c r="AL125" s="14">
        <v>231.1935</v>
      </c>
    </row>
    <row r="126" spans="1:38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31">
        <f>(testdata[[#This Row],[high]]+testdata[[#This Row],[low]])/2</f>
        <v>230.88</v>
      </c>
      <c r="I126" s="24">
        <f>(4*testdata[[#This Row],[price]]+3*H125+2*H124+H123)/10</f>
        <v>230.97299999999996</v>
      </c>
      <c r="J126" s="9">
        <f>(0.0962*testdata[[#This Row],[smooth]]+0.5769*I124-0.5769*I122-0.0962*I120)*(0.075*$Z125+0.54)</f>
        <v>-0.64316967403353087</v>
      </c>
      <c r="K126" s="14">
        <f t="shared" si="1"/>
        <v>-0.31809803506634349</v>
      </c>
      <c r="L126" s="14">
        <f>(0.0962*testdata[[#This Row],[detrender]]+0.5769*J124-0.5769*J122-0.0962*J120)*(0.075*$Z125+0.54)</f>
        <v>-0.6608423554557642</v>
      </c>
      <c r="M126" s="9">
        <f>(0.0962*testdata[[#This Row],[I1]]+0.5769*K124-0.5769*K122-0.0962*K120)*(0.075*$Z125+0.54)</f>
        <v>-0.58525726721454729</v>
      </c>
      <c r="N126" s="9">
        <f>(0.0962*testdata[[#This Row],[Q1]]+0.5769*L124-0.5769*L122-0.0962*L120)*(0.075*$Z125+0.54)</f>
        <v>-4.5543340177481824</v>
      </c>
      <c r="O126" s="9">
        <f>testdata[[#This Row],[I1]]-testdata[[#This Row],[JQ]]</f>
        <v>4.2362359826818388</v>
      </c>
      <c r="P126" s="9">
        <f>testdata[[#This Row],[Q1]]+testdata[[#This Row],[jI]]</f>
        <v>-1.2460996226703114</v>
      </c>
      <c r="Q126" s="9">
        <f>0.2*testdata[[#This Row],[I2]]+0.8*Q125</f>
        <v>1.1392840132798696</v>
      </c>
      <c r="R126" s="9">
        <f>0.2*testdata[[#This Row],[Q2]]+0.8*R125</f>
        <v>-0.25033110619610682</v>
      </c>
      <c r="S126" s="9">
        <f>testdata[[#This Row],[I2'']]*Q125+testdata[[#This Row],[Q2'']]*R125</f>
        <v>0.4162387999245738</v>
      </c>
      <c r="T126" s="9">
        <f>testdata[[#This Row],[I2'']]*R125-testdata[[#This Row],[Q2'']]*Q125</f>
        <v>8.979993485246679E-2</v>
      </c>
      <c r="U126" s="9">
        <f>0.2*testdata[[#This Row],[Re]]+0.8*U125</f>
        <v>0.99513190618412184</v>
      </c>
      <c r="V126" s="9">
        <f>0.2*testdata[[#This Row],[Im]]+0.8*V125</f>
        <v>0.31160459480785296</v>
      </c>
      <c r="W126" s="9">
        <f>IF(AND(testdata[[#This Row],[Re'']]&lt;&gt;0,testdata[[#This Row],[Im'']]&lt;&gt;0),2*PI()/ATAN(testdata[[#This Row],[Im'']]/testdata[[#This Row],[Re'']]),0)</f>
        <v>20.705305371326077</v>
      </c>
      <c r="X126" s="9">
        <f>IF(testdata[[#This Row],[pd-atan]]&gt;1.5*Z125,1.5*Z125,IF(testdata[[#This Row],[pd-atan]]&lt;0.67*Z125,0.67*Z125,testdata[[#This Row],[pd-atan]]))</f>
        <v>20.705305371326077</v>
      </c>
      <c r="Y126" s="9">
        <f>IF(testdata[[#This Row],[pd-limit1]]&lt;6,6,IF(testdata[[#This Row],[pd-limit1]]&gt;50,50,testdata[[#This Row],[pd-limit1]]))</f>
        <v>20.705305371326077</v>
      </c>
      <c r="Z126" s="14">
        <f>0.2*testdata[[#This Row],[pd-limit2]]+0.8*Z125</f>
        <v>21.569725522020931</v>
      </c>
      <c r="AA126" s="14">
        <f>0.33*testdata[[#This Row],[period]]+0.67*AA125</f>
        <v>22.288692852513623</v>
      </c>
      <c r="AB126" s="32">
        <f>TRUNC(testdata[[#This Row],[SmPd]]+0.5,0)</f>
        <v>22</v>
      </c>
      <c r="AC126" s="14">
        <f ca="1">IF(testdata[[#This Row],[PdInt]]&lt;=0,0,AVERAGE(OFFSET(testdata[[#This Row],[price]],0,0,-testdata[[#This Row],[PdInt]],1)))</f>
        <v>231.33954545454543</v>
      </c>
      <c r="AD126" s="14">
        <f ca="1">IF(testdata[[#This Row],[i]]&lt;11,testdata[[#This Row],[price]],(4*testdata[[#This Row],[iTrend]]+3*AC125+2*AC124+AC123)/10)</f>
        <v>231.20331818181816</v>
      </c>
      <c r="AE126" s="14">
        <f>(4*testdata[[#This Row],[price]]+3*H125+2*H124+H123)/10</f>
        <v>230.97299999999996</v>
      </c>
      <c r="AF126" t="str">
        <f ca="1">IF(OR(ROUND(testdata[[#This Row],[Trendline]],4)&lt;&gt;Table3[[#This Row],[Trendline]],ROUND(testdata[[#This Row],[SmPrice]],4)&lt;&gt;Table3[[#This Row],[SmPrice]]),"ERR","")</f>
        <v/>
      </c>
      <c r="AG126" s="3">
        <v>42916</v>
      </c>
      <c r="AH126" s="14">
        <v>22.288699999999999</v>
      </c>
      <c r="AI126" s="35">
        <v>22</v>
      </c>
      <c r="AJ126" s="14">
        <v>231.33949999999999</v>
      </c>
      <c r="AK126" s="14">
        <v>231.20330000000001</v>
      </c>
      <c r="AL126" s="14">
        <v>230.97300000000001</v>
      </c>
    </row>
    <row r="127" spans="1:38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31">
        <f>(testdata[[#This Row],[high]]+testdata[[#This Row],[low]])/2</f>
        <v>231.505</v>
      </c>
      <c r="I127" s="24">
        <f>(4*testdata[[#This Row],[price]]+3*H126+2*H125+H124)/10</f>
        <v>231.1525</v>
      </c>
      <c r="J127" s="9">
        <f>(0.0962*testdata[[#This Row],[smooth]]+0.5769*I125-0.5769*I123-0.0962*I121)*(0.075*$Z126+0.54)</f>
        <v>-0.71177883276381237</v>
      </c>
      <c r="K127" s="14">
        <f t="shared" si="1"/>
        <v>-4.4572835526236226E-2</v>
      </c>
      <c r="L127" s="14">
        <f>(0.0962*testdata[[#This Row],[detrender]]+0.5769*J125-0.5769*J123-0.0962*J121)*(0.075*$Z126+0.54)</f>
        <v>-0.28264716647306021</v>
      </c>
      <c r="M127" s="9">
        <f>(0.0962*testdata[[#This Row],[I1]]+0.5769*K125-0.5769*K123-0.0962*K121)*(0.075*$Z126+0.54)</f>
        <v>-1.6155693367934501</v>
      </c>
      <c r="N127" s="9">
        <f>(0.0962*testdata[[#This Row],[Q1]]+0.5769*L125-0.5769*L123-0.0962*L121)*(0.075*$Z126+0.54)</f>
        <v>-1.3434842211127236</v>
      </c>
      <c r="O127" s="9">
        <f>testdata[[#This Row],[I1]]-testdata[[#This Row],[JQ]]</f>
        <v>1.2989113855864873</v>
      </c>
      <c r="P127" s="9">
        <f>testdata[[#This Row],[Q1]]+testdata[[#This Row],[jI]]</f>
        <v>-1.8982165032665104</v>
      </c>
      <c r="Q127" s="9">
        <f>0.2*testdata[[#This Row],[I2]]+0.8*Q126</f>
        <v>1.1712094877411932</v>
      </c>
      <c r="R127" s="9">
        <f>0.2*testdata[[#This Row],[Q2]]+0.8*R126</f>
        <v>-0.57990818561018753</v>
      </c>
      <c r="S127" s="9">
        <f>testdata[[#This Row],[I2'']]*Q126+testdata[[#This Row],[Q2'']]*R126</f>
        <v>1.4795093031812223</v>
      </c>
      <c r="T127" s="9">
        <f>testdata[[#This Row],[I2'']]*R126-testdata[[#This Row],[Q2'']]*Q126</f>
        <v>0.36748995838219345</v>
      </c>
      <c r="U127" s="9">
        <f>0.2*testdata[[#This Row],[Re]]+0.8*U126</f>
        <v>1.0920073855835419</v>
      </c>
      <c r="V127" s="9">
        <f>0.2*testdata[[#This Row],[Im]]+0.8*V126</f>
        <v>0.32278166752272108</v>
      </c>
      <c r="W127" s="9">
        <f>IF(AND(testdata[[#This Row],[Re'']]&lt;&gt;0,testdata[[#This Row],[Im'']]&lt;&gt;0),2*PI()/ATAN(testdata[[#This Row],[Im'']]/testdata[[#This Row],[Re'']]),0)</f>
        <v>21.862010465795073</v>
      </c>
      <c r="X127" s="9">
        <f>IF(testdata[[#This Row],[pd-atan]]&gt;1.5*Z126,1.5*Z126,IF(testdata[[#This Row],[pd-atan]]&lt;0.67*Z126,0.67*Z126,testdata[[#This Row],[pd-atan]]))</f>
        <v>21.862010465795073</v>
      </c>
      <c r="Y127" s="9">
        <f>IF(testdata[[#This Row],[pd-limit1]]&lt;6,6,IF(testdata[[#This Row],[pd-limit1]]&gt;50,50,testdata[[#This Row],[pd-limit1]]))</f>
        <v>21.862010465795073</v>
      </c>
      <c r="Z127" s="14">
        <f>0.2*testdata[[#This Row],[pd-limit2]]+0.8*Z126</f>
        <v>21.628182510775758</v>
      </c>
      <c r="AA127" s="14">
        <f>0.33*testdata[[#This Row],[period]]+0.67*AA126</f>
        <v>22.070724439740129</v>
      </c>
      <c r="AB127" s="32">
        <f>TRUNC(testdata[[#This Row],[SmPd]]+0.5,0)</f>
        <v>22</v>
      </c>
      <c r="AC127" s="14">
        <f ca="1">IF(testdata[[#This Row],[PdInt]]&lt;=0,0,AVERAGE(OFFSET(testdata[[#This Row],[price]],0,0,-testdata[[#This Row],[PdInt]],1)))</f>
        <v>231.40295454545458</v>
      </c>
      <c r="AD127" s="14">
        <f ca="1">IF(testdata[[#This Row],[i]]&lt;11,testdata[[#This Row],[price]],(4*testdata[[#This Row],[iTrend]]+3*AC126+2*AC125+AC124)/10)</f>
        <v>231.30502371541502</v>
      </c>
      <c r="AE127" s="14">
        <f>(4*testdata[[#This Row],[price]]+3*H126+2*H125+H124)/10</f>
        <v>231.1525</v>
      </c>
      <c r="AF127" t="str">
        <f ca="1">IF(OR(ROUND(testdata[[#This Row],[Trendline]],4)&lt;&gt;Table3[[#This Row],[Trendline]],ROUND(testdata[[#This Row],[SmPrice]],4)&lt;&gt;Table3[[#This Row],[SmPrice]]),"ERR","")</f>
        <v/>
      </c>
      <c r="AG127" s="3">
        <v>42919</v>
      </c>
      <c r="AH127" s="14">
        <v>22.070699999999999</v>
      </c>
      <c r="AI127" s="35">
        <v>22</v>
      </c>
      <c r="AJ127" s="14">
        <v>231.40299999999999</v>
      </c>
      <c r="AK127" s="14">
        <v>231.30500000000001</v>
      </c>
      <c r="AL127" s="14">
        <v>231.1525</v>
      </c>
    </row>
    <row r="128" spans="1:38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31">
        <f>(testdata[[#This Row],[high]]+testdata[[#This Row],[low]])/2</f>
        <v>231.08500000000001</v>
      </c>
      <c r="I128" s="24">
        <f>(4*testdata[[#This Row],[price]]+3*H127+2*H126+H125)/10</f>
        <v>231.12099999999995</v>
      </c>
      <c r="J128" s="9">
        <f>(0.0962*testdata[[#This Row],[smooth]]+0.5769*I126-0.5769*I124-0.0962*I122)*(0.075*$Z127+0.54)</f>
        <v>-1.0087623568638404</v>
      </c>
      <c r="K128" s="14">
        <f t="shared" si="1"/>
        <v>-0.32774953660836953</v>
      </c>
      <c r="L128" s="14">
        <f>(0.0962*testdata[[#This Row],[detrender]]+0.5769*J126-0.5769*J124-0.0962*J122)*(0.075*$Z127+0.54)</f>
        <v>-0.98463443469257561</v>
      </c>
      <c r="M128" s="9">
        <f>(0.0962*testdata[[#This Row],[I1]]+0.5769*K126-0.5769*K124-0.0962*K122)*(0.075*$Z127+0.54)</f>
        <v>-1.4075018444476937</v>
      </c>
      <c r="N128" s="9">
        <f>(0.0962*testdata[[#This Row],[Q1]]+0.5769*L126-0.5769*L124-0.0962*L122)*(0.075*$Z127+0.54)</f>
        <v>0.66484174207617686</v>
      </c>
      <c r="O128" s="9">
        <f>testdata[[#This Row],[I1]]-testdata[[#This Row],[JQ]]</f>
        <v>-0.99259127868454633</v>
      </c>
      <c r="P128" s="9">
        <f>testdata[[#This Row],[Q1]]+testdata[[#This Row],[jI]]</f>
        <v>-2.3921362791402694</v>
      </c>
      <c r="Q128" s="9">
        <f>0.2*testdata[[#This Row],[I2]]+0.8*Q127</f>
        <v>0.73844933445604533</v>
      </c>
      <c r="R128" s="9">
        <f>0.2*testdata[[#This Row],[Q2]]+0.8*R127</f>
        <v>-0.94235380431620397</v>
      </c>
      <c r="S128" s="9">
        <f>testdata[[#This Row],[I2'']]*Q127+testdata[[#This Row],[Q2'']]*R127</f>
        <v>1.4113575515949575</v>
      </c>
      <c r="T128" s="9">
        <f>testdata[[#This Row],[I2'']]*R127-testdata[[#This Row],[Q2'']]*Q127</f>
        <v>0.67546090271469006</v>
      </c>
      <c r="U128" s="9">
        <f>0.2*testdata[[#This Row],[Re]]+0.8*U127</f>
        <v>1.1558774187858252</v>
      </c>
      <c r="V128" s="9">
        <f>0.2*testdata[[#This Row],[Im]]+0.8*V127</f>
        <v>0.39331751456111486</v>
      </c>
      <c r="W128" s="9">
        <f>IF(AND(testdata[[#This Row],[Re'']]&lt;&gt;0,testdata[[#This Row],[Im'']]&lt;&gt;0),2*PI()/ATAN(testdata[[#This Row],[Im'']]/testdata[[#This Row],[Re'']]),0)</f>
        <v>19.156869369052533</v>
      </c>
      <c r="X128" s="9">
        <f>IF(testdata[[#This Row],[pd-atan]]&gt;1.5*Z127,1.5*Z127,IF(testdata[[#This Row],[pd-atan]]&lt;0.67*Z127,0.67*Z127,testdata[[#This Row],[pd-atan]]))</f>
        <v>19.156869369052533</v>
      </c>
      <c r="Y128" s="9">
        <f>IF(testdata[[#This Row],[pd-limit1]]&lt;6,6,IF(testdata[[#This Row],[pd-limit1]]&gt;50,50,testdata[[#This Row],[pd-limit1]]))</f>
        <v>19.156869369052533</v>
      </c>
      <c r="Z128" s="14">
        <f>0.2*testdata[[#This Row],[pd-limit2]]+0.8*Z127</f>
        <v>21.133919882431112</v>
      </c>
      <c r="AA128" s="14">
        <f>0.33*testdata[[#This Row],[period]]+0.67*AA127</f>
        <v>21.761578935828155</v>
      </c>
      <c r="AB128" s="32">
        <f>TRUNC(testdata[[#This Row],[SmPd]]+0.5,0)</f>
        <v>22</v>
      </c>
      <c r="AC128" s="14">
        <f ca="1">IF(testdata[[#This Row],[PdInt]]&lt;=0,0,AVERAGE(OFFSET(testdata[[#This Row],[price]],0,0,-testdata[[#This Row],[PdInt]],1)))</f>
        <v>231.39522727272725</v>
      </c>
      <c r="AD128" s="14">
        <f ca="1">IF(testdata[[#This Row],[i]]&lt;11,testdata[[#This Row],[price]],(4*testdata[[#This Row],[iTrend]]+3*AC127+2*AC126+AC125)/10)</f>
        <v>231.36273418972331</v>
      </c>
      <c r="AE128" s="14">
        <f>(4*testdata[[#This Row],[price]]+3*H127+2*H126+H125)/10</f>
        <v>231.12099999999995</v>
      </c>
      <c r="AF128" t="str">
        <f ca="1">IF(OR(ROUND(testdata[[#This Row],[Trendline]],4)&lt;&gt;Table3[[#This Row],[Trendline]],ROUND(testdata[[#This Row],[SmPrice]],4)&lt;&gt;Table3[[#This Row],[SmPrice]]),"ERR","")</f>
        <v/>
      </c>
      <c r="AG128" s="3">
        <v>42921</v>
      </c>
      <c r="AH128" s="14">
        <v>21.761600000000001</v>
      </c>
      <c r="AI128" s="35">
        <v>22</v>
      </c>
      <c r="AJ128" s="14">
        <v>231.39519999999999</v>
      </c>
      <c r="AK128" s="14">
        <v>231.36269999999999</v>
      </c>
      <c r="AL128" s="14">
        <v>231.12100000000001</v>
      </c>
    </row>
    <row r="129" spans="1:38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31">
        <f>(testdata[[#This Row],[high]]+testdata[[#This Row],[low]])/2</f>
        <v>229.965</v>
      </c>
      <c r="I129" s="24">
        <f>(4*testdata[[#This Row],[price]]+3*H128+2*H127+H126)/10</f>
        <v>230.70050000000001</v>
      </c>
      <c r="J129" s="9">
        <f>(0.0962*testdata[[#This Row],[smooth]]+0.5769*I127-0.5769*I125-0.0962*I123)*(0.075*$Z128+0.54)</f>
        <v>-0.24651551569272273</v>
      </c>
      <c r="K129" s="14">
        <f t="shared" si="1"/>
        <v>-0.64316967403353087</v>
      </c>
      <c r="L129" s="14">
        <f>(0.0962*testdata[[#This Row],[detrender]]+0.5769*J127-0.5769*J125-0.0962*J123)*(0.075*$Z128+0.54)</f>
        <v>-0.45616250115895818</v>
      </c>
      <c r="M129" s="9">
        <f>(0.0962*testdata[[#This Row],[I1]]+0.5769*K127-0.5769*K125-0.0962*K123)*(0.075*$Z128+0.54)</f>
        <v>-0.64597956977079429</v>
      </c>
      <c r="N129" s="9">
        <f>(0.0962*testdata[[#This Row],[Q1]]+0.5769*L127-0.5769*L125-0.0962*L123)*(0.075*$Z128+0.54)</f>
        <v>1.4452581795305193</v>
      </c>
      <c r="O129" s="9">
        <f>testdata[[#This Row],[I1]]-testdata[[#This Row],[JQ]]</f>
        <v>-2.0884278535640499</v>
      </c>
      <c r="P129" s="9">
        <f>testdata[[#This Row],[Q1]]+testdata[[#This Row],[jI]]</f>
        <v>-1.1021420709297525</v>
      </c>
      <c r="Q129" s="9">
        <f>0.2*testdata[[#This Row],[I2]]+0.8*Q128</f>
        <v>0.17307389685202634</v>
      </c>
      <c r="R129" s="9">
        <f>0.2*testdata[[#This Row],[Q2]]+0.8*R128</f>
        <v>-0.97431145763891369</v>
      </c>
      <c r="S129" s="9">
        <f>testdata[[#This Row],[I2'']]*Q128+testdata[[#This Row],[Q2'']]*R128</f>
        <v>1.0459524126369895</v>
      </c>
      <c r="T129" s="9">
        <f>testdata[[#This Row],[I2'']]*R128-testdata[[#This Row],[Q2'']]*Q128</f>
        <v>0.55638280232001791</v>
      </c>
      <c r="U129" s="9">
        <f>0.2*testdata[[#This Row],[Re]]+0.8*U128</f>
        <v>1.1338924175560581</v>
      </c>
      <c r="V129" s="9">
        <f>0.2*testdata[[#This Row],[Im]]+0.8*V128</f>
        <v>0.42593057211289548</v>
      </c>
      <c r="W129" s="9">
        <f>IF(AND(testdata[[#This Row],[Re'']]&lt;&gt;0,testdata[[#This Row],[Im'']]&lt;&gt;0),2*PI()/ATAN(testdata[[#This Row],[Im'']]/testdata[[#This Row],[Re'']]),0)</f>
        <v>17.485935012603473</v>
      </c>
      <c r="X129" s="9">
        <f>IF(testdata[[#This Row],[pd-atan]]&gt;1.5*Z128,1.5*Z128,IF(testdata[[#This Row],[pd-atan]]&lt;0.67*Z128,0.67*Z128,testdata[[#This Row],[pd-atan]]))</f>
        <v>17.485935012603473</v>
      </c>
      <c r="Y129" s="9">
        <f>IF(testdata[[#This Row],[pd-limit1]]&lt;6,6,IF(testdata[[#This Row],[pd-limit1]]&gt;50,50,testdata[[#This Row],[pd-limit1]]))</f>
        <v>17.485935012603473</v>
      </c>
      <c r="Z129" s="14">
        <f>0.2*testdata[[#This Row],[pd-limit2]]+0.8*Z128</f>
        <v>20.404322908465588</v>
      </c>
      <c r="AA129" s="14">
        <f>0.33*testdata[[#This Row],[period]]+0.67*AA128</f>
        <v>21.313684446798508</v>
      </c>
      <c r="AB129" s="32">
        <f>TRUNC(testdata[[#This Row],[SmPd]]+0.5,0)</f>
        <v>21</v>
      </c>
      <c r="AC129" s="14">
        <f ca="1">IF(testdata[[#This Row],[PdInt]]&lt;=0,0,AVERAGE(OFFSET(testdata[[#This Row],[price]],0,0,-testdata[[#This Row],[PdInt]],1)))</f>
        <v>231.33357142857145</v>
      </c>
      <c r="AD129" s="14">
        <f ca="1">IF(testdata[[#This Row],[i]]&lt;11,testdata[[#This Row],[price]],(4*testdata[[#This Row],[iTrend]]+3*AC128+2*AC127+AC126)/10)</f>
        <v>231.36654220779218</v>
      </c>
      <c r="AE129" s="14">
        <f>(4*testdata[[#This Row],[price]]+3*H128+2*H127+H126)/10</f>
        <v>230.70050000000001</v>
      </c>
      <c r="AF129" t="str">
        <f ca="1">IF(OR(ROUND(testdata[[#This Row],[Trendline]],4)&lt;&gt;Table3[[#This Row],[Trendline]],ROUND(testdata[[#This Row],[SmPrice]],4)&lt;&gt;Table3[[#This Row],[SmPrice]]),"ERR","")</f>
        <v/>
      </c>
      <c r="AG129" s="3">
        <v>42922</v>
      </c>
      <c r="AH129" s="14">
        <v>21.313700000000001</v>
      </c>
      <c r="AI129" s="35">
        <v>21</v>
      </c>
      <c r="AJ129" s="14">
        <v>231.33359999999999</v>
      </c>
      <c r="AK129" s="14">
        <v>231.3665</v>
      </c>
      <c r="AL129" s="14">
        <v>230.70050000000001</v>
      </c>
    </row>
    <row r="130" spans="1:38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31">
        <f>(testdata[[#This Row],[high]]+testdata[[#This Row],[low]])/2</f>
        <v>230.19499999999999</v>
      </c>
      <c r="I130" s="24">
        <f>(4*testdata[[#This Row],[price]]+3*H129+2*H128+H127)/10</f>
        <v>230.435</v>
      </c>
      <c r="J130" s="9">
        <f>(0.0962*testdata[[#This Row],[smooth]]+0.5769*I128-0.5769*I126-0.0962*I124)*(0.075*$Z129+0.54)</f>
        <v>-6.2729374582541395E-2</v>
      </c>
      <c r="K130" s="14">
        <f t="shared" si="1"/>
        <v>-0.71177883276381237</v>
      </c>
      <c r="L130" s="14">
        <f>(0.0962*testdata[[#This Row],[detrender]]+0.5769*J128-0.5769*J126-0.0962*J124)*(0.075*$Z129+0.54)</f>
        <v>-0.44026909828992183</v>
      </c>
      <c r="M130" s="9">
        <f>(0.0962*testdata[[#This Row],[I1]]+0.5769*K128-0.5769*K126-0.0962*K124)*(0.075*$Z129+0.54)</f>
        <v>-0.27119770908183177</v>
      </c>
      <c r="N130" s="9">
        <f>(0.0962*testdata[[#This Row],[Q1]]+0.5769*L128-0.5769*L126-0.0962*L124)*(0.075*$Z129+0.54)</f>
        <v>-0.13995947491755278</v>
      </c>
      <c r="O130" s="9">
        <f>testdata[[#This Row],[I1]]-testdata[[#This Row],[JQ]]</f>
        <v>-0.57181935784625959</v>
      </c>
      <c r="P130" s="9">
        <f>testdata[[#This Row],[Q1]]+testdata[[#This Row],[jI]]</f>
        <v>-0.71146680737175361</v>
      </c>
      <c r="Q130" s="9">
        <f>0.2*testdata[[#This Row],[I2]]+0.8*Q129</f>
        <v>2.409524591236914E-2</v>
      </c>
      <c r="R130" s="9">
        <f>0.2*testdata[[#This Row],[Q2]]+0.8*R129</f>
        <v>-0.92174252758548181</v>
      </c>
      <c r="S130" s="9">
        <f>testdata[[#This Row],[I2'']]*Q129+testdata[[#This Row],[Q2'']]*R129</f>
        <v>0.90223456372524902</v>
      </c>
      <c r="T130" s="9">
        <f>testdata[[#This Row],[I2'']]*R129-testdata[[#This Row],[Q2'']]*Q129</f>
        <v>0.13605329697640728</v>
      </c>
      <c r="U130" s="9">
        <f>0.2*testdata[[#This Row],[Re]]+0.8*U129</f>
        <v>1.0875608467898963</v>
      </c>
      <c r="V130" s="9">
        <f>0.2*testdata[[#This Row],[Im]]+0.8*V129</f>
        <v>0.36795511708559786</v>
      </c>
      <c r="W130" s="9">
        <f>IF(AND(testdata[[#This Row],[Re'']]&lt;&gt;0,testdata[[#This Row],[Im'']]&lt;&gt;0),2*PI()/ATAN(testdata[[#This Row],[Im'']]/testdata[[#This Row],[Re'']]),0)</f>
        <v>19.259317092431093</v>
      </c>
      <c r="X130" s="9">
        <f>IF(testdata[[#This Row],[pd-atan]]&gt;1.5*Z129,1.5*Z129,IF(testdata[[#This Row],[pd-atan]]&lt;0.67*Z129,0.67*Z129,testdata[[#This Row],[pd-atan]]))</f>
        <v>19.259317092431093</v>
      </c>
      <c r="Y130" s="9">
        <f>IF(testdata[[#This Row],[pd-limit1]]&lt;6,6,IF(testdata[[#This Row],[pd-limit1]]&gt;50,50,testdata[[#This Row],[pd-limit1]]))</f>
        <v>19.259317092431093</v>
      </c>
      <c r="Z130" s="14">
        <f>0.2*testdata[[#This Row],[pd-limit2]]+0.8*Z129</f>
        <v>20.175321745258689</v>
      </c>
      <c r="AA130" s="14">
        <f>0.33*testdata[[#This Row],[period]]+0.67*AA129</f>
        <v>20.938024755290368</v>
      </c>
      <c r="AB130" s="32">
        <f>TRUNC(testdata[[#This Row],[SmPd]]+0.5,0)</f>
        <v>21</v>
      </c>
      <c r="AC130" s="14">
        <f ca="1">IF(testdata[[#This Row],[PdInt]]&lt;=0,0,AVERAGE(OFFSET(testdata[[#This Row],[price]],0,0,-testdata[[#This Row],[PdInt]],1)))</f>
        <v>231.29857142857139</v>
      </c>
      <c r="AD130" s="14">
        <f ca="1">IF(testdata[[#This Row],[i]]&lt;11,testdata[[#This Row],[price]],(4*testdata[[#This Row],[iTrend]]+3*AC129+2*AC128+AC127)/10)</f>
        <v>231.33884090909092</v>
      </c>
      <c r="AE130" s="14">
        <f>(4*testdata[[#This Row],[price]]+3*H129+2*H128+H127)/10</f>
        <v>230.435</v>
      </c>
      <c r="AF130" t="str">
        <f ca="1">IF(OR(ROUND(testdata[[#This Row],[Trendline]],4)&lt;&gt;Table3[[#This Row],[Trendline]],ROUND(testdata[[#This Row],[SmPrice]],4)&lt;&gt;Table3[[#This Row],[SmPrice]]),"ERR","")</f>
        <v/>
      </c>
      <c r="AG130" s="3">
        <v>42923</v>
      </c>
      <c r="AH130" s="14">
        <v>20.937999999999999</v>
      </c>
      <c r="AI130" s="35">
        <v>21</v>
      </c>
      <c r="AJ130" s="14">
        <v>231.29859999999999</v>
      </c>
      <c r="AK130" s="14">
        <v>231.33879999999999</v>
      </c>
      <c r="AL130" s="14">
        <v>230.435</v>
      </c>
    </row>
    <row r="131" spans="1:38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31">
        <f>(testdata[[#This Row],[high]]+testdata[[#This Row],[low]])/2</f>
        <v>231.01499999999999</v>
      </c>
      <c r="I131" s="24">
        <f>(4*testdata[[#This Row],[price]]+3*H130+2*H129+H128)/10</f>
        <v>230.56599999999997</v>
      </c>
      <c r="J131" s="9">
        <f>(0.0962*testdata[[#This Row],[smooth]]+0.5769*I129-0.5769*I127-0.0962*I125)*(0.075*$Z130+0.54)</f>
        <v>-0.65931607745411891</v>
      </c>
      <c r="K131" s="14">
        <f t="shared" si="1"/>
        <v>-1.0087623568638404</v>
      </c>
      <c r="L131" s="14">
        <f>(0.0962*testdata[[#This Row],[detrender]]+0.5769*J129-0.5769*J127-0.0962*J125)*(0.075*$Z130+0.54)</f>
        <v>0.48559791071708736</v>
      </c>
      <c r="M131" s="9">
        <f>(0.0962*testdata[[#This Row],[I1]]+0.5769*K129-0.5769*K127-0.0962*K125)*(0.075*$Z130+0.54)</f>
        <v>-0.93501157907178856</v>
      </c>
      <c r="N131" s="9">
        <f>(0.0962*testdata[[#This Row],[Q1]]+0.5769*L129-0.5769*L127-0.0962*L125)*(0.075*$Z130+0.54)</f>
        <v>0.17380869933481935</v>
      </c>
      <c r="O131" s="9">
        <f>testdata[[#This Row],[I1]]-testdata[[#This Row],[JQ]]</f>
        <v>-1.1825710561986598</v>
      </c>
      <c r="P131" s="9">
        <f>testdata[[#This Row],[Q1]]+testdata[[#This Row],[jI]]</f>
        <v>-0.4494136683547012</v>
      </c>
      <c r="Q131" s="9">
        <f>0.2*testdata[[#This Row],[I2]]+0.8*Q130</f>
        <v>-0.21723801450983665</v>
      </c>
      <c r="R131" s="9">
        <f>0.2*testdata[[#This Row],[Q2]]+0.8*R130</f>
        <v>-0.82727675573932569</v>
      </c>
      <c r="S131" s="9">
        <f>testdata[[#This Row],[I2'']]*Q130+testdata[[#This Row],[Q2'']]*R130</f>
        <v>0.7573017644667539</v>
      </c>
      <c r="T131" s="9">
        <f>testdata[[#This Row],[I2'']]*R130-testdata[[#This Row],[Q2'']]*Q130</f>
        <v>0.22017095344907439</v>
      </c>
      <c r="U131" s="9">
        <f>0.2*testdata[[#This Row],[Re]]+0.8*U130</f>
        <v>1.0215090303252679</v>
      </c>
      <c r="V131" s="9">
        <f>0.2*testdata[[#This Row],[Im]]+0.8*V130</f>
        <v>0.33839828435829322</v>
      </c>
      <c r="W131" s="9">
        <f>IF(AND(testdata[[#This Row],[Re'']]&lt;&gt;0,testdata[[#This Row],[Im'']]&lt;&gt;0),2*PI()/ATAN(testdata[[#This Row],[Im'']]/testdata[[#This Row],[Re'']]),0)</f>
        <v>19.641396336301224</v>
      </c>
      <c r="X131" s="9">
        <f>IF(testdata[[#This Row],[pd-atan]]&gt;1.5*Z130,1.5*Z130,IF(testdata[[#This Row],[pd-atan]]&lt;0.67*Z130,0.67*Z130,testdata[[#This Row],[pd-atan]]))</f>
        <v>19.641396336301224</v>
      </c>
      <c r="Y131" s="9">
        <f>IF(testdata[[#This Row],[pd-limit1]]&lt;6,6,IF(testdata[[#This Row],[pd-limit1]]&gt;50,50,testdata[[#This Row],[pd-limit1]]))</f>
        <v>19.641396336301224</v>
      </c>
      <c r="Z131" s="14">
        <f>0.2*testdata[[#This Row],[pd-limit2]]+0.8*Z130</f>
        <v>20.068536663467196</v>
      </c>
      <c r="AA131" s="14">
        <f>0.33*testdata[[#This Row],[period]]+0.67*AA130</f>
        <v>20.651093684988723</v>
      </c>
      <c r="AB131" s="32">
        <f>TRUNC(testdata[[#This Row],[SmPd]]+0.5,0)</f>
        <v>21</v>
      </c>
      <c r="AC131" s="14">
        <f ca="1">IF(testdata[[#This Row],[PdInt]]&lt;=0,0,AVERAGE(OFFSET(testdata[[#This Row],[price]],0,0,-testdata[[#This Row],[PdInt]],1)))</f>
        <v>231.28547619047617</v>
      </c>
      <c r="AD131" s="14">
        <f ca="1">IF(testdata[[#This Row],[i]]&lt;11,testdata[[#This Row],[price]],(4*testdata[[#This Row],[iTrend]]+3*AC130+2*AC129+AC128)/10)</f>
        <v>231.30999891774891</v>
      </c>
      <c r="AE131" s="14">
        <f>(4*testdata[[#This Row],[price]]+3*H130+2*H129+H128)/10</f>
        <v>230.56599999999997</v>
      </c>
      <c r="AF131" t="str">
        <f ca="1">IF(OR(ROUND(testdata[[#This Row],[Trendline]],4)&lt;&gt;Table3[[#This Row],[Trendline]],ROUND(testdata[[#This Row],[SmPrice]],4)&lt;&gt;Table3[[#This Row],[SmPrice]]),"ERR","")</f>
        <v/>
      </c>
      <c r="AG131" s="3">
        <v>42926</v>
      </c>
      <c r="AH131" s="14">
        <v>20.6511</v>
      </c>
      <c r="AI131" s="35">
        <v>21</v>
      </c>
      <c r="AJ131" s="14">
        <v>231.28550000000001</v>
      </c>
      <c r="AK131" s="14">
        <v>231.31</v>
      </c>
      <c r="AL131" s="14">
        <v>230.566</v>
      </c>
    </row>
    <row r="132" spans="1:38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31">
        <f>(testdata[[#This Row],[high]]+testdata[[#This Row],[low]])/2</f>
        <v>230.46</v>
      </c>
      <c r="I132" s="24">
        <f>(4*testdata[[#This Row],[price]]+3*H131+2*H130+H129)/10</f>
        <v>230.52400000000003</v>
      </c>
      <c r="J132" s="9">
        <f>(0.0962*testdata[[#This Row],[smooth]]+0.5769*I130-0.5769*I128-0.0962*I126)*(0.075*$Z131+0.54)</f>
        <v>-0.89770858623939986</v>
      </c>
      <c r="K132" s="14">
        <f t="shared" si="1"/>
        <v>-0.24651551569272273</v>
      </c>
      <c r="L132" s="14">
        <f>(0.0962*testdata[[#This Row],[detrender]]+0.5769*J130-0.5769*J128-0.0962*J126)*(0.075*$Z131+0.54)</f>
        <v>1.0660902678979649</v>
      </c>
      <c r="M132" s="9">
        <f>(0.0962*testdata[[#This Row],[I1]]+0.5769*K130-0.5769*K128-0.0962*K126)*(0.075*$Z131+0.54)</f>
        <v>-0.43901034304345843</v>
      </c>
      <c r="N132" s="9">
        <f>(0.0962*testdata[[#This Row],[Q1]]+0.5769*L130-0.5769*L128-0.0962*L126)*(0.075*$Z131+0.54)</f>
        <v>0.9820257939847471</v>
      </c>
      <c r="O132" s="9">
        <f>testdata[[#This Row],[I1]]-testdata[[#This Row],[JQ]]</f>
        <v>-1.2285413096774698</v>
      </c>
      <c r="P132" s="9">
        <f>testdata[[#This Row],[Q1]]+testdata[[#This Row],[jI]]</f>
        <v>0.62707992485450648</v>
      </c>
      <c r="Q132" s="9">
        <f>0.2*testdata[[#This Row],[I2]]+0.8*Q131</f>
        <v>-0.41949867354336334</v>
      </c>
      <c r="R132" s="9">
        <f>0.2*testdata[[#This Row],[Q2]]+0.8*R131</f>
        <v>-0.53640541962055921</v>
      </c>
      <c r="S132" s="9">
        <f>testdata[[#This Row],[I2'']]*Q131+testdata[[#This Row],[Q2'']]*R131</f>
        <v>0.53488679423475827</v>
      </c>
      <c r="T132" s="9">
        <f>testdata[[#This Row],[I2'']]*R131-testdata[[#This Row],[Q2'']]*Q131</f>
        <v>0.23051385335521807</v>
      </c>
      <c r="U132" s="9">
        <f>0.2*testdata[[#This Row],[Re]]+0.8*U131</f>
        <v>0.924184583107166</v>
      </c>
      <c r="V132" s="9">
        <f>0.2*testdata[[#This Row],[Im]]+0.8*V131</f>
        <v>0.31682139815767824</v>
      </c>
      <c r="W132" s="9">
        <f>IF(AND(testdata[[#This Row],[Re'']]&lt;&gt;0,testdata[[#This Row],[Im'']]&lt;&gt;0),2*PI()/ATAN(testdata[[#This Row],[Im'']]/testdata[[#This Row],[Re'']]),0)</f>
        <v>19.025150566365134</v>
      </c>
      <c r="X132" s="9">
        <f>IF(testdata[[#This Row],[pd-atan]]&gt;1.5*Z131,1.5*Z131,IF(testdata[[#This Row],[pd-atan]]&lt;0.67*Z131,0.67*Z131,testdata[[#This Row],[pd-atan]]))</f>
        <v>19.025150566365134</v>
      </c>
      <c r="Y132" s="9">
        <f>IF(testdata[[#This Row],[pd-limit1]]&lt;6,6,IF(testdata[[#This Row],[pd-limit1]]&gt;50,50,testdata[[#This Row],[pd-limit1]]))</f>
        <v>19.025150566365134</v>
      </c>
      <c r="Z132" s="14">
        <f>0.2*testdata[[#This Row],[pd-limit2]]+0.8*Z131</f>
        <v>19.859859444046783</v>
      </c>
      <c r="AA132" s="14">
        <f>0.33*testdata[[#This Row],[period]]+0.67*AA131</f>
        <v>20.389986385477883</v>
      </c>
      <c r="AB132" s="32">
        <f>TRUNC(testdata[[#This Row],[SmPd]]+0.5,0)</f>
        <v>20</v>
      </c>
      <c r="AC132" s="14">
        <f ca="1">IF(testdata[[#This Row],[PdInt]]&lt;=0,0,AVERAGE(OFFSET(testdata[[#This Row],[price]],0,0,-testdata[[#This Row],[PdInt]],1)))</f>
        <v>231.29725000000002</v>
      </c>
      <c r="AD132" s="14">
        <f ca="1">IF(testdata[[#This Row],[i]]&lt;11,testdata[[#This Row],[price]],(4*testdata[[#This Row],[iTrend]]+3*AC131+2*AC130+AC129)/10)</f>
        <v>231.29761428571427</v>
      </c>
      <c r="AE132" s="14">
        <f>(4*testdata[[#This Row],[price]]+3*H131+2*H130+H129)/10</f>
        <v>230.52400000000003</v>
      </c>
      <c r="AF132" t="str">
        <f ca="1">IF(OR(ROUND(testdata[[#This Row],[Trendline]],4)&lt;&gt;Table3[[#This Row],[Trendline]],ROUND(testdata[[#This Row],[SmPrice]],4)&lt;&gt;Table3[[#This Row],[SmPrice]]),"ERR","")</f>
        <v/>
      </c>
      <c r="AG132" s="3">
        <v>42927</v>
      </c>
      <c r="AH132" s="14">
        <v>20.39</v>
      </c>
      <c r="AI132" s="35">
        <v>20</v>
      </c>
      <c r="AJ132" s="14">
        <v>231.29730000000001</v>
      </c>
      <c r="AK132" s="14">
        <v>231.29759999999999</v>
      </c>
      <c r="AL132" s="14">
        <v>230.524</v>
      </c>
    </row>
    <row r="133" spans="1:38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31">
        <f>(testdata[[#This Row],[high]]+testdata[[#This Row],[low]])/2</f>
        <v>232.41500000000002</v>
      </c>
      <c r="I133" s="24">
        <f>(4*testdata[[#This Row],[price]]+3*H132+2*H131+H130)/10</f>
        <v>231.32649999999998</v>
      </c>
      <c r="J133" s="9">
        <f>(0.0962*testdata[[#This Row],[smooth]]+0.5769*I131-0.5769*I129-0.0962*I127)*(0.075*$Z132+0.54)</f>
        <v>-0.12350305886795593</v>
      </c>
      <c r="K133" s="14">
        <f t="shared" ref="K133:K196" si="2">J130</f>
        <v>-6.2729374582541395E-2</v>
      </c>
      <c r="L133" s="14">
        <f>(0.0962*testdata[[#This Row],[detrender]]+0.5769*J131-0.5769*J129-0.0962*J127)*(0.075*$Z132+0.54)</f>
        <v>-0.3684589145728549</v>
      </c>
      <c r="M133" s="9">
        <f>(0.0962*testdata[[#This Row],[I1]]+0.5769*K131-0.5769*K129-0.0962*K127)*(0.075*$Z132+0.54)</f>
        <v>-0.43158529759224334</v>
      </c>
      <c r="N133" s="9">
        <f>(0.0962*testdata[[#This Row],[Q1]]+0.5769*L131-0.5769*L129-0.0962*L127)*(0.075*$Z132+0.54)</f>
        <v>1.08587121408806</v>
      </c>
      <c r="O133" s="9">
        <f>testdata[[#This Row],[I1]]-testdata[[#This Row],[JQ]]</f>
        <v>-1.1486005886706014</v>
      </c>
      <c r="P133" s="9">
        <f>testdata[[#This Row],[Q1]]+testdata[[#This Row],[jI]]</f>
        <v>-0.80004421216509825</v>
      </c>
      <c r="Q133" s="9">
        <f>0.2*testdata[[#This Row],[I2]]+0.8*Q132</f>
        <v>-0.56531905656881098</v>
      </c>
      <c r="R133" s="9">
        <f>0.2*testdata[[#This Row],[Q2]]+0.8*R132</f>
        <v>-0.58913317812946708</v>
      </c>
      <c r="S133" s="9">
        <f>testdata[[#This Row],[I2'']]*Q132+testdata[[#This Row],[Q2'']]*R132</f>
        <v>0.55316482398633227</v>
      </c>
      <c r="T133" s="9">
        <f>testdata[[#This Row],[I2'']]*R132-testdata[[#This Row],[Q2'']]*Q132</f>
        <v>5.6099618992594247E-2</v>
      </c>
      <c r="U133" s="9">
        <f>0.2*testdata[[#This Row],[Re]]+0.8*U132</f>
        <v>0.84998063128299928</v>
      </c>
      <c r="V133" s="9">
        <f>0.2*testdata[[#This Row],[Im]]+0.8*V132</f>
        <v>0.26467704232466144</v>
      </c>
      <c r="W133" s="9">
        <f>IF(AND(testdata[[#This Row],[Re'']]&lt;&gt;0,testdata[[#This Row],[Im'']]&lt;&gt;0),2*PI()/ATAN(testdata[[#This Row],[Im'']]/testdata[[#This Row],[Re'']]),0)</f>
        <v>20.813864982788431</v>
      </c>
      <c r="X133" s="9">
        <f>IF(testdata[[#This Row],[pd-atan]]&gt;1.5*Z132,1.5*Z132,IF(testdata[[#This Row],[pd-atan]]&lt;0.67*Z132,0.67*Z132,testdata[[#This Row],[pd-atan]]))</f>
        <v>20.813864982788431</v>
      </c>
      <c r="Y133" s="9">
        <f>IF(testdata[[#This Row],[pd-limit1]]&lt;6,6,IF(testdata[[#This Row],[pd-limit1]]&gt;50,50,testdata[[#This Row],[pd-limit1]]))</f>
        <v>20.813864982788431</v>
      </c>
      <c r="Z133" s="14">
        <f>0.2*testdata[[#This Row],[pd-limit2]]+0.8*Z132</f>
        <v>20.050660551795112</v>
      </c>
      <c r="AA133" s="14">
        <f>0.33*testdata[[#This Row],[period]]+0.67*AA132</f>
        <v>20.278008860362569</v>
      </c>
      <c r="AB133" s="32">
        <f>TRUNC(testdata[[#This Row],[SmPd]]+0.5,0)</f>
        <v>20</v>
      </c>
      <c r="AC133" s="14">
        <f ca="1">IF(testdata[[#This Row],[PdInt]]&lt;=0,0,AVERAGE(OFFSET(testdata[[#This Row],[price]],0,0,-testdata[[#This Row],[PdInt]],1)))</f>
        <v>231.33725000000004</v>
      </c>
      <c r="AD133" s="14">
        <f ca="1">IF(testdata[[#This Row],[i]]&lt;11,testdata[[#This Row],[price]],(4*testdata[[#This Row],[iTrend]]+3*AC132+2*AC131+AC130)/10)</f>
        <v>231.31102738095242</v>
      </c>
      <c r="AE133" s="14">
        <f>(4*testdata[[#This Row],[price]]+3*H132+2*H131+H130)/10</f>
        <v>231.32649999999998</v>
      </c>
      <c r="AF133" t="str">
        <f ca="1">IF(OR(ROUND(testdata[[#This Row],[Trendline]],4)&lt;&gt;Table3[[#This Row],[Trendline]],ROUND(testdata[[#This Row],[SmPrice]],4)&lt;&gt;Table3[[#This Row],[SmPrice]]),"ERR","")</f>
        <v/>
      </c>
      <c r="AG133" s="3">
        <v>42928</v>
      </c>
      <c r="AH133" s="14">
        <v>20.277999999999999</v>
      </c>
      <c r="AI133" s="35">
        <v>20</v>
      </c>
      <c r="AJ133" s="14">
        <v>231.3373</v>
      </c>
      <c r="AK133" s="14">
        <v>231.31100000000001</v>
      </c>
      <c r="AL133" s="14">
        <v>231.32650000000001</v>
      </c>
    </row>
    <row r="134" spans="1:38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31">
        <f>(testdata[[#This Row],[high]]+testdata[[#This Row],[low]])/2</f>
        <v>232.8</v>
      </c>
      <c r="I134" s="24">
        <f>(4*testdata[[#This Row],[price]]+3*H133+2*H132+H131)/10</f>
        <v>232.03800000000001</v>
      </c>
      <c r="J134" s="9">
        <f>(0.0962*testdata[[#This Row],[smooth]]+0.5769*I132-0.5769*I130-0.0962*I128)*(0.075*$Z133+0.54)</f>
        <v>0.28523164209592827</v>
      </c>
      <c r="K134" s="14">
        <f t="shared" si="2"/>
        <v>-0.65931607745411891</v>
      </c>
      <c r="L134" s="14">
        <f>(0.0962*testdata[[#This Row],[detrender]]+0.5769*J132-0.5769*J130-0.0962*J128)*(0.075*$Z133+0.54)</f>
        <v>-0.73008052224580289</v>
      </c>
      <c r="M134" s="9">
        <f>(0.0962*testdata[[#This Row],[I1]]+0.5769*K132-0.5769*K130-0.0962*K128)*(0.075*$Z133+0.54)</f>
        <v>0.48338660464891681</v>
      </c>
      <c r="N134" s="9">
        <f>(0.0962*testdata[[#This Row],[Q1]]+0.5769*L132-0.5769*L130-0.0962*L128)*(0.075*$Z133+0.54)</f>
        <v>1.826148797733617</v>
      </c>
      <c r="O134" s="9">
        <f>testdata[[#This Row],[I1]]-testdata[[#This Row],[JQ]]</f>
        <v>-2.485464875187736</v>
      </c>
      <c r="P134" s="9">
        <f>testdata[[#This Row],[Q1]]+testdata[[#This Row],[jI]]</f>
        <v>-0.24669391759688608</v>
      </c>
      <c r="Q134" s="9">
        <f>0.2*testdata[[#This Row],[I2]]+0.8*Q133</f>
        <v>-0.94934822029259602</v>
      </c>
      <c r="R134" s="9">
        <f>0.2*testdata[[#This Row],[Q2]]+0.8*R133</f>
        <v>-0.52064532602295088</v>
      </c>
      <c r="S134" s="9">
        <f>testdata[[#This Row],[I2'']]*Q133+testdata[[#This Row],[Q2'']]*R133</f>
        <v>0.84341407584924366</v>
      </c>
      <c r="T134" s="9">
        <f>testdata[[#This Row],[I2'']]*R133-testdata[[#This Row],[Q2'']]*Q133</f>
        <v>0.26496180965827493</v>
      </c>
      <c r="U134" s="9">
        <f>0.2*testdata[[#This Row],[Re]]+0.8*U133</f>
        <v>0.84866732019624824</v>
      </c>
      <c r="V134" s="9">
        <f>0.2*testdata[[#This Row],[Im]]+0.8*V133</f>
        <v>0.26473399579138412</v>
      </c>
      <c r="W134" s="9">
        <f>IF(AND(testdata[[#This Row],[Re'']]&lt;&gt;0,testdata[[#This Row],[Im'']]&lt;&gt;0),2*PI()/ATAN(testdata[[#This Row],[Im'']]/testdata[[#This Row],[Re'']]),0)</f>
        <v>20.779421392442703</v>
      </c>
      <c r="X134" s="9">
        <f>IF(testdata[[#This Row],[pd-atan]]&gt;1.5*Z133,1.5*Z133,IF(testdata[[#This Row],[pd-atan]]&lt;0.67*Z133,0.67*Z133,testdata[[#This Row],[pd-atan]]))</f>
        <v>20.779421392442703</v>
      </c>
      <c r="Y134" s="9">
        <f>IF(testdata[[#This Row],[pd-limit1]]&lt;6,6,IF(testdata[[#This Row],[pd-limit1]]&gt;50,50,testdata[[#This Row],[pd-limit1]]))</f>
        <v>20.779421392442703</v>
      </c>
      <c r="Z134" s="14">
        <f>0.2*testdata[[#This Row],[pd-limit2]]+0.8*Z133</f>
        <v>20.196412719924631</v>
      </c>
      <c r="AA134" s="14">
        <f>0.33*testdata[[#This Row],[period]]+0.67*AA133</f>
        <v>20.251082134018052</v>
      </c>
      <c r="AB134" s="32">
        <f>TRUNC(testdata[[#This Row],[SmPd]]+0.5,0)</f>
        <v>20</v>
      </c>
      <c r="AC134" s="14">
        <f ca="1">IF(testdata[[#This Row],[PdInt]]&lt;=0,0,AVERAGE(OFFSET(testdata[[#This Row],[price]],0,0,-testdata[[#This Row],[PdInt]],1)))</f>
        <v>231.39725000000004</v>
      </c>
      <c r="AD134" s="14">
        <f ca="1">IF(testdata[[#This Row],[i]]&lt;11,testdata[[#This Row],[price]],(4*testdata[[#This Row],[iTrend]]+3*AC133+2*AC132+AC131)/10)</f>
        <v>231.34807261904763</v>
      </c>
      <c r="AE134" s="14">
        <f>(4*testdata[[#This Row],[price]]+3*H133+2*H132+H131)/10</f>
        <v>232.03800000000001</v>
      </c>
      <c r="AF134" t="str">
        <f ca="1">IF(OR(ROUND(testdata[[#This Row],[Trendline]],4)&lt;&gt;Table3[[#This Row],[Trendline]],ROUND(testdata[[#This Row],[SmPrice]],4)&lt;&gt;Table3[[#This Row],[SmPrice]]),"ERR","")</f>
        <v/>
      </c>
      <c r="AG134" s="3">
        <v>42929</v>
      </c>
      <c r="AH134" s="14">
        <v>20.251100000000001</v>
      </c>
      <c r="AI134" s="35">
        <v>20</v>
      </c>
      <c r="AJ134" s="14">
        <v>231.3973</v>
      </c>
      <c r="AK134" s="14">
        <v>231.34809999999999</v>
      </c>
      <c r="AL134" s="14">
        <v>232.03800000000001</v>
      </c>
    </row>
    <row r="135" spans="1:38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31">
        <f>(testdata[[#This Row],[high]]+testdata[[#This Row],[low]])/2</f>
        <v>233.74</v>
      </c>
      <c r="I135" s="24">
        <f>(4*testdata[[#This Row],[price]]+3*H134+2*H133+H132)/10</f>
        <v>232.86500000000001</v>
      </c>
      <c r="J135" s="9">
        <f>(0.0962*testdata[[#This Row],[smooth]]+0.5769*I133-0.5769*I131-0.0962*I129)*(0.075*$Z134+0.54)</f>
        <v>1.3293232929591567</v>
      </c>
      <c r="K135" s="14">
        <f t="shared" si="2"/>
        <v>-0.89770858623939986</v>
      </c>
      <c r="L135" s="14">
        <f>(0.0962*testdata[[#This Row],[detrender]]+0.5769*J133-0.5769*J131-0.0962*J129)*(0.075*$Z134+0.54)</f>
        <v>0.94662733876984639</v>
      </c>
      <c r="M135" s="9">
        <f>(0.0962*testdata[[#This Row],[I1]]+0.5769*K133-0.5769*K131-0.0962*K129)*(0.075*$Z134+0.54)</f>
        <v>1.0710897081308206</v>
      </c>
      <c r="N135" s="9">
        <f>(0.0962*testdata[[#This Row],[Q1]]+0.5769*L133-0.5769*L131-0.0962*L129)*(0.075*$Z134+0.54)</f>
        <v>-0.73509438172038755</v>
      </c>
      <c r="O135" s="9">
        <f>testdata[[#This Row],[I1]]-testdata[[#This Row],[JQ]]</f>
        <v>-0.16261420451901232</v>
      </c>
      <c r="P135" s="9">
        <f>testdata[[#This Row],[Q1]]+testdata[[#This Row],[jI]]</f>
        <v>2.0177170469006671</v>
      </c>
      <c r="Q135" s="9">
        <f>0.2*testdata[[#This Row],[I2]]+0.8*Q134</f>
        <v>-0.7920014171378793</v>
      </c>
      <c r="R135" s="9">
        <f>0.2*testdata[[#This Row],[Q2]]+0.8*R134</f>
        <v>-1.2972851438227295E-2</v>
      </c>
      <c r="S135" s="9">
        <f>testdata[[#This Row],[I2'']]*Q134+testdata[[#This Row],[Q2'']]*R134</f>
        <v>0.75863939029556282</v>
      </c>
      <c r="T135" s="9">
        <f>testdata[[#This Row],[I2'']]*R134-testdata[[#This Row],[Q2'']]*Q134</f>
        <v>0.40003608261138895</v>
      </c>
      <c r="U135" s="9">
        <f>0.2*testdata[[#This Row],[Re]]+0.8*U134</f>
        <v>0.83066173421611122</v>
      </c>
      <c r="V135" s="9">
        <f>0.2*testdata[[#This Row],[Im]]+0.8*V134</f>
        <v>0.29179441315538512</v>
      </c>
      <c r="W135" s="9">
        <f>IF(AND(testdata[[#This Row],[Re'']]&lt;&gt;0,testdata[[#This Row],[Im'']]&lt;&gt;0),2*PI()/ATAN(testdata[[#This Row],[Im'']]/testdata[[#This Row],[Re'']]),0)</f>
        <v>18.599529696432491</v>
      </c>
      <c r="X135" s="9">
        <f>IF(testdata[[#This Row],[pd-atan]]&gt;1.5*Z134,1.5*Z134,IF(testdata[[#This Row],[pd-atan]]&lt;0.67*Z134,0.67*Z134,testdata[[#This Row],[pd-atan]]))</f>
        <v>18.599529696432491</v>
      </c>
      <c r="Y135" s="9">
        <f>IF(testdata[[#This Row],[pd-limit1]]&lt;6,6,IF(testdata[[#This Row],[pd-limit1]]&gt;50,50,testdata[[#This Row],[pd-limit1]]))</f>
        <v>18.599529696432491</v>
      </c>
      <c r="Z135" s="14">
        <f>0.2*testdata[[#This Row],[pd-limit2]]+0.8*Z134</f>
        <v>19.877036115226204</v>
      </c>
      <c r="AA135" s="14">
        <f>0.33*testdata[[#This Row],[period]]+0.67*AA134</f>
        <v>20.127646947816743</v>
      </c>
      <c r="AB135" s="32">
        <f>TRUNC(testdata[[#This Row],[SmPd]]+0.5,0)</f>
        <v>20</v>
      </c>
      <c r="AC135" s="14">
        <f ca="1">IF(testdata[[#This Row],[PdInt]]&lt;=0,0,AVERAGE(OFFSET(testdata[[#This Row],[price]],0,0,-testdata[[#This Row],[PdInt]],1)))</f>
        <v>231.54900000000004</v>
      </c>
      <c r="AD135" s="14">
        <f ca="1">IF(testdata[[#This Row],[i]]&lt;11,testdata[[#This Row],[price]],(4*testdata[[#This Row],[iTrend]]+3*AC134+2*AC133+AC132)/10)</f>
        <v>231.43595000000005</v>
      </c>
      <c r="AE135" s="14">
        <f>(4*testdata[[#This Row],[price]]+3*H134+2*H133+H132)/10</f>
        <v>232.86500000000001</v>
      </c>
      <c r="AF135" t="str">
        <f ca="1">IF(OR(ROUND(testdata[[#This Row],[Trendline]],4)&lt;&gt;Table3[[#This Row],[Trendline]],ROUND(testdata[[#This Row],[SmPrice]],4)&lt;&gt;Table3[[#This Row],[SmPrice]]),"ERR","")</f>
        <v/>
      </c>
      <c r="AG135" s="3">
        <v>42930</v>
      </c>
      <c r="AH135" s="14">
        <v>20.127600000000001</v>
      </c>
      <c r="AI135" s="35">
        <v>20</v>
      </c>
      <c r="AJ135" s="14">
        <v>231.54900000000001</v>
      </c>
      <c r="AK135" s="14">
        <v>231.43600000000001</v>
      </c>
      <c r="AL135" s="14">
        <v>232.86500000000001</v>
      </c>
    </row>
    <row r="136" spans="1:38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31">
        <f>(testdata[[#This Row],[high]]+testdata[[#This Row],[low]])/2</f>
        <v>234.19499999999999</v>
      </c>
      <c r="I136" s="24">
        <f>(4*testdata[[#This Row],[price]]+3*H135+2*H134+H133)/10</f>
        <v>233.60149999999999</v>
      </c>
      <c r="J136" s="9">
        <f>(0.0962*testdata[[#This Row],[smooth]]+0.5769*I134-0.5769*I132-0.0962*I130)*(0.075*$Z135+0.54)</f>
        <v>2.3923452919216488</v>
      </c>
      <c r="K136" s="14">
        <f t="shared" si="2"/>
        <v>-0.12350305886795593</v>
      </c>
      <c r="L136" s="14">
        <f>(0.0962*testdata[[#This Row],[detrender]]+0.5769*J134-0.5769*J132-0.0962*J130)*(0.075*$Z135+0.54)</f>
        <v>1.8655057092214704</v>
      </c>
      <c r="M136" s="9">
        <f>(0.0962*testdata[[#This Row],[I1]]+0.5769*K134-0.5769*K132-0.0962*K130)*(0.075*$Z135+0.54)</f>
        <v>-0.36869279966127638</v>
      </c>
      <c r="N136" s="9">
        <f>(0.0962*testdata[[#This Row],[Q1]]+0.5769*L134-0.5769*L132-0.0962*L130)*(0.075*$Z135+0.54)</f>
        <v>-1.6538560088078358</v>
      </c>
      <c r="O136" s="9">
        <f>testdata[[#This Row],[I1]]-testdata[[#This Row],[JQ]]</f>
        <v>1.5303529499398798</v>
      </c>
      <c r="P136" s="9">
        <f>testdata[[#This Row],[Q1]]+testdata[[#This Row],[jI]]</f>
        <v>1.4968129095601941</v>
      </c>
      <c r="Q136" s="9">
        <f>0.2*testdata[[#This Row],[I2]]+0.8*Q135</f>
        <v>-0.32753054372232748</v>
      </c>
      <c r="R136" s="9">
        <f>0.2*testdata[[#This Row],[Q2]]+0.8*R135</f>
        <v>0.28898430076145704</v>
      </c>
      <c r="S136" s="9">
        <f>testdata[[#This Row],[I2'']]*Q135+testdata[[#This Row],[Q2'']]*R135</f>
        <v>0.25565570438226515</v>
      </c>
      <c r="T136" s="9">
        <f>testdata[[#This Row],[I2'']]*R135-testdata[[#This Row],[Q2'']]*Q135</f>
        <v>0.23312498081886468</v>
      </c>
      <c r="U136" s="9">
        <f>0.2*testdata[[#This Row],[Re]]+0.8*U135</f>
        <v>0.71566052824934201</v>
      </c>
      <c r="V136" s="9">
        <f>0.2*testdata[[#This Row],[Im]]+0.8*V135</f>
        <v>0.28006052668808101</v>
      </c>
      <c r="W136" s="9">
        <f>IF(AND(testdata[[#This Row],[Re'']]&lt;&gt;0,testdata[[#This Row],[Im'']]&lt;&gt;0),2*PI()/ATAN(testdata[[#This Row],[Im'']]/testdata[[#This Row],[Re'']]),0)</f>
        <v>16.844490930558603</v>
      </c>
      <c r="X136" s="9">
        <f>IF(testdata[[#This Row],[pd-atan]]&gt;1.5*Z135,1.5*Z135,IF(testdata[[#This Row],[pd-atan]]&lt;0.67*Z135,0.67*Z135,testdata[[#This Row],[pd-atan]]))</f>
        <v>16.844490930558603</v>
      </c>
      <c r="Y136" s="9">
        <f>IF(testdata[[#This Row],[pd-limit1]]&lt;6,6,IF(testdata[[#This Row],[pd-limit1]]&gt;50,50,testdata[[#This Row],[pd-limit1]]))</f>
        <v>16.844490930558603</v>
      </c>
      <c r="Z136" s="14">
        <f>0.2*testdata[[#This Row],[pd-limit2]]+0.8*Z135</f>
        <v>19.270527078292684</v>
      </c>
      <c r="AA136" s="14">
        <f>0.33*testdata[[#This Row],[period]]+0.67*AA135</f>
        <v>19.844797390873804</v>
      </c>
      <c r="AB136" s="32">
        <f>TRUNC(testdata[[#This Row],[SmPd]]+0.5,0)</f>
        <v>20</v>
      </c>
      <c r="AC136" s="14">
        <f ca="1">IF(testdata[[#This Row],[PdInt]]&lt;=0,0,AVERAGE(OFFSET(testdata[[#This Row],[price]],0,0,-testdata[[#This Row],[PdInt]],1)))</f>
        <v>231.71025</v>
      </c>
      <c r="AD136" s="14">
        <f ca="1">IF(testdata[[#This Row],[i]]&lt;11,testdata[[#This Row],[price]],(4*testdata[[#This Row],[iTrend]]+3*AC135+2*AC134+AC133)/10)</f>
        <v>231.56197500000002</v>
      </c>
      <c r="AE136" s="14">
        <f>(4*testdata[[#This Row],[price]]+3*H135+2*H134+H133)/10</f>
        <v>233.60149999999999</v>
      </c>
      <c r="AF136" t="str">
        <f ca="1">IF(OR(ROUND(testdata[[#This Row],[Trendline]],4)&lt;&gt;Table3[[#This Row],[Trendline]],ROUND(testdata[[#This Row],[SmPrice]],4)&lt;&gt;Table3[[#This Row],[SmPrice]]),"ERR","")</f>
        <v/>
      </c>
      <c r="AG136" s="3">
        <v>42933</v>
      </c>
      <c r="AH136" s="14">
        <v>19.844799999999999</v>
      </c>
      <c r="AI136" s="35">
        <v>20</v>
      </c>
      <c r="AJ136" s="14">
        <v>231.71029999999999</v>
      </c>
      <c r="AK136" s="14">
        <v>231.56200000000001</v>
      </c>
      <c r="AL136" s="14">
        <v>233.60149999999999</v>
      </c>
    </row>
    <row r="137" spans="1:38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31">
        <f>(testdata[[#This Row],[high]]+testdata[[#This Row],[low]])/2</f>
        <v>233.79</v>
      </c>
      <c r="I137" s="24">
        <f>(4*testdata[[#This Row],[price]]+3*H136+2*H135+H134)/10</f>
        <v>233.80250000000001</v>
      </c>
      <c r="J137" s="9">
        <f>(0.0962*testdata[[#This Row],[smooth]]+0.5769*I135-0.5769*I133-0.0962*I131)*(0.075*$Z136+0.54)</f>
        <v>2.3801873427723317</v>
      </c>
      <c r="K137" s="14">
        <f t="shared" si="2"/>
        <v>0.28523164209592827</v>
      </c>
      <c r="L137" s="14">
        <f>(0.0962*testdata[[#This Row],[detrender]]+0.5769*J135-0.5769*J133-0.0962*J131)*(0.075*$Z136+0.54)</f>
        <v>2.2444407915206424</v>
      </c>
      <c r="M137" s="9">
        <f>(0.0962*testdata[[#This Row],[I1]]+0.5769*K135-0.5769*K133-0.0962*K131)*(0.075*$Z136+0.54)</f>
        <v>-0.70917973517410882</v>
      </c>
      <c r="N137" s="9">
        <f>(0.0962*testdata[[#This Row],[Q1]]+0.5769*L135-0.5769*L133-0.0962*L131)*(0.075*$Z136+0.54)</f>
        <v>1.8420984283553783</v>
      </c>
      <c r="O137" s="9">
        <f>testdata[[#This Row],[I1]]-testdata[[#This Row],[JQ]]</f>
        <v>-1.5568667862594501</v>
      </c>
      <c r="P137" s="9">
        <f>testdata[[#This Row],[Q1]]+testdata[[#This Row],[jI]]</f>
        <v>1.5352610563465334</v>
      </c>
      <c r="Q137" s="9">
        <f>0.2*testdata[[#This Row],[I2]]+0.8*Q136</f>
        <v>-0.57339779222975196</v>
      </c>
      <c r="R137" s="9">
        <f>0.2*testdata[[#This Row],[Q2]]+0.8*R136</f>
        <v>0.53823965187847234</v>
      </c>
      <c r="S137" s="9">
        <f>testdata[[#This Row],[I2'']]*Q136+testdata[[#This Row],[Q2'']]*R136</f>
        <v>0.34334810009838324</v>
      </c>
      <c r="T137" s="9">
        <f>testdata[[#This Row],[I2'']]*R136-testdata[[#This Row],[Q2'']]*Q136</f>
        <v>1.0586965786994224E-2</v>
      </c>
      <c r="U137" s="9">
        <f>0.2*testdata[[#This Row],[Re]]+0.8*U136</f>
        <v>0.64119804261915037</v>
      </c>
      <c r="V137" s="9">
        <f>0.2*testdata[[#This Row],[Im]]+0.8*V136</f>
        <v>0.22616581450786366</v>
      </c>
      <c r="W137" s="9">
        <f>IF(AND(testdata[[#This Row],[Re'']]&lt;&gt;0,testdata[[#This Row],[Im'']]&lt;&gt;0),2*PI()/ATAN(testdata[[#This Row],[Im'']]/testdata[[#This Row],[Re'']]),0)</f>
        <v>18.529041881391475</v>
      </c>
      <c r="X137" s="9">
        <f>IF(testdata[[#This Row],[pd-atan]]&gt;1.5*Z136,1.5*Z136,IF(testdata[[#This Row],[pd-atan]]&lt;0.67*Z136,0.67*Z136,testdata[[#This Row],[pd-atan]]))</f>
        <v>18.529041881391475</v>
      </c>
      <c r="Y137" s="9">
        <f>IF(testdata[[#This Row],[pd-limit1]]&lt;6,6,IF(testdata[[#This Row],[pd-limit1]]&gt;50,50,testdata[[#This Row],[pd-limit1]]))</f>
        <v>18.529041881391475</v>
      </c>
      <c r="Z137" s="14">
        <f>0.2*testdata[[#This Row],[pd-limit2]]+0.8*Z136</f>
        <v>19.122230038912441</v>
      </c>
      <c r="AA137" s="14">
        <f>0.33*testdata[[#This Row],[period]]+0.67*AA136</f>
        <v>19.606350164726557</v>
      </c>
      <c r="AB137" s="32">
        <f>TRUNC(testdata[[#This Row],[SmPd]]+0.5,0)</f>
        <v>20</v>
      </c>
      <c r="AC137" s="14">
        <f ca="1">IF(testdata[[#This Row],[PdInt]]&lt;=0,0,AVERAGE(OFFSET(testdata[[#This Row],[price]],0,0,-testdata[[#This Row],[PdInt]],1)))</f>
        <v>231.762</v>
      </c>
      <c r="AD137" s="14">
        <f ca="1">IF(testdata[[#This Row],[i]]&lt;11,testdata[[#This Row],[price]],(4*testdata[[#This Row],[iTrend]]+3*AC136+2*AC135+AC134)/10)</f>
        <v>231.66739999999999</v>
      </c>
      <c r="AE137" s="14">
        <f>(4*testdata[[#This Row],[price]]+3*H136+2*H135+H134)/10</f>
        <v>233.80250000000001</v>
      </c>
      <c r="AF137" t="str">
        <f ca="1">IF(OR(ROUND(testdata[[#This Row],[Trendline]],4)&lt;&gt;Table3[[#This Row],[Trendline]],ROUND(testdata[[#This Row],[SmPrice]],4)&lt;&gt;Table3[[#This Row],[SmPrice]]),"ERR","")</f>
        <v/>
      </c>
      <c r="AG137" s="3">
        <v>42934</v>
      </c>
      <c r="AH137" s="14">
        <v>19.606400000000001</v>
      </c>
      <c r="AI137" s="35">
        <v>20</v>
      </c>
      <c r="AJ137" s="14">
        <v>231.762</v>
      </c>
      <c r="AK137" s="14">
        <v>231.66739999999999</v>
      </c>
      <c r="AL137" s="14">
        <v>233.80250000000001</v>
      </c>
    </row>
    <row r="138" spans="1:38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31">
        <f>(testdata[[#This Row],[high]]+testdata[[#This Row],[low]])/2</f>
        <v>235.04</v>
      </c>
      <c r="I138" s="24">
        <f>(4*testdata[[#This Row],[price]]+3*H137+2*H136+H135)/10</f>
        <v>234.36599999999999</v>
      </c>
      <c r="J138" s="9">
        <f>(0.0962*testdata[[#This Row],[smooth]]+0.5769*I136-0.5769*I134-0.0962*I132)*(0.075*$Z137+0.54)</f>
        <v>2.5103186037596967</v>
      </c>
      <c r="K138" s="14">
        <f t="shared" si="2"/>
        <v>1.3293232929591567</v>
      </c>
      <c r="L138" s="14">
        <f>(0.0962*testdata[[#This Row],[detrender]]+0.5769*J136-0.5769*J134-0.0962*J132)*(0.075*$Z137+0.54)</f>
        <v>3.0470207082992884</v>
      </c>
      <c r="M138" s="9">
        <f>(0.0962*testdata[[#This Row],[I1]]+0.5769*K136-0.5769*K134-0.0962*K132)*(0.075*$Z137+0.54)</f>
        <v>0.90951114027062829</v>
      </c>
      <c r="N138" s="9">
        <f>(0.0962*testdata[[#This Row],[Q1]]+0.5769*L136-0.5769*L134-0.0962*L132)*(0.075*$Z137+0.54)</f>
        <v>3.3323137873656345</v>
      </c>
      <c r="O138" s="9">
        <f>testdata[[#This Row],[I1]]-testdata[[#This Row],[JQ]]</f>
        <v>-2.002990494406478</v>
      </c>
      <c r="P138" s="9">
        <f>testdata[[#This Row],[Q1]]+testdata[[#This Row],[jI]]</f>
        <v>3.9565318485699166</v>
      </c>
      <c r="Q138" s="9">
        <f>0.2*testdata[[#This Row],[I2]]+0.8*Q137</f>
        <v>-0.85931633266509722</v>
      </c>
      <c r="R138" s="9">
        <f>0.2*testdata[[#This Row],[Q2]]+0.8*R137</f>
        <v>1.2218980912167612</v>
      </c>
      <c r="S138" s="9">
        <f>testdata[[#This Row],[I2'']]*Q137+testdata[[#This Row],[Q2'']]*R137</f>
        <v>1.1504040912246132</v>
      </c>
      <c r="T138" s="9">
        <f>testdata[[#This Row],[I2'']]*R137-testdata[[#This Row],[Q2'']]*Q137</f>
        <v>0.23811554408629149</v>
      </c>
      <c r="U138" s="9">
        <f>0.2*testdata[[#This Row],[Re]]+0.8*U137</f>
        <v>0.74303925234024293</v>
      </c>
      <c r="V138" s="9">
        <f>0.2*testdata[[#This Row],[Im]]+0.8*V137</f>
        <v>0.22855576042354925</v>
      </c>
      <c r="W138" s="9">
        <f>IF(AND(testdata[[#This Row],[Re'']]&lt;&gt;0,testdata[[#This Row],[Im'']]&lt;&gt;0),2*PI()/ATAN(testdata[[#This Row],[Im'']]/testdata[[#This Row],[Re'']]),0)</f>
        <v>21.055490595458576</v>
      </c>
      <c r="X138" s="9">
        <f>IF(testdata[[#This Row],[pd-atan]]&gt;1.5*Z137,1.5*Z137,IF(testdata[[#This Row],[pd-atan]]&lt;0.67*Z137,0.67*Z137,testdata[[#This Row],[pd-atan]]))</f>
        <v>21.055490595458576</v>
      </c>
      <c r="Y138" s="9">
        <f>IF(testdata[[#This Row],[pd-limit1]]&lt;6,6,IF(testdata[[#This Row],[pd-limit1]]&gt;50,50,testdata[[#This Row],[pd-limit1]]))</f>
        <v>21.055490595458576</v>
      </c>
      <c r="Z138" s="14">
        <f>0.2*testdata[[#This Row],[pd-limit2]]+0.8*Z137</f>
        <v>19.50888215022167</v>
      </c>
      <c r="AA138" s="14">
        <f>0.33*testdata[[#This Row],[period]]+0.67*AA137</f>
        <v>19.574185719939948</v>
      </c>
      <c r="AB138" s="32">
        <f>TRUNC(testdata[[#This Row],[SmPd]]+0.5,0)</f>
        <v>20</v>
      </c>
      <c r="AC138" s="14">
        <f ca="1">IF(testdata[[#This Row],[PdInt]]&lt;=0,0,AVERAGE(OFFSET(testdata[[#This Row],[price]],0,0,-testdata[[#This Row],[PdInt]],1)))</f>
        <v>231.89924999999999</v>
      </c>
      <c r="AD138" s="14">
        <f ca="1">IF(testdata[[#This Row],[i]]&lt;11,testdata[[#This Row],[price]],(4*testdata[[#This Row],[iTrend]]+3*AC137+2*AC136+AC135)/10)</f>
        <v>231.78524999999999</v>
      </c>
      <c r="AE138" s="14">
        <f>(4*testdata[[#This Row],[price]]+3*H137+2*H136+H135)/10</f>
        <v>234.36599999999999</v>
      </c>
      <c r="AF138" t="str">
        <f ca="1">IF(OR(ROUND(testdata[[#This Row],[Trendline]],4)&lt;&gt;Table3[[#This Row],[Trendline]],ROUND(testdata[[#This Row],[SmPrice]],4)&lt;&gt;Table3[[#This Row],[SmPrice]]),"ERR","")</f>
        <v/>
      </c>
      <c r="AG138" s="3">
        <v>42935</v>
      </c>
      <c r="AH138" s="14">
        <v>19.574200000000001</v>
      </c>
      <c r="AI138" s="35">
        <v>20</v>
      </c>
      <c r="AJ138" s="14">
        <v>231.89920000000001</v>
      </c>
      <c r="AK138" s="14">
        <v>231.78530000000001</v>
      </c>
      <c r="AL138" s="14">
        <v>234.36600000000001</v>
      </c>
    </row>
    <row r="139" spans="1:38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31">
        <f>(testdata[[#This Row],[high]]+testdata[[#This Row],[low]])/2</f>
        <v>235.45999999999998</v>
      </c>
      <c r="I139" s="24">
        <f>(4*testdata[[#This Row],[price]]+3*H138+2*H137+H136)/10</f>
        <v>234.87350000000001</v>
      </c>
      <c r="J139" s="9">
        <f>(0.0962*testdata[[#This Row],[smooth]]+0.5769*I137-0.5769*I135-0.0962*I133)*(0.075*$Z138+0.54)</f>
        <v>1.7669230605125394</v>
      </c>
      <c r="K139" s="14">
        <f t="shared" si="2"/>
        <v>2.3923452919216488</v>
      </c>
      <c r="L139" s="14">
        <f>(0.0962*testdata[[#This Row],[detrender]]+0.5769*J137-0.5769*J135-0.0962*J133)*(0.075*$Z138+0.54)</f>
        <v>1.5787001855357998</v>
      </c>
      <c r="M139" s="9">
        <f>(0.0962*testdata[[#This Row],[I1]]+0.5769*K137-0.5769*K135-0.0962*K133)*(0.075*$Z138+0.54)</f>
        <v>1.8401412889553146</v>
      </c>
      <c r="N139" s="9">
        <f>(0.0962*testdata[[#This Row],[Q1]]+0.5769*L137-0.5769*L135-0.0962*L133)*(0.075*$Z138+0.54)</f>
        <v>1.8750141796509092</v>
      </c>
      <c r="O139" s="9">
        <f>testdata[[#This Row],[I1]]-testdata[[#This Row],[JQ]]</f>
        <v>0.51733111227073958</v>
      </c>
      <c r="P139" s="9">
        <f>testdata[[#This Row],[Q1]]+testdata[[#This Row],[jI]]</f>
        <v>3.4188414744911144</v>
      </c>
      <c r="Q139" s="9">
        <f>0.2*testdata[[#This Row],[I2]]+0.8*Q138</f>
        <v>-0.58398684367792986</v>
      </c>
      <c r="R139" s="9">
        <f>0.2*testdata[[#This Row],[Q2]]+0.8*R138</f>
        <v>1.6612867678716319</v>
      </c>
      <c r="S139" s="9">
        <f>testdata[[#This Row],[I2'']]*Q138+testdata[[#This Row],[Q2'']]*R138</f>
        <v>2.5317525634599938</v>
      </c>
      <c r="T139" s="9">
        <f>testdata[[#This Row],[I2'']]*R138-testdata[[#This Row],[Q2'']]*Q138</f>
        <v>0.71399844328673967</v>
      </c>
      <c r="U139" s="9">
        <f>0.2*testdata[[#This Row],[Re]]+0.8*U138</f>
        <v>1.1007819145641933</v>
      </c>
      <c r="V139" s="9">
        <f>0.2*testdata[[#This Row],[Im]]+0.8*V138</f>
        <v>0.32564429699618735</v>
      </c>
      <c r="W139" s="9">
        <f>IF(AND(testdata[[#This Row],[Re'']]&lt;&gt;0,testdata[[#This Row],[Im'']]&lt;&gt;0),2*PI()/ATAN(testdata[[#This Row],[Im'']]/testdata[[#This Row],[Re'']]),0)</f>
        <v>21.84492946251564</v>
      </c>
      <c r="X139" s="9">
        <f>IF(testdata[[#This Row],[pd-atan]]&gt;1.5*Z138,1.5*Z138,IF(testdata[[#This Row],[pd-atan]]&lt;0.67*Z138,0.67*Z138,testdata[[#This Row],[pd-atan]]))</f>
        <v>21.84492946251564</v>
      </c>
      <c r="Y139" s="9">
        <f>IF(testdata[[#This Row],[pd-limit1]]&lt;6,6,IF(testdata[[#This Row],[pd-limit1]]&gt;50,50,testdata[[#This Row],[pd-limit1]]))</f>
        <v>21.84492946251564</v>
      </c>
      <c r="Z139" s="14">
        <f>0.2*testdata[[#This Row],[pd-limit2]]+0.8*Z138</f>
        <v>19.976091612680467</v>
      </c>
      <c r="AA139" s="14">
        <f>0.33*testdata[[#This Row],[period]]+0.67*AA138</f>
        <v>19.706814664544318</v>
      </c>
      <c r="AB139" s="32">
        <f>TRUNC(testdata[[#This Row],[SmPd]]+0.5,0)</f>
        <v>20</v>
      </c>
      <c r="AC139" s="14">
        <f ca="1">IF(testdata[[#This Row],[PdInt]]&lt;=0,0,AVERAGE(OFFSET(testdata[[#This Row],[price]],0,0,-testdata[[#This Row],[PdInt]],1)))</f>
        <v>232.08725000000004</v>
      </c>
      <c r="AD139" s="14">
        <f ca="1">IF(testdata[[#This Row],[i]]&lt;11,testdata[[#This Row],[price]],(4*testdata[[#This Row],[iTrend]]+3*AC138+2*AC137+AC136)/10)</f>
        <v>231.92810000000003</v>
      </c>
      <c r="AE139" s="14">
        <f>(4*testdata[[#This Row],[price]]+3*H138+2*H137+H136)/10</f>
        <v>234.87350000000001</v>
      </c>
      <c r="AF139" t="str">
        <f ca="1">IF(OR(ROUND(testdata[[#This Row],[Trendline]],4)&lt;&gt;Table3[[#This Row],[Trendline]],ROUND(testdata[[#This Row],[SmPrice]],4)&lt;&gt;Table3[[#This Row],[SmPrice]]),"ERR","")</f>
        <v/>
      </c>
      <c r="AG139" s="3">
        <v>42936</v>
      </c>
      <c r="AH139" s="14">
        <v>19.706800000000001</v>
      </c>
      <c r="AI139" s="35">
        <v>20</v>
      </c>
      <c r="AJ139" s="14">
        <v>232.0873</v>
      </c>
      <c r="AK139" s="14">
        <v>231.9281</v>
      </c>
      <c r="AL139" s="14">
        <v>234.87350000000001</v>
      </c>
    </row>
    <row r="140" spans="1:38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31">
        <f>(testdata[[#This Row],[high]]+testdata[[#This Row],[low]])/2</f>
        <v>235.07999999999998</v>
      </c>
      <c r="I140" s="24">
        <f>(4*testdata[[#This Row],[price]]+3*H139+2*H138+H137)/10</f>
        <v>235.05699999999996</v>
      </c>
      <c r="J140" s="9">
        <f>(0.0962*testdata[[#This Row],[smooth]]+0.5769*I138-0.5769*I136-0.0962*I134)*(0.075*$Z139+0.54)</f>
        <v>1.4908827977497838</v>
      </c>
      <c r="K140" s="14">
        <f t="shared" si="2"/>
        <v>2.3801873427723317</v>
      </c>
      <c r="L140" s="14">
        <f>(0.0962*testdata[[#This Row],[detrender]]+0.5769*J138-0.5769*J136-0.0962*J134)*(0.075*$Z139+0.54)</f>
        <v>0.37511657548350708</v>
      </c>
      <c r="M140" s="9">
        <f>(0.0962*testdata[[#This Row],[I1]]+0.5769*K138-0.5769*K136-0.0962*K134)*(0.075*$Z139+0.54)</f>
        <v>2.304265736348766</v>
      </c>
      <c r="N140" s="9">
        <f>(0.0962*testdata[[#This Row],[Q1]]+0.5769*L138-0.5769*L136-0.0962*L134)*(0.075*$Z139+0.54)</f>
        <v>1.6059764952245281</v>
      </c>
      <c r="O140" s="9">
        <f>testdata[[#This Row],[I1]]-testdata[[#This Row],[JQ]]</f>
        <v>0.77421084754780356</v>
      </c>
      <c r="P140" s="9">
        <f>testdata[[#This Row],[Q1]]+testdata[[#This Row],[jI]]</f>
        <v>2.6793823118322733</v>
      </c>
      <c r="Q140" s="9">
        <f>0.2*testdata[[#This Row],[I2]]+0.8*Q139</f>
        <v>-0.31234730543278322</v>
      </c>
      <c r="R140" s="9">
        <f>0.2*testdata[[#This Row],[Q2]]+0.8*R139</f>
        <v>1.8649058766637603</v>
      </c>
      <c r="S140" s="9">
        <f>testdata[[#This Row],[I2'']]*Q139+testdata[[#This Row],[Q2'']]*R139</f>
        <v>3.2805501732585478</v>
      </c>
      <c r="T140" s="9">
        <f>testdata[[#This Row],[I2'']]*R139-testdata[[#This Row],[Q2'']]*Q139</f>
        <v>0.57018205117345033</v>
      </c>
      <c r="U140" s="9">
        <f>0.2*testdata[[#This Row],[Re]]+0.8*U139</f>
        <v>1.5367355663030642</v>
      </c>
      <c r="V140" s="9">
        <f>0.2*testdata[[#This Row],[Im]]+0.8*V139</f>
        <v>0.37455184783163997</v>
      </c>
      <c r="W140" s="9">
        <f>IF(AND(testdata[[#This Row],[Re'']]&lt;&gt;0,testdata[[#This Row],[Im'']]&lt;&gt;0),2*PI()/ATAN(testdata[[#This Row],[Im'']]/testdata[[#This Row],[Re'']]),0)</f>
        <v>26.281686532505439</v>
      </c>
      <c r="X140" s="9">
        <f>IF(testdata[[#This Row],[pd-atan]]&gt;1.5*Z139,1.5*Z139,IF(testdata[[#This Row],[pd-atan]]&lt;0.67*Z139,0.67*Z139,testdata[[#This Row],[pd-atan]]))</f>
        <v>26.281686532505439</v>
      </c>
      <c r="Y140" s="9">
        <f>IF(testdata[[#This Row],[pd-limit1]]&lt;6,6,IF(testdata[[#This Row],[pd-limit1]]&gt;50,50,testdata[[#This Row],[pd-limit1]]))</f>
        <v>26.281686532505439</v>
      </c>
      <c r="Z140" s="14">
        <f>0.2*testdata[[#This Row],[pd-limit2]]+0.8*Z139</f>
        <v>21.237210596645461</v>
      </c>
      <c r="AA140" s="14">
        <f>0.33*testdata[[#This Row],[period]]+0.67*AA139</f>
        <v>20.211845322137695</v>
      </c>
      <c r="AB140" s="32">
        <f>TRUNC(testdata[[#This Row],[SmPd]]+0.5,0)</f>
        <v>20</v>
      </c>
      <c r="AC140" s="14">
        <f ca="1">IF(testdata[[#This Row],[PdInt]]&lt;=0,0,AVERAGE(OFFSET(testdata[[#This Row],[price]],0,0,-testdata[[#This Row],[PdInt]],1)))</f>
        <v>232.25200000000004</v>
      </c>
      <c r="AD140" s="14">
        <f ca="1">IF(testdata[[#This Row],[i]]&lt;11,testdata[[#This Row],[price]],(4*testdata[[#This Row],[iTrend]]+3*AC139+2*AC138+AC137)/10)</f>
        <v>232.08302500000005</v>
      </c>
      <c r="AE140" s="14">
        <f>(4*testdata[[#This Row],[price]]+3*H139+2*H138+H137)/10</f>
        <v>235.05699999999996</v>
      </c>
      <c r="AF140" t="str">
        <f ca="1">IF(OR(ROUND(testdata[[#This Row],[Trendline]],4)&lt;&gt;Table3[[#This Row],[Trendline]],ROUND(testdata[[#This Row],[SmPrice]],4)&lt;&gt;Table3[[#This Row],[SmPrice]]),"ERR","")</f>
        <v/>
      </c>
      <c r="AG140" s="3">
        <v>42937</v>
      </c>
      <c r="AH140" s="14">
        <v>20.2118</v>
      </c>
      <c r="AI140" s="35">
        <v>20</v>
      </c>
      <c r="AJ140" s="14">
        <v>232.25200000000001</v>
      </c>
      <c r="AK140" s="14">
        <v>232.083</v>
      </c>
      <c r="AL140" s="14">
        <v>235.05699999999999</v>
      </c>
    </row>
    <row r="141" spans="1:38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31">
        <f>(testdata[[#This Row],[high]]+testdata[[#This Row],[low]])/2</f>
        <v>235.16000000000003</v>
      </c>
      <c r="I141" s="24">
        <f>(4*testdata[[#This Row],[price]]+3*H140+2*H139+H138)/10</f>
        <v>235.18400000000003</v>
      </c>
      <c r="J141" s="9">
        <f>(0.0962*testdata[[#This Row],[smooth]]+0.5769*I139-0.5769*I137-0.0962*I135)*(0.075*$Z140+0.54)</f>
        <v>1.793565513424811</v>
      </c>
      <c r="K141" s="14">
        <f t="shared" si="2"/>
        <v>2.5103186037596967</v>
      </c>
      <c r="L141" s="14">
        <f>(0.0962*testdata[[#This Row],[detrender]]+0.5769*J139-0.5769*J137-0.0962*J135)*(0.075*$Z140+0.54)</f>
        <v>-0.659314017958753</v>
      </c>
      <c r="M141" s="9">
        <f>(0.0962*testdata[[#This Row],[I1]]+0.5769*K139-0.5769*K137-0.0962*K135)*(0.075*$Z140+0.54)</f>
        <v>3.2918475921740993</v>
      </c>
      <c r="N141" s="9">
        <f>(0.0962*testdata[[#This Row],[Q1]]+0.5769*L139-0.5769*L137-0.0962*L135)*(0.075*$Z140+0.54)</f>
        <v>-1.1486300819781223</v>
      </c>
      <c r="O141" s="9">
        <f>testdata[[#This Row],[I1]]-testdata[[#This Row],[JQ]]</f>
        <v>3.6589486857378191</v>
      </c>
      <c r="P141" s="9">
        <f>testdata[[#This Row],[Q1]]+testdata[[#This Row],[jI]]</f>
        <v>2.6325335742153464</v>
      </c>
      <c r="Q141" s="9">
        <f>0.2*testdata[[#This Row],[I2]]+0.8*Q140</f>
        <v>0.48191189280133728</v>
      </c>
      <c r="R141" s="9">
        <f>0.2*testdata[[#This Row],[Q2]]+0.8*R140</f>
        <v>2.018431416174078</v>
      </c>
      <c r="S141" s="9">
        <f>testdata[[#This Row],[I2'']]*Q140+testdata[[#This Row],[Q2'']]*R140</f>
        <v>3.6136607284932842</v>
      </c>
      <c r="T141" s="9">
        <f>testdata[[#This Row],[I2'']]*R140-testdata[[#This Row],[Q2'']]*Q140</f>
        <v>1.5291719349622199</v>
      </c>
      <c r="U141" s="9">
        <f>0.2*testdata[[#This Row],[Re]]+0.8*U140</f>
        <v>1.9521205987411083</v>
      </c>
      <c r="V141" s="9">
        <f>0.2*testdata[[#This Row],[Im]]+0.8*V140</f>
        <v>0.6054758652577561</v>
      </c>
      <c r="W141" s="9">
        <f>IF(AND(testdata[[#This Row],[Re'']]&lt;&gt;0,testdata[[#This Row],[Im'']]&lt;&gt;0),2*PI()/ATAN(testdata[[#This Row],[Im'']]/testdata[[#This Row],[Re'']]),0)</f>
        <v>20.891408785674372</v>
      </c>
      <c r="X141" s="9">
        <f>IF(testdata[[#This Row],[pd-atan]]&gt;1.5*Z140,1.5*Z140,IF(testdata[[#This Row],[pd-atan]]&lt;0.67*Z140,0.67*Z140,testdata[[#This Row],[pd-atan]]))</f>
        <v>20.891408785674372</v>
      </c>
      <c r="Y141" s="9">
        <f>IF(testdata[[#This Row],[pd-limit1]]&lt;6,6,IF(testdata[[#This Row],[pd-limit1]]&gt;50,50,testdata[[#This Row],[pd-limit1]]))</f>
        <v>20.891408785674372</v>
      </c>
      <c r="Z141" s="14">
        <f>0.2*testdata[[#This Row],[pd-limit2]]+0.8*Z140</f>
        <v>21.168050234451247</v>
      </c>
      <c r="AA141" s="14">
        <f>0.33*testdata[[#This Row],[period]]+0.67*AA140</f>
        <v>20.527392943201168</v>
      </c>
      <c r="AB141" s="32">
        <f>TRUNC(testdata[[#This Row],[SmPd]]+0.5,0)</f>
        <v>21</v>
      </c>
      <c r="AC141" s="14">
        <f ca="1">IF(testdata[[#This Row],[PdInt]]&lt;=0,0,AVERAGE(OFFSET(testdata[[#This Row],[price]],0,0,-testdata[[#This Row],[PdInt]],1)))</f>
        <v>232.39047619047622</v>
      </c>
      <c r="AD141" s="14">
        <f ca="1">IF(testdata[[#This Row],[i]]&lt;11,testdata[[#This Row],[price]],(4*testdata[[#This Row],[iTrend]]+3*AC140+2*AC139+AC138)/10)</f>
        <v>232.23916547619052</v>
      </c>
      <c r="AE141" s="14">
        <f>(4*testdata[[#This Row],[price]]+3*H140+2*H139+H138)/10</f>
        <v>235.18400000000003</v>
      </c>
      <c r="AF141" t="str">
        <f ca="1">IF(OR(ROUND(testdata[[#This Row],[Trendline]],4)&lt;&gt;Table3[[#This Row],[Trendline]],ROUND(testdata[[#This Row],[SmPrice]],4)&lt;&gt;Table3[[#This Row],[SmPrice]]),"ERR","")</f>
        <v/>
      </c>
      <c r="AG141" s="3">
        <v>42940</v>
      </c>
      <c r="AH141" s="14">
        <v>20.5274</v>
      </c>
      <c r="AI141" s="35">
        <v>21</v>
      </c>
      <c r="AJ141" s="14">
        <v>232.3905</v>
      </c>
      <c r="AK141" s="14">
        <v>232.23920000000001</v>
      </c>
      <c r="AL141" s="14">
        <v>235.184</v>
      </c>
    </row>
    <row r="142" spans="1:38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31">
        <f>(testdata[[#This Row],[high]]+testdata[[#This Row],[low]])/2</f>
        <v>235.97499999999999</v>
      </c>
      <c r="I142" s="24">
        <f>(4*testdata[[#This Row],[price]]+3*H141+2*H140+H139)/10</f>
        <v>235.5</v>
      </c>
      <c r="J142" s="9">
        <f>(0.0962*testdata[[#This Row],[smooth]]+0.5769*I140-0.5769*I138-0.0962*I136)*(0.075*$Z141+0.54)</f>
        <v>1.2367199013569998</v>
      </c>
      <c r="K142" s="14">
        <f t="shared" si="2"/>
        <v>1.7669230605125394</v>
      </c>
      <c r="L142" s="14">
        <f>(0.0962*testdata[[#This Row],[detrender]]+0.5769*J140-0.5769*J138-0.0962*J136)*(0.075*$Z141+0.54)</f>
        <v>-1.4877985901767514</v>
      </c>
      <c r="M142" s="9">
        <f>(0.0962*testdata[[#This Row],[I1]]+0.5769*K140-0.5769*K138-0.0962*K136)*(0.075*$Z141+0.54)</f>
        <v>1.6767697695669148</v>
      </c>
      <c r="N142" s="9">
        <f>(0.0962*testdata[[#This Row],[Q1]]+0.5769*L140-0.5769*L138-0.0962*L136)*(0.075*$Z141+0.54)</f>
        <v>-3.9658733537929267</v>
      </c>
      <c r="O142" s="9">
        <f>testdata[[#This Row],[I1]]-testdata[[#This Row],[JQ]]</f>
        <v>5.7327964143054659</v>
      </c>
      <c r="P142" s="9">
        <f>testdata[[#This Row],[Q1]]+testdata[[#This Row],[jI]]</f>
        <v>0.18897117939016339</v>
      </c>
      <c r="Q142" s="9">
        <f>0.2*testdata[[#This Row],[I2]]+0.8*Q141</f>
        <v>1.5320887971021633</v>
      </c>
      <c r="R142" s="9">
        <f>0.2*testdata[[#This Row],[Q2]]+0.8*R141</f>
        <v>1.6525393688172951</v>
      </c>
      <c r="S142" s="9">
        <f>testdata[[#This Row],[I2'']]*Q141+testdata[[#This Row],[Q2'']]*R141</f>
        <v>4.073869190636537</v>
      </c>
      <c r="T142" s="9">
        <f>testdata[[#This Row],[I2'']]*R141-testdata[[#This Row],[Q2'']]*Q141</f>
        <v>2.2960377852838891</v>
      </c>
      <c r="U142" s="9">
        <f>0.2*testdata[[#This Row],[Re]]+0.8*U141</f>
        <v>2.376470317120194</v>
      </c>
      <c r="V142" s="9">
        <f>0.2*testdata[[#This Row],[Im]]+0.8*V141</f>
        <v>0.94358824926298279</v>
      </c>
      <c r="W142" s="9">
        <f>IF(AND(testdata[[#This Row],[Re'']]&lt;&gt;0,testdata[[#This Row],[Im'']]&lt;&gt;0),2*PI()/ATAN(testdata[[#This Row],[Im'']]/testdata[[#This Row],[Re'']]),0)</f>
        <v>16.623740949284873</v>
      </c>
      <c r="X142" s="9">
        <f>IF(testdata[[#This Row],[pd-atan]]&gt;1.5*Z141,1.5*Z141,IF(testdata[[#This Row],[pd-atan]]&lt;0.67*Z141,0.67*Z141,testdata[[#This Row],[pd-atan]]))</f>
        <v>16.623740949284873</v>
      </c>
      <c r="Y142" s="9">
        <f>IF(testdata[[#This Row],[pd-limit1]]&lt;6,6,IF(testdata[[#This Row],[pd-limit1]]&gt;50,50,testdata[[#This Row],[pd-limit1]]))</f>
        <v>16.623740949284873</v>
      </c>
      <c r="Z142" s="14">
        <f>0.2*testdata[[#This Row],[pd-limit2]]+0.8*Z141</f>
        <v>20.259188377417974</v>
      </c>
      <c r="AA142" s="14">
        <f>0.33*testdata[[#This Row],[period]]+0.67*AA141</f>
        <v>20.438885436492715</v>
      </c>
      <c r="AB142" s="32">
        <f>TRUNC(testdata[[#This Row],[SmPd]]+0.5,0)</f>
        <v>20</v>
      </c>
      <c r="AC142" s="14">
        <f ca="1">IF(testdata[[#This Row],[PdInt]]&lt;=0,0,AVERAGE(OFFSET(testdata[[#This Row],[price]],0,0,-testdata[[#This Row],[PdInt]],1)))</f>
        <v>232.60525000000001</v>
      </c>
      <c r="AD142" s="14">
        <f ca="1">IF(testdata[[#This Row],[i]]&lt;11,testdata[[#This Row],[price]],(4*testdata[[#This Row],[iTrend]]+3*AC141+2*AC140+AC139)/10)</f>
        <v>232.41836785714287</v>
      </c>
      <c r="AE142" s="14">
        <f>(4*testdata[[#This Row],[price]]+3*H141+2*H140+H139)/10</f>
        <v>235.5</v>
      </c>
      <c r="AF142" t="str">
        <f ca="1">IF(OR(ROUND(testdata[[#This Row],[Trendline]],4)&lt;&gt;Table3[[#This Row],[Trendline]],ROUND(testdata[[#This Row],[SmPrice]],4)&lt;&gt;Table3[[#This Row],[SmPrice]]),"ERR","")</f>
        <v/>
      </c>
      <c r="AG142" s="3">
        <v>42941</v>
      </c>
      <c r="AH142" s="14">
        <v>20.4389</v>
      </c>
      <c r="AI142" s="35">
        <v>20</v>
      </c>
      <c r="AJ142" s="14">
        <v>232.6053</v>
      </c>
      <c r="AK142" s="14">
        <v>232.41839999999999</v>
      </c>
      <c r="AL142" s="14">
        <v>235.5</v>
      </c>
    </row>
    <row r="143" spans="1:38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31">
        <f>(testdata[[#This Row],[high]]+testdata[[#This Row],[low]])/2</f>
        <v>235.95499999999998</v>
      </c>
      <c r="I143" s="24">
        <f>(4*testdata[[#This Row],[price]]+3*H142+2*H141+H140)/10</f>
        <v>235.71449999999999</v>
      </c>
      <c r="J143" s="9">
        <f>(0.0962*testdata[[#This Row],[smooth]]+0.5769*I141-0.5769*I139-0.0962*I137)*(0.075*$Z142+0.54)</f>
        <v>0.74770377988532899</v>
      </c>
      <c r="K143" s="14">
        <f t="shared" si="2"/>
        <v>1.4908827977497838</v>
      </c>
      <c r="L143" s="14">
        <f>(0.0962*testdata[[#This Row],[detrender]]+0.5769*J141-0.5769*J139-0.0962*J137)*(0.075*$Z142+0.54)</f>
        <v>-0.29177080715496612</v>
      </c>
      <c r="M143" s="9">
        <f>(0.0962*testdata[[#This Row],[I1]]+0.5769*K141-0.5769*K139-0.0962*K137)*(0.075*$Z142+0.54)</f>
        <v>0.37902421203523412</v>
      </c>
      <c r="N143" s="9">
        <f>(0.0962*testdata[[#This Row],[Q1]]+0.5769*L141-0.5769*L139-0.0962*L137)*(0.075*$Z142+0.54)</f>
        <v>-3.1614325458209849</v>
      </c>
      <c r="O143" s="9">
        <f>testdata[[#This Row],[I1]]-testdata[[#This Row],[JQ]]</f>
        <v>4.6523153435707689</v>
      </c>
      <c r="P143" s="9">
        <f>testdata[[#This Row],[Q1]]+testdata[[#This Row],[jI]]</f>
        <v>8.7253404880268004E-2</v>
      </c>
      <c r="Q143" s="9">
        <f>0.2*testdata[[#This Row],[I2]]+0.8*Q142</f>
        <v>2.1561341063958848</v>
      </c>
      <c r="R143" s="9">
        <f>0.2*testdata[[#This Row],[Q2]]+0.8*R142</f>
        <v>1.3394821760298896</v>
      </c>
      <c r="S143" s="9">
        <f>testdata[[#This Row],[I2'']]*Q142+testdata[[#This Row],[Q2'']]*R142</f>
        <v>5.5169359391774702</v>
      </c>
      <c r="T143" s="9">
        <f>testdata[[#This Row],[I2'']]*R142-testdata[[#This Row],[Q2'']]*Q142</f>
        <v>1.5108908594554764</v>
      </c>
      <c r="U143" s="9">
        <f>0.2*testdata[[#This Row],[Re]]+0.8*U142</f>
        <v>3.0045634415316496</v>
      </c>
      <c r="V143" s="9">
        <f>0.2*testdata[[#This Row],[Im]]+0.8*V142</f>
        <v>1.0570487713014816</v>
      </c>
      <c r="W143" s="9">
        <f>IF(AND(testdata[[#This Row],[Re'']]&lt;&gt;0,testdata[[#This Row],[Im'']]&lt;&gt;0),2*PI()/ATAN(testdata[[#This Row],[Im'']]/testdata[[#This Row],[Re'']]),0)</f>
        <v>18.573352245609751</v>
      </c>
      <c r="X143" s="9">
        <f>IF(testdata[[#This Row],[pd-atan]]&gt;1.5*Z142,1.5*Z142,IF(testdata[[#This Row],[pd-atan]]&lt;0.67*Z142,0.67*Z142,testdata[[#This Row],[pd-atan]]))</f>
        <v>18.573352245609751</v>
      </c>
      <c r="Y143" s="9">
        <f>IF(testdata[[#This Row],[pd-limit1]]&lt;6,6,IF(testdata[[#This Row],[pd-limit1]]&gt;50,50,testdata[[#This Row],[pd-limit1]]))</f>
        <v>18.573352245609751</v>
      </c>
      <c r="Z143" s="14">
        <f>0.2*testdata[[#This Row],[pd-limit2]]+0.8*Z142</f>
        <v>19.922021151056331</v>
      </c>
      <c r="AA143" s="14">
        <f>0.33*testdata[[#This Row],[period]]+0.67*AA142</f>
        <v>20.268320222298708</v>
      </c>
      <c r="AB143" s="32">
        <f>TRUNC(testdata[[#This Row],[SmPd]]+0.5,0)</f>
        <v>20</v>
      </c>
      <c r="AC143" s="14">
        <f ca="1">IF(testdata[[#This Row],[PdInt]]&lt;=0,0,AVERAGE(OFFSET(testdata[[#This Row],[price]],0,0,-testdata[[#This Row],[PdInt]],1)))</f>
        <v>232.84925000000004</v>
      </c>
      <c r="AD143" s="14">
        <f ca="1">IF(testdata[[#This Row],[i]]&lt;11,testdata[[#This Row],[price]],(4*testdata[[#This Row],[iTrend]]+3*AC142+2*AC141+AC140)/10)</f>
        <v>232.62457023809526</v>
      </c>
      <c r="AE143" s="14">
        <f>(4*testdata[[#This Row],[price]]+3*H142+2*H141+H140)/10</f>
        <v>235.71449999999999</v>
      </c>
      <c r="AF143" t="str">
        <f ca="1">IF(OR(ROUND(testdata[[#This Row],[Trendline]],4)&lt;&gt;Table3[[#This Row],[Trendline]],ROUND(testdata[[#This Row],[SmPrice]],4)&lt;&gt;Table3[[#This Row],[SmPrice]]),"ERR","")</f>
        <v/>
      </c>
      <c r="AG143" s="3">
        <v>42942</v>
      </c>
      <c r="AH143" s="14">
        <v>20.2683</v>
      </c>
      <c r="AI143" s="35">
        <v>20</v>
      </c>
      <c r="AJ143" s="14">
        <v>232.8493</v>
      </c>
      <c r="AK143" s="14">
        <v>232.62459999999999</v>
      </c>
      <c r="AL143" s="14">
        <v>235.71449999999999</v>
      </c>
    </row>
    <row r="144" spans="1:38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31">
        <f>(testdata[[#This Row],[high]]+testdata[[#This Row],[low]])/2</f>
        <v>235.36500000000001</v>
      </c>
      <c r="I144" s="24">
        <f>(4*testdata[[#This Row],[price]]+3*H143+2*H142+H141)/10</f>
        <v>235.64349999999999</v>
      </c>
      <c r="J144" s="9">
        <f>(0.0962*testdata[[#This Row],[smooth]]+0.5769*I142-0.5769*I140-0.0962*I138)*(0.075*$Z143+0.54)</f>
        <v>0.76984948449574497</v>
      </c>
      <c r="K144" s="14">
        <f t="shared" si="2"/>
        <v>1.793565513424811</v>
      </c>
      <c r="L144" s="14">
        <f>(0.0962*testdata[[#This Row],[detrender]]+0.5769*J142-0.5769*J140-0.0962*J138)*(0.075*$Z143+0.54)</f>
        <v>-0.63884504550497045</v>
      </c>
      <c r="M144" s="9">
        <f>(0.0962*testdata[[#This Row],[I1]]+0.5769*K142-0.5769*K140-0.0962*K138)*(0.075*$Z143+0.54)</f>
        <v>-0.6288214759845201</v>
      </c>
      <c r="N144" s="9">
        <f>(0.0962*testdata[[#This Row],[Q1]]+0.5769*L142-0.5769*L140-0.0962*L138)*(0.075*$Z143+0.54)</f>
        <v>-2.9074048164274227</v>
      </c>
      <c r="O144" s="9">
        <f>testdata[[#This Row],[I1]]-testdata[[#This Row],[JQ]]</f>
        <v>4.7009703298522334</v>
      </c>
      <c r="P144" s="9">
        <f>testdata[[#This Row],[Q1]]+testdata[[#This Row],[jI]]</f>
        <v>-1.2676665214894904</v>
      </c>
      <c r="Q144" s="9">
        <f>0.2*testdata[[#This Row],[I2]]+0.8*Q143</f>
        <v>2.6651013510871548</v>
      </c>
      <c r="R144" s="9">
        <f>0.2*testdata[[#This Row],[Q2]]+0.8*R143</f>
        <v>0.81805243652601367</v>
      </c>
      <c r="S144" s="9">
        <f>testdata[[#This Row],[I2'']]*Q143+testdata[[#This Row],[Q2'']]*R143</f>
        <v>6.8420825778651864</v>
      </c>
      <c r="T144" s="9">
        <f>testdata[[#This Row],[I2'']]*R143-testdata[[#This Row],[Q2'']]*Q143</f>
        <v>1.8060249978804281</v>
      </c>
      <c r="U144" s="9">
        <f>0.2*testdata[[#This Row],[Re]]+0.8*U143</f>
        <v>3.7720672687983572</v>
      </c>
      <c r="V144" s="9">
        <f>0.2*testdata[[#This Row],[Im]]+0.8*V143</f>
        <v>1.2068440166172709</v>
      </c>
      <c r="W144" s="9">
        <f>IF(AND(testdata[[#This Row],[Re'']]&lt;&gt;0,testdata[[#This Row],[Im'']]&lt;&gt;0),2*PI()/ATAN(testdata[[#This Row],[Im'']]/testdata[[#This Row],[Re'']]),0)</f>
        <v>20.291207451683178</v>
      </c>
      <c r="X144" s="9">
        <f>IF(testdata[[#This Row],[pd-atan]]&gt;1.5*Z143,1.5*Z143,IF(testdata[[#This Row],[pd-atan]]&lt;0.67*Z143,0.67*Z143,testdata[[#This Row],[pd-atan]]))</f>
        <v>20.291207451683178</v>
      </c>
      <c r="Y144" s="9">
        <f>IF(testdata[[#This Row],[pd-limit1]]&lt;6,6,IF(testdata[[#This Row],[pd-limit1]]&gt;50,50,testdata[[#This Row],[pd-limit1]]))</f>
        <v>20.291207451683178</v>
      </c>
      <c r="Z144" s="14">
        <f>0.2*testdata[[#This Row],[pd-limit2]]+0.8*Z143</f>
        <v>19.9958584111817</v>
      </c>
      <c r="AA144" s="14">
        <f>0.33*testdata[[#This Row],[period]]+0.67*AA143</f>
        <v>20.178407824630096</v>
      </c>
      <c r="AB144" s="32">
        <f>TRUNC(testdata[[#This Row],[SmPd]]+0.5,0)</f>
        <v>20</v>
      </c>
      <c r="AC144" s="14">
        <f ca="1">IF(testdata[[#This Row],[PdInt]]&lt;=0,0,AVERAGE(OFFSET(testdata[[#This Row],[price]],0,0,-testdata[[#This Row],[PdInt]],1)))</f>
        <v>233.03374999999997</v>
      </c>
      <c r="AD144" s="14">
        <f ca="1">IF(testdata[[#This Row],[i]]&lt;11,testdata[[#This Row],[price]],(4*testdata[[#This Row],[iTrend]]+3*AC143+2*AC142+AC141)/10)</f>
        <v>232.82837261904766</v>
      </c>
      <c r="AE144" s="14">
        <f>(4*testdata[[#This Row],[price]]+3*H143+2*H142+H141)/10</f>
        <v>235.64349999999999</v>
      </c>
      <c r="AF144" t="str">
        <f ca="1">IF(OR(ROUND(testdata[[#This Row],[Trendline]],4)&lt;&gt;Table3[[#This Row],[Trendline]],ROUND(testdata[[#This Row],[SmPrice]],4)&lt;&gt;Table3[[#This Row],[SmPrice]]),"ERR","")</f>
        <v/>
      </c>
      <c r="AG144" s="3">
        <v>42943</v>
      </c>
      <c r="AH144" s="14">
        <v>20.1784</v>
      </c>
      <c r="AI144" s="35">
        <v>20</v>
      </c>
      <c r="AJ144" s="14">
        <v>233.03370000000001</v>
      </c>
      <c r="AK144" s="14">
        <v>232.82839999999999</v>
      </c>
      <c r="AL144" s="14">
        <v>235.64349999999999</v>
      </c>
    </row>
    <row r="145" spans="1:38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31">
        <f>(testdata[[#This Row],[high]]+testdata[[#This Row],[low]])/2</f>
        <v>235.125</v>
      </c>
      <c r="I145" s="24">
        <f>(4*testdata[[#This Row],[price]]+3*H144+2*H143+H142)/10</f>
        <v>235.44800000000001</v>
      </c>
      <c r="J145" s="9">
        <f>(0.0962*testdata[[#This Row],[smooth]]+0.5769*I143-0.5769*I141-0.0962*I139)*(0.075*$Z144+0.54)</f>
        <v>0.73696496346086837</v>
      </c>
      <c r="K145" s="14">
        <f t="shared" si="2"/>
        <v>1.2367199013569998</v>
      </c>
      <c r="L145" s="14">
        <f>(0.0962*testdata[[#This Row],[detrender]]+0.5769*J143-0.5769*J141-0.0962*J139)*(0.075*$Z144+0.54)</f>
        <v>-1.4327585989508038</v>
      </c>
      <c r="M145" s="9">
        <f>(0.0962*testdata[[#This Row],[I1]]+0.5769*K143-0.5769*K141-0.0962*K139)*(0.075*$Z144+0.54)</f>
        <v>-1.4263214943713025</v>
      </c>
      <c r="N145" s="9">
        <f>(0.0962*testdata[[#This Row],[Q1]]+0.5769*L143-0.5769*L141-0.0962*L139)*(0.075*$Z144+0.54)</f>
        <v>-0.15841585502822172</v>
      </c>
      <c r="O145" s="9">
        <f>testdata[[#This Row],[I1]]-testdata[[#This Row],[JQ]]</f>
        <v>1.3951357563852216</v>
      </c>
      <c r="P145" s="9">
        <f>testdata[[#This Row],[Q1]]+testdata[[#This Row],[jI]]</f>
        <v>-2.8590800933221061</v>
      </c>
      <c r="Q145" s="9">
        <f>0.2*testdata[[#This Row],[I2]]+0.8*Q144</f>
        <v>2.4111082321467685</v>
      </c>
      <c r="R145" s="9">
        <f>0.2*testdata[[#This Row],[Q2]]+0.8*R144</f>
        <v>8.2625930556389782E-2</v>
      </c>
      <c r="S145" s="9">
        <f>testdata[[#This Row],[I2'']]*Q144+testdata[[#This Row],[Q2'']]*R144</f>
        <v>6.4934401509235986</v>
      </c>
      <c r="T145" s="9">
        <f>testdata[[#This Row],[I2'']]*R144-testdata[[#This Row],[Q2'']]*Q144</f>
        <v>1.7522064848749255</v>
      </c>
      <c r="U145" s="9">
        <f>0.2*testdata[[#This Row],[Re]]+0.8*U144</f>
        <v>4.3163418452234055</v>
      </c>
      <c r="V145" s="9">
        <f>0.2*testdata[[#This Row],[Im]]+0.8*V144</f>
        <v>1.315916510268802</v>
      </c>
      <c r="W145" s="9">
        <f>IF(AND(testdata[[#This Row],[Re'']]&lt;&gt;0,testdata[[#This Row],[Im'']]&lt;&gt;0),2*PI()/ATAN(testdata[[#This Row],[Im'']]/testdata[[#This Row],[Re'']]),0)</f>
        <v>21.232911902734678</v>
      </c>
      <c r="X145" s="9">
        <f>IF(testdata[[#This Row],[pd-atan]]&gt;1.5*Z144,1.5*Z144,IF(testdata[[#This Row],[pd-atan]]&lt;0.67*Z144,0.67*Z144,testdata[[#This Row],[pd-atan]]))</f>
        <v>21.232911902734678</v>
      </c>
      <c r="Y145" s="9">
        <f>IF(testdata[[#This Row],[pd-limit1]]&lt;6,6,IF(testdata[[#This Row],[pd-limit1]]&gt;50,50,testdata[[#This Row],[pd-limit1]]))</f>
        <v>21.232911902734678</v>
      </c>
      <c r="Z145" s="14">
        <f>0.2*testdata[[#This Row],[pd-limit2]]+0.8*Z144</f>
        <v>20.243269109492296</v>
      </c>
      <c r="AA145" s="14">
        <f>0.33*testdata[[#This Row],[period]]+0.67*AA144</f>
        <v>20.199812048634623</v>
      </c>
      <c r="AB145" s="32">
        <f>TRUNC(testdata[[#This Row],[SmPd]]+0.5,0)</f>
        <v>20</v>
      </c>
      <c r="AC145" s="14">
        <f ca="1">IF(testdata[[#This Row],[PdInt]]&lt;=0,0,AVERAGE(OFFSET(testdata[[#This Row],[price]],0,0,-testdata[[#This Row],[PdInt]],1)))</f>
        <v>233.26024999999998</v>
      </c>
      <c r="AD145" s="14">
        <f ca="1">IF(testdata[[#This Row],[i]]&lt;11,testdata[[#This Row],[price]],(4*testdata[[#This Row],[iTrend]]+3*AC144+2*AC143+AC142)/10)</f>
        <v>233.0446</v>
      </c>
      <c r="AE145" s="14">
        <f>(4*testdata[[#This Row],[price]]+3*H144+2*H143+H142)/10</f>
        <v>235.44800000000001</v>
      </c>
      <c r="AF145" t="str">
        <f ca="1">IF(OR(ROUND(testdata[[#This Row],[Trendline]],4)&lt;&gt;Table3[[#This Row],[Trendline]],ROUND(testdata[[#This Row],[SmPrice]],4)&lt;&gt;Table3[[#This Row],[SmPrice]]),"ERR","")</f>
        <v/>
      </c>
      <c r="AG145" s="3">
        <v>42944</v>
      </c>
      <c r="AH145" s="14">
        <v>20.1998</v>
      </c>
      <c r="AI145" s="35">
        <v>20</v>
      </c>
      <c r="AJ145" s="14">
        <v>233.2602</v>
      </c>
      <c r="AK145" s="14">
        <v>233.0446</v>
      </c>
      <c r="AL145" s="14">
        <v>235.44800000000001</v>
      </c>
    </row>
    <row r="146" spans="1:38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31">
        <f>(testdata[[#This Row],[high]]+testdata[[#This Row],[low]])/2</f>
        <v>235.51999999999998</v>
      </c>
      <c r="I146" s="24">
        <f>(4*testdata[[#This Row],[price]]+3*H145+2*H144+H143)/10</f>
        <v>235.41399999999999</v>
      </c>
      <c r="J146" s="9">
        <f>(0.0962*testdata[[#This Row],[smooth]]+0.5769*I144-0.5769*I142-0.0962*I140)*(0.075*$Z145+0.54)</f>
        <v>0.24107927385403169</v>
      </c>
      <c r="K146" s="14">
        <f t="shared" si="2"/>
        <v>0.74770377988532899</v>
      </c>
      <c r="L146" s="14">
        <f>(0.0962*testdata[[#This Row],[detrender]]+0.5769*J144-0.5769*J142-0.0962*J140)*(0.075*$Z145+0.54)</f>
        <v>-0.80182778192727699</v>
      </c>
      <c r="M146" s="9">
        <f>(0.0962*testdata[[#This Row],[I1]]+0.5769*K144-0.5769*K142-0.0962*K140)*(0.075*$Z145+0.54)</f>
        <v>-0.29160165511783559</v>
      </c>
      <c r="N146" s="9">
        <f>(0.0962*testdata[[#This Row],[Q1]]+0.5769*L144-0.5769*L142-0.0962*L140)*(0.075*$Z145+0.54)</f>
        <v>0.7750101032386848</v>
      </c>
      <c r="O146" s="9">
        <f>testdata[[#This Row],[I1]]-testdata[[#This Row],[JQ]]</f>
        <v>-2.730632335335581E-2</v>
      </c>
      <c r="P146" s="9">
        <f>testdata[[#This Row],[Q1]]+testdata[[#This Row],[jI]]</f>
        <v>-1.0934294370451125</v>
      </c>
      <c r="Q146" s="9">
        <f>0.2*testdata[[#This Row],[I2]]+0.8*Q145</f>
        <v>1.9234253210467438</v>
      </c>
      <c r="R146" s="9">
        <f>0.2*testdata[[#This Row],[Q2]]+0.8*R145</f>
        <v>-0.15258514296391068</v>
      </c>
      <c r="S146" s="9">
        <f>testdata[[#This Row],[I2'']]*Q145+testdata[[#This Row],[Q2'']]*R145</f>
        <v>4.6249791360688723</v>
      </c>
      <c r="T146" s="9">
        <f>testdata[[#This Row],[I2'']]*R145-testdata[[#This Row],[Q2'']]*Q145</f>
        <v>0.52682410131078661</v>
      </c>
      <c r="U146" s="9">
        <f>0.2*testdata[[#This Row],[Re]]+0.8*U145</f>
        <v>4.3780693033924996</v>
      </c>
      <c r="V146" s="9">
        <f>0.2*testdata[[#This Row],[Im]]+0.8*V145</f>
        <v>1.1580980284771989</v>
      </c>
      <c r="W146" s="9">
        <f>IF(AND(testdata[[#This Row],[Re'']]&lt;&gt;0,testdata[[#This Row],[Im'']]&lt;&gt;0),2*PI()/ATAN(testdata[[#This Row],[Im'']]/testdata[[#This Row],[Re'']]),0)</f>
        <v>24.296969155492512</v>
      </c>
      <c r="X146" s="9">
        <f>IF(testdata[[#This Row],[pd-atan]]&gt;1.5*Z145,1.5*Z145,IF(testdata[[#This Row],[pd-atan]]&lt;0.67*Z145,0.67*Z145,testdata[[#This Row],[pd-atan]]))</f>
        <v>24.296969155492512</v>
      </c>
      <c r="Y146" s="9">
        <f>IF(testdata[[#This Row],[pd-limit1]]&lt;6,6,IF(testdata[[#This Row],[pd-limit1]]&gt;50,50,testdata[[#This Row],[pd-limit1]]))</f>
        <v>24.296969155492512</v>
      </c>
      <c r="Z146" s="14">
        <f>0.2*testdata[[#This Row],[pd-limit2]]+0.8*Z145</f>
        <v>21.054009118692342</v>
      </c>
      <c r="AA146" s="14">
        <f>0.33*testdata[[#This Row],[period]]+0.67*AA145</f>
        <v>20.481697081753673</v>
      </c>
      <c r="AB146" s="32">
        <f>TRUNC(testdata[[#This Row],[SmPd]]+0.5,0)</f>
        <v>20</v>
      </c>
      <c r="AC146" s="14">
        <f ca="1">IF(testdata[[#This Row],[PdInt]]&lt;=0,0,AVERAGE(OFFSET(testdata[[#This Row],[price]],0,0,-testdata[[#This Row],[PdInt]],1)))</f>
        <v>233.49224999999996</v>
      </c>
      <c r="AD146" s="14">
        <f ca="1">IF(testdata[[#This Row],[i]]&lt;11,testdata[[#This Row],[price]],(4*testdata[[#This Row],[iTrend]]+3*AC145+2*AC144+AC143)/10)</f>
        <v>233.26664999999997</v>
      </c>
      <c r="AE146" s="14">
        <f>(4*testdata[[#This Row],[price]]+3*H145+2*H144+H143)/10</f>
        <v>235.41399999999999</v>
      </c>
      <c r="AF146" t="str">
        <f ca="1">IF(OR(ROUND(testdata[[#This Row],[Trendline]],4)&lt;&gt;Table3[[#This Row],[Trendline]],ROUND(testdata[[#This Row],[SmPrice]],4)&lt;&gt;Table3[[#This Row],[SmPrice]]),"ERR","")</f>
        <v/>
      </c>
      <c r="AG146" s="3">
        <v>42947</v>
      </c>
      <c r="AH146" s="14">
        <v>20.4817</v>
      </c>
      <c r="AI146" s="35">
        <v>20</v>
      </c>
      <c r="AJ146" s="14">
        <v>233.4923</v>
      </c>
      <c r="AK146" s="14">
        <v>233.26669999999999</v>
      </c>
      <c r="AL146" s="14">
        <v>235.41399999999999</v>
      </c>
    </row>
    <row r="147" spans="1:38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31">
        <f>(testdata[[#This Row],[high]]+testdata[[#This Row],[low]])/2</f>
        <v>235.61500000000001</v>
      </c>
      <c r="I147" s="24">
        <f>(4*testdata[[#This Row],[price]]+3*H146+2*H145+H144)/10</f>
        <v>235.46350000000001</v>
      </c>
      <c r="J147" s="9">
        <f>(0.0962*testdata[[#This Row],[smooth]]+0.5769*I145-0.5769*I143-0.0962*I141)*(0.075*$Z146+0.54)</f>
        <v>-0.26881418760451237</v>
      </c>
      <c r="K147" s="14">
        <f t="shared" si="2"/>
        <v>0.76984948449574497</v>
      </c>
      <c r="L147" s="14">
        <f>(0.0962*testdata[[#This Row],[detrender]]+0.5769*J145-0.5769*J143-0.0962*J141)*(0.075*$Z146+0.54)</f>
        <v>-0.43354961250148816</v>
      </c>
      <c r="M147" s="9">
        <f>(0.0962*testdata[[#This Row],[I1]]+0.5769*K145-0.5769*K143-0.0962*K141)*(0.075*$Z146+0.54)</f>
        <v>-0.66550843097568579</v>
      </c>
      <c r="N147" s="9">
        <f>(0.0962*testdata[[#This Row],[Q1]]+0.5769*L145-0.5769*L143-0.0962*L141)*(0.075*$Z146+0.54)</f>
        <v>-1.3488124649781073</v>
      </c>
      <c r="O147" s="9">
        <f>testdata[[#This Row],[I1]]-testdata[[#This Row],[JQ]]</f>
        <v>2.1186619494738523</v>
      </c>
      <c r="P147" s="9">
        <f>testdata[[#This Row],[Q1]]+testdata[[#This Row],[jI]]</f>
        <v>-1.099058043477174</v>
      </c>
      <c r="Q147" s="9">
        <f>0.2*testdata[[#This Row],[I2]]+0.8*Q146</f>
        <v>1.9624726467321656</v>
      </c>
      <c r="R147" s="9">
        <f>0.2*testdata[[#This Row],[Q2]]+0.8*R146</f>
        <v>-0.34187972306656333</v>
      </c>
      <c r="S147" s="9">
        <f>testdata[[#This Row],[I2'']]*Q146+testdata[[#This Row],[Q2'']]*R146</f>
        <v>3.8268353470068424</v>
      </c>
      <c r="T147" s="9">
        <f>testdata[[#This Row],[I2'']]*R146-testdata[[#This Row],[Q2'']]*Q146</f>
        <v>0.35813594673428473</v>
      </c>
      <c r="U147" s="9">
        <f>0.2*testdata[[#This Row],[Re]]+0.8*U146</f>
        <v>4.2678225121153686</v>
      </c>
      <c r="V147" s="9">
        <f>0.2*testdata[[#This Row],[Im]]+0.8*V146</f>
        <v>0.99810561212861615</v>
      </c>
      <c r="W147" s="9">
        <f>IF(AND(testdata[[#This Row],[Re'']]&lt;&gt;0,testdata[[#This Row],[Im'']]&lt;&gt;0),2*PI()/ATAN(testdata[[#This Row],[Im'']]/testdata[[#This Row],[Re'']]),0)</f>
        <v>27.349280113551497</v>
      </c>
      <c r="X147" s="9">
        <f>IF(testdata[[#This Row],[pd-atan]]&gt;1.5*Z146,1.5*Z146,IF(testdata[[#This Row],[pd-atan]]&lt;0.67*Z146,0.67*Z146,testdata[[#This Row],[pd-atan]]))</f>
        <v>27.349280113551497</v>
      </c>
      <c r="Y147" s="9">
        <f>IF(testdata[[#This Row],[pd-limit1]]&lt;6,6,IF(testdata[[#This Row],[pd-limit1]]&gt;50,50,testdata[[#This Row],[pd-limit1]]))</f>
        <v>27.349280113551497</v>
      </c>
      <c r="Z147" s="14">
        <f>0.2*testdata[[#This Row],[pd-limit2]]+0.8*Z146</f>
        <v>22.313063317664174</v>
      </c>
      <c r="AA147" s="14">
        <f>0.33*testdata[[#This Row],[period]]+0.67*AA146</f>
        <v>21.086047939604139</v>
      </c>
      <c r="AB147" s="32">
        <f>TRUNC(testdata[[#This Row],[SmPd]]+0.5,0)</f>
        <v>21</v>
      </c>
      <c r="AC147" s="14">
        <f ca="1">IF(testdata[[#This Row],[PdInt]]&lt;=0,0,AVERAGE(OFFSET(testdata[[#This Row],[price]],0,0,-testdata[[#This Row],[PdInt]],1)))</f>
        <v>233.59333333333331</v>
      </c>
      <c r="AD147" s="14">
        <f ca="1">IF(testdata[[#This Row],[i]]&lt;11,testdata[[#This Row],[price]],(4*testdata[[#This Row],[iTrend]]+3*AC146+2*AC145+AC144)/10)</f>
        <v>233.44043333333329</v>
      </c>
      <c r="AE147" s="14">
        <f>(4*testdata[[#This Row],[price]]+3*H146+2*H145+H144)/10</f>
        <v>235.46350000000001</v>
      </c>
      <c r="AF147" t="str">
        <f ca="1">IF(OR(ROUND(testdata[[#This Row],[Trendline]],4)&lt;&gt;Table3[[#This Row],[Trendline]],ROUND(testdata[[#This Row],[SmPrice]],4)&lt;&gt;Table3[[#This Row],[SmPrice]]),"ERR","")</f>
        <v/>
      </c>
      <c r="AG147" s="3">
        <v>42948</v>
      </c>
      <c r="AH147" s="14">
        <v>21.085999999999999</v>
      </c>
      <c r="AI147" s="35">
        <v>21</v>
      </c>
      <c r="AJ147" s="14">
        <v>233.5933</v>
      </c>
      <c r="AK147" s="14">
        <v>233.44040000000001</v>
      </c>
      <c r="AL147" s="14">
        <v>235.46350000000001</v>
      </c>
    </row>
    <row r="148" spans="1:38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31">
        <f>(testdata[[#This Row],[high]]+testdata[[#This Row],[low]])/2</f>
        <v>235.5</v>
      </c>
      <c r="I148" s="24">
        <f>(4*testdata[[#This Row],[price]]+3*H147+2*H146+H145)/10</f>
        <v>235.50100000000003</v>
      </c>
      <c r="J148" s="9">
        <f>(0.0962*testdata[[#This Row],[smooth]]+0.5769*I146-0.5769*I144-0.0962*I142)*(0.075*$Z147+0.54)</f>
        <v>-0.2928485724468613</v>
      </c>
      <c r="K148" s="14">
        <f t="shared" si="2"/>
        <v>0.73696496346086837</v>
      </c>
      <c r="L148" s="14">
        <f>(0.0962*testdata[[#This Row],[detrender]]+0.5769*J146-0.5769*J144-0.0962*J142)*(0.075*$Z147+0.54)</f>
        <v>-1.0009178826111877</v>
      </c>
      <c r="M148" s="9">
        <f>(0.0962*testdata[[#This Row],[I1]]+0.5769*K146-0.5769*K144-0.0962*K142)*(0.075*$Z147+0.54)</f>
        <v>-1.5548358360469028</v>
      </c>
      <c r="N148" s="9">
        <f>(0.0962*testdata[[#This Row],[Q1]]+0.5769*L146-0.5769*L144-0.0962*L142)*(0.075*$Z147+0.54)</f>
        <v>-0.10444706289855034</v>
      </c>
      <c r="O148" s="9">
        <f>testdata[[#This Row],[I1]]-testdata[[#This Row],[JQ]]</f>
        <v>0.8414120263594187</v>
      </c>
      <c r="P148" s="9">
        <f>testdata[[#This Row],[Q1]]+testdata[[#This Row],[jI]]</f>
        <v>-2.5557537186580905</v>
      </c>
      <c r="Q148" s="9">
        <f>0.2*testdata[[#This Row],[I2]]+0.8*Q147</f>
        <v>1.7382605226576162</v>
      </c>
      <c r="R148" s="9">
        <f>0.2*testdata[[#This Row],[Q2]]+0.8*R147</f>
        <v>-0.78465452218486886</v>
      </c>
      <c r="S148" s="9">
        <f>testdata[[#This Row],[I2'']]*Q147+testdata[[#This Row],[Q2'']]*R147</f>
        <v>3.6795461993574192</v>
      </c>
      <c r="T148" s="9">
        <f>testdata[[#This Row],[I2'']]*R147-testdata[[#This Row],[Q2'']]*Q147</f>
        <v>0.94558701081877694</v>
      </c>
      <c r="U148" s="9">
        <f>0.2*testdata[[#This Row],[Re]]+0.8*U147</f>
        <v>4.1501672495637791</v>
      </c>
      <c r="V148" s="9">
        <f>0.2*testdata[[#This Row],[Im]]+0.8*V147</f>
        <v>0.98760189186664837</v>
      </c>
      <c r="W148" s="9">
        <f>IF(AND(testdata[[#This Row],[Re'']]&lt;&gt;0,testdata[[#This Row],[Im'']]&lt;&gt;0),2*PI()/ATAN(testdata[[#This Row],[Im'']]/testdata[[#This Row],[Re'']]),0)</f>
        <v>26.894710476120299</v>
      </c>
      <c r="X148" s="9">
        <f>IF(testdata[[#This Row],[pd-atan]]&gt;1.5*Z147,1.5*Z147,IF(testdata[[#This Row],[pd-atan]]&lt;0.67*Z147,0.67*Z147,testdata[[#This Row],[pd-atan]]))</f>
        <v>26.894710476120299</v>
      </c>
      <c r="Y148" s="9">
        <f>IF(testdata[[#This Row],[pd-limit1]]&lt;6,6,IF(testdata[[#This Row],[pd-limit1]]&gt;50,50,testdata[[#This Row],[pd-limit1]]))</f>
        <v>26.894710476120299</v>
      </c>
      <c r="Z148" s="14">
        <f>0.2*testdata[[#This Row],[pd-limit2]]+0.8*Z147</f>
        <v>23.229392749355398</v>
      </c>
      <c r="AA148" s="14">
        <f>0.33*testdata[[#This Row],[period]]+0.67*AA147</f>
        <v>21.793351726822056</v>
      </c>
      <c r="AB148" s="32">
        <f>TRUNC(testdata[[#This Row],[SmPd]]+0.5,0)</f>
        <v>22</v>
      </c>
      <c r="AC148" s="14">
        <f ca="1">IF(testdata[[#This Row],[PdInt]]&lt;=0,0,AVERAGE(OFFSET(testdata[[#This Row],[price]],0,0,-testdata[[#This Row],[PdInt]],1)))</f>
        <v>233.67999999999995</v>
      </c>
      <c r="AD148" s="14">
        <f ca="1">IF(testdata[[#This Row],[i]]&lt;11,testdata[[#This Row],[price]],(4*testdata[[#This Row],[iTrend]]+3*AC147+2*AC146+AC145)/10)</f>
        <v>233.57447499999995</v>
      </c>
      <c r="AE148" s="14">
        <f>(4*testdata[[#This Row],[price]]+3*H147+2*H146+H145)/10</f>
        <v>235.50100000000003</v>
      </c>
      <c r="AF148" t="str">
        <f ca="1">IF(OR(ROUND(testdata[[#This Row],[Trendline]],4)&lt;&gt;Table3[[#This Row],[Trendline]],ROUND(testdata[[#This Row],[SmPrice]],4)&lt;&gt;Table3[[#This Row],[SmPrice]]),"ERR","")</f>
        <v/>
      </c>
      <c r="AG148" s="3">
        <v>42949</v>
      </c>
      <c r="AH148" s="14">
        <v>21.793399999999998</v>
      </c>
      <c r="AI148" s="35">
        <v>22</v>
      </c>
      <c r="AJ148" s="14">
        <v>233.68</v>
      </c>
      <c r="AK148" s="14">
        <v>233.5745</v>
      </c>
      <c r="AL148" s="14">
        <v>235.501</v>
      </c>
    </row>
    <row r="149" spans="1:38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31">
        <f>(testdata[[#This Row],[high]]+testdata[[#This Row],[low]])/2</f>
        <v>235.505</v>
      </c>
      <c r="I149" s="24">
        <f>(4*testdata[[#This Row],[price]]+3*H148+2*H147+H146)/10</f>
        <v>235.52699999999999</v>
      </c>
      <c r="J149" s="9">
        <f>(0.0962*testdata[[#This Row],[smooth]]+0.5769*I147-0.5769*I145-0.0962*I143)*(0.075*$Z148+0.54)</f>
        <v>-2.0757904741673012E-2</v>
      </c>
      <c r="K149" s="14">
        <f t="shared" si="2"/>
        <v>0.24107927385403169</v>
      </c>
      <c r="L149" s="14">
        <f>(0.0962*testdata[[#This Row],[detrender]]+0.5769*J147-0.5769*J145-0.0962*J143)*(0.075*$Z148+0.54)</f>
        <v>-1.4929268814712635</v>
      </c>
      <c r="M149" s="9">
        <f>(0.0962*testdata[[#This Row],[I1]]+0.5769*K147-0.5769*K145-0.0962*K143)*(0.075*$Z148+0.54)</f>
        <v>-0.88907529187804513</v>
      </c>
      <c r="N149" s="9">
        <f>(0.0962*testdata[[#This Row],[Q1]]+0.5769*L147-0.5769*L145-0.0962*L143)*(0.075*$Z148+0.54)</f>
        <v>1.0518508030676632</v>
      </c>
      <c r="O149" s="9">
        <f>testdata[[#This Row],[I1]]-testdata[[#This Row],[JQ]]</f>
        <v>-0.81077152921363149</v>
      </c>
      <c r="P149" s="9">
        <f>testdata[[#This Row],[Q1]]+testdata[[#This Row],[jI]]</f>
        <v>-2.3820021733493086</v>
      </c>
      <c r="Q149" s="9">
        <f>0.2*testdata[[#This Row],[I2]]+0.8*Q148</f>
        <v>1.2284541122833668</v>
      </c>
      <c r="R149" s="9">
        <f>0.2*testdata[[#This Row],[Q2]]+0.8*R148</f>
        <v>-1.1041240524177569</v>
      </c>
      <c r="S149" s="9">
        <f>testdata[[#This Row],[I2'']]*Q148+testdata[[#This Row],[Q2'']]*R148</f>
        <v>3.0017292180612594</v>
      </c>
      <c r="T149" s="9">
        <f>testdata[[#This Row],[I2'']]*R148-testdata[[#This Row],[Q2'']]*Q148</f>
        <v>0.95534317793479306</v>
      </c>
      <c r="U149" s="9">
        <f>0.2*testdata[[#This Row],[Re]]+0.8*U148</f>
        <v>3.9204796432632754</v>
      </c>
      <c r="V149" s="9">
        <f>0.2*testdata[[#This Row],[Im]]+0.8*V148</f>
        <v>0.98115014908027742</v>
      </c>
      <c r="W149" s="9">
        <f>IF(AND(testdata[[#This Row],[Re'']]&lt;&gt;0,testdata[[#This Row],[Im'']]&lt;&gt;0),2*PI()/ATAN(testdata[[#This Row],[Im'']]/testdata[[#This Row],[Re'']]),0)</f>
        <v>25.622022058002376</v>
      </c>
      <c r="X149" s="9">
        <f>IF(testdata[[#This Row],[pd-atan]]&gt;1.5*Z148,1.5*Z148,IF(testdata[[#This Row],[pd-atan]]&lt;0.67*Z148,0.67*Z148,testdata[[#This Row],[pd-atan]]))</f>
        <v>25.622022058002376</v>
      </c>
      <c r="Y149" s="9">
        <f>IF(testdata[[#This Row],[pd-limit1]]&lt;6,6,IF(testdata[[#This Row],[pd-limit1]]&gt;50,50,testdata[[#This Row],[pd-limit1]]))</f>
        <v>25.622022058002376</v>
      </c>
      <c r="Z149" s="14">
        <f>0.2*testdata[[#This Row],[pd-limit2]]+0.8*Z148</f>
        <v>23.707918611084796</v>
      </c>
      <c r="AA149" s="14">
        <f>0.33*testdata[[#This Row],[period]]+0.67*AA148</f>
        <v>22.425158798628761</v>
      </c>
      <c r="AB149" s="32">
        <f>TRUNC(testdata[[#This Row],[SmPd]]+0.5,0)</f>
        <v>22</v>
      </c>
      <c r="AC149" s="14">
        <f ca="1">IF(testdata[[#This Row],[PdInt]]&lt;=0,0,AVERAGE(OFFSET(testdata[[#This Row],[price]],0,0,-testdata[[#This Row],[PdInt]],1)))</f>
        <v>233.86181818181819</v>
      </c>
      <c r="AD149" s="14">
        <f ca="1">IF(testdata[[#This Row],[i]]&lt;11,testdata[[#This Row],[price]],(4*testdata[[#This Row],[iTrend]]+3*AC148+2*AC147+AC146)/10)</f>
        <v>233.7166189393939</v>
      </c>
      <c r="AE149" s="14">
        <f>(4*testdata[[#This Row],[price]]+3*H148+2*H147+H146)/10</f>
        <v>235.52699999999999</v>
      </c>
      <c r="AF149" t="str">
        <f ca="1">IF(OR(ROUND(testdata[[#This Row],[Trendline]],4)&lt;&gt;Table3[[#This Row],[Trendline]],ROUND(testdata[[#This Row],[SmPrice]],4)&lt;&gt;Table3[[#This Row],[SmPrice]]),"ERR","")</f>
        <v/>
      </c>
      <c r="AG149" s="3">
        <v>42950</v>
      </c>
      <c r="AH149" s="14">
        <v>22.4252</v>
      </c>
      <c r="AI149" s="35">
        <v>22</v>
      </c>
      <c r="AJ149" s="14">
        <v>233.86179999999999</v>
      </c>
      <c r="AK149" s="14">
        <v>233.7166</v>
      </c>
      <c r="AL149" s="14">
        <v>235.52699999999999</v>
      </c>
    </row>
    <row r="150" spans="1:38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31">
        <f>(testdata[[#This Row],[high]]+testdata[[#This Row],[low]])/2</f>
        <v>235.88</v>
      </c>
      <c r="I150" s="24">
        <f>(4*testdata[[#This Row],[price]]+3*H149+2*H148+H147)/10</f>
        <v>235.66499999999996</v>
      </c>
      <c r="J150" s="9">
        <f>(0.0962*testdata[[#This Row],[smooth]]+0.5769*I148-0.5769*I146-0.0962*I144)*(0.075*$Z149+0.54)</f>
        <v>0.12114034166476279</v>
      </c>
      <c r="K150" s="14">
        <f t="shared" si="2"/>
        <v>-0.26881418760451237</v>
      </c>
      <c r="L150" s="14">
        <f>(0.0962*testdata[[#This Row],[detrender]]+0.5769*J148-0.5769*J146-0.0962*J144)*(0.075*$Z149+0.54)</f>
        <v>-0.85868872637691163</v>
      </c>
      <c r="M150" s="9">
        <f>(0.0962*testdata[[#This Row],[I1]]+0.5769*K148-0.5769*K146-0.0962*K144)*(0.075*$Z149+0.54)</f>
        <v>-0.47427308743232727</v>
      </c>
      <c r="N150" s="9">
        <f>(0.0962*testdata[[#This Row],[Q1]]+0.5769*L148-0.5769*L146-0.0962*L144)*(0.075*$Z149+0.54)</f>
        <v>-0.31527013767802142</v>
      </c>
      <c r="O150" s="9">
        <f>testdata[[#This Row],[I1]]-testdata[[#This Row],[JQ]]</f>
        <v>4.6455950073509056E-2</v>
      </c>
      <c r="P150" s="9">
        <f>testdata[[#This Row],[Q1]]+testdata[[#This Row],[jI]]</f>
        <v>-1.3329618138092389</v>
      </c>
      <c r="Q150" s="9">
        <f>0.2*testdata[[#This Row],[I2]]+0.8*Q149</f>
        <v>0.99205447984139528</v>
      </c>
      <c r="R150" s="9">
        <f>0.2*testdata[[#This Row],[Q2]]+0.8*R149</f>
        <v>-1.1498916046960534</v>
      </c>
      <c r="S150" s="9">
        <f>testdata[[#This Row],[I2'']]*Q149+testdata[[#This Row],[Q2'']]*R149</f>
        <v>2.4883163837884625</v>
      </c>
      <c r="T150" s="9">
        <f>testdata[[#This Row],[I2'']]*R149-testdata[[#This Row],[Q2'']]*Q149</f>
        <v>0.31723785796731518</v>
      </c>
      <c r="U150" s="9">
        <f>0.2*testdata[[#This Row],[Re]]+0.8*U149</f>
        <v>3.6340469913683129</v>
      </c>
      <c r="V150" s="9">
        <f>0.2*testdata[[#This Row],[Im]]+0.8*V149</f>
        <v>0.84836769085768504</v>
      </c>
      <c r="W150" s="9">
        <f>IF(AND(testdata[[#This Row],[Re'']]&lt;&gt;0,testdata[[#This Row],[Im'']]&lt;&gt;0),2*PI()/ATAN(testdata[[#This Row],[Im'']]/testdata[[#This Row],[Re'']]),0)</f>
        <v>27.396524600016665</v>
      </c>
      <c r="X150" s="9">
        <f>IF(testdata[[#This Row],[pd-atan]]&gt;1.5*Z149,1.5*Z149,IF(testdata[[#This Row],[pd-atan]]&lt;0.67*Z149,0.67*Z149,testdata[[#This Row],[pd-atan]]))</f>
        <v>27.396524600016665</v>
      </c>
      <c r="Y150" s="9">
        <f>IF(testdata[[#This Row],[pd-limit1]]&lt;6,6,IF(testdata[[#This Row],[pd-limit1]]&gt;50,50,testdata[[#This Row],[pd-limit1]]))</f>
        <v>27.396524600016665</v>
      </c>
      <c r="Z150" s="14">
        <f>0.2*testdata[[#This Row],[pd-limit2]]+0.8*Z149</f>
        <v>24.445639808871171</v>
      </c>
      <c r="AA150" s="14">
        <f>0.33*testdata[[#This Row],[period]]+0.67*AA149</f>
        <v>23.091917532008758</v>
      </c>
      <c r="AB150" s="32">
        <f>TRUNC(testdata[[#This Row],[SmPd]]+0.5,0)</f>
        <v>23</v>
      </c>
      <c r="AC150" s="14">
        <f ca="1">IF(testdata[[#This Row],[PdInt]]&lt;=0,0,AVERAGE(OFFSET(testdata[[#This Row],[price]],0,0,-testdata[[#This Row],[PdInt]],1)))</f>
        <v>233.94956521739132</v>
      </c>
      <c r="AD150" s="14">
        <f ca="1">IF(testdata[[#This Row],[i]]&lt;11,testdata[[#This Row],[price]],(4*testdata[[#This Row],[iTrend]]+3*AC149+2*AC148+AC147)/10)</f>
        <v>233.83370487483529</v>
      </c>
      <c r="AE150" s="14">
        <f>(4*testdata[[#This Row],[price]]+3*H149+2*H148+H147)/10</f>
        <v>235.66499999999996</v>
      </c>
      <c r="AF150" t="str">
        <f ca="1">IF(OR(ROUND(testdata[[#This Row],[Trendline]],4)&lt;&gt;Table3[[#This Row],[Trendline]],ROUND(testdata[[#This Row],[SmPrice]],4)&lt;&gt;Table3[[#This Row],[SmPrice]]),"ERR","")</f>
        <v/>
      </c>
      <c r="AG150" s="3">
        <v>42951</v>
      </c>
      <c r="AH150" s="14">
        <v>23.091899999999999</v>
      </c>
      <c r="AI150" s="35">
        <v>23</v>
      </c>
      <c r="AJ150" s="14">
        <v>233.9496</v>
      </c>
      <c r="AK150" s="14">
        <v>233.83369999999999</v>
      </c>
      <c r="AL150" s="14">
        <v>235.66499999999999</v>
      </c>
    </row>
    <row r="151" spans="1:38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31">
        <f>(testdata[[#This Row],[high]]+testdata[[#This Row],[low]])/2</f>
        <v>236.10500000000002</v>
      </c>
      <c r="I151" s="24">
        <f>(4*testdata[[#This Row],[price]]+3*H150+2*H149+H148)/10</f>
        <v>235.85699999999997</v>
      </c>
      <c r="J151" s="9">
        <f>(0.0962*testdata[[#This Row],[smooth]]+0.5769*I149-0.5769*I147-0.0962*I145)*(0.075*$Z150+0.54)</f>
        <v>0.18033018635669129</v>
      </c>
      <c r="K151" s="14">
        <f t="shared" si="2"/>
        <v>-0.2928485724468613</v>
      </c>
      <c r="L151" s="14">
        <f>(0.0962*testdata[[#This Row],[detrender]]+0.5769*J149-0.5769*J147-0.0962*J145)*(0.075*$Z150+0.54)</f>
        <v>0.21255285440621099</v>
      </c>
      <c r="M151" s="9">
        <f>(0.0962*testdata[[#This Row],[I1]]+0.5769*K149-0.5769*K147-0.0962*K145)*(0.075*$Z150+0.54)</f>
        <v>-1.073242938235208</v>
      </c>
      <c r="N151" s="9">
        <f>(0.0962*testdata[[#This Row],[Q1]]+0.5769*L149-0.5769*L147-0.0962*L145)*(0.075*$Z150+0.54)</f>
        <v>-1.0748657969531079</v>
      </c>
      <c r="O151" s="9">
        <f>testdata[[#This Row],[I1]]-testdata[[#This Row],[JQ]]</f>
        <v>0.78201722450624667</v>
      </c>
      <c r="P151" s="9">
        <f>testdata[[#This Row],[Q1]]+testdata[[#This Row],[jI]]</f>
        <v>-0.86069008382899703</v>
      </c>
      <c r="Q151" s="9">
        <f>0.2*testdata[[#This Row],[I2]]+0.8*Q150</f>
        <v>0.95004702877436564</v>
      </c>
      <c r="R151" s="9">
        <f>0.2*testdata[[#This Row],[Q2]]+0.8*R150</f>
        <v>-1.0920513005226422</v>
      </c>
      <c r="S151" s="9">
        <f>testdata[[#This Row],[I2'']]*Q150+testdata[[#This Row],[Q2'']]*R150</f>
        <v>2.1982390333240094</v>
      </c>
      <c r="T151" s="9">
        <f>testdata[[#This Row],[I2'']]*R150-testdata[[#This Row],[Q2'']]*Q150</f>
        <v>-9.0767175539641087E-3</v>
      </c>
      <c r="U151" s="9">
        <f>0.2*testdata[[#This Row],[Re]]+0.8*U150</f>
        <v>3.3468853997594525</v>
      </c>
      <c r="V151" s="9">
        <f>0.2*testdata[[#This Row],[Im]]+0.8*V150</f>
        <v>0.67687880917535526</v>
      </c>
      <c r="W151" s="9">
        <f>IF(AND(testdata[[#This Row],[Re'']]&lt;&gt;0,testdata[[#This Row],[Im'']]&lt;&gt;0),2*PI()/ATAN(testdata[[#This Row],[Im'']]/testdata[[#This Row],[Re'']]),0)</f>
        <v>31.486799215335608</v>
      </c>
      <c r="X151" s="9">
        <f>IF(testdata[[#This Row],[pd-atan]]&gt;1.5*Z150,1.5*Z150,IF(testdata[[#This Row],[pd-atan]]&lt;0.67*Z150,0.67*Z150,testdata[[#This Row],[pd-atan]]))</f>
        <v>31.486799215335608</v>
      </c>
      <c r="Y151" s="9">
        <f>IF(testdata[[#This Row],[pd-limit1]]&lt;6,6,IF(testdata[[#This Row],[pd-limit1]]&gt;50,50,testdata[[#This Row],[pd-limit1]]))</f>
        <v>31.486799215335608</v>
      </c>
      <c r="Z151" s="14">
        <f>0.2*testdata[[#This Row],[pd-limit2]]+0.8*Z150</f>
        <v>25.853871690164063</v>
      </c>
      <c r="AA151" s="14">
        <f>0.33*testdata[[#This Row],[period]]+0.67*AA150</f>
        <v>24.003362404200011</v>
      </c>
      <c r="AB151" s="32">
        <f>TRUNC(testdata[[#This Row],[SmPd]]+0.5,0)</f>
        <v>24</v>
      </c>
      <c r="AC151" s="14">
        <f ca="1">IF(testdata[[#This Row],[PdInt]]&lt;=0,0,AVERAGE(OFFSET(testdata[[#This Row],[price]],0,0,-testdata[[#This Row],[PdInt]],1)))</f>
        <v>234.03937499999998</v>
      </c>
      <c r="AD151" s="16">
        <f ca="1">IF(testdata[[#This Row],[i]]&lt;11,testdata[[#This Row],[price]],(4*testdata[[#This Row],[iTrend]]+3*AC150+2*AC149+AC148)/10)</f>
        <v>233.94098320158105</v>
      </c>
      <c r="AE151" s="16">
        <f>(4*testdata[[#This Row],[price]]+3*H150+2*H149+H148)/10</f>
        <v>235.85699999999997</v>
      </c>
      <c r="AF151" t="str">
        <f ca="1">IF(OR(ROUND(testdata[[#This Row],[Trendline]],4)&lt;&gt;Table3[[#This Row],[Trendline]],ROUND(testdata[[#This Row],[SmPrice]],4)&lt;&gt;Table3[[#This Row],[SmPrice]]),"ERR","")</f>
        <v/>
      </c>
      <c r="AG151" s="3">
        <v>42954</v>
      </c>
      <c r="AH151" s="14">
        <v>24.003399999999999</v>
      </c>
      <c r="AI151" s="35">
        <v>24</v>
      </c>
      <c r="AJ151" s="14">
        <v>234.0394</v>
      </c>
      <c r="AK151" s="16">
        <v>233.941</v>
      </c>
      <c r="AL151" s="16">
        <v>235.857</v>
      </c>
    </row>
    <row r="152" spans="1:38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31">
        <f>(testdata[[#This Row],[high]]+testdata[[#This Row],[low]])/2</f>
        <v>236.34</v>
      </c>
      <c r="I152" s="24">
        <f>(4*testdata[[#This Row],[price]]+3*H151+2*H150+H149)/10</f>
        <v>236.09400000000005</v>
      </c>
      <c r="J152" s="9">
        <f>(0.0962*testdata[[#This Row],[smooth]]+0.5769*I150-0.5769*I148-0.0962*I146)*(0.075*$Z151+0.54)</f>
        <v>0.39671488179628656</v>
      </c>
      <c r="K152" s="14">
        <f t="shared" si="2"/>
        <v>-2.0757904741673012E-2</v>
      </c>
      <c r="L152" s="14">
        <f>(0.0962*testdata[[#This Row],[detrender]]+0.5769*J150-0.5769*J148-0.0962*J146)*(0.075*$Z151+0.54)</f>
        <v>0.629186273454026</v>
      </c>
      <c r="M152" s="9">
        <f>(0.0962*testdata[[#This Row],[I1]]+0.5769*K150-0.5769*K148-0.0962*K146)*(0.075*$Z151+0.54)</f>
        <v>-1.6216890685073975</v>
      </c>
      <c r="N152" s="9">
        <f>(0.0962*testdata[[#This Row],[Q1]]+0.5769*L150-0.5769*L148-0.0962*L146)*(0.075*$Z151+0.54)</f>
        <v>0.54468372570117629</v>
      </c>
      <c r="O152" s="9">
        <f>testdata[[#This Row],[I1]]-testdata[[#This Row],[JQ]]</f>
        <v>-0.56544163044284934</v>
      </c>
      <c r="P152" s="9">
        <f>testdata[[#This Row],[Q1]]+testdata[[#This Row],[jI]]</f>
        <v>-0.99250279505337147</v>
      </c>
      <c r="Q152" s="9">
        <f>0.2*testdata[[#This Row],[I2]]+0.8*Q151</f>
        <v>0.64694929693092262</v>
      </c>
      <c r="R152" s="9">
        <f>0.2*testdata[[#This Row],[Q2]]+0.8*R151</f>
        <v>-1.0721415994287882</v>
      </c>
      <c r="S152" s="9">
        <f>testdata[[#This Row],[I2'']]*Q151+testdata[[#This Row],[Q2'']]*R151</f>
        <v>1.7854658853175216</v>
      </c>
      <c r="T152" s="9">
        <f>testdata[[#This Row],[I2'']]*R151-testdata[[#This Row],[Q2'']]*Q151</f>
        <v>0.31208311987709325</v>
      </c>
      <c r="U152" s="9">
        <f>0.2*testdata[[#This Row],[Re]]+0.8*U151</f>
        <v>3.0346014968710664</v>
      </c>
      <c r="V152" s="9">
        <f>0.2*testdata[[#This Row],[Im]]+0.8*V151</f>
        <v>0.6039196713157029</v>
      </c>
      <c r="W152" s="9">
        <f>IF(AND(testdata[[#This Row],[Re'']]&lt;&gt;0,testdata[[#This Row],[Im'']]&lt;&gt;0),2*PI()/ATAN(testdata[[#This Row],[Im'']]/testdata[[#This Row],[Re'']]),0)</f>
        <v>31.984514350328567</v>
      </c>
      <c r="X152" s="9">
        <f>IF(testdata[[#This Row],[pd-atan]]&gt;1.5*Z151,1.5*Z151,IF(testdata[[#This Row],[pd-atan]]&lt;0.67*Z151,0.67*Z151,testdata[[#This Row],[pd-atan]]))</f>
        <v>31.984514350328567</v>
      </c>
      <c r="Y152" s="9">
        <f>IF(testdata[[#This Row],[pd-limit1]]&lt;6,6,IF(testdata[[#This Row],[pd-limit1]]&gt;50,50,testdata[[#This Row],[pd-limit1]]))</f>
        <v>31.984514350328567</v>
      </c>
      <c r="Z152" s="14">
        <f>0.2*testdata[[#This Row],[pd-limit2]]+0.8*Z151</f>
        <v>27.080000222196965</v>
      </c>
      <c r="AA152" s="14">
        <f>0.33*testdata[[#This Row],[period]]+0.67*AA151</f>
        <v>25.018652884139009</v>
      </c>
      <c r="AB152" s="32">
        <f>TRUNC(testdata[[#This Row],[SmPd]]+0.5,0)</f>
        <v>25</v>
      </c>
      <c r="AC152" s="14">
        <f ca="1">IF(testdata[[#This Row],[PdInt]]&lt;=0,0,AVERAGE(OFFSET(testdata[[#This Row],[price]],0,0,-testdata[[#This Row],[PdInt]],1)))</f>
        <v>234.13139999999999</v>
      </c>
      <c r="AD152" s="14">
        <f ca="1">IF(testdata[[#This Row],[i]]&lt;11,testdata[[#This Row],[price]],(4*testdata[[#This Row],[iTrend]]+3*AC151+2*AC150+AC149)/10)</f>
        <v>234.04046736166009</v>
      </c>
      <c r="AE152" s="14">
        <f>(4*testdata[[#This Row],[price]]+3*H151+2*H150+H149)/10</f>
        <v>236.09400000000005</v>
      </c>
      <c r="AF152" t="str">
        <f ca="1">IF(OR(ROUND(testdata[[#This Row],[Trendline]],4)&lt;&gt;Table3[[#This Row],[Trendline]],ROUND(testdata[[#This Row],[SmPrice]],4)&lt;&gt;Table3[[#This Row],[SmPrice]]),"ERR","")</f>
        <v/>
      </c>
      <c r="AG152" s="3">
        <v>42955</v>
      </c>
      <c r="AH152" s="14">
        <v>25.018699999999999</v>
      </c>
      <c r="AI152" s="35">
        <v>25</v>
      </c>
      <c r="AJ152" s="14">
        <v>234.13140000000001</v>
      </c>
      <c r="AK152" s="14">
        <v>234.04050000000001</v>
      </c>
      <c r="AL152" s="14">
        <v>236.09399999999999</v>
      </c>
    </row>
    <row r="153" spans="1:38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31">
        <f>(testdata[[#This Row],[high]]+testdata[[#This Row],[low]])/2</f>
        <v>235.215</v>
      </c>
      <c r="I153" s="24">
        <f>(4*testdata[[#This Row],[price]]+3*H152+2*H151+H150)/10</f>
        <v>235.79700000000003</v>
      </c>
      <c r="J153" s="9">
        <f>(0.0962*testdata[[#This Row],[smooth]]+0.5769*I151-0.5769*I149-0.0962*I147)*(0.075*$Z152+0.54)</f>
        <v>0.57194389240722643</v>
      </c>
      <c r="K153" s="14">
        <f t="shared" si="2"/>
        <v>0.12114034166476279</v>
      </c>
      <c r="L153" s="14">
        <f>(0.0962*testdata[[#This Row],[detrender]]+0.5769*J151-0.5769*J149-0.0962*J147)*(0.075*$Z152+0.54)</f>
        <v>0.50620071485121965</v>
      </c>
      <c r="M153" s="9">
        <f>(0.0962*testdata[[#This Row],[I1]]+0.5769*K151-0.5769*K149-0.0962*K147)*(0.075*$Z152+0.54)</f>
        <v>-0.95237243573048969</v>
      </c>
      <c r="N153" s="9">
        <f>(0.0962*testdata[[#This Row],[Q1]]+0.5769*L151-0.5769*L149-0.0962*L147)*(0.075*$Z152+0.54)</f>
        <v>2.7620130828199518</v>
      </c>
      <c r="O153" s="9">
        <f>testdata[[#This Row],[I1]]-testdata[[#This Row],[JQ]]</f>
        <v>-2.6408727411551891</v>
      </c>
      <c r="P153" s="9">
        <f>testdata[[#This Row],[Q1]]+testdata[[#This Row],[jI]]</f>
        <v>-0.44617172087927004</v>
      </c>
      <c r="Q153" s="9">
        <f>0.2*testdata[[#This Row],[I2]]+0.8*Q152</f>
        <v>-1.0615110686299722E-2</v>
      </c>
      <c r="R153" s="9">
        <f>0.2*testdata[[#This Row],[Q2]]+0.8*R152</f>
        <v>-0.94694762371888452</v>
      </c>
      <c r="S153" s="9">
        <f>testdata[[#This Row],[I2'']]*Q152+testdata[[#This Row],[Q2'']]*R152</f>
        <v>1.0083945014739095</v>
      </c>
      <c r="T153" s="9">
        <f>testdata[[#This Row],[I2'']]*R152-testdata[[#This Row],[Q2'']]*Q152</f>
        <v>0.62400800114466326</v>
      </c>
      <c r="U153" s="9">
        <f>0.2*testdata[[#This Row],[Re]]+0.8*U152</f>
        <v>2.6293600977916354</v>
      </c>
      <c r="V153" s="9">
        <f>0.2*testdata[[#This Row],[Im]]+0.8*V152</f>
        <v>0.60793733728149502</v>
      </c>
      <c r="W153" s="9">
        <f>IF(AND(testdata[[#This Row],[Re'']]&lt;&gt;0,testdata[[#This Row],[Im'']]&lt;&gt;0),2*PI()/ATAN(testdata[[#This Row],[Im'']]/testdata[[#This Row],[Re'']]),0)</f>
        <v>27.652629100439473</v>
      </c>
      <c r="X153" s="9">
        <f>IF(testdata[[#This Row],[pd-atan]]&gt;1.5*Z152,1.5*Z152,IF(testdata[[#This Row],[pd-atan]]&lt;0.67*Z152,0.67*Z152,testdata[[#This Row],[pd-atan]]))</f>
        <v>27.652629100439473</v>
      </c>
      <c r="Y153" s="9">
        <f>IF(testdata[[#This Row],[pd-limit1]]&lt;6,6,IF(testdata[[#This Row],[pd-limit1]]&gt;50,50,testdata[[#This Row],[pd-limit1]]))</f>
        <v>27.652629100439473</v>
      </c>
      <c r="Z153" s="14">
        <f>0.2*testdata[[#This Row],[pd-limit2]]+0.8*Z152</f>
        <v>27.194525997845467</v>
      </c>
      <c r="AA153" s="14">
        <f>0.33*testdata[[#This Row],[period]]+0.67*AA152</f>
        <v>25.736691011662142</v>
      </c>
      <c r="AB153" s="32">
        <f>TRUNC(testdata[[#This Row],[SmPd]]+0.5,0)</f>
        <v>26</v>
      </c>
      <c r="AC153" s="14">
        <f ca="1">IF(testdata[[#This Row],[PdInt]]&lt;=0,0,AVERAGE(OFFSET(testdata[[#This Row],[price]],0,0,-testdata[[#This Row],[PdInt]],1)))</f>
        <v>234.17307692307693</v>
      </c>
      <c r="AD153" s="14">
        <f ca="1">IF(testdata[[#This Row],[i]]&lt;11,testdata[[#This Row],[price]],(4*testdata[[#This Row],[iTrend]]+3*AC152+2*AC151+AC150)/10)</f>
        <v>234.11148229096995</v>
      </c>
      <c r="AE153" s="14">
        <f>(4*testdata[[#This Row],[price]]+3*H152+2*H151+H150)/10</f>
        <v>235.79700000000003</v>
      </c>
      <c r="AF153" t="str">
        <f ca="1">IF(OR(ROUND(testdata[[#This Row],[Trendline]],4)&lt;&gt;Table3[[#This Row],[Trendline]],ROUND(testdata[[#This Row],[SmPrice]],4)&lt;&gt;Table3[[#This Row],[SmPrice]]),"ERR","")</f>
        <v/>
      </c>
      <c r="AG153" s="3">
        <v>42956</v>
      </c>
      <c r="AH153" s="14">
        <v>25.736699999999999</v>
      </c>
      <c r="AI153" s="35">
        <v>26</v>
      </c>
      <c r="AJ153" s="14">
        <v>234.17310000000001</v>
      </c>
      <c r="AK153" s="14">
        <v>234.11150000000001</v>
      </c>
      <c r="AL153" s="14">
        <v>235.797</v>
      </c>
    </row>
    <row r="154" spans="1:38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31">
        <f>(testdata[[#This Row],[high]]+testdata[[#This Row],[low]])/2</f>
        <v>233.67500000000001</v>
      </c>
      <c r="I154" s="24">
        <f>(4*testdata[[#This Row],[price]]+3*H153+2*H152+H151)/10</f>
        <v>234.91300000000001</v>
      </c>
      <c r="J154" s="9">
        <f>(0.0962*testdata[[#This Row],[smooth]]+0.5769*I152-0.5769*I150-0.0962*I148)*(0.075*$Z153+0.54)</f>
        <v>0.49250682591581424</v>
      </c>
      <c r="K154" s="14">
        <f t="shared" si="2"/>
        <v>0.18033018635669129</v>
      </c>
      <c r="L154" s="14">
        <f>(0.0962*testdata[[#This Row],[detrender]]+0.5769*J152-0.5769*J150-0.0962*J148)*(0.075*$Z153+0.54)</f>
        <v>0.6049914787453623</v>
      </c>
      <c r="M154" s="9">
        <f>(0.0962*testdata[[#This Row],[I1]]+0.5769*K152-0.5769*K150-0.0962*K148)*(0.075*$Z153+0.54)</f>
        <v>0.23101617540187333</v>
      </c>
      <c r="N154" s="9">
        <f>(0.0962*testdata[[#This Row],[Q1]]+0.5769*L152-0.5769*L150-0.0962*L148)*(0.075*$Z153+0.54)</f>
        <v>2.6127205822591244</v>
      </c>
      <c r="O154" s="9">
        <f>testdata[[#This Row],[I1]]-testdata[[#This Row],[JQ]]</f>
        <v>-2.4323903959024333</v>
      </c>
      <c r="P154" s="9">
        <f>testdata[[#This Row],[Q1]]+testdata[[#This Row],[jI]]</f>
        <v>0.83600765414723566</v>
      </c>
      <c r="Q154" s="9">
        <f>0.2*testdata[[#This Row],[I2]]+0.8*Q153</f>
        <v>-0.49497016772952646</v>
      </c>
      <c r="R154" s="9">
        <f>0.2*testdata[[#This Row],[Q2]]+0.8*R153</f>
        <v>-0.59035656814566051</v>
      </c>
      <c r="S154" s="9">
        <f>testdata[[#This Row],[I2'']]*Q153+testdata[[#This Row],[Q2'']]*R153</f>
        <v>0.56429091246923413</v>
      </c>
      <c r="T154" s="9">
        <f>testdata[[#This Row],[I2'']]*R153-testdata[[#This Row],[Q2'']]*Q153</f>
        <v>0.46244412382796257</v>
      </c>
      <c r="U154" s="9">
        <f>0.2*testdata[[#This Row],[Re]]+0.8*U153</f>
        <v>2.2163462607271551</v>
      </c>
      <c r="V154" s="9">
        <f>0.2*testdata[[#This Row],[Im]]+0.8*V153</f>
        <v>0.57883869459078852</v>
      </c>
      <c r="W154" s="9">
        <f>IF(AND(testdata[[#This Row],[Re'']]&lt;&gt;0,testdata[[#This Row],[Im'']]&lt;&gt;0),2*PI()/ATAN(testdata[[#This Row],[Im'']]/testdata[[#This Row],[Re'']]),0)</f>
        <v>24.595402625261038</v>
      </c>
      <c r="X154" s="9">
        <f>IF(testdata[[#This Row],[pd-atan]]&gt;1.5*Z153,1.5*Z153,IF(testdata[[#This Row],[pd-atan]]&lt;0.67*Z153,0.67*Z153,testdata[[#This Row],[pd-atan]]))</f>
        <v>24.595402625261038</v>
      </c>
      <c r="Y154" s="9">
        <f>IF(testdata[[#This Row],[pd-limit1]]&lt;6,6,IF(testdata[[#This Row],[pd-limit1]]&gt;50,50,testdata[[#This Row],[pd-limit1]]))</f>
        <v>24.595402625261038</v>
      </c>
      <c r="Z154" s="14">
        <f>0.2*testdata[[#This Row],[pd-limit2]]+0.8*Z153</f>
        <v>26.674701323328584</v>
      </c>
      <c r="AA154" s="14">
        <f>0.33*testdata[[#This Row],[period]]+0.67*AA153</f>
        <v>26.046234414512067</v>
      </c>
      <c r="AB154" s="32">
        <f>TRUNC(testdata[[#This Row],[SmPd]]+0.5,0)</f>
        <v>26</v>
      </c>
      <c r="AC154" s="14">
        <f ca="1">IF(testdata[[#This Row],[PdInt]]&lt;=0,0,AVERAGE(OFFSET(testdata[[#This Row],[price]],0,0,-testdata[[#This Row],[PdInt]],1)))</f>
        <v>234.27269230769227</v>
      </c>
      <c r="AD154" s="14">
        <f ca="1">IF(testdata[[#This Row],[i]]&lt;11,testdata[[#This Row],[price]],(4*testdata[[#This Row],[iTrend]]+3*AC153+2*AC152+AC151)/10)</f>
        <v>234.19121749999999</v>
      </c>
      <c r="AE154" s="14">
        <f>(4*testdata[[#This Row],[price]]+3*H153+2*H152+H151)/10</f>
        <v>234.91300000000001</v>
      </c>
      <c r="AF154" t="str">
        <f ca="1">IF(OR(ROUND(testdata[[#This Row],[Trendline]],4)&lt;&gt;Table3[[#This Row],[Trendline]],ROUND(testdata[[#This Row],[SmPrice]],4)&lt;&gt;Table3[[#This Row],[SmPrice]]),"ERR","")</f>
        <v/>
      </c>
      <c r="AG154" s="3">
        <v>42957</v>
      </c>
      <c r="AH154" s="14">
        <v>26.046199999999999</v>
      </c>
      <c r="AI154" s="35">
        <v>26</v>
      </c>
      <c r="AJ154" s="14">
        <v>234.27269999999999</v>
      </c>
      <c r="AK154" s="14">
        <v>234.19120000000001</v>
      </c>
      <c r="AL154" s="14">
        <v>234.91300000000001</v>
      </c>
    </row>
    <row r="155" spans="1:38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31">
        <f>(testdata[[#This Row],[high]]+testdata[[#This Row],[low]])/2</f>
        <v>232.91499999999999</v>
      </c>
      <c r="I155" s="24">
        <f>(4*testdata[[#This Row],[price]]+3*H154+2*H153+H152)/10</f>
        <v>233.94549999999998</v>
      </c>
      <c r="J155" s="9">
        <f>(0.0962*testdata[[#This Row],[smooth]]+0.5769*I153-0.5769*I151-0.0962*I149)*(0.075*$Z154+0.54)</f>
        <v>-0.47446846000096776</v>
      </c>
      <c r="K155" s="14">
        <f t="shared" si="2"/>
        <v>0.39671488179628656</v>
      </c>
      <c r="L155" s="14">
        <f>(0.0962*testdata[[#This Row],[detrender]]+0.5769*J153-0.5769*J151-0.0962*J149)*(0.075*$Z154+0.54)</f>
        <v>0.46308831744887807</v>
      </c>
      <c r="M155" s="9">
        <f>(0.0962*testdata[[#This Row],[I1]]+0.5769*K153-0.5769*K151-0.0962*K149)*(0.075*$Z154+0.54)</f>
        <v>0.64481091019469283</v>
      </c>
      <c r="N155" s="9">
        <f>(0.0962*testdata[[#This Row],[Q1]]+0.5769*L153-0.5769*L151-0.0962*L149)*(0.075*$Z154+0.54)</f>
        <v>0.90845372047226292</v>
      </c>
      <c r="O155" s="9">
        <f>testdata[[#This Row],[I1]]-testdata[[#This Row],[JQ]]</f>
        <v>-0.51173883867597636</v>
      </c>
      <c r="P155" s="9">
        <f>testdata[[#This Row],[Q1]]+testdata[[#This Row],[jI]]</f>
        <v>1.1078992276435708</v>
      </c>
      <c r="Q155" s="9">
        <f>0.2*testdata[[#This Row],[I2]]+0.8*Q154</f>
        <v>-0.49832390191881648</v>
      </c>
      <c r="R155" s="9">
        <f>0.2*testdata[[#This Row],[Q2]]+0.8*R154</f>
        <v>-0.25070540898781424</v>
      </c>
      <c r="S155" s="9">
        <f>testdata[[#This Row],[I2'']]*Q154+testdata[[#This Row],[Q2'']]*R154</f>
        <v>0.39466105018198894</v>
      </c>
      <c r="T155" s="9">
        <f>testdata[[#This Row],[I2'']]*R154-testdata[[#This Row],[Q2'']]*Q154</f>
        <v>0.1700970902243493</v>
      </c>
      <c r="U155" s="9">
        <f>0.2*testdata[[#This Row],[Re]]+0.8*U154</f>
        <v>1.8520092186181221</v>
      </c>
      <c r="V155" s="9">
        <f>0.2*testdata[[#This Row],[Im]]+0.8*V154</f>
        <v>0.4970903737175007</v>
      </c>
      <c r="W155" s="9">
        <f>IF(AND(testdata[[#This Row],[Re'']]&lt;&gt;0,testdata[[#This Row],[Im'']]&lt;&gt;0),2*PI()/ATAN(testdata[[#This Row],[Im'']]/testdata[[#This Row],[Re'']]),0)</f>
        <v>23.96099673131145</v>
      </c>
      <c r="X155" s="9">
        <f>IF(testdata[[#This Row],[pd-atan]]&gt;1.5*Z154,1.5*Z154,IF(testdata[[#This Row],[pd-atan]]&lt;0.67*Z154,0.67*Z154,testdata[[#This Row],[pd-atan]]))</f>
        <v>23.96099673131145</v>
      </c>
      <c r="Y155" s="9">
        <f>IF(testdata[[#This Row],[pd-limit1]]&lt;6,6,IF(testdata[[#This Row],[pd-limit1]]&gt;50,50,testdata[[#This Row],[pd-limit1]]))</f>
        <v>23.96099673131145</v>
      </c>
      <c r="Z155" s="14">
        <f>0.2*testdata[[#This Row],[pd-limit2]]+0.8*Z154</f>
        <v>26.131960404925159</v>
      </c>
      <c r="AA155" s="14">
        <f>0.33*testdata[[#This Row],[period]]+0.67*AA154</f>
        <v>26.074523991348389</v>
      </c>
      <c r="AB155" s="32">
        <f>TRUNC(testdata[[#This Row],[SmPd]]+0.5,0)</f>
        <v>26</v>
      </c>
      <c r="AC155" s="14">
        <f ca="1">IF(testdata[[#This Row],[PdInt]]&lt;=0,0,AVERAGE(OFFSET(testdata[[#This Row],[price]],0,0,-testdata[[#This Row],[PdInt]],1)))</f>
        <v>234.38615384615389</v>
      </c>
      <c r="AD155" s="14">
        <f ca="1">IF(testdata[[#This Row],[i]]&lt;11,testdata[[#This Row],[price]],(4*testdata[[#This Row],[iTrend]]+3*AC154+2*AC153+AC152)/10)</f>
        <v>234.28402461538462</v>
      </c>
      <c r="AE155" s="14">
        <f>(4*testdata[[#This Row],[price]]+3*H154+2*H153+H152)/10</f>
        <v>233.94549999999998</v>
      </c>
      <c r="AF155" t="str">
        <f ca="1">IF(OR(ROUND(testdata[[#This Row],[Trendline]],4)&lt;&gt;Table3[[#This Row],[Trendline]],ROUND(testdata[[#This Row],[SmPrice]],4)&lt;&gt;Table3[[#This Row],[SmPrice]]),"ERR","")</f>
        <v/>
      </c>
      <c r="AG155" s="3">
        <v>42958</v>
      </c>
      <c r="AH155" s="14">
        <v>26.0745</v>
      </c>
      <c r="AI155" s="35">
        <v>26</v>
      </c>
      <c r="AJ155" s="14">
        <v>234.3862</v>
      </c>
      <c r="AK155" s="14">
        <v>234.28399999999999</v>
      </c>
      <c r="AL155" s="14">
        <v>233.94550000000001</v>
      </c>
    </row>
    <row r="156" spans="1:38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31">
        <f>(testdata[[#This Row],[high]]+testdata[[#This Row],[low]])/2</f>
        <v>234.72</v>
      </c>
      <c r="I156" s="24">
        <f>(4*testdata[[#This Row],[price]]+3*H155+2*H154+H153)/10</f>
        <v>234.01900000000001</v>
      </c>
      <c r="J156" s="9">
        <f>(0.0962*testdata[[#This Row],[smooth]]+0.5769*I154-0.5769*I152-0.0962*I150)*(0.075*$Z155+0.54)</f>
        <v>-2.0990737900978909</v>
      </c>
      <c r="K156" s="14">
        <f t="shared" si="2"/>
        <v>0.57194389240722643</v>
      </c>
      <c r="L156" s="14">
        <f>(0.0962*testdata[[#This Row],[detrender]]+0.5769*J154-0.5769*J152-0.0962*J150)*(0.075*$Z155+0.54)</f>
        <v>-0.39578926490130623</v>
      </c>
      <c r="M156" s="9">
        <f>(0.0962*testdata[[#This Row],[I1]]+0.5769*K154-0.5769*K152-0.0962*K150)*(0.075*$Z155+0.54)</f>
        <v>0.49220134407818023</v>
      </c>
      <c r="N156" s="9">
        <f>(0.0962*testdata[[#This Row],[Q1]]+0.5769*L154-0.5769*L152-0.0962*L150)*(0.075*$Z155+0.54)</f>
        <v>7.6429229730828691E-2</v>
      </c>
      <c r="O156" s="9">
        <f>testdata[[#This Row],[I1]]-testdata[[#This Row],[JQ]]</f>
        <v>0.49551466267639777</v>
      </c>
      <c r="P156" s="9">
        <f>testdata[[#This Row],[Q1]]+testdata[[#This Row],[jI]]</f>
        <v>9.6412079176873999E-2</v>
      </c>
      <c r="Q156" s="9">
        <f>0.2*testdata[[#This Row],[I2]]+0.8*Q155</f>
        <v>-0.29955618899977365</v>
      </c>
      <c r="R156" s="9">
        <f>0.2*testdata[[#This Row],[Q2]]+0.8*R155</f>
        <v>-0.18128191135487662</v>
      </c>
      <c r="S156" s="9">
        <f>testdata[[#This Row],[I2'']]*Q155+testdata[[#This Row],[Q2'']]*R155</f>
        <v>0.19472436467461468</v>
      </c>
      <c r="T156" s="9">
        <f>testdata[[#This Row],[I2'']]*R155-testdata[[#This Row],[Q2'']]*Q155</f>
        <v>-1.5236752535643883E-2</v>
      </c>
      <c r="U156" s="9">
        <f>0.2*testdata[[#This Row],[Re]]+0.8*U155</f>
        <v>1.5205522478294207</v>
      </c>
      <c r="V156" s="9">
        <f>0.2*testdata[[#This Row],[Im]]+0.8*V155</f>
        <v>0.39462494846687179</v>
      </c>
      <c r="W156" s="9">
        <f>IF(AND(testdata[[#This Row],[Re'']]&lt;&gt;0,testdata[[#This Row],[Im'']]&lt;&gt;0),2*PI()/ATAN(testdata[[#This Row],[Im'']]/testdata[[#This Row],[Re'']]),0)</f>
        <v>24.74422538482936</v>
      </c>
      <c r="X156" s="9">
        <f>IF(testdata[[#This Row],[pd-atan]]&gt;1.5*Z155,1.5*Z155,IF(testdata[[#This Row],[pd-atan]]&lt;0.67*Z155,0.67*Z155,testdata[[#This Row],[pd-atan]]))</f>
        <v>24.74422538482936</v>
      </c>
      <c r="Y156" s="9">
        <f>IF(testdata[[#This Row],[pd-limit1]]&lt;6,6,IF(testdata[[#This Row],[pd-limit1]]&gt;50,50,testdata[[#This Row],[pd-limit1]]))</f>
        <v>24.74422538482936</v>
      </c>
      <c r="Z156" s="14">
        <f>0.2*testdata[[#This Row],[pd-limit2]]+0.8*Z155</f>
        <v>25.854413400906004</v>
      </c>
      <c r="AA156" s="14">
        <f>0.33*testdata[[#This Row],[period]]+0.67*AA155</f>
        <v>26.001887496502405</v>
      </c>
      <c r="AB156" s="32">
        <f>TRUNC(testdata[[#This Row],[SmPd]]+0.5,0)</f>
        <v>26</v>
      </c>
      <c r="AC156" s="14">
        <f ca="1">IF(testdata[[#This Row],[PdInt]]&lt;=0,0,AVERAGE(OFFSET(testdata[[#This Row],[price]],0,0,-testdata[[#This Row],[PdInt]],1)))</f>
        <v>234.56019230769238</v>
      </c>
      <c r="AD156" s="14">
        <f ca="1">IF(testdata[[#This Row],[i]]&lt;11,testdata[[#This Row],[price]],(4*testdata[[#This Row],[iTrend]]+3*AC155+2*AC154+AC153)/10)</f>
        <v>234.41176923076927</v>
      </c>
      <c r="AE156" s="14">
        <f>(4*testdata[[#This Row],[price]]+3*H155+2*H154+H153)/10</f>
        <v>234.01900000000001</v>
      </c>
      <c r="AF156" t="str">
        <f ca="1">IF(OR(ROUND(testdata[[#This Row],[Trendline]],4)&lt;&gt;Table3[[#This Row],[Trendline]],ROUND(testdata[[#This Row],[SmPrice]],4)&lt;&gt;Table3[[#This Row],[SmPrice]]),"ERR","")</f>
        <v/>
      </c>
      <c r="AG156" s="3">
        <v>42961</v>
      </c>
      <c r="AH156" s="14">
        <v>26.001899999999999</v>
      </c>
      <c r="AI156" s="35">
        <v>26</v>
      </c>
      <c r="AJ156" s="14">
        <v>234.56020000000001</v>
      </c>
      <c r="AK156" s="14">
        <v>234.4118</v>
      </c>
      <c r="AL156" s="14">
        <v>234.01900000000001</v>
      </c>
    </row>
    <row r="157" spans="1:38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31">
        <f>(testdata[[#This Row],[high]]+testdata[[#This Row],[low]])/2</f>
        <v>235.11</v>
      </c>
      <c r="I157" s="24">
        <f>(4*testdata[[#This Row],[price]]+3*H156+2*H155+H154)/10</f>
        <v>234.41050000000001</v>
      </c>
      <c r="J157" s="9">
        <f>(0.0962*testdata[[#This Row],[smooth]]+0.5769*I155-0.5769*I153-0.0962*I151)*(0.075*$Z156+0.54)</f>
        <v>-2.9929539644441054</v>
      </c>
      <c r="K157" s="14">
        <f t="shared" si="2"/>
        <v>0.49250682591581424</v>
      </c>
      <c r="L157" s="14">
        <f>(0.0962*testdata[[#This Row],[detrender]]+0.5769*J155-0.5769*J153-0.0962*J151)*(0.075*$Z156+0.54)</f>
        <v>-2.2533488330480953</v>
      </c>
      <c r="M157" s="9">
        <f>(0.0962*testdata[[#This Row],[I1]]+0.5769*K155-0.5769*K153-0.0962*K151)*(0.075*$Z156+0.54)</f>
        <v>0.58141921896895254</v>
      </c>
      <c r="N157" s="9">
        <f>(0.0962*testdata[[#This Row],[Q1]]+0.5769*L155-0.5769*L153-0.0962*L151)*(0.075*$Z156+0.54)</f>
        <v>-0.64974552473630454</v>
      </c>
      <c r="O157" s="9">
        <f>testdata[[#This Row],[I1]]-testdata[[#This Row],[JQ]]</f>
        <v>1.1422523506521187</v>
      </c>
      <c r="P157" s="9">
        <f>testdata[[#This Row],[Q1]]+testdata[[#This Row],[jI]]</f>
        <v>-1.6719296140791426</v>
      </c>
      <c r="Q157" s="9">
        <f>0.2*testdata[[#This Row],[I2]]+0.8*Q156</f>
        <v>-1.119448106939519E-2</v>
      </c>
      <c r="R157" s="9">
        <f>0.2*testdata[[#This Row],[Q2]]+0.8*R156</f>
        <v>-0.47941145189972989</v>
      </c>
      <c r="S157" s="9">
        <f>testdata[[#This Row],[I2'']]*Q156+testdata[[#This Row],[Q2'']]*R156</f>
        <v>9.0262000412777668E-2</v>
      </c>
      <c r="T157" s="9">
        <f>testdata[[#This Row],[I2'']]*R156-testdata[[#This Row],[Q2'']]*Q156</f>
        <v>-0.14158131056904544</v>
      </c>
      <c r="U157" s="9">
        <f>0.2*testdata[[#This Row],[Re]]+0.8*U156</f>
        <v>1.2344941983460922</v>
      </c>
      <c r="V157" s="9">
        <f>0.2*testdata[[#This Row],[Im]]+0.8*V156</f>
        <v>0.28738369665968833</v>
      </c>
      <c r="W157" s="9">
        <f>IF(AND(testdata[[#This Row],[Re'']]&lt;&gt;0,testdata[[#This Row],[Im'']]&lt;&gt;0),2*PI()/ATAN(testdata[[#This Row],[Im'']]/testdata[[#This Row],[Re'']]),0)</f>
        <v>27.47095425649108</v>
      </c>
      <c r="X157" s="9">
        <f>IF(testdata[[#This Row],[pd-atan]]&gt;1.5*Z156,1.5*Z156,IF(testdata[[#This Row],[pd-atan]]&lt;0.67*Z156,0.67*Z156,testdata[[#This Row],[pd-atan]]))</f>
        <v>27.47095425649108</v>
      </c>
      <c r="Y157" s="9">
        <f>IF(testdata[[#This Row],[pd-limit1]]&lt;6,6,IF(testdata[[#This Row],[pd-limit1]]&gt;50,50,testdata[[#This Row],[pd-limit1]]))</f>
        <v>27.47095425649108</v>
      </c>
      <c r="Z157" s="14">
        <f>0.2*testdata[[#This Row],[pd-limit2]]+0.8*Z156</f>
        <v>26.177721572023021</v>
      </c>
      <c r="AA157" s="14">
        <f>0.33*testdata[[#This Row],[period]]+0.67*AA156</f>
        <v>26.059912741424206</v>
      </c>
      <c r="AB157" s="32">
        <f>TRUNC(testdata[[#This Row],[SmPd]]+0.5,0)</f>
        <v>26</v>
      </c>
      <c r="AC157" s="14">
        <f ca="1">IF(testdata[[#This Row],[PdInt]]&lt;=0,0,AVERAGE(OFFSET(testdata[[#This Row],[price]],0,0,-testdata[[#This Row],[PdInt]],1)))</f>
        <v>234.71769230769229</v>
      </c>
      <c r="AD157" s="14">
        <f ca="1">IF(testdata[[#This Row],[i]]&lt;11,testdata[[#This Row],[price]],(4*testdata[[#This Row],[iTrend]]+3*AC156+2*AC155+AC154)/10)</f>
        <v>234.55963461538462</v>
      </c>
      <c r="AE157" s="14">
        <f>(4*testdata[[#This Row],[price]]+3*H156+2*H155+H154)/10</f>
        <v>234.41050000000001</v>
      </c>
      <c r="AF157" t="str">
        <f ca="1">IF(OR(ROUND(testdata[[#This Row],[Trendline]],4)&lt;&gt;Table3[[#This Row],[Trendline]],ROUND(testdata[[#This Row],[SmPrice]],4)&lt;&gt;Table3[[#This Row],[SmPrice]]),"ERR","")</f>
        <v/>
      </c>
      <c r="AG157" s="3">
        <v>42962</v>
      </c>
      <c r="AH157" s="14">
        <v>26.059899999999999</v>
      </c>
      <c r="AI157" s="35">
        <v>26</v>
      </c>
      <c r="AJ157" s="14">
        <v>234.71770000000001</v>
      </c>
      <c r="AK157" s="14">
        <v>234.55959999999999</v>
      </c>
      <c r="AL157" s="14">
        <v>234.41050000000001</v>
      </c>
    </row>
    <row r="158" spans="1:38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31">
        <f>(testdata[[#This Row],[high]]+testdata[[#This Row],[low]])/2</f>
        <v>235.52500000000001</v>
      </c>
      <c r="I158" s="24">
        <f>(4*testdata[[#This Row],[price]]+3*H157+2*H156+H155)/10</f>
        <v>234.9785</v>
      </c>
      <c r="J158" s="9">
        <f>(0.0962*testdata[[#This Row],[smooth]]+0.5769*I156-0.5769*I154-0.0962*I152)*(0.075*$Z157+0.54)</f>
        <v>-1.5597234892010849</v>
      </c>
      <c r="K158" s="14">
        <f t="shared" si="2"/>
        <v>-0.47446846000096776</v>
      </c>
      <c r="L158" s="14">
        <f>(0.0962*testdata[[#This Row],[detrender]]+0.5769*J156-0.5769*J154-0.0962*J152)*(0.075*$Z157+0.54)</f>
        <v>-4.2138344499629303</v>
      </c>
      <c r="M158" s="9">
        <f>(0.0962*testdata[[#This Row],[I1]]+0.5769*K156-0.5769*K154-0.0962*K152)*(0.075*$Z157+0.54)</f>
        <v>0.45629429394911186</v>
      </c>
      <c r="N158" s="9">
        <f>(0.0962*testdata[[#This Row],[Q1]]+0.5769*L156-0.5769*L154-0.0962*L152)*(0.075*$Z157+0.54)</f>
        <v>-2.6115956104433655</v>
      </c>
      <c r="O158" s="9">
        <f>testdata[[#This Row],[I1]]-testdata[[#This Row],[JQ]]</f>
        <v>2.1371271504423976</v>
      </c>
      <c r="P158" s="9">
        <f>testdata[[#This Row],[Q1]]+testdata[[#This Row],[jI]]</f>
        <v>-3.7575401560138184</v>
      </c>
      <c r="Q158" s="9">
        <f>0.2*testdata[[#This Row],[I2]]+0.8*Q157</f>
        <v>0.41846984523296338</v>
      </c>
      <c r="R158" s="9">
        <f>0.2*testdata[[#This Row],[Q2]]+0.8*R157</f>
        <v>-1.1350371927225478</v>
      </c>
      <c r="S158" s="9">
        <f>testdata[[#This Row],[I2'']]*Q157+testdata[[#This Row],[Q2'']]*R157</f>
        <v>0.53946527576273706</v>
      </c>
      <c r="T158" s="9">
        <f>testdata[[#This Row],[I2'']]*R157-testdata[[#This Row],[Q2'']]*Q157</f>
        <v>-0.21332538844638224</v>
      </c>
      <c r="U158" s="9">
        <f>0.2*testdata[[#This Row],[Re]]+0.8*U157</f>
        <v>1.0954884138294212</v>
      </c>
      <c r="V158" s="9">
        <f>0.2*testdata[[#This Row],[Im]]+0.8*V157</f>
        <v>0.18724187963847422</v>
      </c>
      <c r="W158" s="9">
        <f>IF(AND(testdata[[#This Row],[Re'']]&lt;&gt;0,testdata[[#This Row],[Im'']]&lt;&gt;0),2*PI()/ATAN(testdata[[#This Row],[Im'']]/testdata[[#This Row],[Re'']]),0)</f>
        <v>37.116004557834842</v>
      </c>
      <c r="X158" s="9">
        <f>IF(testdata[[#This Row],[pd-atan]]&gt;1.5*Z157,1.5*Z157,IF(testdata[[#This Row],[pd-atan]]&lt;0.67*Z157,0.67*Z157,testdata[[#This Row],[pd-atan]]))</f>
        <v>37.116004557834842</v>
      </c>
      <c r="Y158" s="9">
        <f>IF(testdata[[#This Row],[pd-limit1]]&lt;6,6,IF(testdata[[#This Row],[pd-limit1]]&gt;50,50,testdata[[#This Row],[pd-limit1]]))</f>
        <v>37.116004557834842</v>
      </c>
      <c r="Z158" s="14">
        <f>0.2*testdata[[#This Row],[pd-limit2]]+0.8*Z157</f>
        <v>28.365378169185387</v>
      </c>
      <c r="AA158" s="14">
        <f>0.33*testdata[[#This Row],[period]]+0.67*AA157</f>
        <v>26.820716332585398</v>
      </c>
      <c r="AB158" s="32">
        <f>TRUNC(testdata[[#This Row],[SmPd]]+0.5,0)</f>
        <v>27</v>
      </c>
      <c r="AC158" s="14">
        <f ca="1">IF(testdata[[#This Row],[PdInt]]&lt;=0,0,AVERAGE(OFFSET(testdata[[#This Row],[price]],0,0,-testdata[[#This Row],[PdInt]],1)))</f>
        <v>234.74759259259258</v>
      </c>
      <c r="AD158" s="14">
        <f ca="1">IF(testdata[[#This Row],[i]]&lt;11,testdata[[#This Row],[price]],(4*testdata[[#This Row],[iTrend]]+3*AC157+2*AC156+AC155)/10)</f>
        <v>234.66499857549857</v>
      </c>
      <c r="AE158" s="14">
        <f>(4*testdata[[#This Row],[price]]+3*H157+2*H156+H155)/10</f>
        <v>234.9785</v>
      </c>
      <c r="AF158" t="str">
        <f ca="1">IF(OR(ROUND(testdata[[#This Row],[Trendline]],4)&lt;&gt;Table3[[#This Row],[Trendline]],ROUND(testdata[[#This Row],[SmPrice]],4)&lt;&gt;Table3[[#This Row],[SmPrice]]),"ERR","")</f>
        <v/>
      </c>
      <c r="AG158" s="3">
        <v>42963</v>
      </c>
      <c r="AH158" s="14">
        <v>26.820699999999999</v>
      </c>
      <c r="AI158" s="35">
        <v>27</v>
      </c>
      <c r="AJ158" s="14">
        <v>234.74760000000001</v>
      </c>
      <c r="AK158" s="14">
        <v>234.66499999999999</v>
      </c>
      <c r="AL158" s="14">
        <v>234.9785</v>
      </c>
    </row>
    <row r="159" spans="1:38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31">
        <f>(testdata[[#This Row],[high]]+testdata[[#This Row],[low]])/2</f>
        <v>233.45999999999998</v>
      </c>
      <c r="I159" s="24">
        <f>(4*testdata[[#This Row],[price]]+3*H158+2*H157+H156)/10</f>
        <v>234.53550000000001</v>
      </c>
      <c r="J159" s="9">
        <f>(0.0962*testdata[[#This Row],[smooth]]+0.5769*I157-0.5769*I155-0.0962*I153)*(0.075*$Z158+0.54)</f>
        <v>0.39184742226649144</v>
      </c>
      <c r="K159" s="14">
        <f t="shared" si="2"/>
        <v>-2.0990737900978909</v>
      </c>
      <c r="L159" s="14">
        <f>(0.0962*testdata[[#This Row],[detrender]]+0.5769*J157-0.5769*J155-0.0962*J153)*(0.075*$Z158+0.54)</f>
        <v>-3.9217219674835309</v>
      </c>
      <c r="M159" s="9">
        <f>(0.0962*testdata[[#This Row],[I1]]+0.5769*K157-0.5769*K155-0.0962*K153)*(0.075*$Z158+0.54)</f>
        <v>-0.42230924045616319</v>
      </c>
      <c r="N159" s="9">
        <f>(0.0962*testdata[[#This Row],[Q1]]+0.5769*L157-0.5769*L155-0.0962*L153)*(0.075*$Z158+0.54)</f>
        <v>-5.3163449709563482</v>
      </c>
      <c r="O159" s="9">
        <f>testdata[[#This Row],[I1]]-testdata[[#This Row],[JQ]]</f>
        <v>3.2172711808584573</v>
      </c>
      <c r="P159" s="9">
        <f>testdata[[#This Row],[Q1]]+testdata[[#This Row],[jI]]</f>
        <v>-4.3440312079396941</v>
      </c>
      <c r="Q159" s="9">
        <f>0.2*testdata[[#This Row],[I2]]+0.8*Q158</f>
        <v>0.97823011235806223</v>
      </c>
      <c r="R159" s="9">
        <f>0.2*testdata[[#This Row],[Q2]]+0.8*R158</f>
        <v>-1.7768359957659769</v>
      </c>
      <c r="S159" s="9">
        <f>testdata[[#This Row],[I2'']]*Q158+testdata[[#This Row],[Q2'']]*R158</f>
        <v>2.4261347442832899</v>
      </c>
      <c r="T159" s="9">
        <f>testdata[[#This Row],[I2'']]*R158-testdata[[#This Row],[Q2'']]*Q158</f>
        <v>-0.36677527641501084</v>
      </c>
      <c r="U159" s="9">
        <f>0.2*testdata[[#This Row],[Re]]+0.8*U158</f>
        <v>1.3616176799201951</v>
      </c>
      <c r="V159" s="9">
        <f>0.2*testdata[[#This Row],[Im]]+0.8*V158</f>
        <v>7.6438448427777209E-2</v>
      </c>
      <c r="W159" s="9">
        <f>IF(AND(testdata[[#This Row],[Re'']]&lt;&gt;0,testdata[[#This Row],[Im'']]&lt;&gt;0),2*PI()/ATAN(testdata[[#This Row],[Im'']]/testdata[[#This Row],[Re'']]),0)</f>
        <v>112.04146726130362</v>
      </c>
      <c r="X159" s="9">
        <f>IF(testdata[[#This Row],[pd-atan]]&gt;1.5*Z158,1.5*Z158,IF(testdata[[#This Row],[pd-atan]]&lt;0.67*Z158,0.67*Z158,testdata[[#This Row],[pd-atan]]))</f>
        <v>42.548067253778079</v>
      </c>
      <c r="Y159" s="9">
        <f>IF(testdata[[#This Row],[pd-limit1]]&lt;6,6,IF(testdata[[#This Row],[pd-limit1]]&gt;50,50,testdata[[#This Row],[pd-limit1]]))</f>
        <v>42.548067253778079</v>
      </c>
      <c r="Z159" s="14">
        <f>0.2*testdata[[#This Row],[pd-limit2]]+0.8*Z158</f>
        <v>31.201915986103927</v>
      </c>
      <c r="AA159" s="14">
        <f>0.33*testdata[[#This Row],[period]]+0.67*AA158</f>
        <v>28.266512218246515</v>
      </c>
      <c r="AB159" s="32">
        <f>TRUNC(testdata[[#This Row],[SmPd]]+0.5,0)</f>
        <v>28</v>
      </c>
      <c r="AC159" s="14">
        <f ca="1">IF(testdata[[#This Row],[PdInt]]&lt;=0,0,AVERAGE(OFFSET(testdata[[#This Row],[price]],0,0,-testdata[[#This Row],[PdInt]],1)))</f>
        <v>234.70160714285711</v>
      </c>
      <c r="AD159" s="14">
        <f ca="1">IF(testdata[[#This Row],[i]]&lt;11,testdata[[#This Row],[price]],(4*testdata[[#This Row],[iTrend]]+3*AC158+2*AC157+AC156)/10)</f>
        <v>234.70447832722829</v>
      </c>
      <c r="AE159" s="14">
        <f>(4*testdata[[#This Row],[price]]+3*H158+2*H157+H156)/10</f>
        <v>234.53550000000001</v>
      </c>
      <c r="AF159" t="str">
        <f ca="1">IF(OR(ROUND(testdata[[#This Row],[Trendline]],4)&lt;&gt;Table3[[#This Row],[Trendline]],ROUND(testdata[[#This Row],[SmPrice]],4)&lt;&gt;Table3[[#This Row],[SmPrice]]),"ERR","")</f>
        <v/>
      </c>
      <c r="AG159" s="3">
        <v>42964</v>
      </c>
      <c r="AH159" s="14">
        <v>28.266500000000001</v>
      </c>
      <c r="AI159" s="35">
        <v>28</v>
      </c>
      <c r="AJ159" s="14">
        <v>234.70160000000001</v>
      </c>
      <c r="AK159" s="14">
        <v>234.7045</v>
      </c>
      <c r="AL159" s="14">
        <v>234.53550000000001</v>
      </c>
    </row>
    <row r="160" spans="1:38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31">
        <f>(testdata[[#This Row],[high]]+testdata[[#This Row],[low]])/2</f>
        <v>231.88499999999999</v>
      </c>
      <c r="I160" s="24">
        <f>(4*testdata[[#This Row],[price]]+3*H159+2*H158+H157)/10</f>
        <v>233.40799999999999</v>
      </c>
      <c r="J160" s="9">
        <f>(0.0962*testdata[[#This Row],[smooth]]+0.5769*I158-0.5769*I156-0.0962*I154)*(0.075*$Z159+0.54)</f>
        <v>1.1772718416027605</v>
      </c>
      <c r="K160" s="14">
        <f t="shared" si="2"/>
        <v>-2.9929539644441054</v>
      </c>
      <c r="L160" s="14">
        <f>(0.0962*testdata[[#This Row],[detrender]]+0.5769*J158-0.5769*J156-0.0962*J154)*(0.075*$Z159+0.54)</f>
        <v>1.0858878575011335</v>
      </c>
      <c r="M160" s="9">
        <f>(0.0962*testdata[[#This Row],[I1]]+0.5769*K158-0.5769*K156-0.0962*K154)*(0.075*$Z159+0.54)</f>
        <v>-2.617892852145622</v>
      </c>
      <c r="N160" s="9">
        <f>(0.0962*testdata[[#This Row],[Q1]]+0.5769*L158-0.5769*L156-0.0962*L154)*(0.075*$Z159+0.54)</f>
        <v>-6.2106498104414882</v>
      </c>
      <c r="O160" s="9">
        <f>testdata[[#This Row],[I1]]-testdata[[#This Row],[JQ]]</f>
        <v>3.2176958459973828</v>
      </c>
      <c r="P160" s="9">
        <f>testdata[[#This Row],[Q1]]+testdata[[#This Row],[jI]]</f>
        <v>-1.5320049946444885</v>
      </c>
      <c r="Q160" s="9">
        <f>0.2*testdata[[#This Row],[I2]]+0.8*Q159</f>
        <v>1.4261232590859265</v>
      </c>
      <c r="R160" s="9">
        <f>0.2*testdata[[#This Row],[Q2]]+0.8*R159</f>
        <v>-1.7278697955416793</v>
      </c>
      <c r="S160" s="9">
        <f>testdata[[#This Row],[I2'']]*Q159+testdata[[#This Row],[Q2'']]*R159</f>
        <v>4.4652179646873265</v>
      </c>
      <c r="T160" s="9">
        <f>testdata[[#This Row],[I2'']]*R159-testdata[[#This Row],[Q2'']]*Q159</f>
        <v>-0.84373287691012355</v>
      </c>
      <c r="U160" s="9">
        <f>0.2*testdata[[#This Row],[Re]]+0.8*U159</f>
        <v>1.9823377368736215</v>
      </c>
      <c r="V160" s="9">
        <f>0.2*testdata[[#This Row],[Im]]+0.8*V159</f>
        <v>-0.10759581663980296</v>
      </c>
      <c r="W160" s="9">
        <f>IF(AND(testdata[[#This Row],[Re'']]&lt;&gt;0,testdata[[#This Row],[Im'']]&lt;&gt;0),2*PI()/ATAN(testdata[[#This Row],[Im'']]/testdata[[#This Row],[Re'']]),0)</f>
        <v>-115.87455174924797</v>
      </c>
      <c r="X160" s="9">
        <f>IF(testdata[[#This Row],[pd-atan]]&gt;1.5*Z159,1.5*Z159,IF(testdata[[#This Row],[pd-atan]]&lt;0.67*Z159,0.67*Z159,testdata[[#This Row],[pd-atan]]))</f>
        <v>20.905283710689634</v>
      </c>
      <c r="Y160" s="9">
        <f>IF(testdata[[#This Row],[pd-limit1]]&lt;6,6,IF(testdata[[#This Row],[pd-limit1]]&gt;50,50,testdata[[#This Row],[pd-limit1]]))</f>
        <v>20.905283710689634</v>
      </c>
      <c r="Z160" s="14">
        <f>0.2*testdata[[#This Row],[pd-limit2]]+0.8*Z159</f>
        <v>29.14258953102107</v>
      </c>
      <c r="AA160" s="14">
        <f>0.33*testdata[[#This Row],[period]]+0.67*AA159</f>
        <v>28.555617731462121</v>
      </c>
      <c r="AB160" s="32">
        <f>TRUNC(testdata[[#This Row],[SmPd]]+0.5,0)</f>
        <v>29</v>
      </c>
      <c r="AC160" s="14">
        <f ca="1">IF(testdata[[#This Row],[PdInt]]&lt;=0,0,AVERAGE(OFFSET(testdata[[#This Row],[price]],0,0,-testdata[[#This Row],[PdInt]],1)))</f>
        <v>234.60448275862069</v>
      </c>
      <c r="AD160" s="14">
        <f ca="1">IF(testdata[[#This Row],[i]]&lt;11,testdata[[#This Row],[price]],(4*testdata[[#This Row],[iTrend]]+3*AC159+2*AC158+AC157)/10)</f>
        <v>234.67356299559316</v>
      </c>
      <c r="AE160" s="14">
        <f>(4*testdata[[#This Row],[price]]+3*H159+2*H158+H157)/10</f>
        <v>233.40799999999999</v>
      </c>
      <c r="AF160" t="str">
        <f ca="1">IF(OR(ROUND(testdata[[#This Row],[Trendline]],4)&lt;&gt;Table3[[#This Row],[Trendline]],ROUND(testdata[[#This Row],[SmPrice]],4)&lt;&gt;Table3[[#This Row],[SmPrice]]),"ERR","")</f>
        <v/>
      </c>
      <c r="AG160" s="3">
        <v>42965</v>
      </c>
      <c r="AH160" s="14">
        <v>28.555599999999998</v>
      </c>
      <c r="AI160" s="35">
        <v>29</v>
      </c>
      <c r="AJ160" s="14">
        <v>234.6045</v>
      </c>
      <c r="AK160" s="14">
        <v>234.67359999999999</v>
      </c>
      <c r="AL160" s="14">
        <v>233.40799999999999</v>
      </c>
    </row>
    <row r="161" spans="1:38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31">
        <f>(testdata[[#This Row],[high]]+testdata[[#This Row],[low]])/2</f>
        <v>231.23500000000001</v>
      </c>
      <c r="I161" s="24">
        <f>(4*testdata[[#This Row],[price]]+3*H160+2*H159+H158)/10</f>
        <v>232.304</v>
      </c>
      <c r="J161" s="9">
        <f>(0.0962*testdata[[#This Row],[smooth]]+0.5769*I159-0.5769*I157-0.0962*I155)*(0.075*$Z160+0.54)</f>
        <v>-0.23386401849330724</v>
      </c>
      <c r="K161" s="14">
        <f t="shared" si="2"/>
        <v>-1.5597234892010849</v>
      </c>
      <c r="L161" s="14">
        <f>(0.0962*testdata[[#This Row],[detrender]]+0.5769*J159-0.5769*J157-0.0962*J155)*(0.075*$Z160+0.54)</f>
        <v>5.3855303893821036</v>
      </c>
      <c r="M161" s="9">
        <f>(0.0962*testdata[[#This Row],[I1]]+0.5769*K159-0.5769*K157-0.0962*K155)*(0.075*$Z160+0.54)</f>
        <v>-4.5881398895435996</v>
      </c>
      <c r="N161" s="9">
        <f>(0.0962*testdata[[#This Row],[Q1]]+0.5769*L159-0.5769*L157-0.0962*L155)*(0.075*$Z160+0.54)</f>
        <v>-1.3327160132141751</v>
      </c>
      <c r="O161" s="9">
        <f>testdata[[#This Row],[I1]]-testdata[[#This Row],[JQ]]</f>
        <v>-0.22700747598690985</v>
      </c>
      <c r="P161" s="9">
        <f>testdata[[#This Row],[Q1]]+testdata[[#This Row],[jI]]</f>
        <v>0.79739049983850396</v>
      </c>
      <c r="Q161" s="9">
        <f>0.2*testdata[[#This Row],[I2]]+0.8*Q160</f>
        <v>1.0954971120713592</v>
      </c>
      <c r="R161" s="9">
        <f>0.2*testdata[[#This Row],[Q2]]+0.8*R160</f>
        <v>-1.2228177364656427</v>
      </c>
      <c r="S161" s="9">
        <f>testdata[[#This Row],[I2'']]*Q160+testdata[[#This Row],[Q2'']]*R160</f>
        <v>3.6751837440780566</v>
      </c>
      <c r="T161" s="9">
        <f>testdata[[#This Row],[I2'']]*R160-testdata[[#This Row],[Q2'']]*Q160</f>
        <v>-0.14898755545478171</v>
      </c>
      <c r="U161" s="9">
        <f>0.2*testdata[[#This Row],[Re]]+0.8*U160</f>
        <v>2.3209069383145087</v>
      </c>
      <c r="V161" s="9">
        <f>0.2*testdata[[#This Row],[Im]]+0.8*V160</f>
        <v>-0.11587416440279871</v>
      </c>
      <c r="W161" s="9">
        <f>IF(AND(testdata[[#This Row],[Re'']]&lt;&gt;0,testdata[[#This Row],[Im'']]&lt;&gt;0),2*PI()/ATAN(testdata[[#This Row],[Im'']]/testdata[[#This Row],[Re'']]),0)</f>
        <v>-125.9538467478483</v>
      </c>
      <c r="X161" s="9">
        <f>IF(testdata[[#This Row],[pd-atan]]&gt;1.5*Z160,1.5*Z160,IF(testdata[[#This Row],[pd-atan]]&lt;0.67*Z160,0.67*Z160,testdata[[#This Row],[pd-atan]]))</f>
        <v>19.52553498578412</v>
      </c>
      <c r="Y161" s="9">
        <f>IF(testdata[[#This Row],[pd-limit1]]&lt;6,6,IF(testdata[[#This Row],[pd-limit1]]&gt;50,50,testdata[[#This Row],[pd-limit1]]))</f>
        <v>19.52553498578412</v>
      </c>
      <c r="Z161" s="14">
        <f>0.2*testdata[[#This Row],[pd-limit2]]+0.8*Z160</f>
        <v>27.219178621973683</v>
      </c>
      <c r="AA161" s="14">
        <f>0.33*testdata[[#This Row],[period]]+0.67*AA160</f>
        <v>28.114592825330938</v>
      </c>
      <c r="AB161" s="32">
        <f>TRUNC(testdata[[#This Row],[SmPd]]+0.5,0)</f>
        <v>28</v>
      </c>
      <c r="AC161" s="14">
        <f ca="1">IF(testdata[[#This Row],[PdInt]]&lt;=0,0,AVERAGE(OFFSET(testdata[[#This Row],[price]],0,0,-testdata[[#This Row],[PdInt]],1)))</f>
        <v>234.71035714285719</v>
      </c>
      <c r="AD161" s="14">
        <f ca="1">IF(testdata[[#This Row],[i]]&lt;11,testdata[[#This Row],[price]],(4*testdata[[#This Row],[iTrend]]+3*AC160+2*AC159+AC158)/10)</f>
        <v>234.68056837255972</v>
      </c>
      <c r="AE161" s="14">
        <f>(4*testdata[[#This Row],[price]]+3*H160+2*H159+H158)/10</f>
        <v>232.304</v>
      </c>
      <c r="AF161" t="str">
        <f ca="1">IF(OR(ROUND(testdata[[#This Row],[Trendline]],4)&lt;&gt;Table3[[#This Row],[Trendline]],ROUND(testdata[[#This Row],[SmPrice]],4)&lt;&gt;Table3[[#This Row],[SmPrice]]),"ERR","")</f>
        <v/>
      </c>
      <c r="AG161" s="3">
        <v>42968</v>
      </c>
      <c r="AH161" s="14">
        <v>28.114599999999999</v>
      </c>
      <c r="AI161" s="35">
        <v>28</v>
      </c>
      <c r="AJ161" s="14">
        <v>234.71039999999999</v>
      </c>
      <c r="AK161" s="14">
        <v>234.6806</v>
      </c>
      <c r="AL161" s="14">
        <v>232.304</v>
      </c>
    </row>
    <row r="162" spans="1:38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31">
        <f>(testdata[[#This Row],[high]]+testdata[[#This Row],[low]])/2</f>
        <v>233.20999999999998</v>
      </c>
      <c r="I162" s="24">
        <f>(4*testdata[[#This Row],[price]]+3*H161+2*H160+H159)/10</f>
        <v>232.3775</v>
      </c>
      <c r="J162" s="9">
        <f>(0.0962*testdata[[#This Row],[smooth]]+0.5769*I160-0.5769*I158-0.0962*I156)*(0.075*$Z161+0.54)</f>
        <v>-2.7464794337397231</v>
      </c>
      <c r="K162" s="14">
        <f t="shared" si="2"/>
        <v>0.39184742226649144</v>
      </c>
      <c r="L162" s="14">
        <f>(0.0962*testdata[[#This Row],[detrender]]+0.5769*J160-0.5769*J158-0.0962*J156)*(0.075*$Z161+0.54)</f>
        <v>3.9152474381825</v>
      </c>
      <c r="M162" s="9">
        <f>(0.0962*testdata[[#This Row],[I1]]+0.5769*K160-0.5769*K158-0.0962*K156)*(0.075*$Z161+0.54)</f>
        <v>-3.7953328729535469</v>
      </c>
      <c r="N162" s="9">
        <f>(0.0962*testdata[[#This Row],[Q1]]+0.5769*L160-0.5769*L158-0.0962*L156)*(0.075*$Z161+0.54)</f>
        <v>8.9630936497869911</v>
      </c>
      <c r="O162" s="9">
        <f>testdata[[#This Row],[I1]]-testdata[[#This Row],[JQ]]</f>
        <v>-8.5712462275204988</v>
      </c>
      <c r="P162" s="9">
        <f>testdata[[#This Row],[Q1]]+testdata[[#This Row],[jI]]</f>
        <v>0.11991456522895305</v>
      </c>
      <c r="Q162" s="9">
        <f>0.2*testdata[[#This Row],[I2]]+0.8*Q161</f>
        <v>-0.83785155584701243</v>
      </c>
      <c r="R162" s="9">
        <f>0.2*testdata[[#This Row],[Q2]]+0.8*R161</f>
        <v>-0.95427127612672369</v>
      </c>
      <c r="S162" s="9">
        <f>testdata[[#This Row],[I2'']]*Q161+testdata[[#This Row],[Q2'']]*R161</f>
        <v>0.24903588207256322</v>
      </c>
      <c r="T162" s="9">
        <f>testdata[[#This Row],[I2'']]*R161-testdata[[#This Row],[Q2'']]*Q161</f>
        <v>2.0699411701445376</v>
      </c>
      <c r="U162" s="9">
        <f>0.2*testdata[[#This Row],[Re]]+0.8*U161</f>
        <v>1.9065327270661196</v>
      </c>
      <c r="V162" s="9">
        <f>0.2*testdata[[#This Row],[Im]]+0.8*V161</f>
        <v>0.32128890250666858</v>
      </c>
      <c r="W162" s="9">
        <f>IF(AND(testdata[[#This Row],[Re'']]&lt;&gt;0,testdata[[#This Row],[Im'']]&lt;&gt;0),2*PI()/ATAN(testdata[[#This Row],[Im'']]/testdata[[#This Row],[Re'']]),0)</f>
        <v>37.634820881189668</v>
      </c>
      <c r="X162" s="9">
        <f>IF(testdata[[#This Row],[pd-atan]]&gt;1.5*Z161,1.5*Z161,IF(testdata[[#This Row],[pd-atan]]&lt;0.67*Z161,0.67*Z161,testdata[[#This Row],[pd-atan]]))</f>
        <v>37.634820881189668</v>
      </c>
      <c r="Y162" s="9">
        <f>IF(testdata[[#This Row],[pd-limit1]]&lt;6,6,IF(testdata[[#This Row],[pd-limit1]]&gt;50,50,testdata[[#This Row],[pd-limit1]]))</f>
        <v>37.634820881189668</v>
      </c>
      <c r="Z162" s="14">
        <f>0.2*testdata[[#This Row],[pd-limit2]]+0.8*Z161</f>
        <v>29.302307073816884</v>
      </c>
      <c r="AA162" s="14">
        <f>0.33*testdata[[#This Row],[period]]+0.67*AA161</f>
        <v>28.506538527331301</v>
      </c>
      <c r="AB162" s="32">
        <f>TRUNC(testdata[[#This Row],[SmPd]]+0.5,0)</f>
        <v>29</v>
      </c>
      <c r="AC162" s="14">
        <f ca="1">IF(testdata[[#This Row],[PdInt]]&lt;=0,0,AVERAGE(OFFSET(testdata[[#This Row],[price]],0,0,-testdata[[#This Row],[PdInt]],1)))</f>
        <v>234.65862068965521</v>
      </c>
      <c r="AD162" s="14">
        <f ca="1">IF(testdata[[#This Row],[i]]&lt;11,testdata[[#This Row],[price]],(4*testdata[[#This Row],[iTrend]]+3*AC161+2*AC160+AC159)/10)</f>
        <v>234.66761268472905</v>
      </c>
      <c r="AE162" s="14">
        <f>(4*testdata[[#This Row],[price]]+3*H161+2*H160+H159)/10</f>
        <v>232.3775</v>
      </c>
      <c r="AF162" t="str">
        <f ca="1">IF(OR(ROUND(testdata[[#This Row],[Trendline]],4)&lt;&gt;Table3[[#This Row],[Trendline]],ROUND(testdata[[#This Row],[SmPrice]],4)&lt;&gt;Table3[[#This Row],[SmPrice]]),"ERR","")</f>
        <v/>
      </c>
      <c r="AG162" s="3">
        <v>42969</v>
      </c>
      <c r="AH162" s="14">
        <v>28.506499999999999</v>
      </c>
      <c r="AI162" s="35">
        <v>29</v>
      </c>
      <c r="AJ162" s="14">
        <v>234.65860000000001</v>
      </c>
      <c r="AK162" s="14">
        <v>234.66759999999999</v>
      </c>
      <c r="AL162" s="14">
        <v>232.3775</v>
      </c>
    </row>
    <row r="163" spans="1:38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31">
        <f>(testdata[[#This Row],[high]]+testdata[[#This Row],[low]])/2</f>
        <v>233.23000000000002</v>
      </c>
      <c r="I163" s="24">
        <f>(4*testdata[[#This Row],[price]]+3*H162+2*H161+H160)/10</f>
        <v>232.69049999999999</v>
      </c>
      <c r="J163" s="9">
        <f>(0.0962*testdata[[#This Row],[smooth]]+0.5769*I161-0.5769*I159-0.0962*I157)*(0.075*$Z162+0.54)</f>
        <v>-3.9773361397172029</v>
      </c>
      <c r="K163" s="14">
        <f t="shared" si="2"/>
        <v>1.1772718416027605</v>
      </c>
      <c r="L163" s="14">
        <f>(0.0962*testdata[[#This Row],[detrender]]+0.5769*J161-0.5769*J159-0.0962*J157)*(0.075*$Z162+0.54)</f>
        <v>-1.2474768261651403</v>
      </c>
      <c r="M163" s="9">
        <f>(0.0962*testdata[[#This Row],[I1]]+0.5769*K161-0.5769*K159-0.0962*K157)*(0.075*$Z162+0.54)</f>
        <v>1.0321727706653656</v>
      </c>
      <c r="N163" s="9">
        <f>(0.0962*testdata[[#This Row],[Q1]]+0.5769*L161-0.5769*L159-0.0962*L157)*(0.075*$Z162+0.54)</f>
        <v>14.964445943094939</v>
      </c>
      <c r="O163" s="9">
        <f>testdata[[#This Row],[I1]]-testdata[[#This Row],[JQ]]</f>
        <v>-13.787174101492178</v>
      </c>
      <c r="P163" s="9">
        <f>testdata[[#This Row],[Q1]]+testdata[[#This Row],[jI]]</f>
        <v>-0.21530405549977472</v>
      </c>
      <c r="Q163" s="9">
        <f>0.2*testdata[[#This Row],[I2]]+0.8*Q162</f>
        <v>-3.4277160649760456</v>
      </c>
      <c r="R163" s="9">
        <f>0.2*testdata[[#This Row],[Q2]]+0.8*R162</f>
        <v>-0.80647783200133394</v>
      </c>
      <c r="S163" s="9">
        <f>testdata[[#This Row],[I2'']]*Q162+testdata[[#This Row],[Q2'']]*R162</f>
        <v>3.6415158679538053</v>
      </c>
      <c r="T163" s="9">
        <f>testdata[[#This Row],[I2'']]*R162-testdata[[#This Row],[Q2'']]*Q162</f>
        <v>2.5952622772263196</v>
      </c>
      <c r="U163" s="9">
        <f>0.2*testdata[[#This Row],[Re]]+0.8*U162</f>
        <v>2.2535293552436571</v>
      </c>
      <c r="V163" s="9">
        <f>0.2*testdata[[#This Row],[Im]]+0.8*V162</f>
        <v>0.77608357745059875</v>
      </c>
      <c r="W163" s="9">
        <f>IF(AND(testdata[[#This Row],[Re'']]&lt;&gt;0,testdata[[#This Row],[Im'']]&lt;&gt;0),2*PI()/ATAN(testdata[[#This Row],[Im'']]/testdata[[#This Row],[Re'']]),0)</f>
        <v>18.944395181946334</v>
      </c>
      <c r="X163" s="9">
        <f>IF(testdata[[#This Row],[pd-atan]]&gt;1.5*Z162,1.5*Z162,IF(testdata[[#This Row],[pd-atan]]&lt;0.67*Z162,0.67*Z162,testdata[[#This Row],[pd-atan]]))</f>
        <v>19.632545739457314</v>
      </c>
      <c r="Y163" s="9">
        <f>IF(testdata[[#This Row],[pd-limit1]]&lt;6,6,IF(testdata[[#This Row],[pd-limit1]]&gt;50,50,testdata[[#This Row],[pd-limit1]]))</f>
        <v>19.632545739457314</v>
      </c>
      <c r="Z163" s="14">
        <f>0.2*testdata[[#This Row],[pd-limit2]]+0.8*Z162</f>
        <v>27.368354806944971</v>
      </c>
      <c r="AA163" s="14">
        <f>0.33*testdata[[#This Row],[period]]+0.67*AA162</f>
        <v>28.130937899603815</v>
      </c>
      <c r="AB163" s="32">
        <f>TRUNC(testdata[[#This Row],[SmPd]]+0.5,0)</f>
        <v>28</v>
      </c>
      <c r="AC163" s="14">
        <f ca="1">IF(testdata[[#This Row],[PdInt]]&lt;=0,0,AVERAGE(OFFSET(testdata[[#This Row],[price]],0,0,-testdata[[#This Row],[PdInt]],1)))</f>
        <v>234.70678571428567</v>
      </c>
      <c r="AD163" s="14">
        <f ca="1">IF(testdata[[#This Row],[i]]&lt;11,testdata[[#This Row],[price]],(4*testdata[[#This Row],[iTrend]]+3*AC162+2*AC161+AC160)/10)</f>
        <v>234.68282019704435</v>
      </c>
      <c r="AE163" s="14">
        <f>(4*testdata[[#This Row],[price]]+3*H162+2*H161+H160)/10</f>
        <v>232.69049999999999</v>
      </c>
      <c r="AF163" t="str">
        <f ca="1">IF(OR(ROUND(testdata[[#This Row],[Trendline]],4)&lt;&gt;Table3[[#This Row],[Trendline]],ROUND(testdata[[#This Row],[SmPrice]],4)&lt;&gt;Table3[[#This Row],[SmPrice]]),"ERR","")</f>
        <v/>
      </c>
      <c r="AG163" s="3">
        <v>42970</v>
      </c>
      <c r="AH163" s="14">
        <v>28.1309</v>
      </c>
      <c r="AI163" s="35">
        <v>28</v>
      </c>
      <c r="AJ163" s="14">
        <v>234.70679999999999</v>
      </c>
      <c r="AK163" s="14">
        <v>234.68279999999999</v>
      </c>
      <c r="AL163" s="14">
        <v>232.69049999999999</v>
      </c>
    </row>
    <row r="164" spans="1:38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31">
        <f>(testdata[[#This Row],[high]]+testdata[[#This Row],[low]])/2</f>
        <v>233.095</v>
      </c>
      <c r="I164" s="24">
        <f>(4*testdata[[#This Row],[price]]+3*H163+2*H162+H161)/10</f>
        <v>232.97250000000003</v>
      </c>
      <c r="J164" s="9">
        <f>(0.0962*testdata[[#This Row],[smooth]]+0.5769*I162-0.5769*I160-0.0962*I158)*(0.075*$Z163+0.54)</f>
        <v>-2.0416225474473935</v>
      </c>
      <c r="K164" s="14">
        <f t="shared" si="2"/>
        <v>-0.23386401849330724</v>
      </c>
      <c r="L164" s="14">
        <f>(0.0962*testdata[[#This Row],[detrender]]+0.5769*J162-0.5769*J160-0.0962*J158)*(0.075*$Z163+0.54)</f>
        <v>-5.988891765990866</v>
      </c>
      <c r="M164" s="9">
        <f>(0.0962*testdata[[#This Row],[I1]]+0.5769*K162-0.5769*K160-0.0962*K158)*(0.075*$Z163+0.54)</f>
        <v>5.1226103512749468</v>
      </c>
      <c r="N164" s="9">
        <f>(0.0962*testdata[[#This Row],[Q1]]+0.5769*L162-0.5769*L160-0.0962*L158)*(0.075*$Z163+0.54)</f>
        <v>3.7891160867501079</v>
      </c>
      <c r="O164" s="9">
        <f>testdata[[#This Row],[I1]]-testdata[[#This Row],[JQ]]</f>
        <v>-4.0229801052434153</v>
      </c>
      <c r="P164" s="9">
        <f>testdata[[#This Row],[Q1]]+testdata[[#This Row],[jI]]</f>
        <v>-0.86628141471591924</v>
      </c>
      <c r="Q164" s="9">
        <f>0.2*testdata[[#This Row],[I2]]+0.8*Q163</f>
        <v>-3.5467688730295199</v>
      </c>
      <c r="R164" s="9">
        <f>0.2*testdata[[#This Row],[Q2]]+0.8*R163</f>
        <v>-0.81843854854425102</v>
      </c>
      <c r="S164" s="9">
        <f>testdata[[#This Row],[I2'']]*Q163+testdata[[#This Row],[Q2'']]*R163</f>
        <v>12.817369191096557</v>
      </c>
      <c r="T164" s="9">
        <f>testdata[[#This Row],[I2'']]*R163-testdata[[#This Row],[Q2'']]*Q163</f>
        <v>5.5015510289855296E-2</v>
      </c>
      <c r="U164" s="9">
        <f>0.2*testdata[[#This Row],[Re]]+0.8*U163</f>
        <v>4.366297322414237</v>
      </c>
      <c r="V164" s="9">
        <f>0.2*testdata[[#This Row],[Im]]+0.8*V163</f>
        <v>0.63186996401845008</v>
      </c>
      <c r="W164" s="9">
        <f>IF(AND(testdata[[#This Row],[Re'']]&lt;&gt;0,testdata[[#This Row],[Im'']]&lt;&gt;0),2*PI()/ATAN(testdata[[#This Row],[Im'']]/testdata[[#This Row],[Re'']]),0)</f>
        <v>43.718981560792571</v>
      </c>
      <c r="X164" s="9">
        <f>IF(testdata[[#This Row],[pd-atan]]&gt;1.5*Z163,1.5*Z163,IF(testdata[[#This Row],[pd-atan]]&lt;0.67*Z163,0.67*Z163,testdata[[#This Row],[pd-atan]]))</f>
        <v>41.052532210417453</v>
      </c>
      <c r="Y164" s="9">
        <f>IF(testdata[[#This Row],[pd-limit1]]&lt;6,6,IF(testdata[[#This Row],[pd-limit1]]&gt;50,50,testdata[[#This Row],[pd-limit1]]))</f>
        <v>41.052532210417453</v>
      </c>
      <c r="Z164" s="14">
        <f>0.2*testdata[[#This Row],[pd-limit2]]+0.8*Z163</f>
        <v>30.105190287639466</v>
      </c>
      <c r="AA164" s="14">
        <f>0.33*testdata[[#This Row],[period]]+0.67*AA163</f>
        <v>28.782441187655579</v>
      </c>
      <c r="AB164" s="32">
        <f>TRUNC(testdata[[#This Row],[SmPd]]+0.5,0)</f>
        <v>29</v>
      </c>
      <c r="AC164" s="14">
        <f ca="1">IF(testdata[[#This Row],[PdInt]]&lt;=0,0,AVERAGE(OFFSET(testdata[[#This Row],[price]],0,0,-testdata[[#This Row],[PdInt]],1)))</f>
        <v>234.65120689655171</v>
      </c>
      <c r="AD164" s="14">
        <f ca="1">IF(testdata[[#This Row],[i]]&lt;11,testdata[[#This Row],[price]],(4*testdata[[#This Row],[iTrend]]+3*AC163+2*AC162+AC161)/10)</f>
        <v>234.67527832512314</v>
      </c>
      <c r="AE164" s="14">
        <f>(4*testdata[[#This Row],[price]]+3*H163+2*H162+H161)/10</f>
        <v>232.97250000000003</v>
      </c>
      <c r="AF164" t="str">
        <f ca="1">IF(OR(ROUND(testdata[[#This Row],[Trendline]],4)&lt;&gt;Table3[[#This Row],[Trendline]],ROUND(testdata[[#This Row],[SmPrice]],4)&lt;&gt;Table3[[#This Row],[SmPrice]]),"ERR","")</f>
        <v/>
      </c>
      <c r="AG164" s="3">
        <v>42971</v>
      </c>
      <c r="AH164" s="14">
        <v>28.782399999999999</v>
      </c>
      <c r="AI164" s="35">
        <v>29</v>
      </c>
      <c r="AJ164" s="14">
        <v>234.65119999999999</v>
      </c>
      <c r="AK164" s="14">
        <v>234.67529999999999</v>
      </c>
      <c r="AL164" s="14">
        <v>232.9725</v>
      </c>
    </row>
    <row r="165" spans="1:38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31">
        <f>(testdata[[#This Row],[high]]+testdata[[#This Row],[low]])/2</f>
        <v>233.60500000000002</v>
      </c>
      <c r="I165" s="24">
        <f>(4*testdata[[#This Row],[price]]+3*H164+2*H163+H162)/10</f>
        <v>233.33750000000001</v>
      </c>
      <c r="J165" s="9">
        <f>(0.0962*testdata[[#This Row],[smooth]]+0.5769*I163-0.5769*I161-0.0962*I159)*(0.075*$Z164+0.54)</f>
        <v>0.30140052336323464</v>
      </c>
      <c r="K165" s="14">
        <f t="shared" si="2"/>
        <v>-2.7464794337397231</v>
      </c>
      <c r="L165" s="14">
        <f>(0.0962*testdata[[#This Row],[detrender]]+0.5769*J163-0.5769*J161-0.0962*J159)*(0.075*$Z164+0.54)</f>
        <v>-6.0666914498650435</v>
      </c>
      <c r="M165" s="9">
        <f>(0.0962*testdata[[#This Row],[I1]]+0.5769*K163-0.5769*K161-0.0962*K159)*(0.075*$Z164+0.54)</f>
        <v>4.243536788276085</v>
      </c>
      <c r="N165" s="9">
        <f>(0.0962*testdata[[#This Row],[Q1]]+0.5769*L163-0.5769*L161-0.0962*L159)*(0.075*$Z164+0.54)</f>
        <v>-11.283685779572641</v>
      </c>
      <c r="O165" s="9">
        <f>testdata[[#This Row],[I1]]-testdata[[#This Row],[JQ]]</f>
        <v>8.5372063458329173</v>
      </c>
      <c r="P165" s="9">
        <f>testdata[[#This Row],[Q1]]+testdata[[#This Row],[jI]]</f>
        <v>-1.8231546615889584</v>
      </c>
      <c r="Q165" s="9">
        <f>0.2*testdata[[#This Row],[I2]]+0.8*Q164</f>
        <v>-1.1299738292570325</v>
      </c>
      <c r="R165" s="9">
        <f>0.2*testdata[[#This Row],[Q2]]+0.8*R164</f>
        <v>-1.0193817711531925</v>
      </c>
      <c r="S165" s="9">
        <f>testdata[[#This Row],[I2'']]*Q164+testdata[[#This Row],[Q2'']]*R164</f>
        <v>4.8420573421419029</v>
      </c>
      <c r="T165" s="9">
        <f>testdata[[#This Row],[I2'']]*R164-testdata[[#This Row],[Q2'']]*Q164</f>
        <v>-2.6906973949497295</v>
      </c>
      <c r="U165" s="9">
        <f>0.2*testdata[[#This Row],[Re]]+0.8*U164</f>
        <v>4.4614493263597703</v>
      </c>
      <c r="V165" s="9">
        <f>0.2*testdata[[#This Row],[Im]]+0.8*V164</f>
        <v>-3.2643507775185876E-2</v>
      </c>
      <c r="W165" s="9">
        <f>IF(AND(testdata[[#This Row],[Re'']]&lt;&gt;0,testdata[[#This Row],[Im'']]&lt;&gt;0),2*PI()/ATAN(testdata[[#This Row],[Im'']]/testdata[[#This Row],[Re'']]),0)</f>
        <v>-858.75002403478493</v>
      </c>
      <c r="X165" s="9">
        <f>IF(testdata[[#This Row],[pd-atan]]&gt;1.5*Z164,1.5*Z164,IF(testdata[[#This Row],[pd-atan]]&lt;0.67*Z164,0.67*Z164,testdata[[#This Row],[pd-atan]]))</f>
        <v>20.170477492718444</v>
      </c>
      <c r="Y165" s="9">
        <f>IF(testdata[[#This Row],[pd-limit1]]&lt;6,6,IF(testdata[[#This Row],[pd-limit1]]&gt;50,50,testdata[[#This Row],[pd-limit1]]))</f>
        <v>20.170477492718444</v>
      </c>
      <c r="Z165" s="14">
        <f>0.2*testdata[[#This Row],[pd-limit2]]+0.8*Z164</f>
        <v>28.118247728655263</v>
      </c>
      <c r="AA165" s="14">
        <f>0.33*testdata[[#This Row],[period]]+0.67*AA164</f>
        <v>28.563257346185477</v>
      </c>
      <c r="AB165" s="32">
        <f>TRUNC(testdata[[#This Row],[SmPd]]+0.5,0)</f>
        <v>29</v>
      </c>
      <c r="AC165" s="14">
        <f ca="1">IF(testdata[[#This Row],[PdInt]]&lt;=0,0,AVERAGE(OFFSET(testdata[[#This Row],[price]],0,0,-testdata[[#This Row],[PdInt]],1)))</f>
        <v>234.63086206896551</v>
      </c>
      <c r="AD165" s="14">
        <f ca="1">IF(testdata[[#This Row],[i]]&lt;11,testdata[[#This Row],[price]],(4*testdata[[#This Row],[iTrend]]+3*AC164+2*AC163+AC162)/10)</f>
        <v>234.65492610837435</v>
      </c>
      <c r="AE165" s="14">
        <f>(4*testdata[[#This Row],[price]]+3*H164+2*H163+H162)/10</f>
        <v>233.33750000000001</v>
      </c>
      <c r="AF165" t="str">
        <f ca="1">IF(OR(ROUND(testdata[[#This Row],[Trendline]],4)&lt;&gt;Table3[[#This Row],[Trendline]],ROUND(testdata[[#This Row],[SmPrice]],4)&lt;&gt;Table3[[#This Row],[SmPrice]]),"ERR","")</f>
        <v/>
      </c>
      <c r="AG165" s="3">
        <v>42972</v>
      </c>
      <c r="AH165" s="14">
        <v>28.563300000000002</v>
      </c>
      <c r="AI165" s="35">
        <v>29</v>
      </c>
      <c r="AJ165" s="14">
        <v>234.6309</v>
      </c>
      <c r="AK165" s="14">
        <v>234.6549</v>
      </c>
      <c r="AL165" s="14">
        <v>233.33750000000001</v>
      </c>
    </row>
    <row r="166" spans="1:38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31">
        <f>(testdata[[#This Row],[high]]+testdata[[#This Row],[low]])/2</f>
        <v>233.27</v>
      </c>
      <c r="I166" s="24">
        <f>(4*testdata[[#This Row],[price]]+3*H165+2*H164+H163)/10</f>
        <v>233.33150000000001</v>
      </c>
      <c r="J166" s="9">
        <f>(0.0962*testdata[[#This Row],[smooth]]+0.5769*I164-0.5769*I162-0.0962*I160)*(0.075*$Z165+0.54)</f>
        <v>0.88974489020360281</v>
      </c>
      <c r="K166" s="14">
        <f t="shared" si="2"/>
        <v>-3.9773361397172029</v>
      </c>
      <c r="L166" s="14">
        <f>(0.0962*testdata[[#This Row],[detrender]]+0.5769*J164-0.5769*J162-0.0962*J160)*(0.075*$Z165+0.54)</f>
        <v>1.0038466127324235</v>
      </c>
      <c r="M166" s="9">
        <f>(0.0962*testdata[[#This Row],[I1]]+0.5769*K164-0.5769*K162-0.0962*K160)*(0.075*$Z165+0.54)</f>
        <v>-1.2070112580325192</v>
      </c>
      <c r="N166" s="9">
        <f>(0.0962*testdata[[#This Row],[Q1]]+0.5769*L164-0.5769*L162-0.0962*L160)*(0.075*$Z165+0.54)</f>
        <v>-15.155740704105087</v>
      </c>
      <c r="O166" s="9">
        <f>testdata[[#This Row],[I1]]-testdata[[#This Row],[JQ]]</f>
        <v>11.178404564387884</v>
      </c>
      <c r="P166" s="9">
        <f>testdata[[#This Row],[Q1]]+testdata[[#This Row],[jI]]</f>
        <v>-0.2031646453000957</v>
      </c>
      <c r="Q166" s="9">
        <f>0.2*testdata[[#This Row],[I2]]+0.8*Q165</f>
        <v>1.3317018494719508</v>
      </c>
      <c r="R166" s="9">
        <f>0.2*testdata[[#This Row],[Q2]]+0.8*R165</f>
        <v>-0.85613834598257321</v>
      </c>
      <c r="S166" s="9">
        <f>testdata[[#This Row],[I2'']]*Q165+testdata[[#This Row],[Q2'']]*R165</f>
        <v>-0.63205641479661234</v>
      </c>
      <c r="T166" s="9">
        <f>testdata[[#This Row],[I2'']]*R165-testdata[[#This Row],[Q2'']]*Q165</f>
        <v>-2.3249265151464096</v>
      </c>
      <c r="U166" s="9">
        <f>0.2*testdata[[#This Row],[Re]]+0.8*U165</f>
        <v>3.4427481781284941</v>
      </c>
      <c r="V166" s="9">
        <f>0.2*testdata[[#This Row],[Im]]+0.8*V165</f>
        <v>-0.49110010924943065</v>
      </c>
      <c r="W166" s="9">
        <f>IF(AND(testdata[[#This Row],[Re'']]&lt;&gt;0,testdata[[#This Row],[Im'']]&lt;&gt;0),2*PI()/ATAN(testdata[[#This Row],[Im'']]/testdata[[#This Row],[Re'']]),0)</f>
        <v>-44.344030830672487</v>
      </c>
      <c r="X166" s="9">
        <f>IF(testdata[[#This Row],[pd-atan]]&gt;1.5*Z165,1.5*Z165,IF(testdata[[#This Row],[pd-atan]]&lt;0.67*Z165,0.67*Z165,testdata[[#This Row],[pd-atan]]))</f>
        <v>18.839225978199028</v>
      </c>
      <c r="Y166" s="9">
        <f>IF(testdata[[#This Row],[pd-limit1]]&lt;6,6,IF(testdata[[#This Row],[pd-limit1]]&gt;50,50,testdata[[#This Row],[pd-limit1]]))</f>
        <v>18.839225978199028</v>
      </c>
      <c r="Z166" s="14">
        <f>0.2*testdata[[#This Row],[pd-limit2]]+0.8*Z165</f>
        <v>26.262443378564015</v>
      </c>
      <c r="AA166" s="14">
        <f>0.33*testdata[[#This Row],[period]]+0.67*AA165</f>
        <v>27.803988736870394</v>
      </c>
      <c r="AB166" s="32">
        <f>TRUNC(testdata[[#This Row],[SmPd]]+0.5,0)</f>
        <v>28</v>
      </c>
      <c r="AC166" s="14">
        <f ca="1">IF(testdata[[#This Row],[PdInt]]&lt;=0,0,AVERAGE(OFFSET(testdata[[#This Row],[price]],0,0,-testdata[[#This Row],[PdInt]],1)))</f>
        <v>234.59767857142859</v>
      </c>
      <c r="AD166" s="14">
        <f ca="1">IF(testdata[[#This Row],[i]]&lt;11,testdata[[#This Row],[price]],(4*testdata[[#This Row],[iTrend]]+3*AC165+2*AC164+AC163)/10)</f>
        <v>234.62925000000001</v>
      </c>
      <c r="AE166" s="14">
        <f>(4*testdata[[#This Row],[price]]+3*H165+2*H164+H163)/10</f>
        <v>233.33150000000001</v>
      </c>
      <c r="AF166" t="str">
        <f ca="1">IF(OR(ROUND(testdata[[#This Row],[Trendline]],4)&lt;&gt;Table3[[#This Row],[Trendline]],ROUND(testdata[[#This Row],[SmPrice]],4)&lt;&gt;Table3[[#This Row],[SmPrice]]),"ERR","")</f>
        <v/>
      </c>
      <c r="AG166" s="3">
        <v>42975</v>
      </c>
      <c r="AH166" s="14">
        <v>27.803999999999998</v>
      </c>
      <c r="AI166" s="35">
        <v>28</v>
      </c>
      <c r="AJ166" s="14">
        <v>234.5977</v>
      </c>
      <c r="AK166" s="14">
        <v>234.6293</v>
      </c>
      <c r="AL166" s="14">
        <v>233.33150000000001</v>
      </c>
    </row>
    <row r="167" spans="1:38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31">
        <f>(testdata[[#This Row],[high]]+testdata[[#This Row],[low]])/2</f>
        <v>232.69</v>
      </c>
      <c r="I167" s="24">
        <f>(4*testdata[[#This Row],[price]]+3*H166+2*H165+H164)/10</f>
        <v>233.08750000000001</v>
      </c>
      <c r="J167" s="9">
        <f>(0.0962*testdata[[#This Row],[smooth]]+0.5769*I165-0.5769*I163-0.0962*I161)*(0.075*$Z166+0.54)</f>
        <v>1.1259116689197037</v>
      </c>
      <c r="K167" s="14">
        <f t="shared" si="2"/>
        <v>-2.0416225474473935</v>
      </c>
      <c r="L167" s="14">
        <f>(0.0962*testdata[[#This Row],[detrender]]+0.5769*J165-0.5769*J163-0.0962*J161)*(0.075*$Z166+0.54)</f>
        <v>6.5232028490800547</v>
      </c>
      <c r="M167" s="9">
        <f>(0.0962*testdata[[#This Row],[I1]]+0.5769*K165-0.5769*K163-0.0962*K161)*(0.075*$Z166+0.54)</f>
        <v>-5.797295032957587</v>
      </c>
      <c r="N167" s="9">
        <f>(0.0962*testdata[[#This Row],[Q1]]+0.5769*L165-0.5769*L163-0.0962*L161)*(0.075*$Z166+0.54)</f>
        <v>-6.7027637183001794</v>
      </c>
      <c r="O167" s="9">
        <f>testdata[[#This Row],[I1]]-testdata[[#This Row],[JQ]]</f>
        <v>4.6611411708527859</v>
      </c>
      <c r="P167" s="9">
        <f>testdata[[#This Row],[Q1]]+testdata[[#This Row],[jI]]</f>
        <v>0.72590781612246769</v>
      </c>
      <c r="Q167" s="9">
        <f>0.2*testdata[[#This Row],[I2]]+0.8*Q166</f>
        <v>1.997589713748118</v>
      </c>
      <c r="R167" s="9">
        <f>0.2*testdata[[#This Row],[Q2]]+0.8*R166</f>
        <v>-0.53972911356156517</v>
      </c>
      <c r="S167" s="9">
        <f>testdata[[#This Row],[I2'']]*Q166+testdata[[#This Row],[Q2'']]*R166</f>
        <v>3.1222767068477526</v>
      </c>
      <c r="T167" s="9">
        <f>testdata[[#This Row],[I2'']]*R166-testdata[[#This Row],[Q2'']]*Q166</f>
        <v>-0.99145489473632287</v>
      </c>
      <c r="U167" s="9">
        <f>0.2*testdata[[#This Row],[Re]]+0.8*U166</f>
        <v>3.3786538838723459</v>
      </c>
      <c r="V167" s="9">
        <f>0.2*testdata[[#This Row],[Im]]+0.8*V166</f>
        <v>-0.59117106634680916</v>
      </c>
      <c r="W167" s="9">
        <f>IF(AND(testdata[[#This Row],[Re'']]&lt;&gt;0,testdata[[#This Row],[Im'']]&lt;&gt;0),2*PI()/ATAN(testdata[[#This Row],[Im'']]/testdata[[#This Row],[Re'']]),0)</f>
        <v>-36.273102819923913</v>
      </c>
      <c r="X167" s="9">
        <f>IF(testdata[[#This Row],[pd-atan]]&gt;1.5*Z166,1.5*Z166,IF(testdata[[#This Row],[pd-atan]]&lt;0.67*Z166,0.67*Z166,testdata[[#This Row],[pd-atan]]))</f>
        <v>17.595837063637891</v>
      </c>
      <c r="Y167" s="9">
        <f>IF(testdata[[#This Row],[pd-limit1]]&lt;6,6,IF(testdata[[#This Row],[pd-limit1]]&gt;50,50,testdata[[#This Row],[pd-limit1]]))</f>
        <v>17.595837063637891</v>
      </c>
      <c r="Z167" s="14">
        <f>0.2*testdata[[#This Row],[pd-limit2]]+0.8*Z166</f>
        <v>24.529122115578794</v>
      </c>
      <c r="AA167" s="14">
        <f>0.33*testdata[[#This Row],[period]]+0.67*AA166</f>
        <v>26.723282751844167</v>
      </c>
      <c r="AB167" s="32">
        <f>TRUNC(testdata[[#This Row],[SmPd]]+0.5,0)</f>
        <v>27</v>
      </c>
      <c r="AC167" s="14">
        <f ca="1">IF(testdata[[#This Row],[PdInt]]&lt;=0,0,AVERAGE(OFFSET(testdata[[#This Row],[price]],0,0,-testdata[[#This Row],[PdInt]],1)))</f>
        <v>234.47722222222225</v>
      </c>
      <c r="AD167" s="14">
        <f ca="1">IF(testdata[[#This Row],[i]]&lt;11,testdata[[#This Row],[price]],(4*testdata[[#This Row],[iTrend]]+3*AC166+2*AC165+AC164)/10)</f>
        <v>234.56148556376576</v>
      </c>
      <c r="AE167" s="14">
        <f>(4*testdata[[#This Row],[price]]+3*H166+2*H165+H164)/10</f>
        <v>233.08750000000001</v>
      </c>
      <c r="AF167" t="str">
        <f ca="1">IF(OR(ROUND(testdata[[#This Row],[Trendline]],4)&lt;&gt;Table3[[#This Row],[Trendline]],ROUND(testdata[[#This Row],[SmPrice]],4)&lt;&gt;Table3[[#This Row],[SmPrice]]),"ERR","")</f>
        <v/>
      </c>
      <c r="AG167" s="3">
        <v>42976</v>
      </c>
      <c r="AH167" s="14">
        <v>26.723299999999998</v>
      </c>
      <c r="AI167" s="35">
        <v>27</v>
      </c>
      <c r="AJ167" s="14">
        <v>234.47720000000001</v>
      </c>
      <c r="AK167" s="14">
        <v>234.5615</v>
      </c>
      <c r="AL167" s="14">
        <v>233.08750000000001</v>
      </c>
    </row>
    <row r="168" spans="1:38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31">
        <f>(testdata[[#This Row],[high]]+testdata[[#This Row],[low]])/2</f>
        <v>234.05500000000001</v>
      </c>
      <c r="I168" s="24">
        <f>(4*testdata[[#This Row],[price]]+3*H167+2*H166+H165)/10</f>
        <v>233.4435</v>
      </c>
      <c r="J168" s="9">
        <f>(0.0962*testdata[[#This Row],[smooth]]+0.5769*I166-0.5769*I164-0.0962*I162)*(0.075*$Z167+0.54)</f>
        <v>0.73688419174187325</v>
      </c>
      <c r="K168" s="14">
        <f t="shared" si="2"/>
        <v>0.30140052336323464</v>
      </c>
      <c r="L168" s="14">
        <f>(0.0962*testdata[[#This Row],[detrender]]+0.5769*J166-0.5769*J164-0.0962*J162)*(0.075*$Z167+0.54)</f>
        <v>4.8217290247850517</v>
      </c>
      <c r="M168" s="9">
        <f>(0.0962*testdata[[#This Row],[I1]]+0.5769*K166-0.5769*K164-0.0962*K162)*(0.075*$Z167+0.54)</f>
        <v>-5.1598930970762193</v>
      </c>
      <c r="N168" s="9">
        <f>(0.0962*testdata[[#This Row],[Q1]]+0.5769*L166-0.5769*L164-0.0962*L162)*(0.075*$Z167+0.54)</f>
        <v>9.8074263509773818</v>
      </c>
      <c r="O168" s="9">
        <f>testdata[[#This Row],[I1]]-testdata[[#This Row],[JQ]]</f>
        <v>-9.5060258276141472</v>
      </c>
      <c r="P168" s="9">
        <f>testdata[[#This Row],[Q1]]+testdata[[#This Row],[jI]]</f>
        <v>-0.33816407229116763</v>
      </c>
      <c r="Q168" s="9">
        <f>0.2*testdata[[#This Row],[I2]]+0.8*Q167</f>
        <v>-0.30313339452433508</v>
      </c>
      <c r="R168" s="9">
        <f>0.2*testdata[[#This Row],[Q2]]+0.8*R167</f>
        <v>-0.4994161053074857</v>
      </c>
      <c r="S168" s="9">
        <f>testdata[[#This Row],[I2'']]*Q167+testdata[[#This Row],[Q2'']]*R167</f>
        <v>-0.3359867389793833</v>
      </c>
      <c r="T168" s="9">
        <f>testdata[[#This Row],[I2'']]*R167-testdata[[#This Row],[Q2'']]*Q167</f>
        <v>1.161238393159908</v>
      </c>
      <c r="U168" s="9">
        <f>0.2*testdata[[#This Row],[Re]]+0.8*U167</f>
        <v>2.6357257593020003</v>
      </c>
      <c r="V168" s="9">
        <f>0.2*testdata[[#This Row],[Im]]+0.8*V167</f>
        <v>-0.24068917444546578</v>
      </c>
      <c r="W168" s="9">
        <f>IF(AND(testdata[[#This Row],[Re'']]&lt;&gt;0,testdata[[#This Row],[Im'']]&lt;&gt;0),2*PI()/ATAN(testdata[[#This Row],[Im'']]/testdata[[#This Row],[Re'']]),0)</f>
        <v>-68.996392207648455</v>
      </c>
      <c r="X168" s="9">
        <f>IF(testdata[[#This Row],[pd-atan]]&gt;1.5*Z167,1.5*Z167,IF(testdata[[#This Row],[pd-atan]]&lt;0.67*Z167,0.67*Z167,testdata[[#This Row],[pd-atan]]))</f>
        <v>16.434511817437794</v>
      </c>
      <c r="Y168" s="9">
        <f>IF(testdata[[#This Row],[pd-limit1]]&lt;6,6,IF(testdata[[#This Row],[pd-limit1]]&gt;50,50,testdata[[#This Row],[pd-limit1]]))</f>
        <v>16.434511817437794</v>
      </c>
      <c r="Z168" s="14">
        <f>0.2*testdata[[#This Row],[pd-limit2]]+0.8*Z167</f>
        <v>22.910200055950597</v>
      </c>
      <c r="AA168" s="14">
        <f>0.33*testdata[[#This Row],[period]]+0.67*AA167</f>
        <v>25.464965462199288</v>
      </c>
      <c r="AB168" s="32">
        <f>TRUNC(testdata[[#This Row],[SmPd]]+0.5,0)</f>
        <v>25</v>
      </c>
      <c r="AC168" s="14">
        <f ca="1">IF(testdata[[#This Row],[PdInt]]&lt;=0,0,AVERAGE(OFFSET(testdata[[#This Row],[price]],0,0,-testdata[[#This Row],[PdInt]],1)))</f>
        <v>234.31400000000005</v>
      </c>
      <c r="AD168" s="14">
        <f ca="1">IF(testdata[[#This Row],[i]]&lt;11,testdata[[#This Row],[price]],(4*testdata[[#This Row],[iTrend]]+3*AC167+2*AC166+AC165)/10)</f>
        <v>234.45138858784898</v>
      </c>
      <c r="AE168" s="14">
        <f>(4*testdata[[#This Row],[price]]+3*H167+2*H166+H165)/10</f>
        <v>233.4435</v>
      </c>
      <c r="AF168" t="str">
        <f ca="1">IF(OR(ROUND(testdata[[#This Row],[Trendline]],4)&lt;&gt;Table3[[#This Row],[Trendline]],ROUND(testdata[[#This Row],[SmPrice]],4)&lt;&gt;Table3[[#This Row],[SmPrice]]),"ERR","")</f>
        <v/>
      </c>
      <c r="AG168" s="3">
        <v>42977</v>
      </c>
      <c r="AH168" s="14">
        <v>25.465</v>
      </c>
      <c r="AI168" s="35">
        <v>25</v>
      </c>
      <c r="AJ168" s="14">
        <v>234.31399999999999</v>
      </c>
      <c r="AK168" s="14">
        <v>234.45140000000001</v>
      </c>
      <c r="AL168" s="14">
        <v>233.4435</v>
      </c>
    </row>
    <row r="169" spans="1:38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31">
        <f>(testdata[[#This Row],[high]]+testdata[[#This Row],[low]])/2</f>
        <v>235.43</v>
      </c>
      <c r="I169" s="24">
        <f>(4*testdata[[#This Row],[price]]+3*H168+2*H167+H166)/10</f>
        <v>234.25349999999997</v>
      </c>
      <c r="J169" s="9">
        <f>(0.0962*testdata[[#This Row],[smooth]]+0.5769*I167-0.5769*I165-0.0962*I163)*(0.075*$Z168+0.54)</f>
        <v>1.3855810759731534E-2</v>
      </c>
      <c r="K169" s="14">
        <f t="shared" si="2"/>
        <v>0.88974489020360281</v>
      </c>
      <c r="L169" s="14">
        <f>(0.0962*testdata[[#This Row],[detrender]]+0.5769*J167-0.5769*J165-0.0962*J163)*(0.075*$Z168+0.54)</f>
        <v>1.9412342836464769</v>
      </c>
      <c r="M169" s="9">
        <f>(0.0962*testdata[[#This Row],[I1]]+0.5769*K167-0.5769*K165-0.0962*K163)*(0.075*$Z168+0.54)</f>
        <v>0.85581885508826994</v>
      </c>
      <c r="N169" s="9">
        <f>(0.0962*testdata[[#This Row],[Q1]]+0.5769*L167-0.5769*L165-0.0962*L163)*(0.075*$Z168+0.54)</f>
        <v>17.094759025078822</v>
      </c>
      <c r="O169" s="9">
        <f>testdata[[#This Row],[I1]]-testdata[[#This Row],[JQ]]</f>
        <v>-16.205014134875221</v>
      </c>
      <c r="P169" s="9">
        <f>testdata[[#This Row],[Q1]]+testdata[[#This Row],[jI]]</f>
        <v>2.7970531387347468</v>
      </c>
      <c r="Q169" s="9">
        <f>0.2*testdata[[#This Row],[I2]]+0.8*Q168</f>
        <v>-3.4835095425945126</v>
      </c>
      <c r="R169" s="9">
        <f>0.2*testdata[[#This Row],[Q2]]+0.8*R168</f>
        <v>0.15987774350096079</v>
      </c>
      <c r="S169" s="9">
        <f>testdata[[#This Row],[I2'']]*Q168+testdata[[#This Row],[Q2'']]*R168</f>
        <v>0.97612255251998936</v>
      </c>
      <c r="T169" s="9">
        <f>testdata[[#This Row],[I2'']]*R168-testdata[[#This Row],[Q2'']]*Q168</f>
        <v>1.7881850516603495</v>
      </c>
      <c r="U169" s="9">
        <f>0.2*testdata[[#This Row],[Re]]+0.8*U168</f>
        <v>2.3038051179455983</v>
      </c>
      <c r="V169" s="9">
        <f>0.2*testdata[[#This Row],[Im]]+0.8*V168</f>
        <v>0.16508567077569727</v>
      </c>
      <c r="W169" s="9">
        <f>IF(AND(testdata[[#This Row],[Re'']]&lt;&gt;0,testdata[[#This Row],[Im'']]&lt;&gt;0),2*PI()/ATAN(testdata[[#This Row],[Im'']]/testdata[[#This Row],[Re'']]),0)</f>
        <v>87.833042019851604</v>
      </c>
      <c r="X169" s="9">
        <f>IF(testdata[[#This Row],[pd-atan]]&gt;1.5*Z168,1.5*Z168,IF(testdata[[#This Row],[pd-atan]]&lt;0.67*Z168,0.67*Z168,testdata[[#This Row],[pd-atan]]))</f>
        <v>34.365300083925895</v>
      </c>
      <c r="Y169" s="9">
        <f>IF(testdata[[#This Row],[pd-limit1]]&lt;6,6,IF(testdata[[#This Row],[pd-limit1]]&gt;50,50,testdata[[#This Row],[pd-limit1]]))</f>
        <v>34.365300083925895</v>
      </c>
      <c r="Z169" s="14">
        <f>0.2*testdata[[#This Row],[pd-limit2]]+0.8*Z168</f>
        <v>25.201220061545655</v>
      </c>
      <c r="AA169" s="14">
        <f>0.33*testdata[[#This Row],[period]]+0.67*AA168</f>
        <v>25.377929479983592</v>
      </c>
      <c r="AB169" s="32">
        <f>TRUNC(testdata[[#This Row],[SmPd]]+0.5,0)</f>
        <v>25</v>
      </c>
      <c r="AC169" s="14">
        <f ca="1">IF(testdata[[#This Row],[PdInt]]&lt;=0,0,AVERAGE(OFFSET(testdata[[#This Row],[price]],0,0,-testdata[[#This Row],[PdInt]],1)))</f>
        <v>234.31660000000008</v>
      </c>
      <c r="AD169" s="14">
        <f ca="1">IF(testdata[[#This Row],[i]]&lt;11,testdata[[#This Row],[price]],(4*testdata[[#This Row],[iTrend]]+3*AC168+2*AC167+AC166)/10)</f>
        <v>234.37605230158738</v>
      </c>
      <c r="AE169" s="14">
        <f>(4*testdata[[#This Row],[price]]+3*H168+2*H167+H166)/10</f>
        <v>234.25349999999997</v>
      </c>
      <c r="AF169" t="str">
        <f ca="1">IF(OR(ROUND(testdata[[#This Row],[Trendline]],4)&lt;&gt;Table3[[#This Row],[Trendline]],ROUND(testdata[[#This Row],[SmPrice]],4)&lt;&gt;Table3[[#This Row],[SmPrice]]),"ERR","")</f>
        <v/>
      </c>
      <c r="AG169" s="3">
        <v>42978</v>
      </c>
      <c r="AH169" s="14">
        <v>25.3779</v>
      </c>
      <c r="AI169" s="35">
        <v>25</v>
      </c>
      <c r="AJ169" s="14">
        <v>234.31659999999999</v>
      </c>
      <c r="AK169" s="14">
        <v>234.37610000000001</v>
      </c>
      <c r="AL169" s="14">
        <v>234.2535</v>
      </c>
    </row>
    <row r="170" spans="1:38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31">
        <f>(testdata[[#This Row],[high]]+testdata[[#This Row],[low]])/2</f>
        <v>236.465</v>
      </c>
      <c r="I170" s="24">
        <f>(4*testdata[[#This Row],[price]]+3*H169+2*H168+H167)/10</f>
        <v>235.29500000000002</v>
      </c>
      <c r="J170" s="9">
        <f>(0.0962*testdata[[#This Row],[smooth]]+0.5769*I168-0.5769*I166-0.0962*I164)*(0.075*$Z169+0.54)</f>
        <v>0.69995699574248904</v>
      </c>
      <c r="K170" s="14">
        <f t="shared" si="2"/>
        <v>1.1259116689197037</v>
      </c>
      <c r="L170" s="14">
        <f>(0.0962*testdata[[#This Row],[detrender]]+0.5769*J168-0.5769*J166-0.0962*J164)*(0.075*$Z169+0.54)</f>
        <v>0.42661377878050621</v>
      </c>
      <c r="M170" s="9">
        <f>(0.0962*testdata[[#This Row],[I1]]+0.5769*K168-0.5769*K166-0.0962*K164)*(0.075*$Z169+0.54)</f>
        <v>6.3163268930487355</v>
      </c>
      <c r="N170" s="9">
        <f>(0.0962*testdata[[#This Row],[Q1]]+0.5769*L168-0.5769*L166-0.0962*L164)*(0.075*$Z169+0.54)</f>
        <v>6.8521484488132822</v>
      </c>
      <c r="O170" s="9">
        <f>testdata[[#This Row],[I1]]-testdata[[#This Row],[JQ]]</f>
        <v>-5.7262367798935783</v>
      </c>
      <c r="P170" s="9">
        <f>testdata[[#This Row],[Q1]]+testdata[[#This Row],[jI]]</f>
        <v>6.7429406718292419</v>
      </c>
      <c r="Q170" s="9">
        <f>0.2*testdata[[#This Row],[I2]]+0.8*Q169</f>
        <v>-3.932054990054326</v>
      </c>
      <c r="R170" s="9">
        <f>0.2*testdata[[#This Row],[Q2]]+0.8*R169</f>
        <v>1.4764903291666172</v>
      </c>
      <c r="S170" s="9">
        <f>testdata[[#This Row],[I2'']]*Q169+testdata[[#This Row],[Q2'']]*R169</f>
        <v>13.933409021988766</v>
      </c>
      <c r="T170" s="9">
        <f>testdata[[#This Row],[I2'']]*R169-testdata[[#This Row],[Q2'']]*Q169</f>
        <v>4.5147200720688456</v>
      </c>
      <c r="U170" s="9">
        <f>0.2*testdata[[#This Row],[Re]]+0.8*U169</f>
        <v>4.6297258987542325</v>
      </c>
      <c r="V170" s="9">
        <f>0.2*testdata[[#This Row],[Im]]+0.8*V169</f>
        <v>1.0350125510343269</v>
      </c>
      <c r="W170" s="9">
        <f>IF(AND(testdata[[#This Row],[Re'']]&lt;&gt;0,testdata[[#This Row],[Im'']]&lt;&gt;0),2*PI()/ATAN(testdata[[#This Row],[Im'']]/testdata[[#This Row],[Re'']]),0)</f>
        <v>28.567521497933139</v>
      </c>
      <c r="X170" s="9">
        <f>IF(testdata[[#This Row],[pd-atan]]&gt;1.5*Z169,1.5*Z169,IF(testdata[[#This Row],[pd-atan]]&lt;0.67*Z169,0.67*Z169,testdata[[#This Row],[pd-atan]]))</f>
        <v>28.567521497933139</v>
      </c>
      <c r="Y170" s="9">
        <f>IF(testdata[[#This Row],[pd-limit1]]&lt;6,6,IF(testdata[[#This Row],[pd-limit1]]&gt;50,50,testdata[[#This Row],[pd-limit1]]))</f>
        <v>28.567521497933139</v>
      </c>
      <c r="Z170" s="14">
        <f>0.2*testdata[[#This Row],[pd-limit2]]+0.8*Z169</f>
        <v>25.874480348823152</v>
      </c>
      <c r="AA170" s="14">
        <f>0.33*testdata[[#This Row],[period]]+0.67*AA169</f>
        <v>25.541791266700649</v>
      </c>
      <c r="AB170" s="32">
        <f>TRUNC(testdata[[#This Row],[SmPd]]+0.5,0)</f>
        <v>26</v>
      </c>
      <c r="AC170" s="14">
        <f ca="1">IF(testdata[[#This Row],[PdInt]]&lt;=0,0,AVERAGE(OFFSET(testdata[[#This Row],[price]],0,0,-testdata[[#This Row],[PdInt]],1)))</f>
        <v>234.39923076923085</v>
      </c>
      <c r="AD170" s="14">
        <f ca="1">IF(testdata[[#This Row],[i]]&lt;11,testdata[[#This Row],[price]],(4*testdata[[#This Row],[iTrend]]+3*AC169+2*AC168+AC167)/10)</f>
        <v>234.36519452991462</v>
      </c>
      <c r="AE170" s="14">
        <f>(4*testdata[[#This Row],[price]]+3*H169+2*H168+H167)/10</f>
        <v>235.29500000000002</v>
      </c>
      <c r="AF170" t="str">
        <f ca="1">IF(OR(ROUND(testdata[[#This Row],[Trendline]],4)&lt;&gt;Table3[[#This Row],[Trendline]],ROUND(testdata[[#This Row],[SmPrice]],4)&lt;&gt;Table3[[#This Row],[SmPrice]]),"ERR","")</f>
        <v/>
      </c>
      <c r="AG170" s="3">
        <v>42979</v>
      </c>
      <c r="AH170" s="14">
        <v>25.541799999999999</v>
      </c>
      <c r="AI170" s="35">
        <v>26</v>
      </c>
      <c r="AJ170" s="14">
        <v>234.39920000000001</v>
      </c>
      <c r="AK170" s="14">
        <v>234.36519999999999</v>
      </c>
      <c r="AL170" s="14">
        <v>235.29499999999999</v>
      </c>
    </row>
    <row r="171" spans="1:38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31">
        <f>(testdata[[#This Row],[high]]+testdata[[#This Row],[low]])/2</f>
        <v>234.785</v>
      </c>
      <c r="I171" s="24">
        <f>(4*testdata[[#This Row],[price]]+3*H170+2*H169+H168)/10</f>
        <v>235.34499999999997</v>
      </c>
      <c r="J171" s="9">
        <f>(0.0962*testdata[[#This Row],[smooth]]+0.5769*I169-0.5769*I167-0.0962*I165)*(0.075*$Z170+0.54)</f>
        <v>2.1476588857737999</v>
      </c>
      <c r="K171" s="14">
        <f t="shared" si="2"/>
        <v>0.73688419174187325</v>
      </c>
      <c r="L171" s="14">
        <f>(0.0962*testdata[[#This Row],[detrender]]+0.5769*J169-0.5769*J167-0.0962*J165)*(0.075*$Z170+0.54)</f>
        <v>-1.1508306038991352</v>
      </c>
      <c r="M171" s="9">
        <f>(0.0962*testdata[[#This Row],[I1]]+0.5769*K169-0.5769*K167-0.0962*K165)*(0.075*$Z170+0.54)</f>
        <v>5.0261769391754356</v>
      </c>
      <c r="N171" s="9">
        <f>(0.0962*testdata[[#This Row],[Q1]]+0.5769*L169-0.5769*L167-0.0962*L165)*(0.075*$Z170+0.54)</f>
        <v>-5.3839429228489895</v>
      </c>
      <c r="O171" s="9">
        <f>testdata[[#This Row],[I1]]-testdata[[#This Row],[JQ]]</f>
        <v>6.1208271145908624</v>
      </c>
      <c r="P171" s="9">
        <f>testdata[[#This Row],[Q1]]+testdata[[#This Row],[jI]]</f>
        <v>3.8753463352763005</v>
      </c>
      <c r="Q171" s="9">
        <f>0.2*testdata[[#This Row],[I2]]+0.8*Q170</f>
        <v>-1.9214785691252882</v>
      </c>
      <c r="R171" s="9">
        <f>0.2*testdata[[#This Row],[Q2]]+0.8*R170</f>
        <v>1.956261530388554</v>
      </c>
      <c r="S171" s="9">
        <f>testdata[[#This Row],[I2'']]*Q170+testdata[[#This Row],[Q2'']]*R170</f>
        <v>10.443760626950922</v>
      </c>
      <c r="T171" s="9">
        <f>testdata[[#This Row],[I2'']]*R170-testdata[[#This Row],[Q2'']]*Q170</f>
        <v>4.855083387401228</v>
      </c>
      <c r="U171" s="9">
        <f>0.2*testdata[[#This Row],[Re]]+0.8*U170</f>
        <v>5.7925328443935706</v>
      </c>
      <c r="V171" s="9">
        <f>0.2*testdata[[#This Row],[Im]]+0.8*V170</f>
        <v>1.7990267183077071</v>
      </c>
      <c r="W171" s="9">
        <f>IF(AND(testdata[[#This Row],[Re'']]&lt;&gt;0,testdata[[#This Row],[Im'']]&lt;&gt;0),2*PI()/ATAN(testdata[[#This Row],[Im'']]/testdata[[#This Row],[Re'']]),0)</f>
        <v>20.865228113155176</v>
      </c>
      <c r="X171" s="9">
        <f>IF(testdata[[#This Row],[pd-atan]]&gt;1.5*Z170,1.5*Z170,IF(testdata[[#This Row],[pd-atan]]&lt;0.67*Z170,0.67*Z170,testdata[[#This Row],[pd-atan]]))</f>
        <v>20.865228113155176</v>
      </c>
      <c r="Y171" s="9">
        <f>IF(testdata[[#This Row],[pd-limit1]]&lt;6,6,IF(testdata[[#This Row],[pd-limit1]]&gt;50,50,testdata[[#This Row],[pd-limit1]]))</f>
        <v>20.865228113155176</v>
      </c>
      <c r="Z171" s="14">
        <f>0.2*testdata[[#This Row],[pd-limit2]]+0.8*Z170</f>
        <v>24.87262990168956</v>
      </c>
      <c r="AA171" s="14">
        <f>0.33*testdata[[#This Row],[period]]+0.67*AA170</f>
        <v>25.320968016246994</v>
      </c>
      <c r="AB171" s="32">
        <f>TRUNC(testdata[[#This Row],[SmPd]]+0.5,0)</f>
        <v>25</v>
      </c>
      <c r="AC171" s="14">
        <f ca="1">IF(testdata[[#This Row],[PdInt]]&lt;=0,0,AVERAGE(OFFSET(testdata[[#This Row],[price]],0,0,-testdata[[#This Row],[PdInt]],1)))</f>
        <v>234.34080000000006</v>
      </c>
      <c r="AD171" s="14">
        <f ca="1">IF(testdata[[#This Row],[i]]&lt;11,testdata[[#This Row],[price]],(4*testdata[[#This Row],[iTrend]]+3*AC170+2*AC169+AC168)/10)</f>
        <v>234.3508092307693</v>
      </c>
      <c r="AE171" s="14">
        <f>(4*testdata[[#This Row],[price]]+3*H170+2*H169+H168)/10</f>
        <v>235.34499999999997</v>
      </c>
      <c r="AF171" t="str">
        <f ca="1">IF(OR(ROUND(testdata[[#This Row],[Trendline]],4)&lt;&gt;Table3[[#This Row],[Trendline]],ROUND(testdata[[#This Row],[SmPrice]],4)&lt;&gt;Table3[[#This Row],[SmPrice]]),"ERR","")</f>
        <v/>
      </c>
      <c r="AG171" s="3">
        <v>42983</v>
      </c>
      <c r="AH171" s="14">
        <v>25.321000000000002</v>
      </c>
      <c r="AI171" s="35">
        <v>25</v>
      </c>
      <c r="AJ171" s="14">
        <v>234.3408</v>
      </c>
      <c r="AK171" s="14">
        <v>234.35079999999999</v>
      </c>
      <c r="AL171" s="14">
        <v>235.345</v>
      </c>
    </row>
    <row r="172" spans="1:38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31">
        <f>(testdata[[#This Row],[high]]+testdata[[#This Row],[low]])/2</f>
        <v>235.28</v>
      </c>
      <c r="I172" s="24">
        <f>(4*testdata[[#This Row],[price]]+3*H171+2*H170+H169)/10</f>
        <v>235.38349999999997</v>
      </c>
      <c r="J172" s="9">
        <f>(0.0962*testdata[[#This Row],[smooth]]+0.5769*I170-0.5769*I168-0.0962*I166)*(0.075*$Z171+0.54)</f>
        <v>3.0441722639413027</v>
      </c>
      <c r="K172" s="14">
        <f t="shared" si="2"/>
        <v>1.3855810759731534E-2</v>
      </c>
      <c r="L172" s="14">
        <f>(0.0962*testdata[[#This Row],[detrender]]+0.5769*J170-0.5769*J168-0.0962*J166)*(0.075*$Z171+0.54)</f>
        <v>0.44729920256108219</v>
      </c>
      <c r="M172" s="9">
        <f>(0.0962*testdata[[#This Row],[I1]]+0.5769*K170-0.5769*K168-0.0962*K166)*(0.075*$Z171+0.54)</f>
        <v>2.0677540705864739</v>
      </c>
      <c r="N172" s="9">
        <f>(0.0962*testdata[[#This Row],[Q1]]+0.5769*L170-0.5769*L168-0.0962*L166)*(0.075*$Z171+0.54)</f>
        <v>-6.2278997880655202</v>
      </c>
      <c r="O172" s="9">
        <f>testdata[[#This Row],[I1]]-testdata[[#This Row],[JQ]]</f>
        <v>6.241755598825252</v>
      </c>
      <c r="P172" s="9">
        <f>testdata[[#This Row],[Q1]]+testdata[[#This Row],[jI]]</f>
        <v>2.5150532731475561</v>
      </c>
      <c r="Q172" s="9">
        <f>0.2*testdata[[#This Row],[I2]]+0.8*Q171</f>
        <v>-0.28883173553518016</v>
      </c>
      <c r="R172" s="9">
        <f>0.2*testdata[[#This Row],[Q2]]+0.8*R171</f>
        <v>2.0680198789403548</v>
      </c>
      <c r="S172" s="9">
        <f>testdata[[#This Row],[I2'']]*Q171+testdata[[#This Row],[Q2'']]*R171</f>
        <v>4.600571723163922</v>
      </c>
      <c r="T172" s="9">
        <f>testdata[[#This Row],[I2'']]*R171-testdata[[#This Row],[Q2'']]*Q171</f>
        <v>3.4086254649261312</v>
      </c>
      <c r="U172" s="9">
        <f>0.2*testdata[[#This Row],[Re]]+0.8*U171</f>
        <v>5.5541406201476411</v>
      </c>
      <c r="V172" s="9">
        <f>0.2*testdata[[#This Row],[Im]]+0.8*V171</f>
        <v>2.1209464676313923</v>
      </c>
      <c r="W172" s="9">
        <f>IF(AND(testdata[[#This Row],[Re'']]&lt;&gt;0,testdata[[#This Row],[Im'']]&lt;&gt;0),2*PI()/ATAN(testdata[[#This Row],[Im'']]/testdata[[#This Row],[Re'']]),0)</f>
        <v>17.224684466804241</v>
      </c>
      <c r="X172" s="9">
        <f>IF(testdata[[#This Row],[pd-atan]]&gt;1.5*Z171,1.5*Z171,IF(testdata[[#This Row],[pd-atan]]&lt;0.67*Z171,0.67*Z171,testdata[[#This Row],[pd-atan]]))</f>
        <v>17.224684466804241</v>
      </c>
      <c r="Y172" s="9">
        <f>IF(testdata[[#This Row],[pd-limit1]]&lt;6,6,IF(testdata[[#This Row],[pd-limit1]]&gt;50,50,testdata[[#This Row],[pd-limit1]]))</f>
        <v>17.224684466804241</v>
      </c>
      <c r="Z172" s="14">
        <f>0.2*testdata[[#This Row],[pd-limit2]]+0.8*Z171</f>
        <v>23.343040814712495</v>
      </c>
      <c r="AA172" s="14">
        <f>0.33*testdata[[#This Row],[period]]+0.67*AA171</f>
        <v>24.668252039740608</v>
      </c>
      <c r="AB172" s="32">
        <f>TRUNC(testdata[[#This Row],[SmPd]]+0.5,0)</f>
        <v>25</v>
      </c>
      <c r="AC172" s="14">
        <f ca="1">IF(testdata[[#This Row],[PdInt]]&lt;=0,0,AVERAGE(OFFSET(testdata[[#This Row],[price]],0,0,-testdata[[#This Row],[PdInt]],1)))</f>
        <v>234.32740000000001</v>
      </c>
      <c r="AD172" s="14">
        <f ca="1">IF(testdata[[#This Row],[i]]&lt;11,testdata[[#This Row],[price]],(4*testdata[[#This Row],[iTrend]]+3*AC171+2*AC170+AC169)/10)</f>
        <v>234.3447061538462</v>
      </c>
      <c r="AE172" s="14">
        <f>(4*testdata[[#This Row],[price]]+3*H171+2*H170+H169)/10</f>
        <v>235.38349999999997</v>
      </c>
      <c r="AF172" t="str">
        <f ca="1">IF(OR(ROUND(testdata[[#This Row],[Trendline]],4)&lt;&gt;Table3[[#This Row],[Trendline]],ROUND(testdata[[#This Row],[SmPrice]],4)&lt;&gt;Table3[[#This Row],[SmPrice]]),"ERR","")</f>
        <v/>
      </c>
      <c r="AG172" s="3">
        <v>42984</v>
      </c>
      <c r="AH172" s="14">
        <v>24.668299999999999</v>
      </c>
      <c r="AI172" s="35">
        <v>25</v>
      </c>
      <c r="AJ172" s="14">
        <v>234.32740000000001</v>
      </c>
      <c r="AK172" s="14">
        <v>234.34469999999999</v>
      </c>
      <c r="AL172" s="14">
        <v>235.3835</v>
      </c>
    </row>
    <row r="173" spans="1:38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31">
        <f>(testdata[[#This Row],[high]]+testdata[[#This Row],[low]])/2</f>
        <v>235.35500000000002</v>
      </c>
      <c r="I173" s="24">
        <f>(4*testdata[[#This Row],[price]]+3*H172+2*H171+H170)/10</f>
        <v>235.32950000000005</v>
      </c>
      <c r="J173" s="9">
        <f>(0.0962*testdata[[#This Row],[smooth]]+0.5769*I171-0.5769*I169-0.0962*I167)*(0.075*$Z172+0.54)</f>
        <v>1.9365053361488713</v>
      </c>
      <c r="K173" s="14">
        <f t="shared" si="2"/>
        <v>0.69995699574248904</v>
      </c>
      <c r="L173" s="14">
        <f>(0.0962*testdata[[#This Row],[detrender]]+0.5769*J171-0.5769*J169-0.0962*J167)*(0.075*$Z172+0.54)</f>
        <v>2.9984945501262517</v>
      </c>
      <c r="M173" s="9">
        <f>(0.0962*testdata[[#This Row],[I1]]+0.5769*K171-0.5769*K169-0.0962*K167)*(0.075*$Z172+0.54)</f>
        <v>0.4021478830939475</v>
      </c>
      <c r="N173" s="9">
        <f>(0.0962*testdata[[#This Row],[Q1]]+0.5769*L171-0.5769*L169-0.0962*L167)*(0.075*$Z172+0.54)</f>
        <v>-4.8629617968773493</v>
      </c>
      <c r="O173" s="9">
        <f>testdata[[#This Row],[I1]]-testdata[[#This Row],[JQ]]</f>
        <v>5.562918792619838</v>
      </c>
      <c r="P173" s="9">
        <f>testdata[[#This Row],[Q1]]+testdata[[#This Row],[jI]]</f>
        <v>3.4006424332201992</v>
      </c>
      <c r="Q173" s="9">
        <f>0.2*testdata[[#This Row],[I2]]+0.8*Q172</f>
        <v>0.88151837009582357</v>
      </c>
      <c r="R173" s="9">
        <f>0.2*testdata[[#This Row],[Q2]]+0.8*R172</f>
        <v>2.3345443897963238</v>
      </c>
      <c r="S173" s="9">
        <f>testdata[[#This Row],[I2'']]*Q172+testdata[[#This Row],[Q2'']]*R172</f>
        <v>4.5732737256265583</v>
      </c>
      <c r="T173" s="9">
        <f>testdata[[#This Row],[I2'']]*R172-testdata[[#This Row],[Q2'']]*Q172</f>
        <v>2.4972880207980541</v>
      </c>
      <c r="U173" s="9">
        <f>0.2*testdata[[#This Row],[Re]]+0.8*U172</f>
        <v>5.3579672412434256</v>
      </c>
      <c r="V173" s="9">
        <f>0.2*testdata[[#This Row],[Im]]+0.8*V172</f>
        <v>2.196214778264725</v>
      </c>
      <c r="W173" s="9">
        <f>IF(AND(testdata[[#This Row],[Re'']]&lt;&gt;0,testdata[[#This Row],[Im'']]&lt;&gt;0),2*PI()/ATAN(testdata[[#This Row],[Im'']]/testdata[[#This Row],[Re'']]),0)</f>
        <v>16.151771000998448</v>
      </c>
      <c r="X173" s="9">
        <f>IF(testdata[[#This Row],[pd-atan]]&gt;1.5*Z172,1.5*Z172,IF(testdata[[#This Row],[pd-atan]]&lt;0.67*Z172,0.67*Z172,testdata[[#This Row],[pd-atan]]))</f>
        <v>16.151771000998448</v>
      </c>
      <c r="Y173" s="9">
        <f>IF(testdata[[#This Row],[pd-limit1]]&lt;6,6,IF(testdata[[#This Row],[pd-limit1]]&gt;50,50,testdata[[#This Row],[pd-limit1]]))</f>
        <v>16.151771000998448</v>
      </c>
      <c r="Z173" s="14">
        <f>0.2*testdata[[#This Row],[pd-limit2]]+0.8*Z172</f>
        <v>21.904786851969689</v>
      </c>
      <c r="AA173" s="14">
        <f>0.33*testdata[[#This Row],[period]]+0.67*AA172</f>
        <v>23.756308527776206</v>
      </c>
      <c r="AB173" s="32">
        <f>TRUNC(testdata[[#This Row],[SmPd]]+0.5,0)</f>
        <v>24</v>
      </c>
      <c r="AC173" s="14">
        <f ca="1">IF(testdata[[#This Row],[PdInt]]&lt;=0,0,AVERAGE(OFFSET(testdata[[#This Row],[price]],0,0,-testdata[[#This Row],[PdInt]],1)))</f>
        <v>234.27229166666666</v>
      </c>
      <c r="AD173" s="14">
        <f ca="1">IF(testdata[[#This Row],[i]]&lt;11,testdata[[#This Row],[price]],(4*testdata[[#This Row],[iTrend]]+3*AC172+2*AC171+AC170)/10)</f>
        <v>234.31521974358981</v>
      </c>
      <c r="AE173" s="14">
        <f>(4*testdata[[#This Row],[price]]+3*H172+2*H171+H170)/10</f>
        <v>235.32950000000005</v>
      </c>
      <c r="AF173" t="str">
        <f ca="1">IF(OR(ROUND(testdata[[#This Row],[Trendline]],4)&lt;&gt;Table3[[#This Row],[Trendline]],ROUND(testdata[[#This Row],[SmPrice]],4)&lt;&gt;Table3[[#This Row],[SmPrice]]),"ERR","")</f>
        <v/>
      </c>
      <c r="AG173" s="3">
        <v>42985</v>
      </c>
      <c r="AH173" s="14">
        <v>23.7563</v>
      </c>
      <c r="AI173" s="35">
        <v>24</v>
      </c>
      <c r="AJ173" s="14">
        <v>234.2723</v>
      </c>
      <c r="AK173" s="14">
        <v>234.3152</v>
      </c>
      <c r="AL173" s="14">
        <v>235.3295</v>
      </c>
    </row>
    <row r="174" spans="1:38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31">
        <f>(testdata[[#This Row],[high]]+testdata[[#This Row],[low]])/2</f>
        <v>235.23500000000001</v>
      </c>
      <c r="I174" s="24">
        <f>(4*testdata[[#This Row],[price]]+3*H173+2*H172+H171)/10</f>
        <v>235.23499999999999</v>
      </c>
      <c r="J174" s="9">
        <f>(0.0962*testdata[[#This Row],[smooth]]+0.5769*I172-0.5769*I170-0.0962*I168)*(0.075*$Z173+0.54)</f>
        <v>0.48764622884374809</v>
      </c>
      <c r="K174" s="14">
        <f t="shared" si="2"/>
        <v>2.1476588857737999</v>
      </c>
      <c r="L174" s="14">
        <f>(0.0962*testdata[[#This Row],[detrender]]+0.5769*J172-0.5769*J170-0.0962*J168)*(0.075*$Z173+0.54)</f>
        <v>2.899712306896721</v>
      </c>
      <c r="M174" s="9">
        <f>(0.0962*testdata[[#This Row],[I1]]+0.5769*K172-0.5769*K170-0.0962*K168)*(0.075*$Z173+0.54)</f>
        <v>-1.0127046313639114</v>
      </c>
      <c r="N174" s="9">
        <f>(0.0962*testdata[[#This Row],[Q1]]+0.5769*L172-0.5769*L170-0.0962*L168)*(0.075*$Z173+0.54)</f>
        <v>-0.37755730843327129</v>
      </c>
      <c r="O174" s="9">
        <f>testdata[[#This Row],[I1]]-testdata[[#This Row],[JQ]]</f>
        <v>2.5252161942070712</v>
      </c>
      <c r="P174" s="9">
        <f>testdata[[#This Row],[Q1]]+testdata[[#This Row],[jI]]</f>
        <v>1.8870076755328096</v>
      </c>
      <c r="Q174" s="9">
        <f>0.2*testdata[[#This Row],[I2]]+0.8*Q173</f>
        <v>1.2102579349180731</v>
      </c>
      <c r="R174" s="9">
        <f>0.2*testdata[[#This Row],[Q2]]+0.8*R173</f>
        <v>2.2450370469436209</v>
      </c>
      <c r="S174" s="9">
        <f>testdata[[#This Row],[I2'']]*Q173+testdata[[#This Row],[Q2'']]*R173</f>
        <v>6.3080032450116539</v>
      </c>
      <c r="T174" s="9">
        <f>testdata[[#This Row],[I2'']]*R173-testdata[[#This Row],[Q2'']]*Q173</f>
        <v>0.84635947374299025</v>
      </c>
      <c r="U174" s="9">
        <f>0.2*testdata[[#This Row],[Re]]+0.8*U173</f>
        <v>5.5479744419970709</v>
      </c>
      <c r="V174" s="9">
        <f>0.2*testdata[[#This Row],[Im]]+0.8*V173</f>
        <v>1.9262437173603781</v>
      </c>
      <c r="W174" s="9">
        <f>IF(AND(testdata[[#This Row],[Re'']]&lt;&gt;0,testdata[[#This Row],[Im'']]&lt;&gt;0),2*PI()/ATAN(testdata[[#This Row],[Im'']]/testdata[[#This Row],[Re'']]),0)</f>
        <v>18.802017636343987</v>
      </c>
      <c r="X174" s="9">
        <f>IF(testdata[[#This Row],[pd-atan]]&gt;1.5*Z173,1.5*Z173,IF(testdata[[#This Row],[pd-atan]]&lt;0.67*Z173,0.67*Z173,testdata[[#This Row],[pd-atan]]))</f>
        <v>18.802017636343987</v>
      </c>
      <c r="Y174" s="9">
        <f>IF(testdata[[#This Row],[pd-limit1]]&lt;6,6,IF(testdata[[#This Row],[pd-limit1]]&gt;50,50,testdata[[#This Row],[pd-limit1]]))</f>
        <v>18.802017636343987</v>
      </c>
      <c r="Z174" s="14">
        <f>0.2*testdata[[#This Row],[pd-limit2]]+0.8*Z173</f>
        <v>21.284233008844552</v>
      </c>
      <c r="AA174" s="14">
        <f>0.33*testdata[[#This Row],[period]]+0.67*AA173</f>
        <v>22.94052360652876</v>
      </c>
      <c r="AB174" s="32">
        <f>TRUNC(testdata[[#This Row],[SmPd]]+0.5,0)</f>
        <v>23</v>
      </c>
      <c r="AC174" s="14">
        <f ca="1">IF(testdata[[#This Row],[PdInt]]&lt;=0,0,AVERAGE(OFFSET(testdata[[#This Row],[price]],0,0,-testdata[[#This Row],[PdInt]],1)))</f>
        <v>234.16456521739127</v>
      </c>
      <c r="AD174" s="14">
        <f ca="1">IF(testdata[[#This Row],[i]]&lt;11,testdata[[#This Row],[price]],(4*testdata[[#This Row],[iTrend]]+3*AC173+2*AC172+AC171)/10)</f>
        <v>234.2470735869565</v>
      </c>
      <c r="AE174" s="14">
        <f>(4*testdata[[#This Row],[price]]+3*H173+2*H172+H171)/10</f>
        <v>235.23499999999999</v>
      </c>
      <c r="AF174" t="str">
        <f ca="1">IF(OR(ROUND(testdata[[#This Row],[Trendline]],4)&lt;&gt;Table3[[#This Row],[Trendline]],ROUND(testdata[[#This Row],[SmPrice]],4)&lt;&gt;Table3[[#This Row],[SmPrice]]),"ERR","")</f>
        <v/>
      </c>
      <c r="AG174" s="3">
        <v>42986</v>
      </c>
      <c r="AH174" s="14">
        <v>22.9405</v>
      </c>
      <c r="AI174" s="35">
        <v>23</v>
      </c>
      <c r="AJ174" s="14">
        <v>234.16460000000001</v>
      </c>
      <c r="AK174" s="14">
        <v>234.24709999999999</v>
      </c>
      <c r="AL174" s="14">
        <v>235.23500000000001</v>
      </c>
    </row>
    <row r="175" spans="1:38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31">
        <f>(testdata[[#This Row],[high]]+testdata[[#This Row],[low]])/2</f>
        <v>237.10000000000002</v>
      </c>
      <c r="I175" s="24">
        <f>(4*testdata[[#This Row],[price]]+3*H174+2*H173+H172)/10</f>
        <v>236.00950000000003</v>
      </c>
      <c r="J175" s="9">
        <f>(0.0962*testdata[[#This Row],[smooth]]+0.5769*I173-0.5769*I171-0.0962*I169)*(0.075*$Z174+0.54)</f>
        <v>0.34177928542350161</v>
      </c>
      <c r="K175" s="14">
        <f t="shared" si="2"/>
        <v>3.0441722639413027</v>
      </c>
      <c r="L175" s="14">
        <f>(0.0962*testdata[[#This Row],[detrender]]+0.5769*J173-0.5769*J171-0.0962*J169)*(0.075*$Z174+0.54)</f>
        <v>-0.19284162825691126</v>
      </c>
      <c r="M175" s="9">
        <f>(0.0962*testdata[[#This Row],[I1]]+0.5769*K173-0.5769*K171-0.0962*K169)*(0.075*$Z174+0.54)</f>
        <v>0.39725381889400468</v>
      </c>
      <c r="N175" s="9">
        <f>(0.0962*testdata[[#This Row],[Q1]]+0.5769*L173-0.5769*L171-0.0962*L169)*(0.075*$Z174+0.54)</f>
        <v>4.6752188068049652</v>
      </c>
      <c r="O175" s="9">
        <f>testdata[[#This Row],[I1]]-testdata[[#This Row],[JQ]]</f>
        <v>-1.6310465428636625</v>
      </c>
      <c r="P175" s="9">
        <f>testdata[[#This Row],[Q1]]+testdata[[#This Row],[jI]]</f>
        <v>0.20441219063709343</v>
      </c>
      <c r="Q175" s="9">
        <f>0.2*testdata[[#This Row],[I2]]+0.8*Q174</f>
        <v>0.64199703936172603</v>
      </c>
      <c r="R175" s="9">
        <f>0.2*testdata[[#This Row],[Q2]]+0.8*R174</f>
        <v>1.8369120756823154</v>
      </c>
      <c r="S175" s="9">
        <f>testdata[[#This Row],[I2'']]*Q174+testdata[[#This Row],[Q2'']]*R174</f>
        <v>4.900917672966342</v>
      </c>
      <c r="T175" s="9">
        <f>testdata[[#This Row],[I2'']]*R174-testdata[[#This Row],[Q2'']]*Q174</f>
        <v>-0.78183027794615323</v>
      </c>
      <c r="U175" s="9">
        <f>0.2*testdata[[#This Row],[Re]]+0.8*U174</f>
        <v>5.4185630881909255</v>
      </c>
      <c r="V175" s="9">
        <f>0.2*testdata[[#This Row],[Im]]+0.8*V174</f>
        <v>1.3846289182990721</v>
      </c>
      <c r="W175" s="9">
        <f>IF(AND(testdata[[#This Row],[Re'']]&lt;&gt;0,testdata[[#This Row],[Im'']]&lt;&gt;0),2*PI()/ATAN(testdata[[#This Row],[Im'']]/testdata[[#This Row],[Re'']]),0)</f>
        <v>25.114595577025998</v>
      </c>
      <c r="X175" s="9">
        <f>IF(testdata[[#This Row],[pd-atan]]&gt;1.5*Z174,1.5*Z174,IF(testdata[[#This Row],[pd-atan]]&lt;0.67*Z174,0.67*Z174,testdata[[#This Row],[pd-atan]]))</f>
        <v>25.114595577025998</v>
      </c>
      <c r="Y175" s="9">
        <f>IF(testdata[[#This Row],[pd-limit1]]&lt;6,6,IF(testdata[[#This Row],[pd-limit1]]&gt;50,50,testdata[[#This Row],[pd-limit1]]))</f>
        <v>25.114595577025998</v>
      </c>
      <c r="Z175" s="14">
        <f>0.2*testdata[[#This Row],[pd-limit2]]+0.8*Z174</f>
        <v>22.050305522480841</v>
      </c>
      <c r="AA175" s="14">
        <f>0.33*testdata[[#This Row],[period]]+0.67*AA174</f>
        <v>22.646751638792949</v>
      </c>
      <c r="AB175" s="32">
        <f>TRUNC(testdata[[#This Row],[SmPd]]+0.5,0)</f>
        <v>23</v>
      </c>
      <c r="AC175" s="14">
        <f ca="1">IF(testdata[[#This Row],[PdInt]]&lt;=0,0,AVERAGE(OFFSET(testdata[[#This Row],[price]],0,0,-testdata[[#This Row],[PdInt]],1)))</f>
        <v>234.19760869565215</v>
      </c>
      <c r="AD175" s="14">
        <f ca="1">IF(testdata[[#This Row],[i]]&lt;11,testdata[[#This Row],[price]],(4*testdata[[#This Row],[iTrend]]+3*AC174+2*AC173+AC172)/10)</f>
        <v>234.21561137681155</v>
      </c>
      <c r="AE175" s="14">
        <f>(4*testdata[[#This Row],[price]]+3*H174+2*H173+H172)/10</f>
        <v>236.00950000000003</v>
      </c>
      <c r="AF175" t="str">
        <f ca="1">IF(OR(ROUND(testdata[[#This Row],[Trendline]],4)&lt;&gt;Table3[[#This Row],[Trendline]],ROUND(testdata[[#This Row],[SmPrice]],4)&lt;&gt;Table3[[#This Row],[SmPrice]]),"ERR","")</f>
        <v/>
      </c>
      <c r="AG175" s="3">
        <v>42989</v>
      </c>
      <c r="AH175" s="14">
        <v>22.646799999999999</v>
      </c>
      <c r="AI175" s="35">
        <v>23</v>
      </c>
      <c r="AJ175" s="14">
        <v>234.19759999999999</v>
      </c>
      <c r="AK175" s="14">
        <v>234.21559999999999</v>
      </c>
      <c r="AL175" s="14">
        <v>236.0095</v>
      </c>
    </row>
    <row r="176" spans="1:38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31">
        <f>(testdata[[#This Row],[high]]+testdata[[#This Row],[low]])/2</f>
        <v>238.14</v>
      </c>
      <c r="I176" s="24">
        <f>(4*testdata[[#This Row],[price]]+3*H175+2*H174+H173)/10</f>
        <v>236.96850000000001</v>
      </c>
      <c r="J176" s="9">
        <f>(0.0962*testdata[[#This Row],[smooth]]+0.5769*I174-0.5769*I172-0.0962*I170)*(0.075*$Z175+0.54)</f>
        <v>0.1652372793580841</v>
      </c>
      <c r="K176" s="14">
        <f t="shared" si="2"/>
        <v>1.9365053361488713</v>
      </c>
      <c r="L176" s="14">
        <f>(0.0962*testdata[[#This Row],[detrender]]+0.5769*J174-0.5769*J172-0.0962*J170)*(0.075*$Z175+0.54)</f>
        <v>-3.3483553935059773</v>
      </c>
      <c r="M176" s="9">
        <f>(0.0962*testdata[[#This Row],[I1]]+0.5769*K174-0.5769*K172-0.0962*K170)*(0.075*$Z175+0.54)</f>
        <v>2.8715831613084983</v>
      </c>
      <c r="N176" s="9">
        <f>(0.0962*testdata[[#This Row],[Q1]]+0.5769*L174-0.5769*L172-0.0962*L170)*(0.075*$Z175+0.54)</f>
        <v>2.3070705039446735</v>
      </c>
      <c r="O176" s="9">
        <f>testdata[[#This Row],[I1]]-testdata[[#This Row],[JQ]]</f>
        <v>-0.37056516779580218</v>
      </c>
      <c r="P176" s="9">
        <f>testdata[[#This Row],[Q1]]+testdata[[#This Row],[jI]]</f>
        <v>-0.476772232197479</v>
      </c>
      <c r="Q176" s="9">
        <f>0.2*testdata[[#This Row],[I2]]+0.8*Q175</f>
        <v>0.43948459793022043</v>
      </c>
      <c r="R176" s="9">
        <f>0.2*testdata[[#This Row],[Q2]]+0.8*R175</f>
        <v>1.3741752141063566</v>
      </c>
      <c r="S176" s="9">
        <f>testdata[[#This Row],[I2'']]*Q175+testdata[[#This Row],[Q2'']]*R175</f>
        <v>2.8063868556115779</v>
      </c>
      <c r="T176" s="9">
        <f>testdata[[#This Row],[I2'']]*R175-testdata[[#This Row],[Q2'']]*Q175</f>
        <v>-7.4921854006137933E-2</v>
      </c>
      <c r="U176" s="9">
        <f>0.2*testdata[[#This Row],[Re]]+0.8*U175</f>
        <v>4.8961278416750558</v>
      </c>
      <c r="V176" s="9">
        <f>0.2*testdata[[#This Row],[Im]]+0.8*V175</f>
        <v>1.09271876383803</v>
      </c>
      <c r="W176" s="9">
        <f>IF(AND(testdata[[#This Row],[Re'']]&lt;&gt;0,testdata[[#This Row],[Im'']]&lt;&gt;0),2*PI()/ATAN(testdata[[#This Row],[Im'']]/testdata[[#This Row],[Re'']]),0)</f>
        <v>28.614345778062816</v>
      </c>
      <c r="X176" s="9">
        <f>IF(testdata[[#This Row],[pd-atan]]&gt;1.5*Z175,1.5*Z175,IF(testdata[[#This Row],[pd-atan]]&lt;0.67*Z175,0.67*Z175,testdata[[#This Row],[pd-atan]]))</f>
        <v>28.614345778062816</v>
      </c>
      <c r="Y176" s="9">
        <f>IF(testdata[[#This Row],[pd-limit1]]&lt;6,6,IF(testdata[[#This Row],[pd-limit1]]&gt;50,50,testdata[[#This Row],[pd-limit1]]))</f>
        <v>28.614345778062816</v>
      </c>
      <c r="Z176" s="14">
        <f>0.2*testdata[[#This Row],[pd-limit2]]+0.8*Z175</f>
        <v>23.363113573597236</v>
      </c>
      <c r="AA176" s="14">
        <f>0.33*testdata[[#This Row],[period]]+0.67*AA175</f>
        <v>22.883151077278367</v>
      </c>
      <c r="AB176" s="32">
        <f>TRUNC(testdata[[#This Row],[SmPd]]+0.5,0)</f>
        <v>23</v>
      </c>
      <c r="AC176" s="14">
        <f ca="1">IF(testdata[[#This Row],[PdInt]]&lt;=0,0,AVERAGE(OFFSET(testdata[[#This Row],[price]],0,0,-testdata[[#This Row],[PdInt]],1)))</f>
        <v>234.32478260869561</v>
      </c>
      <c r="AD176" s="14">
        <f ca="1">IF(testdata[[#This Row],[i]]&lt;11,testdata[[#This Row],[price]],(4*testdata[[#This Row],[iTrend]]+3*AC175+2*AC174+AC173)/10)</f>
        <v>234.24933786231881</v>
      </c>
      <c r="AE176" s="14">
        <f>(4*testdata[[#This Row],[price]]+3*H175+2*H174+H173)/10</f>
        <v>236.96850000000001</v>
      </c>
      <c r="AF176" t="str">
        <f ca="1">IF(OR(ROUND(testdata[[#This Row],[Trendline]],4)&lt;&gt;Table3[[#This Row],[Trendline]],ROUND(testdata[[#This Row],[SmPrice]],4)&lt;&gt;Table3[[#This Row],[SmPrice]]),"ERR","")</f>
        <v/>
      </c>
      <c r="AG176" s="3">
        <v>42990</v>
      </c>
      <c r="AH176" s="14">
        <v>22.883199999999999</v>
      </c>
      <c r="AI176" s="35">
        <v>23</v>
      </c>
      <c r="AJ176" s="14">
        <v>234.32480000000001</v>
      </c>
      <c r="AK176" s="14">
        <v>234.24930000000001</v>
      </c>
      <c r="AL176" s="14">
        <v>236.96850000000001</v>
      </c>
    </row>
    <row r="177" spans="1:38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31">
        <f>(testdata[[#This Row],[high]]+testdata[[#This Row],[low]])/2</f>
        <v>238.27499999999998</v>
      </c>
      <c r="I177" s="24">
        <f>(4*testdata[[#This Row],[price]]+3*H176+2*H175+H174)/10</f>
        <v>237.69550000000004</v>
      </c>
      <c r="J177" s="9">
        <f>(0.0962*testdata[[#This Row],[smooth]]+0.5769*I175-0.5769*I173-0.0962*I171)*(0.075*$Z176+0.54)</f>
        <v>1.4175403591019111</v>
      </c>
      <c r="K177" s="14">
        <f t="shared" si="2"/>
        <v>0.48764622884374809</v>
      </c>
      <c r="L177" s="14">
        <f>(0.0962*testdata[[#This Row],[detrender]]+0.5769*J175-0.5769*J173-0.0962*J171)*(0.075*$Z176+0.54)</f>
        <v>-2.2698495389338129</v>
      </c>
      <c r="M177" s="9">
        <f>(0.0962*testdata[[#This Row],[I1]]+0.5769*K175-0.5769*K173-0.0962*K171)*(0.075*$Z176+0.54)</f>
        <v>3.04500551806805</v>
      </c>
      <c r="N177" s="9">
        <f>(0.0962*testdata[[#This Row],[Q1]]+0.5769*L175-0.5769*L173-0.0962*L171)*(0.075*$Z176+0.54)</f>
        <v>-4.4669475767864775</v>
      </c>
      <c r="O177" s="9">
        <f>testdata[[#This Row],[I1]]-testdata[[#This Row],[JQ]]</f>
        <v>4.9545938056302257</v>
      </c>
      <c r="P177" s="9">
        <f>testdata[[#This Row],[Q1]]+testdata[[#This Row],[jI]]</f>
        <v>0.77515597913423706</v>
      </c>
      <c r="Q177" s="9">
        <f>0.2*testdata[[#This Row],[I2]]+0.8*Q176</f>
        <v>1.3425064394702215</v>
      </c>
      <c r="R177" s="9">
        <f>0.2*testdata[[#This Row],[Q2]]+0.8*R176</f>
        <v>1.2543713671119328</v>
      </c>
      <c r="S177" s="9">
        <f>testdata[[#This Row],[I2'']]*Q176+testdata[[#This Row],[Q2'']]*R176</f>
        <v>2.3137369447392255</v>
      </c>
      <c r="T177" s="9">
        <f>testdata[[#This Row],[I2'']]*R176-testdata[[#This Row],[Q2'']]*Q176</f>
        <v>1.2935621779677855</v>
      </c>
      <c r="U177" s="9">
        <f>0.2*testdata[[#This Row],[Re]]+0.8*U176</f>
        <v>4.37964966228789</v>
      </c>
      <c r="V177" s="9">
        <f>0.2*testdata[[#This Row],[Im]]+0.8*V176</f>
        <v>1.1328874466639811</v>
      </c>
      <c r="W177" s="9">
        <f>IF(AND(testdata[[#This Row],[Re'']]&lt;&gt;0,testdata[[#This Row],[Im'']]&lt;&gt;0),2*PI()/ATAN(testdata[[#This Row],[Im'']]/testdata[[#This Row],[Re'']]),0)</f>
        <v>24.822694562686227</v>
      </c>
      <c r="X177" s="9">
        <f>IF(testdata[[#This Row],[pd-atan]]&gt;1.5*Z176,1.5*Z176,IF(testdata[[#This Row],[pd-atan]]&lt;0.67*Z176,0.67*Z176,testdata[[#This Row],[pd-atan]]))</f>
        <v>24.822694562686227</v>
      </c>
      <c r="Y177" s="9">
        <f>IF(testdata[[#This Row],[pd-limit1]]&lt;6,6,IF(testdata[[#This Row],[pd-limit1]]&gt;50,50,testdata[[#This Row],[pd-limit1]]))</f>
        <v>24.822694562686227</v>
      </c>
      <c r="Z177" s="14">
        <f>0.2*testdata[[#This Row],[pd-limit2]]+0.8*Z176</f>
        <v>23.655029771415037</v>
      </c>
      <c r="AA177" s="14">
        <f>0.33*testdata[[#This Row],[period]]+0.67*AA176</f>
        <v>23.13787104634347</v>
      </c>
      <c r="AB177" s="32">
        <f>TRUNC(testdata[[#This Row],[SmPd]]+0.5,0)</f>
        <v>23</v>
      </c>
      <c r="AC177" s="14">
        <f ca="1">IF(testdata[[#This Row],[PdInt]]&lt;=0,0,AVERAGE(OFFSET(testdata[[#This Row],[price]],0,0,-testdata[[#This Row],[PdInt]],1)))</f>
        <v>234.52478260869563</v>
      </c>
      <c r="AD177" s="14">
        <f ca="1">IF(testdata[[#This Row],[i]]&lt;11,testdata[[#This Row],[price]],(4*testdata[[#This Row],[iTrend]]+3*AC176+2*AC175+AC174)/10)</f>
        <v>234.36332608695648</v>
      </c>
      <c r="AE177" s="14">
        <f>(4*testdata[[#This Row],[price]]+3*H176+2*H175+H174)/10</f>
        <v>237.69550000000004</v>
      </c>
      <c r="AF177" t="str">
        <f ca="1">IF(OR(ROUND(testdata[[#This Row],[Trendline]],4)&lt;&gt;Table3[[#This Row],[Trendline]],ROUND(testdata[[#This Row],[SmPrice]],4)&lt;&gt;Table3[[#This Row],[SmPrice]]),"ERR","")</f>
        <v/>
      </c>
      <c r="AG177" s="3">
        <v>42991</v>
      </c>
      <c r="AH177" s="14">
        <v>23.137899999999998</v>
      </c>
      <c r="AI177" s="35">
        <v>23</v>
      </c>
      <c r="AJ177" s="14">
        <v>234.5248</v>
      </c>
      <c r="AK177" s="14">
        <v>234.36330000000001</v>
      </c>
      <c r="AL177" s="14">
        <v>237.69550000000001</v>
      </c>
    </row>
    <row r="178" spans="1:38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31">
        <f>(testdata[[#This Row],[high]]+testdata[[#This Row],[low]])/2</f>
        <v>238.33500000000001</v>
      </c>
      <c r="I178" s="24">
        <f>(4*testdata[[#This Row],[price]]+3*H177+2*H176+H175)/10</f>
        <v>238.15449999999996</v>
      </c>
      <c r="J178" s="9">
        <f>(0.0962*testdata[[#This Row],[smooth]]+0.5769*I176-0.5769*I174-0.0962*I172)*(0.075*$Z177+0.54)</f>
        <v>2.9311345303881802</v>
      </c>
      <c r="K178" s="14">
        <f t="shared" si="2"/>
        <v>0.34177928542350161</v>
      </c>
      <c r="L178" s="14">
        <f>(0.0962*testdata[[#This Row],[detrender]]+0.5769*J176-0.5769*J174-0.0962*J172)*(0.075*$Z177+0.54)</f>
        <v>-0.45558674765183421</v>
      </c>
      <c r="M178" s="9">
        <f>(0.0962*testdata[[#This Row],[I1]]+0.5769*K176-0.5769*K174-0.0962*K172)*(0.075*$Z177+0.54)</f>
        <v>-0.20889220289651433</v>
      </c>
      <c r="N178" s="9">
        <f>(0.0962*testdata[[#This Row],[Q1]]+0.5769*L176-0.5769*L174-0.0962*L172)*(0.075*$Z177+0.54)</f>
        <v>-8.5422949486432547</v>
      </c>
      <c r="O178" s="9">
        <f>testdata[[#This Row],[I1]]-testdata[[#This Row],[JQ]]</f>
        <v>8.8840742340667571</v>
      </c>
      <c r="P178" s="9">
        <f>testdata[[#This Row],[Q1]]+testdata[[#This Row],[jI]]</f>
        <v>-0.6644789505483486</v>
      </c>
      <c r="Q178" s="9">
        <f>0.2*testdata[[#This Row],[I2]]+0.8*Q177</f>
        <v>2.8508199983895288</v>
      </c>
      <c r="R178" s="9">
        <f>0.2*testdata[[#This Row],[Q2]]+0.8*R177</f>
        <v>0.87060130357987653</v>
      </c>
      <c r="S178" s="9">
        <f>testdata[[#This Row],[I2'']]*Q177+testdata[[#This Row],[Q2'']]*R177</f>
        <v>4.9193015529893493</v>
      </c>
      <c r="T178" s="9">
        <f>testdata[[#This Row],[I2'']]*R177-testdata[[#This Row],[Q2'']]*Q177</f>
        <v>2.4071991225027576</v>
      </c>
      <c r="U178" s="9">
        <f>0.2*testdata[[#This Row],[Re]]+0.8*U177</f>
        <v>4.487580040428182</v>
      </c>
      <c r="V178" s="9">
        <f>0.2*testdata[[#This Row],[Im]]+0.8*V177</f>
        <v>1.3877497818317366</v>
      </c>
      <c r="W178" s="9">
        <f>IF(AND(testdata[[#This Row],[Re'']]&lt;&gt;0,testdata[[#This Row],[Im'']]&lt;&gt;0),2*PI()/ATAN(testdata[[#This Row],[Im'']]/testdata[[#This Row],[Re'']]),0)</f>
        <v>20.949936044423726</v>
      </c>
      <c r="X178" s="9">
        <f>IF(testdata[[#This Row],[pd-atan]]&gt;1.5*Z177,1.5*Z177,IF(testdata[[#This Row],[pd-atan]]&lt;0.67*Z177,0.67*Z177,testdata[[#This Row],[pd-atan]]))</f>
        <v>20.949936044423726</v>
      </c>
      <c r="Y178" s="9">
        <f>IF(testdata[[#This Row],[pd-limit1]]&lt;6,6,IF(testdata[[#This Row],[pd-limit1]]&gt;50,50,testdata[[#This Row],[pd-limit1]]))</f>
        <v>20.949936044423726</v>
      </c>
      <c r="Z178" s="14">
        <f>0.2*testdata[[#This Row],[pd-limit2]]+0.8*Z177</f>
        <v>23.114011026016776</v>
      </c>
      <c r="AA178" s="14">
        <f>0.33*testdata[[#This Row],[period]]+0.67*AA177</f>
        <v>23.129997239635664</v>
      </c>
      <c r="AB178" s="32">
        <f>TRUNC(testdata[[#This Row],[SmPd]]+0.5,0)</f>
        <v>23</v>
      </c>
      <c r="AC178" s="14">
        <f ca="1">IF(testdata[[#This Row],[PdInt]]&lt;=0,0,AVERAGE(OFFSET(testdata[[#This Row],[price]],0,0,-testdata[[#This Row],[PdInt]],1)))</f>
        <v>234.76043478260868</v>
      </c>
      <c r="AD178" s="14">
        <f ca="1">IF(testdata[[#This Row],[i]]&lt;11,testdata[[#This Row],[price]],(4*testdata[[#This Row],[iTrend]]+3*AC177+2*AC176+AC175)/10)</f>
        <v>234.54632608695647</v>
      </c>
      <c r="AE178" s="14">
        <f>(4*testdata[[#This Row],[price]]+3*H177+2*H176+H175)/10</f>
        <v>238.15449999999996</v>
      </c>
      <c r="AF178" t="str">
        <f ca="1">IF(OR(ROUND(testdata[[#This Row],[Trendline]],4)&lt;&gt;Table3[[#This Row],[Trendline]],ROUND(testdata[[#This Row],[SmPrice]],4)&lt;&gt;Table3[[#This Row],[SmPrice]]),"ERR","")</f>
        <v/>
      </c>
      <c r="AG178" s="3">
        <v>42992</v>
      </c>
      <c r="AH178" s="14">
        <v>23.13</v>
      </c>
      <c r="AI178" s="35">
        <v>23</v>
      </c>
      <c r="AJ178" s="14">
        <v>234.7604</v>
      </c>
      <c r="AK178" s="14">
        <v>234.5463</v>
      </c>
      <c r="AL178" s="14">
        <v>238.15450000000001</v>
      </c>
    </row>
    <row r="179" spans="1:38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31">
        <f>(testdata[[#This Row],[high]]+testdata[[#This Row],[low]])/2</f>
        <v>238.535</v>
      </c>
      <c r="I179" s="24">
        <f>(4*testdata[[#This Row],[price]]+3*H178+2*H177+H176)/10</f>
        <v>238.38349999999997</v>
      </c>
      <c r="J179" s="9">
        <f>(0.0962*testdata[[#This Row],[smooth]]+0.5769*I177-0.5769*I175-0.0962*I173)*(0.075*$Z178+0.54)</f>
        <v>2.8793343524009143</v>
      </c>
      <c r="K179" s="14">
        <f t="shared" si="2"/>
        <v>0.1652372793580841</v>
      </c>
      <c r="L179" s="14">
        <f>(0.0962*testdata[[#This Row],[detrender]]+0.5769*J177-0.5769*J175-0.0962*J173)*(0.075*$Z178+0.54)</f>
        <v>1.6171919695779535</v>
      </c>
      <c r="M179" s="9">
        <f>(0.0962*testdata[[#This Row],[I1]]+0.5769*K177-0.5769*K175-0.0962*K173)*(0.075*$Z178+0.54)</f>
        <v>-3.4701204142894064</v>
      </c>
      <c r="N179" s="9">
        <f>(0.0962*testdata[[#This Row],[Q1]]+0.5769*L177-0.5769*L175-0.0962*L173)*(0.075*$Z178+0.54)</f>
        <v>-3.0263398114754891</v>
      </c>
      <c r="O179" s="9">
        <f>testdata[[#This Row],[I1]]-testdata[[#This Row],[JQ]]</f>
        <v>3.1915770908335732</v>
      </c>
      <c r="P179" s="9">
        <f>testdata[[#This Row],[Q1]]+testdata[[#This Row],[jI]]</f>
        <v>-1.8529284447114529</v>
      </c>
      <c r="Q179" s="9">
        <f>0.2*testdata[[#This Row],[I2]]+0.8*Q178</f>
        <v>2.9189714168783376</v>
      </c>
      <c r="R179" s="9">
        <f>0.2*testdata[[#This Row],[Q2]]+0.8*R178</f>
        <v>0.32589535392161062</v>
      </c>
      <c r="S179" s="9">
        <f>testdata[[#This Row],[I2'']]*Q178+testdata[[#This Row],[Q2'']]*R178</f>
        <v>8.6051870099189625</v>
      </c>
      <c r="T179" s="9">
        <f>testdata[[#This Row],[I2'']]*R178-testdata[[#This Row],[Q2'']]*Q178</f>
        <v>1.6121913283047187</v>
      </c>
      <c r="U179" s="9">
        <f>0.2*testdata[[#This Row],[Re]]+0.8*U178</f>
        <v>5.3111014343263383</v>
      </c>
      <c r="V179" s="9">
        <f>0.2*testdata[[#This Row],[Im]]+0.8*V178</f>
        <v>1.432638091126333</v>
      </c>
      <c r="W179" s="9">
        <f>IF(AND(testdata[[#This Row],[Re'']]&lt;&gt;0,testdata[[#This Row],[Im'']]&lt;&gt;0),2*PI()/ATAN(testdata[[#This Row],[Im'']]/testdata[[#This Row],[Re'']]),0)</f>
        <v>23.847524298686977</v>
      </c>
      <c r="X179" s="9">
        <f>IF(testdata[[#This Row],[pd-atan]]&gt;1.5*Z178,1.5*Z178,IF(testdata[[#This Row],[pd-atan]]&lt;0.67*Z178,0.67*Z178,testdata[[#This Row],[pd-atan]]))</f>
        <v>23.847524298686977</v>
      </c>
      <c r="Y179" s="9">
        <f>IF(testdata[[#This Row],[pd-limit1]]&lt;6,6,IF(testdata[[#This Row],[pd-limit1]]&gt;50,50,testdata[[#This Row],[pd-limit1]]))</f>
        <v>23.847524298686977</v>
      </c>
      <c r="Z179" s="14">
        <f>0.2*testdata[[#This Row],[pd-limit2]]+0.8*Z178</f>
        <v>23.260713680550818</v>
      </c>
      <c r="AA179" s="14">
        <f>0.33*testdata[[#This Row],[period]]+0.67*AA178</f>
        <v>23.173133665137666</v>
      </c>
      <c r="AB179" s="32">
        <f>TRUNC(testdata[[#This Row],[SmPd]]+0.5,0)</f>
        <v>23</v>
      </c>
      <c r="AC179" s="14">
        <f ca="1">IF(testdata[[#This Row],[PdInt]]&lt;=0,0,AVERAGE(OFFSET(testdata[[#This Row],[price]],0,0,-testdata[[#This Row],[PdInt]],1)))</f>
        <v>234.92630434782609</v>
      </c>
      <c r="AD179" s="14">
        <f ca="1">IF(testdata[[#This Row],[i]]&lt;11,testdata[[#This Row],[price]],(4*testdata[[#This Row],[iTrend]]+3*AC178+2*AC177+AC176)/10)</f>
        <v>234.73608695652175</v>
      </c>
      <c r="AE179" s="14">
        <f>(4*testdata[[#This Row],[price]]+3*H178+2*H177+H176)/10</f>
        <v>238.38349999999997</v>
      </c>
      <c r="AF179" t="str">
        <f ca="1">IF(OR(ROUND(testdata[[#This Row],[Trendline]],4)&lt;&gt;Table3[[#This Row],[Trendline]],ROUND(testdata[[#This Row],[SmPrice]],4)&lt;&gt;Table3[[#This Row],[SmPrice]]),"ERR","")</f>
        <v/>
      </c>
      <c r="AG179" s="3">
        <v>42993</v>
      </c>
      <c r="AH179" s="14">
        <v>23.173100000000002</v>
      </c>
      <c r="AI179" s="35">
        <v>23</v>
      </c>
      <c r="AJ179" s="14">
        <v>234.9263</v>
      </c>
      <c r="AK179" s="14">
        <v>234.73609999999999</v>
      </c>
      <c r="AL179" s="14">
        <v>238.3835</v>
      </c>
    </row>
    <row r="180" spans="1:38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31">
        <f>(testdata[[#This Row],[high]]+testdata[[#This Row],[low]])/2</f>
        <v>239.26999999999998</v>
      </c>
      <c r="I180" s="24">
        <f>(4*testdata[[#This Row],[price]]+3*H179+2*H178+H177)/10</f>
        <v>238.76300000000001</v>
      </c>
      <c r="J180" s="9">
        <f>(0.0962*testdata[[#This Row],[smooth]]+0.5769*I178-0.5769*I176-0.0962*I174)*(0.075*$Z179+0.54)</f>
        <v>2.3384621355952246</v>
      </c>
      <c r="K180" s="14">
        <f t="shared" si="2"/>
        <v>1.4175403591019111</v>
      </c>
      <c r="L180" s="14">
        <f>(0.0962*testdata[[#This Row],[detrender]]+0.5769*J178-0.5769*J176-0.0962*J174)*(0.075*$Z179+0.54)</f>
        <v>4.0521002853309307</v>
      </c>
      <c r="M180" s="9">
        <f>(0.0962*testdata[[#This Row],[I1]]+0.5769*K178-0.5769*K176-0.0962*K174)*(0.075*$Z179+0.54)</f>
        <v>-2.2622445431450635</v>
      </c>
      <c r="N180" s="9">
        <f>(0.0962*testdata[[#This Row],[Q1]]+0.5769*L178-0.5769*L176-0.0962*L174)*(0.075*$Z179+0.54)</f>
        <v>4.0658152391116795</v>
      </c>
      <c r="O180" s="9">
        <f>testdata[[#This Row],[I1]]-testdata[[#This Row],[JQ]]</f>
        <v>-2.6482748800097684</v>
      </c>
      <c r="P180" s="9">
        <f>testdata[[#This Row],[Q1]]+testdata[[#This Row],[jI]]</f>
        <v>1.7898557421858672</v>
      </c>
      <c r="Q180" s="9">
        <f>0.2*testdata[[#This Row],[I2]]+0.8*Q179</f>
        <v>1.8055221575007163</v>
      </c>
      <c r="R180" s="9">
        <f>0.2*testdata[[#This Row],[Q2]]+0.8*R179</f>
        <v>0.61868743157446193</v>
      </c>
      <c r="S180" s="9">
        <f>testdata[[#This Row],[I2'']]*Q179+testdata[[#This Row],[Q2'']]*R179</f>
        <v>5.4718949297649102</v>
      </c>
      <c r="T180" s="9">
        <f>testdata[[#This Row],[I2'']]*R179-testdata[[#This Row],[Q2'']]*Q179</f>
        <v>-1.2175196462157207</v>
      </c>
      <c r="U180" s="9">
        <f>0.2*testdata[[#This Row],[Re]]+0.8*U179</f>
        <v>5.343260133414053</v>
      </c>
      <c r="V180" s="9">
        <f>0.2*testdata[[#This Row],[Im]]+0.8*V179</f>
        <v>0.90260654365792237</v>
      </c>
      <c r="W180" s="9">
        <f>IF(AND(testdata[[#This Row],[Re'']]&lt;&gt;0,testdata[[#This Row],[Im'']]&lt;&gt;0),2*PI()/ATAN(testdata[[#This Row],[Im'']]/testdata[[#This Row],[Re'']]),0)</f>
        <v>37.546410994927108</v>
      </c>
      <c r="X180" s="9">
        <f>IF(testdata[[#This Row],[pd-atan]]&gt;1.5*Z179,1.5*Z179,IF(testdata[[#This Row],[pd-atan]]&lt;0.67*Z179,0.67*Z179,testdata[[#This Row],[pd-atan]]))</f>
        <v>34.891070520826226</v>
      </c>
      <c r="Y180" s="9">
        <f>IF(testdata[[#This Row],[pd-limit1]]&lt;6,6,IF(testdata[[#This Row],[pd-limit1]]&gt;50,50,testdata[[#This Row],[pd-limit1]]))</f>
        <v>34.891070520826226</v>
      </c>
      <c r="Z180" s="14">
        <f>0.2*testdata[[#This Row],[pd-limit2]]+0.8*Z179</f>
        <v>25.586785048605901</v>
      </c>
      <c r="AA180" s="14">
        <f>0.33*testdata[[#This Row],[period]]+0.67*AA179</f>
        <v>23.969638621682186</v>
      </c>
      <c r="AB180" s="32">
        <f>TRUNC(testdata[[#This Row],[SmPd]]+0.5,0)</f>
        <v>24</v>
      </c>
      <c r="AC180" s="14">
        <f ca="1">IF(testdata[[#This Row],[PdInt]]&lt;=0,0,AVERAGE(OFFSET(testdata[[#This Row],[price]],0,0,-testdata[[#This Row],[PdInt]],1)))</f>
        <v>235.1072916666667</v>
      </c>
      <c r="AD180" s="14">
        <f ca="1">IF(testdata[[#This Row],[i]]&lt;11,testdata[[#This Row],[price]],(4*testdata[[#This Row],[iTrend]]+3*AC179+2*AC178+AC177)/10)</f>
        <v>234.92537318840581</v>
      </c>
      <c r="AE180" s="14">
        <f>(4*testdata[[#This Row],[price]]+3*H179+2*H178+H177)/10</f>
        <v>238.76300000000001</v>
      </c>
      <c r="AF180" t="str">
        <f ca="1">IF(OR(ROUND(testdata[[#This Row],[Trendline]],4)&lt;&gt;Table3[[#This Row],[Trendline]],ROUND(testdata[[#This Row],[SmPrice]],4)&lt;&gt;Table3[[#This Row],[SmPrice]]),"ERR","")</f>
        <v/>
      </c>
      <c r="AG180" s="3">
        <v>42996</v>
      </c>
      <c r="AH180" s="14">
        <v>23.9696</v>
      </c>
      <c r="AI180" s="35">
        <v>24</v>
      </c>
      <c r="AJ180" s="14">
        <v>235.10730000000001</v>
      </c>
      <c r="AK180" s="14">
        <v>234.9254</v>
      </c>
      <c r="AL180" s="14">
        <v>238.76300000000001</v>
      </c>
    </row>
    <row r="181" spans="1:38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31">
        <f>(testdata[[#This Row],[high]]+testdata[[#This Row],[low]])/2</f>
        <v>239.39499999999998</v>
      </c>
      <c r="I181" s="24">
        <f>(4*testdata[[#This Row],[price]]+3*H180+2*H179+H178)/10</f>
        <v>239.0795</v>
      </c>
      <c r="J181" s="9">
        <f>(0.0962*testdata[[#This Row],[smooth]]+0.5769*I179-0.5769*I177-0.0962*I175)*(0.075*$Z180+0.54)</f>
        <v>1.7022272569640833</v>
      </c>
      <c r="K181" s="14">
        <f t="shared" si="2"/>
        <v>2.9311345303881802</v>
      </c>
      <c r="L181" s="14">
        <f>(0.0962*testdata[[#This Row],[detrender]]+0.5769*J179-0.5769*J177-0.0962*J175)*(0.075*$Z180+0.54)</f>
        <v>2.3955272273923165</v>
      </c>
      <c r="M181" s="9">
        <f>(0.0962*testdata[[#This Row],[I1]]+0.5769*K179-0.5769*K177-0.0962*K175)*(0.075*$Z180+0.54)</f>
        <v>-0.48410988020152262</v>
      </c>
      <c r="N181" s="9">
        <f>(0.0962*testdata[[#This Row],[Q1]]+0.5769*L179-0.5769*L177-0.0962*L175)*(0.075*$Z180+0.54)</f>
        <v>6.1264615974685439</v>
      </c>
      <c r="O181" s="9">
        <f>testdata[[#This Row],[I1]]-testdata[[#This Row],[JQ]]</f>
        <v>-3.1953270670803637</v>
      </c>
      <c r="P181" s="9">
        <f>testdata[[#This Row],[Q1]]+testdata[[#This Row],[jI]]</f>
        <v>1.9114173471907938</v>
      </c>
      <c r="Q181" s="9">
        <f>0.2*testdata[[#This Row],[I2]]+0.8*Q180</f>
        <v>0.80535231258450024</v>
      </c>
      <c r="R181" s="9">
        <f>0.2*testdata[[#This Row],[Q2]]+0.8*R180</f>
        <v>0.87723341469772831</v>
      </c>
      <c r="S181" s="9">
        <f>testdata[[#This Row],[I2'']]*Q180+testdata[[#This Row],[Q2'']]*R180</f>
        <v>1.9968147331963906</v>
      </c>
      <c r="T181" s="9">
        <f>testdata[[#This Row],[I2'']]*R180-testdata[[#This Row],[Q2'']]*Q180</f>
        <v>-1.0856030137513053</v>
      </c>
      <c r="U181" s="9">
        <f>0.2*testdata[[#This Row],[Re]]+0.8*U180</f>
        <v>4.6739710533705203</v>
      </c>
      <c r="V181" s="9">
        <f>0.2*testdata[[#This Row],[Im]]+0.8*V180</f>
        <v>0.50496463217607679</v>
      </c>
      <c r="W181" s="9">
        <f>IF(AND(testdata[[#This Row],[Re'']]&lt;&gt;0,testdata[[#This Row],[Im'']]&lt;&gt;0),2*PI()/ATAN(testdata[[#This Row],[Im'']]/testdata[[#This Row],[Re'']]),0)</f>
        <v>58.382965785135049</v>
      </c>
      <c r="X181" s="9">
        <f>IF(testdata[[#This Row],[pd-atan]]&gt;1.5*Z180,1.5*Z180,IF(testdata[[#This Row],[pd-atan]]&lt;0.67*Z180,0.67*Z180,testdata[[#This Row],[pd-atan]]))</f>
        <v>38.380177572908849</v>
      </c>
      <c r="Y181" s="9">
        <f>IF(testdata[[#This Row],[pd-limit1]]&lt;6,6,IF(testdata[[#This Row],[pd-limit1]]&gt;50,50,testdata[[#This Row],[pd-limit1]]))</f>
        <v>38.380177572908849</v>
      </c>
      <c r="Z181" s="14">
        <f>0.2*testdata[[#This Row],[pd-limit2]]+0.8*Z180</f>
        <v>28.145463553466492</v>
      </c>
      <c r="AA181" s="14">
        <f>0.33*testdata[[#This Row],[period]]+0.67*AA180</f>
        <v>25.347660849171007</v>
      </c>
      <c r="AB181" s="32">
        <f>TRUNC(testdata[[#This Row],[SmPd]]+0.5,0)</f>
        <v>25</v>
      </c>
      <c r="AC181" s="14">
        <f ca="1">IF(testdata[[#This Row],[PdInt]]&lt;=0,0,AVERAGE(OFFSET(testdata[[#This Row],[price]],0,0,-testdata[[#This Row],[PdInt]],1)))</f>
        <v>235.27880000000005</v>
      </c>
      <c r="AD181" s="14">
        <f ca="1">IF(testdata[[#This Row],[i]]&lt;11,testdata[[#This Row],[price]],(4*testdata[[#This Row],[iTrend]]+3*AC180+2*AC179+AC178)/10)</f>
        <v>235.10501184782612</v>
      </c>
      <c r="AE181" s="14">
        <f>(4*testdata[[#This Row],[price]]+3*H180+2*H179+H178)/10</f>
        <v>239.0795</v>
      </c>
      <c r="AF181" t="str">
        <f ca="1">IF(OR(ROUND(testdata[[#This Row],[Trendline]],4)&lt;&gt;Table3[[#This Row],[Trendline]],ROUND(testdata[[#This Row],[SmPrice]],4)&lt;&gt;Table3[[#This Row],[SmPrice]]),"ERR","")</f>
        <v/>
      </c>
      <c r="AG181" s="3">
        <v>42997</v>
      </c>
      <c r="AH181" s="14">
        <v>25.3477</v>
      </c>
      <c r="AI181" s="35">
        <v>25</v>
      </c>
      <c r="AJ181" s="14">
        <v>235.27879999999999</v>
      </c>
      <c r="AK181" s="14">
        <v>235.10499999999999</v>
      </c>
      <c r="AL181" s="14">
        <v>239.0795</v>
      </c>
    </row>
    <row r="182" spans="1:38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31">
        <f>(testdata[[#This Row],[high]]+testdata[[#This Row],[low]])/2</f>
        <v>239.13</v>
      </c>
      <c r="I182" s="24">
        <f>(4*testdata[[#This Row],[price]]+3*H181+2*H180+H179)/10</f>
        <v>239.17799999999997</v>
      </c>
      <c r="J182" s="9">
        <f>(0.0962*testdata[[#This Row],[smooth]]+0.5769*I180-0.5769*I178-0.0962*I176)*(0.075*$Z181+0.54)</f>
        <v>1.4940462496762064</v>
      </c>
      <c r="K182" s="14">
        <f t="shared" si="2"/>
        <v>2.8793343524009143</v>
      </c>
      <c r="L182" s="14">
        <f>(0.0962*testdata[[#This Row],[detrender]]+0.5769*J180-0.5769*J178-0.0962*J176)*(0.075*$Z181+0.54)</f>
        <v>-0.56751016025077505</v>
      </c>
      <c r="M182" s="9">
        <f>(0.0962*testdata[[#This Row],[I1]]+0.5769*K180-0.5769*K178-0.0962*K176)*(0.075*$Z181+0.54)</f>
        <v>1.8856099171640059</v>
      </c>
      <c r="N182" s="9">
        <f>(0.0962*testdata[[#This Row],[Q1]]+0.5769*L180-0.5769*L178-0.0962*L176)*(0.075*$Z181+0.54)</f>
        <v>7.602814408166787</v>
      </c>
      <c r="O182" s="9">
        <f>testdata[[#This Row],[I1]]-testdata[[#This Row],[JQ]]</f>
        <v>-4.7234800557658723</v>
      </c>
      <c r="P182" s="9">
        <f>testdata[[#This Row],[Q1]]+testdata[[#This Row],[jI]]</f>
        <v>1.3180997569132309</v>
      </c>
      <c r="Q182" s="9">
        <f>0.2*testdata[[#This Row],[I2]]+0.8*Q181</f>
        <v>-0.30041416108557428</v>
      </c>
      <c r="R182" s="9">
        <f>0.2*testdata[[#This Row],[Q2]]+0.8*R181</f>
        <v>0.965406683140829</v>
      </c>
      <c r="S182" s="9">
        <f>testdata[[#This Row],[I2'']]*Q181+testdata[[#This Row],[Q2'']]*R181</f>
        <v>0.60494776186023747</v>
      </c>
      <c r="T182" s="9">
        <f>testdata[[#This Row],[I2'']]*R181-testdata[[#This Row],[Q2'']]*Q181</f>
        <v>-1.0410258452046501</v>
      </c>
      <c r="U182" s="9">
        <f>0.2*testdata[[#This Row],[Re]]+0.8*U181</f>
        <v>3.8601663950684637</v>
      </c>
      <c r="V182" s="9">
        <f>0.2*testdata[[#This Row],[Im]]+0.8*V181</f>
        <v>0.19576653669993141</v>
      </c>
      <c r="W182" s="9">
        <f>IF(AND(testdata[[#This Row],[Re'']]&lt;&gt;0,testdata[[#This Row],[Im'']]&lt;&gt;0),2*PI()/ATAN(testdata[[#This Row],[Im'']]/testdata[[#This Row],[Re'']]),0)</f>
        <v>123.99933377286428</v>
      </c>
      <c r="X182" s="9">
        <f>IF(testdata[[#This Row],[pd-atan]]&gt;1.5*Z181,1.5*Z181,IF(testdata[[#This Row],[pd-atan]]&lt;0.67*Z181,0.67*Z181,testdata[[#This Row],[pd-atan]]))</f>
        <v>42.218195330199734</v>
      </c>
      <c r="Y182" s="9">
        <f>IF(testdata[[#This Row],[pd-limit1]]&lt;6,6,IF(testdata[[#This Row],[pd-limit1]]&gt;50,50,testdata[[#This Row],[pd-limit1]]))</f>
        <v>42.218195330199734</v>
      </c>
      <c r="Z182" s="14">
        <f>0.2*testdata[[#This Row],[pd-limit2]]+0.8*Z181</f>
        <v>30.960009908813142</v>
      </c>
      <c r="AA182" s="14">
        <f>0.33*testdata[[#This Row],[period]]+0.67*AA181</f>
        <v>27.199736038852912</v>
      </c>
      <c r="AB182" s="32">
        <f>TRUNC(testdata[[#This Row],[SmPd]]+0.5,0)</f>
        <v>27</v>
      </c>
      <c r="AC182" s="14">
        <f ca="1">IF(testdata[[#This Row],[PdInt]]&lt;=0,0,AVERAGE(OFFSET(testdata[[#This Row],[price]],0,0,-testdata[[#This Row],[PdInt]],1)))</f>
        <v>235.40074074074076</v>
      </c>
      <c r="AD182" s="14">
        <f ca="1">IF(testdata[[#This Row],[i]]&lt;11,testdata[[#This Row],[price]],(4*testdata[[#This Row],[iTrend]]+3*AC181+2*AC180+AC179)/10)</f>
        <v>235.25802506441224</v>
      </c>
      <c r="AE182" s="14">
        <f>(4*testdata[[#This Row],[price]]+3*H181+2*H180+H179)/10</f>
        <v>239.17799999999997</v>
      </c>
      <c r="AF182" t="str">
        <f ca="1">IF(OR(ROUND(testdata[[#This Row],[Trendline]],4)&lt;&gt;Table3[[#This Row],[Trendline]],ROUND(testdata[[#This Row],[SmPrice]],4)&lt;&gt;Table3[[#This Row],[SmPrice]]),"ERR","")</f>
        <v/>
      </c>
      <c r="AG182" s="3">
        <v>42998</v>
      </c>
      <c r="AH182" s="14">
        <v>27.1997</v>
      </c>
      <c r="AI182" s="35">
        <v>27</v>
      </c>
      <c r="AJ182" s="14">
        <v>235.4007</v>
      </c>
      <c r="AK182" s="14">
        <v>235.25800000000001</v>
      </c>
      <c r="AL182" s="14">
        <v>239.178</v>
      </c>
    </row>
    <row r="183" spans="1:38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31">
        <f>(testdata[[#This Row],[high]]+testdata[[#This Row],[low]])/2</f>
        <v>239.16</v>
      </c>
      <c r="I183" s="24">
        <f>(4*testdata[[#This Row],[price]]+3*H182+2*H181+H180)/10</f>
        <v>239.20899999999997</v>
      </c>
      <c r="J183" s="9">
        <f>(0.0962*testdata[[#This Row],[smooth]]+0.5769*I181-0.5769*I179-0.0962*I177)*(0.075*$Z182+0.54)</f>
        <v>1.5658609947991222</v>
      </c>
      <c r="K183" s="14">
        <f t="shared" si="2"/>
        <v>2.3384621355952246</v>
      </c>
      <c r="L183" s="14">
        <f>(0.0962*testdata[[#This Row],[detrender]]+0.5769*J181-0.5769*J179-0.0962*J177)*(0.075*$Z182+0.54)</f>
        <v>-1.902671368595104</v>
      </c>
      <c r="M183" s="9">
        <f>(0.0962*testdata[[#This Row],[I1]]+0.5769*K181-0.5769*K179-0.0962*K177)*(0.075*$Z182+0.54)</f>
        <v>5.0763153044067728</v>
      </c>
      <c r="N183" s="9">
        <f>(0.0962*testdata[[#This Row],[Q1]]+0.5769*L181-0.5769*L179-0.0962*L177)*(0.075*$Z182+0.54)</f>
        <v>1.3861933178744283</v>
      </c>
      <c r="O183" s="9">
        <f>testdata[[#This Row],[I1]]-testdata[[#This Row],[JQ]]</f>
        <v>0.9522688177207963</v>
      </c>
      <c r="P183" s="9">
        <f>testdata[[#This Row],[Q1]]+testdata[[#This Row],[jI]]</f>
        <v>3.1736439358116688</v>
      </c>
      <c r="Q183" s="9">
        <f>0.2*testdata[[#This Row],[I2]]+0.8*Q182</f>
        <v>-4.9877565324300155E-2</v>
      </c>
      <c r="R183" s="9">
        <f>0.2*testdata[[#This Row],[Q2]]+0.8*R182</f>
        <v>1.4070541336749971</v>
      </c>
      <c r="S183" s="9">
        <f>testdata[[#This Row],[I2'']]*Q182+testdata[[#This Row],[Q2'']]*R182</f>
        <v>1.3733633911346621</v>
      </c>
      <c r="T183" s="9">
        <f>testdata[[#This Row],[I2'']]*R182-testdata[[#This Row],[Q2'']]*Q182</f>
        <v>0.37454685226709111</v>
      </c>
      <c r="U183" s="9">
        <f>0.2*testdata[[#This Row],[Re]]+0.8*U182</f>
        <v>3.3628057942817033</v>
      </c>
      <c r="V183" s="9">
        <f>0.2*testdata[[#This Row],[Im]]+0.8*V182</f>
        <v>0.23152259981336337</v>
      </c>
      <c r="W183" s="9">
        <f>IF(AND(testdata[[#This Row],[Re'']]&lt;&gt;0,testdata[[#This Row],[Im'']]&lt;&gt;0),2*PI()/ATAN(testdata[[#This Row],[Im'']]/testdata[[#This Row],[Re'']]),0)</f>
        <v>91.405652334494889</v>
      </c>
      <c r="X183" s="9">
        <f>IF(testdata[[#This Row],[pd-atan]]&gt;1.5*Z182,1.5*Z182,IF(testdata[[#This Row],[pd-atan]]&lt;0.67*Z182,0.67*Z182,testdata[[#This Row],[pd-atan]]))</f>
        <v>46.440014863219716</v>
      </c>
      <c r="Y183" s="9">
        <f>IF(testdata[[#This Row],[pd-limit1]]&lt;6,6,IF(testdata[[#This Row],[pd-limit1]]&gt;50,50,testdata[[#This Row],[pd-limit1]]))</f>
        <v>46.440014863219716</v>
      </c>
      <c r="Z183" s="14">
        <f>0.2*testdata[[#This Row],[pd-limit2]]+0.8*Z182</f>
        <v>34.056010899694456</v>
      </c>
      <c r="AA183" s="14">
        <f>0.33*testdata[[#This Row],[period]]+0.67*AA182</f>
        <v>29.462306742930622</v>
      </c>
      <c r="AB183" s="32">
        <f>TRUNC(testdata[[#This Row],[SmPd]]+0.5,0)</f>
        <v>29</v>
      </c>
      <c r="AC183" s="14">
        <f ca="1">IF(testdata[[#This Row],[PdInt]]&lt;=0,0,AVERAGE(OFFSET(testdata[[#This Row],[price]],0,0,-testdata[[#This Row],[PdInt]],1)))</f>
        <v>235.44465517241377</v>
      </c>
      <c r="AD183" s="14">
        <f ca="1">IF(testdata[[#This Row],[i]]&lt;11,testdata[[#This Row],[price]],(4*testdata[[#This Row],[iTrend]]+3*AC182+2*AC181+AC180)/10)</f>
        <v>235.36457345785442</v>
      </c>
      <c r="AE183" s="14">
        <f>(4*testdata[[#This Row],[price]]+3*H182+2*H181+H180)/10</f>
        <v>239.20899999999997</v>
      </c>
      <c r="AF183" t="str">
        <f ca="1">IF(OR(ROUND(testdata[[#This Row],[Trendline]],4)&lt;&gt;Table3[[#This Row],[Trendline]],ROUND(testdata[[#This Row],[SmPrice]],4)&lt;&gt;Table3[[#This Row],[SmPrice]]),"ERR","")</f>
        <v/>
      </c>
      <c r="AG183" s="3">
        <v>42999</v>
      </c>
      <c r="AH183" s="14">
        <v>29.462299999999999</v>
      </c>
      <c r="AI183" s="35">
        <v>29</v>
      </c>
      <c r="AJ183" s="14">
        <v>235.44470000000001</v>
      </c>
      <c r="AK183" s="14">
        <v>235.3646</v>
      </c>
      <c r="AL183" s="14">
        <v>239.209</v>
      </c>
    </row>
    <row r="184" spans="1:38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31">
        <f>(testdata[[#This Row],[high]]+testdata[[#This Row],[low]])/2</f>
        <v>238.91</v>
      </c>
      <c r="I184" s="24">
        <f>(4*testdata[[#This Row],[price]]+3*H183+2*H182+H181)/10</f>
        <v>239.07750000000001</v>
      </c>
      <c r="J184" s="9">
        <f>(0.0962*testdata[[#This Row],[smooth]]+0.5769*I182-0.5769*I180-0.0962*I178)*(0.075*$Z183+0.54)</f>
        <v>1.0155355829209411</v>
      </c>
      <c r="K184" s="14">
        <f t="shared" si="2"/>
        <v>1.7022272569640833</v>
      </c>
      <c r="L184" s="14">
        <f>(0.0962*testdata[[#This Row],[detrender]]+0.5769*J182-0.5769*J180-0.0962*J178)*(0.075*$Z183+0.54)</f>
        <v>-2.0775211331749119</v>
      </c>
      <c r="M184" s="9">
        <f>(0.0962*testdata[[#This Row],[I1]]+0.5769*K182-0.5769*K180-0.0962*K178)*(0.075*$Z183+0.54)</f>
        <v>3.014321082634313</v>
      </c>
      <c r="N184" s="9">
        <f>(0.0962*testdata[[#This Row],[Q1]]+0.5769*L182-0.5769*L180-0.0962*L178)*(0.075*$Z183+0.54)</f>
        <v>-8.7289984199426822</v>
      </c>
      <c r="O184" s="9">
        <f>testdata[[#This Row],[I1]]-testdata[[#This Row],[JQ]]</f>
        <v>10.431225676906765</v>
      </c>
      <c r="P184" s="9">
        <f>testdata[[#This Row],[Q1]]+testdata[[#This Row],[jI]]</f>
        <v>0.93679994945940104</v>
      </c>
      <c r="Q184" s="9">
        <f>0.2*testdata[[#This Row],[I2]]+0.8*Q183</f>
        <v>2.0463430831219132</v>
      </c>
      <c r="R184" s="9">
        <f>0.2*testdata[[#This Row],[Q2]]+0.8*R183</f>
        <v>1.3130032968318781</v>
      </c>
      <c r="S184" s="9">
        <f>testdata[[#This Row],[I2'']]*Q183+testdata[[#This Row],[Q2'']]*R183</f>
        <v>1.7454001055318502</v>
      </c>
      <c r="T184" s="9">
        <f>testdata[[#This Row],[I2'']]*R183-testdata[[#This Row],[Q2'']]*Q183</f>
        <v>2.9448049017326796</v>
      </c>
      <c r="U184" s="9">
        <f>0.2*testdata[[#This Row],[Re]]+0.8*U183</f>
        <v>3.0393246565317327</v>
      </c>
      <c r="V184" s="9">
        <f>0.2*testdata[[#This Row],[Im]]+0.8*V183</f>
        <v>0.77417906019722671</v>
      </c>
      <c r="W184" s="9">
        <f>IF(AND(testdata[[#This Row],[Re'']]&lt;&gt;0,testdata[[#This Row],[Im'']]&lt;&gt;0),2*PI()/ATAN(testdata[[#This Row],[Im'']]/testdata[[#This Row],[Re'']]),0)</f>
        <v>25.191511575249095</v>
      </c>
      <c r="X184" s="9">
        <f>IF(testdata[[#This Row],[pd-atan]]&gt;1.5*Z183,1.5*Z183,IF(testdata[[#This Row],[pd-atan]]&lt;0.67*Z183,0.67*Z183,testdata[[#This Row],[pd-atan]]))</f>
        <v>25.191511575249095</v>
      </c>
      <c r="Y184" s="9">
        <f>IF(testdata[[#This Row],[pd-limit1]]&lt;6,6,IF(testdata[[#This Row],[pd-limit1]]&gt;50,50,testdata[[#This Row],[pd-limit1]]))</f>
        <v>25.191511575249095</v>
      </c>
      <c r="Z184" s="14">
        <f>0.2*testdata[[#This Row],[pd-limit2]]+0.8*Z183</f>
        <v>32.283111034805387</v>
      </c>
      <c r="AA184" s="14">
        <f>0.33*testdata[[#This Row],[period]]+0.67*AA183</f>
        <v>30.393172159249296</v>
      </c>
      <c r="AB184" s="32">
        <f>TRUNC(testdata[[#This Row],[SmPd]]+0.5,0)</f>
        <v>30</v>
      </c>
      <c r="AC184" s="14">
        <f ca="1">IF(testdata[[#This Row],[PdInt]]&lt;=0,0,AVERAGE(OFFSET(testdata[[#This Row],[price]],0,0,-testdata[[#This Row],[PdInt]],1)))</f>
        <v>235.56016666666665</v>
      </c>
      <c r="AD184" s="14">
        <f ca="1">IF(testdata[[#This Row],[i]]&lt;11,testdata[[#This Row],[price]],(4*testdata[[#This Row],[iTrend]]+3*AC183+2*AC182+AC181)/10)</f>
        <v>235.46549136653894</v>
      </c>
      <c r="AE184" s="14">
        <f>(4*testdata[[#This Row],[price]]+3*H183+2*H182+H181)/10</f>
        <v>239.07750000000001</v>
      </c>
      <c r="AF184" t="str">
        <f ca="1">IF(OR(ROUND(testdata[[#This Row],[Trendline]],4)&lt;&gt;Table3[[#This Row],[Trendline]],ROUND(testdata[[#This Row],[SmPrice]],4)&lt;&gt;Table3[[#This Row],[SmPrice]]),"ERR","")</f>
        <v/>
      </c>
      <c r="AG184" s="3">
        <v>43000</v>
      </c>
      <c r="AH184" s="14">
        <v>30.3932</v>
      </c>
      <c r="AI184" s="35">
        <v>30</v>
      </c>
      <c r="AJ184" s="14">
        <v>235.56020000000001</v>
      </c>
      <c r="AK184" s="14">
        <v>235.46549999999999</v>
      </c>
      <c r="AL184" s="14">
        <v>239.07749999999999</v>
      </c>
    </row>
    <row r="185" spans="1:38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31">
        <f>(testdata[[#This Row],[high]]+testdata[[#This Row],[low]])/2</f>
        <v>238.42500000000001</v>
      </c>
      <c r="I185" s="24">
        <f>(4*testdata[[#This Row],[price]]+3*H184+2*H183+H182)/10</f>
        <v>238.78800000000001</v>
      </c>
      <c r="J185" s="9">
        <f>(0.0962*testdata[[#This Row],[smooth]]+0.5769*I183-0.5769*I181-0.0962*I179)*(0.075*$Z184+0.54)</f>
        <v>0.33645962447133537</v>
      </c>
      <c r="K185" s="14">
        <f t="shared" si="2"/>
        <v>1.4940462496762064</v>
      </c>
      <c r="L185" s="14">
        <f>(0.0962*testdata[[#This Row],[detrender]]+0.5769*J183-0.5769*J181-0.0962*J179)*(0.075*$Z184+0.54)</f>
        <v>-0.95734969430980521</v>
      </c>
      <c r="M185" s="9">
        <f>(0.0962*testdata[[#This Row],[I1]]+0.5769*K183-0.5769*K181-0.0962*K179)*(0.075*$Z184+0.54)</f>
        <v>-0.63394462592538237</v>
      </c>
      <c r="N185" s="9">
        <f>(0.0962*testdata[[#This Row],[Q1]]+0.5769*L183-0.5769*L181-0.0962*L179)*(0.075*$Z184+0.54)</f>
        <v>-8.076176623611282</v>
      </c>
      <c r="O185" s="9">
        <f>testdata[[#This Row],[I1]]-testdata[[#This Row],[JQ]]</f>
        <v>9.5702228732874879</v>
      </c>
      <c r="P185" s="9">
        <f>testdata[[#This Row],[Q1]]+testdata[[#This Row],[jI]]</f>
        <v>-1.5912943202351877</v>
      </c>
      <c r="Q185" s="9">
        <f>0.2*testdata[[#This Row],[I2]]+0.8*Q184</f>
        <v>3.5511190411550282</v>
      </c>
      <c r="R185" s="9">
        <f>0.2*testdata[[#This Row],[Q2]]+0.8*R184</f>
        <v>0.73214377341846482</v>
      </c>
      <c r="S185" s="9">
        <f>testdata[[#This Row],[I2'']]*Q184+testdata[[#This Row],[Q2'']]*R184</f>
        <v>8.2281150754634886</v>
      </c>
      <c r="T185" s="9">
        <f>testdata[[#This Row],[I2'']]*R184-testdata[[#This Row],[Q2'']]*Q184</f>
        <v>3.1644136618933567</v>
      </c>
      <c r="U185" s="9">
        <f>0.2*testdata[[#This Row],[Re]]+0.8*U184</f>
        <v>4.077082740318084</v>
      </c>
      <c r="V185" s="9">
        <f>0.2*testdata[[#This Row],[Im]]+0.8*V184</f>
        <v>1.2522259805364528</v>
      </c>
      <c r="W185" s="9">
        <f>IF(AND(testdata[[#This Row],[Re'']]&lt;&gt;0,testdata[[#This Row],[Im'']]&lt;&gt;0),2*PI()/ATAN(testdata[[#This Row],[Im'']]/testdata[[#This Row],[Re'']]),0)</f>
        <v>21.085062949047376</v>
      </c>
      <c r="X185" s="9">
        <f>IF(testdata[[#This Row],[pd-atan]]&gt;1.5*Z184,1.5*Z184,IF(testdata[[#This Row],[pd-atan]]&lt;0.67*Z184,0.67*Z184,testdata[[#This Row],[pd-atan]]))</f>
        <v>21.629684393319611</v>
      </c>
      <c r="Y185" s="9">
        <f>IF(testdata[[#This Row],[pd-limit1]]&lt;6,6,IF(testdata[[#This Row],[pd-limit1]]&gt;50,50,testdata[[#This Row],[pd-limit1]]))</f>
        <v>21.629684393319611</v>
      </c>
      <c r="Z185" s="14">
        <f>0.2*testdata[[#This Row],[pd-limit2]]+0.8*Z184</f>
        <v>30.152425706508232</v>
      </c>
      <c r="AA185" s="14">
        <f>0.33*testdata[[#This Row],[period]]+0.67*AA184</f>
        <v>30.313725829844749</v>
      </c>
      <c r="AB185" s="32">
        <f>TRUNC(testdata[[#This Row],[SmPd]]+0.5,0)</f>
        <v>30</v>
      </c>
      <c r="AC185" s="14">
        <f ca="1">IF(testdata[[#This Row],[PdInt]]&lt;=0,0,AVERAGE(OFFSET(testdata[[#This Row],[price]],0,0,-testdata[[#This Row],[PdInt]],1)))</f>
        <v>235.74383333333336</v>
      </c>
      <c r="AD185" s="14">
        <f ca="1">IF(testdata[[#This Row],[i]]&lt;11,testdata[[#This Row],[price]],(4*testdata[[#This Row],[iTrend]]+3*AC184+2*AC183+AC182)/10)</f>
        <v>235.59458844189015</v>
      </c>
      <c r="AE185" s="14">
        <f>(4*testdata[[#This Row],[price]]+3*H184+2*H183+H182)/10</f>
        <v>238.78800000000001</v>
      </c>
      <c r="AF185" t="str">
        <f ca="1">IF(OR(ROUND(testdata[[#This Row],[Trendline]],4)&lt;&gt;Table3[[#This Row],[Trendline]],ROUND(testdata[[#This Row],[SmPrice]],4)&lt;&gt;Table3[[#This Row],[SmPrice]]),"ERR","")</f>
        <v/>
      </c>
      <c r="AG185" s="3">
        <v>43003</v>
      </c>
      <c r="AH185" s="14">
        <v>30.313700000000001</v>
      </c>
      <c r="AI185" s="35">
        <v>30</v>
      </c>
      <c r="AJ185" s="14">
        <v>235.74379999999999</v>
      </c>
      <c r="AK185" s="14">
        <v>235.59460000000001</v>
      </c>
      <c r="AL185" s="14">
        <v>238.78800000000001</v>
      </c>
    </row>
    <row r="186" spans="1:38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31">
        <f>(testdata[[#This Row],[high]]+testdata[[#This Row],[low]])/2</f>
        <v>238.84</v>
      </c>
      <c r="I186" s="24">
        <f>(4*testdata[[#This Row],[price]]+3*H185+2*H184+H183)/10</f>
        <v>238.76150000000001</v>
      </c>
      <c r="J186" s="9">
        <f>(0.0962*testdata[[#This Row],[smooth]]+0.5769*I184-0.5769*I182-0.0962*I180)*(0.075*$Z185+0.54)</f>
        <v>-0.16282692759240885</v>
      </c>
      <c r="K186" s="14">
        <f t="shared" si="2"/>
        <v>1.5658609947991222</v>
      </c>
      <c r="L186" s="14">
        <f>(0.0962*testdata[[#This Row],[detrender]]+0.5769*J184-0.5769*J182-0.0962*J180)*(0.075*$Z185+0.54)</f>
        <v>-1.4474349162705769</v>
      </c>
      <c r="M186" s="9">
        <f>(0.0962*testdata[[#This Row],[I1]]+0.5769*K184-0.5769*K182-0.0962*K180)*(0.075*$Z185+0.54)</f>
        <v>-1.8624049393376945</v>
      </c>
      <c r="N186" s="9">
        <f>(0.0962*testdata[[#This Row],[Q1]]+0.5769*L184-0.5769*L182-0.0962*L180)*(0.075*$Z185+0.54)</f>
        <v>-3.9225106845006334</v>
      </c>
      <c r="O186" s="9">
        <f>testdata[[#This Row],[I1]]-testdata[[#This Row],[JQ]]</f>
        <v>5.4883716792997559</v>
      </c>
      <c r="P186" s="9">
        <f>testdata[[#This Row],[Q1]]+testdata[[#This Row],[jI]]</f>
        <v>-3.3098398556082715</v>
      </c>
      <c r="Q186" s="9">
        <f>0.2*testdata[[#This Row],[I2]]+0.8*Q185</f>
        <v>3.9385695687839739</v>
      </c>
      <c r="R186" s="9">
        <f>0.2*testdata[[#This Row],[Q2]]+0.8*R185</f>
        <v>-7.6252952386882566E-2</v>
      </c>
      <c r="S186" s="9">
        <f>testdata[[#This Row],[I2'']]*Q185+testdata[[#This Row],[Q2'']]*R185</f>
        <v>13.930501266327688</v>
      </c>
      <c r="T186" s="9">
        <f>testdata[[#This Row],[I2'']]*R185-testdata[[#This Row],[Q2'']]*Q185</f>
        <v>3.1543824971259808</v>
      </c>
      <c r="U186" s="9">
        <f>0.2*testdata[[#This Row],[Re]]+0.8*U185</f>
        <v>6.0477664455200051</v>
      </c>
      <c r="V186" s="9">
        <f>0.2*testdata[[#This Row],[Im]]+0.8*V185</f>
        <v>1.6326572838543587</v>
      </c>
      <c r="W186" s="9">
        <f>IF(AND(testdata[[#This Row],[Re'']]&lt;&gt;0,testdata[[#This Row],[Im'']]&lt;&gt;0),2*PI()/ATAN(testdata[[#This Row],[Im'']]/testdata[[#This Row],[Re'']]),0)</f>
        <v>23.829288726977836</v>
      </c>
      <c r="X186" s="9">
        <f>IF(testdata[[#This Row],[pd-atan]]&gt;1.5*Z185,1.5*Z185,IF(testdata[[#This Row],[pd-atan]]&lt;0.67*Z185,0.67*Z185,testdata[[#This Row],[pd-atan]]))</f>
        <v>23.829288726977836</v>
      </c>
      <c r="Y186" s="9">
        <f>IF(testdata[[#This Row],[pd-limit1]]&lt;6,6,IF(testdata[[#This Row],[pd-limit1]]&gt;50,50,testdata[[#This Row],[pd-limit1]]))</f>
        <v>23.829288726977836</v>
      </c>
      <c r="Z186" s="14">
        <f>0.2*testdata[[#This Row],[pd-limit2]]+0.8*Z185</f>
        <v>28.887798310602154</v>
      </c>
      <c r="AA186" s="14">
        <f>0.33*testdata[[#This Row],[period]]+0.67*AA185</f>
        <v>29.843169748494695</v>
      </c>
      <c r="AB186" s="32">
        <f>TRUNC(testdata[[#This Row],[SmPd]]+0.5,0)</f>
        <v>30</v>
      </c>
      <c r="AC186" s="14">
        <f ca="1">IF(testdata[[#This Row],[PdInt]]&lt;=0,0,AVERAGE(OFFSET(testdata[[#This Row],[price]],0,0,-testdata[[#This Row],[PdInt]],1)))</f>
        <v>235.8811666666667</v>
      </c>
      <c r="AD186" s="14">
        <f ca="1">IF(testdata[[#This Row],[i]]&lt;11,testdata[[#This Row],[price]],(4*testdata[[#This Row],[iTrend]]+3*AC185+2*AC184+AC183)/10)</f>
        <v>235.7321155172414</v>
      </c>
      <c r="AE186" s="14">
        <f>(4*testdata[[#This Row],[price]]+3*H185+2*H184+H183)/10</f>
        <v>238.76150000000001</v>
      </c>
      <c r="AF186" t="str">
        <f ca="1">IF(OR(ROUND(testdata[[#This Row],[Trendline]],4)&lt;&gt;Table3[[#This Row],[Trendline]],ROUND(testdata[[#This Row],[SmPrice]],4)&lt;&gt;Table3[[#This Row],[SmPrice]]),"ERR","")</f>
        <v/>
      </c>
      <c r="AG186" s="3">
        <v>43004</v>
      </c>
      <c r="AH186" s="14">
        <v>29.8432</v>
      </c>
      <c r="AI186" s="35">
        <v>30</v>
      </c>
      <c r="AJ186" s="14">
        <v>235.88120000000001</v>
      </c>
      <c r="AK186" s="14">
        <v>235.7321</v>
      </c>
      <c r="AL186" s="14">
        <v>238.76150000000001</v>
      </c>
    </row>
    <row r="187" spans="1:38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31">
        <f>(testdata[[#This Row],[high]]+testdata[[#This Row],[low]])/2</f>
        <v>239.25</v>
      </c>
      <c r="I187" s="24">
        <f>(4*testdata[[#This Row],[price]]+3*H186+2*H185+H184)/10</f>
        <v>238.92799999999997</v>
      </c>
      <c r="J187" s="9">
        <f>(0.0962*testdata[[#This Row],[smooth]]+0.5769*I185-0.5769*I183-0.0962*I181)*(0.075*$Z186+0.54)</f>
        <v>-0.69680811036191159</v>
      </c>
      <c r="K187" s="14">
        <f t="shared" si="2"/>
        <v>1.0155355829209411</v>
      </c>
      <c r="L187" s="14">
        <f>(0.0962*testdata[[#This Row],[detrender]]+0.5769*J185-0.5769*J183-0.0962*J181)*(0.075*$Z186+0.54)</f>
        <v>-2.5442678736629278</v>
      </c>
      <c r="M187" s="9">
        <f>(0.0962*testdata[[#This Row],[I1]]+0.5769*K185-0.5769*K183-0.0962*K181)*(0.075*$Z186+0.54)</f>
        <v>-1.8172664299103412</v>
      </c>
      <c r="N187" s="9">
        <f>(0.0962*testdata[[#This Row],[Q1]]+0.5769*L185-0.5769*L183-0.0962*L181)*(0.075*$Z186+0.54)</f>
        <v>0.18986093424622588</v>
      </c>
      <c r="O187" s="9">
        <f>testdata[[#This Row],[I1]]-testdata[[#This Row],[JQ]]</f>
        <v>0.82567464867471529</v>
      </c>
      <c r="P187" s="9">
        <f>testdata[[#This Row],[Q1]]+testdata[[#This Row],[jI]]</f>
        <v>-4.3615343035732685</v>
      </c>
      <c r="Q187" s="9">
        <f>0.2*testdata[[#This Row],[I2]]+0.8*Q186</f>
        <v>3.3159905847621221</v>
      </c>
      <c r="R187" s="9">
        <f>0.2*testdata[[#This Row],[Q2]]+0.8*R186</f>
        <v>-0.93330922262415983</v>
      </c>
      <c r="S187" s="9">
        <f>testdata[[#This Row],[I2'']]*Q186+testdata[[#This Row],[Q2'']]*R186</f>
        <v>13.131427191233268</v>
      </c>
      <c r="T187" s="9">
        <f>testdata[[#This Row],[I2'']]*R186-testdata[[#This Row],[Q2'']]*Q186</f>
        <v>3.423049230317726</v>
      </c>
      <c r="U187" s="9">
        <f>0.2*testdata[[#This Row],[Re]]+0.8*U186</f>
        <v>7.4644985946626576</v>
      </c>
      <c r="V187" s="9">
        <f>0.2*testdata[[#This Row],[Im]]+0.8*V186</f>
        <v>1.9907356731470323</v>
      </c>
      <c r="W187" s="9">
        <f>IF(AND(testdata[[#This Row],[Re'']]&lt;&gt;0,testdata[[#This Row],[Im'']]&lt;&gt;0),2*PI()/ATAN(testdata[[#This Row],[Im'']]/testdata[[#This Row],[Re'']]),0)</f>
        <v>24.107891079022142</v>
      </c>
      <c r="X187" s="9">
        <f>IF(testdata[[#This Row],[pd-atan]]&gt;1.5*Z186,1.5*Z186,IF(testdata[[#This Row],[pd-atan]]&lt;0.67*Z186,0.67*Z186,testdata[[#This Row],[pd-atan]]))</f>
        <v>24.107891079022142</v>
      </c>
      <c r="Y187" s="9">
        <f>IF(testdata[[#This Row],[pd-limit1]]&lt;6,6,IF(testdata[[#This Row],[pd-limit1]]&gt;50,50,testdata[[#This Row],[pd-limit1]]))</f>
        <v>24.107891079022142</v>
      </c>
      <c r="Z187" s="14">
        <f>0.2*testdata[[#This Row],[pd-limit2]]+0.8*Z186</f>
        <v>27.931816864286155</v>
      </c>
      <c r="AA187" s="14">
        <f>0.33*testdata[[#This Row],[period]]+0.67*AA186</f>
        <v>29.212423296705879</v>
      </c>
      <c r="AB187" s="32">
        <f>TRUNC(testdata[[#This Row],[SmPd]]+0.5,0)</f>
        <v>29</v>
      </c>
      <c r="AC187" s="14">
        <f ca="1">IF(testdata[[#This Row],[PdInt]]&lt;=0,0,AVERAGE(OFFSET(testdata[[#This Row],[price]],0,0,-testdata[[#This Row],[PdInt]],1)))</f>
        <v>236.0362068965517</v>
      </c>
      <c r="AD187" s="14">
        <f ca="1">IF(testdata[[#This Row],[i]]&lt;11,testdata[[#This Row],[price]],(4*testdata[[#This Row],[iTrend]]+3*AC186+2*AC185+AC184)/10)</f>
        <v>235.88361609195402</v>
      </c>
      <c r="AE187" s="14">
        <f>(4*testdata[[#This Row],[price]]+3*H186+2*H185+H184)/10</f>
        <v>238.92799999999997</v>
      </c>
      <c r="AF187" t="str">
        <f ca="1">IF(OR(ROUND(testdata[[#This Row],[Trendline]],4)&lt;&gt;Table3[[#This Row],[Trendline]],ROUND(testdata[[#This Row],[SmPrice]],4)&lt;&gt;Table3[[#This Row],[SmPrice]]),"ERR","")</f>
        <v/>
      </c>
      <c r="AG187" s="3">
        <v>43005</v>
      </c>
      <c r="AH187" s="14">
        <v>29.212399999999999</v>
      </c>
      <c r="AI187" s="35">
        <v>29</v>
      </c>
      <c r="AJ187" s="14">
        <v>236.03620000000001</v>
      </c>
      <c r="AK187" s="14">
        <v>235.8836</v>
      </c>
      <c r="AL187" s="14">
        <v>238.928</v>
      </c>
    </row>
    <row r="188" spans="1:38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31">
        <f>(testdata[[#This Row],[high]]+testdata[[#This Row],[low]])/2</f>
        <v>239.58999999999997</v>
      </c>
      <c r="I188" s="24">
        <f>(4*testdata[[#This Row],[price]]+3*H187+2*H186+H185)/10</f>
        <v>239.22150000000002</v>
      </c>
      <c r="J188" s="9">
        <f>(0.0962*testdata[[#This Row],[smooth]]+0.5769*I186-0.5769*I184-0.0962*I182)*(0.075*$Z187+0.54)</f>
        <v>-0.46931461147905817</v>
      </c>
      <c r="K188" s="14">
        <f t="shared" si="2"/>
        <v>0.33645962447133537</v>
      </c>
      <c r="L188" s="14">
        <f>(0.0962*testdata[[#This Row],[detrender]]+0.5769*J186-0.5769*J184-0.0962*J182)*(0.075*$Z187+0.54)</f>
        <v>-2.2888536266234727</v>
      </c>
      <c r="M188" s="9">
        <f>(0.0962*testdata[[#This Row],[I1]]+0.5769*K186-0.5769*K184-0.0962*K182)*(0.075*$Z187+0.54)</f>
        <v>-0.8518435668841714</v>
      </c>
      <c r="N188" s="9">
        <f>(0.0962*testdata[[#This Row],[Q1]]+0.5769*L186-0.5769*L184-0.0962*L182)*(0.075*$Z187+0.54)</f>
        <v>0.52145320618212376</v>
      </c>
      <c r="O188" s="9">
        <f>testdata[[#This Row],[I1]]-testdata[[#This Row],[JQ]]</f>
        <v>-0.18499358171078839</v>
      </c>
      <c r="P188" s="9">
        <f>testdata[[#This Row],[Q1]]+testdata[[#This Row],[jI]]</f>
        <v>-3.140697193507644</v>
      </c>
      <c r="Q188" s="9">
        <f>0.2*testdata[[#This Row],[I2]]+0.8*Q187</f>
        <v>2.6157937514675402</v>
      </c>
      <c r="R188" s="9">
        <f>0.2*testdata[[#This Row],[Q2]]+0.8*R187</f>
        <v>-1.3747868168008568</v>
      </c>
      <c r="S188" s="9">
        <f>testdata[[#This Row],[I2'']]*Q187+testdata[[#This Row],[Q2'']]*R187</f>
        <v>9.9570486668083049</v>
      </c>
      <c r="T188" s="9">
        <f>testdata[[#This Row],[I2'']]*R187-testdata[[#This Row],[Q2'']]*Q187</f>
        <v>2.1174357078394248</v>
      </c>
      <c r="U188" s="9">
        <f>0.2*testdata[[#This Row],[Re]]+0.8*U187</f>
        <v>7.963008609091788</v>
      </c>
      <c r="V188" s="9">
        <f>0.2*testdata[[#This Row],[Im]]+0.8*V187</f>
        <v>2.0160756800855109</v>
      </c>
      <c r="W188" s="9">
        <f>IF(AND(testdata[[#This Row],[Re'']]&lt;&gt;0,testdata[[#This Row],[Im'']]&lt;&gt;0),2*PI()/ATAN(testdata[[#This Row],[Im'']]/testdata[[#This Row],[Re'']]),0)</f>
        <v>25.338541410714068</v>
      </c>
      <c r="X188" s="9">
        <f>IF(testdata[[#This Row],[pd-atan]]&gt;1.5*Z187,1.5*Z187,IF(testdata[[#This Row],[pd-atan]]&lt;0.67*Z187,0.67*Z187,testdata[[#This Row],[pd-atan]]))</f>
        <v>25.338541410714068</v>
      </c>
      <c r="Y188" s="9">
        <f>IF(testdata[[#This Row],[pd-limit1]]&lt;6,6,IF(testdata[[#This Row],[pd-limit1]]&gt;50,50,testdata[[#This Row],[pd-limit1]]))</f>
        <v>25.338541410714068</v>
      </c>
      <c r="Z188" s="14">
        <f>0.2*testdata[[#This Row],[pd-limit2]]+0.8*Z187</f>
        <v>27.413161773571741</v>
      </c>
      <c r="AA188" s="14">
        <f>0.33*testdata[[#This Row],[period]]+0.67*AA187</f>
        <v>28.618666994071614</v>
      </c>
      <c r="AB188" s="32">
        <f>TRUNC(testdata[[#This Row],[SmPd]]+0.5,0)</f>
        <v>29</v>
      </c>
      <c r="AC188" s="14">
        <f ca="1">IF(testdata[[#This Row],[PdInt]]&lt;=0,0,AVERAGE(OFFSET(testdata[[#This Row],[price]],0,0,-testdata[[#This Row],[PdInt]],1)))</f>
        <v>236.24758620689656</v>
      </c>
      <c r="AD188" s="14">
        <f ca="1">IF(testdata[[#This Row],[i]]&lt;11,testdata[[#This Row],[price]],(4*testdata[[#This Row],[iTrend]]+3*AC187+2*AC186+AC185)/10)</f>
        <v>236.06051321839081</v>
      </c>
      <c r="AE188" s="14">
        <f>(4*testdata[[#This Row],[price]]+3*H187+2*H186+H185)/10</f>
        <v>239.22150000000002</v>
      </c>
      <c r="AF188" t="str">
        <f ca="1">IF(OR(ROUND(testdata[[#This Row],[Trendline]],4)&lt;&gt;Table3[[#This Row],[Trendline]],ROUND(testdata[[#This Row],[SmPrice]],4)&lt;&gt;Table3[[#This Row],[SmPrice]]),"ERR","")</f>
        <v/>
      </c>
      <c r="AG188" s="3">
        <v>43006</v>
      </c>
      <c r="AH188" s="14">
        <v>28.6187</v>
      </c>
      <c r="AI188" s="35">
        <v>29</v>
      </c>
      <c r="AJ188" s="14">
        <v>236.24760000000001</v>
      </c>
      <c r="AK188" s="14">
        <v>236.06049999999999</v>
      </c>
      <c r="AL188" s="14">
        <v>239.22149999999999</v>
      </c>
    </row>
    <row r="189" spans="1:38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31">
        <f>(testdata[[#This Row],[high]]+testdata[[#This Row],[low]])/2</f>
        <v>240.25</v>
      </c>
      <c r="I189" s="24">
        <f>(4*testdata[[#This Row],[price]]+3*H188+2*H187+H186)/10</f>
        <v>239.71100000000001</v>
      </c>
      <c r="J189" s="9">
        <f>(0.0962*testdata[[#This Row],[smooth]]+0.5769*I187-0.5769*I185-0.0962*I183)*(0.075*$Z188+0.54)</f>
        <v>0.33503394580784229</v>
      </c>
      <c r="K189" s="14">
        <f t="shared" si="2"/>
        <v>-0.16282692759240885</v>
      </c>
      <c r="L189" s="14">
        <f>(0.0962*testdata[[#This Row],[detrender]]+0.5769*J187-0.5769*J185-0.0962*J183)*(0.075*$Z188+0.54)</f>
        <v>-1.8548268833767598</v>
      </c>
      <c r="M189" s="9">
        <f>(0.0962*testdata[[#This Row],[I1]]+0.5769*K187-0.5769*K185-0.0962*K183)*(0.075*$Z188+0.54)</f>
        <v>-1.3412863546599687</v>
      </c>
      <c r="N189" s="9">
        <f>(0.0962*testdata[[#This Row],[Q1]]+0.5769*L187-0.5769*L185-0.0962*L183)*(0.075*$Z188+0.54)</f>
        <v>-2.3646599090521079</v>
      </c>
      <c r="O189" s="9">
        <f>testdata[[#This Row],[I1]]-testdata[[#This Row],[JQ]]</f>
        <v>2.2018329814596989</v>
      </c>
      <c r="P189" s="9">
        <f>testdata[[#This Row],[Q1]]+testdata[[#This Row],[jI]]</f>
        <v>-3.1961132380367285</v>
      </c>
      <c r="Q189" s="9">
        <f>0.2*testdata[[#This Row],[I2]]+0.8*Q188</f>
        <v>2.5330015974659723</v>
      </c>
      <c r="R189" s="9">
        <f>0.2*testdata[[#This Row],[Q2]]+0.8*R188</f>
        <v>-1.7390521010480311</v>
      </c>
      <c r="S189" s="9">
        <f>testdata[[#This Row],[I2'']]*Q188+testdata[[#This Row],[Q2'']]*R188</f>
        <v>9.0166356533594527</v>
      </c>
      <c r="T189" s="9">
        <f>testdata[[#This Row],[I2'']]*R188-testdata[[#This Row],[Q2'']]*Q188</f>
        <v>1.0666644162662076</v>
      </c>
      <c r="U189" s="9">
        <f>0.2*testdata[[#This Row],[Re]]+0.8*U188</f>
        <v>8.1737340179453213</v>
      </c>
      <c r="V189" s="9">
        <f>0.2*testdata[[#This Row],[Im]]+0.8*V188</f>
        <v>1.8261934273216502</v>
      </c>
      <c r="W189" s="9">
        <f>IF(AND(testdata[[#This Row],[Re'']]&lt;&gt;0,testdata[[#This Row],[Im'']]&lt;&gt;0),2*PI()/ATAN(testdata[[#This Row],[Im'']]/testdata[[#This Row],[Re'']]),0)</f>
        <v>28.58434180885709</v>
      </c>
      <c r="X189" s="9">
        <f>IF(testdata[[#This Row],[pd-atan]]&gt;1.5*Z188,1.5*Z188,IF(testdata[[#This Row],[pd-atan]]&lt;0.67*Z188,0.67*Z188,testdata[[#This Row],[pd-atan]]))</f>
        <v>28.58434180885709</v>
      </c>
      <c r="Y189" s="9">
        <f>IF(testdata[[#This Row],[pd-limit1]]&lt;6,6,IF(testdata[[#This Row],[pd-limit1]]&gt;50,50,testdata[[#This Row],[pd-limit1]]))</f>
        <v>28.58434180885709</v>
      </c>
      <c r="Z189" s="14">
        <f>0.2*testdata[[#This Row],[pd-limit2]]+0.8*Z188</f>
        <v>27.647397780628811</v>
      </c>
      <c r="AA189" s="14">
        <f>0.33*testdata[[#This Row],[period]]+0.67*AA188</f>
        <v>28.298148153635488</v>
      </c>
      <c r="AB189" s="32">
        <f>TRUNC(testdata[[#This Row],[SmPd]]+0.5,0)</f>
        <v>28</v>
      </c>
      <c r="AC189" s="14">
        <f ca="1">IF(testdata[[#This Row],[PdInt]]&lt;=0,0,AVERAGE(OFFSET(testdata[[#This Row],[price]],0,0,-testdata[[#This Row],[PdInt]],1)))</f>
        <v>236.72535714285718</v>
      </c>
      <c r="AD189" s="14">
        <f ca="1">IF(testdata[[#This Row],[i]]&lt;11,testdata[[#This Row],[price]],(4*testdata[[#This Row],[iTrend]]+3*AC188+2*AC187+AC186)/10)</f>
        <v>236.35977676518883</v>
      </c>
      <c r="AE189" s="14">
        <f>(4*testdata[[#This Row],[price]]+3*H188+2*H187+H186)/10</f>
        <v>239.71100000000001</v>
      </c>
      <c r="AF189" t="str">
        <f ca="1">IF(OR(ROUND(testdata[[#This Row],[Trendline]],4)&lt;&gt;Table3[[#This Row],[Trendline]],ROUND(testdata[[#This Row],[SmPrice]],4)&lt;&gt;Table3[[#This Row],[SmPrice]]),"ERR","")</f>
        <v/>
      </c>
      <c r="AG189" s="3">
        <v>43007</v>
      </c>
      <c r="AH189" s="14">
        <v>28.298100000000002</v>
      </c>
      <c r="AI189" s="35">
        <v>28</v>
      </c>
      <c r="AJ189" s="14">
        <v>236.72540000000001</v>
      </c>
      <c r="AK189" s="14">
        <v>236.35980000000001</v>
      </c>
      <c r="AL189" s="14">
        <v>239.71100000000001</v>
      </c>
    </row>
    <row r="190" spans="1:38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31">
        <f>(testdata[[#This Row],[high]]+testdata[[#This Row],[low]])/2</f>
        <v>241.29000000000002</v>
      </c>
      <c r="I190" s="24">
        <f>(4*testdata[[#This Row],[price]]+3*H189+2*H188+H187)/10</f>
        <v>240.43400000000003</v>
      </c>
      <c r="J190" s="9">
        <f>(0.0962*testdata[[#This Row],[smooth]]+0.5769*I188-0.5769*I186-0.0962*I184)*(0.075*$Z189+0.54)</f>
        <v>1.0346261224679802</v>
      </c>
      <c r="K190" s="14">
        <f t="shared" si="2"/>
        <v>-0.69680811036191159</v>
      </c>
      <c r="L190" s="14">
        <f>(0.0962*testdata[[#This Row],[detrender]]+0.5769*J188-0.5769*J186-0.0962*J184)*(0.075*$Z189+0.54)</f>
        <v>-0.45730998455661748</v>
      </c>
      <c r="M190" s="9">
        <f>(0.0962*testdata[[#This Row],[I1]]+0.5769*K188-0.5769*K186-0.0962*K184)*(0.075*$Z189+0.54)</f>
        <v>-2.4568169521153398</v>
      </c>
      <c r="N190" s="9">
        <f>(0.0962*testdata[[#This Row],[Q1]]+0.5769*L188-0.5769*L186-0.0962*L184)*(0.075*$Z189+0.54)</f>
        <v>-0.86129736522786482</v>
      </c>
      <c r="O190" s="9">
        <f>testdata[[#This Row],[I1]]-testdata[[#This Row],[JQ]]</f>
        <v>0.16448925486595323</v>
      </c>
      <c r="P190" s="9">
        <f>testdata[[#This Row],[Q1]]+testdata[[#This Row],[jI]]</f>
        <v>-2.9141269366719573</v>
      </c>
      <c r="Q190" s="9">
        <f>0.2*testdata[[#This Row],[I2]]+0.8*Q189</f>
        <v>2.0592991289459688</v>
      </c>
      <c r="R190" s="9">
        <f>0.2*testdata[[#This Row],[Q2]]+0.8*R189</f>
        <v>-1.9740670681728165</v>
      </c>
      <c r="S190" s="9">
        <f>testdata[[#This Row],[I2'']]*Q189+testdata[[#This Row],[Q2'']]*R189</f>
        <v>8.6492134657960875</v>
      </c>
      <c r="T190" s="9">
        <f>testdata[[#This Row],[I2'']]*R189-testdata[[#This Row],[Q2'']]*Q189</f>
        <v>1.4190865603068454</v>
      </c>
      <c r="U190" s="9">
        <f>0.2*testdata[[#This Row],[Re]]+0.8*U189</f>
        <v>8.2688299075154745</v>
      </c>
      <c r="V190" s="9">
        <f>0.2*testdata[[#This Row],[Im]]+0.8*V189</f>
        <v>1.7447720539186895</v>
      </c>
      <c r="W190" s="9">
        <f>IF(AND(testdata[[#This Row],[Re'']]&lt;&gt;0,testdata[[#This Row],[Im'']]&lt;&gt;0),2*PI()/ATAN(testdata[[#This Row],[Im'']]/testdata[[#This Row],[Re'']]),0)</f>
        <v>30.214095804775532</v>
      </c>
      <c r="X190" s="9">
        <f>IF(testdata[[#This Row],[pd-atan]]&gt;1.5*Z189,1.5*Z189,IF(testdata[[#This Row],[pd-atan]]&lt;0.67*Z189,0.67*Z189,testdata[[#This Row],[pd-atan]]))</f>
        <v>30.214095804775532</v>
      </c>
      <c r="Y190" s="9">
        <f>IF(testdata[[#This Row],[pd-limit1]]&lt;6,6,IF(testdata[[#This Row],[pd-limit1]]&gt;50,50,testdata[[#This Row],[pd-limit1]]))</f>
        <v>30.214095804775532</v>
      </c>
      <c r="Z190" s="14">
        <f>0.2*testdata[[#This Row],[pd-limit2]]+0.8*Z189</f>
        <v>28.160737385458155</v>
      </c>
      <c r="AA190" s="14">
        <f>0.33*testdata[[#This Row],[period]]+0.67*AA189</f>
        <v>28.252802600136967</v>
      </c>
      <c r="AB190" s="32">
        <f>TRUNC(testdata[[#This Row],[SmPd]]+0.5,0)</f>
        <v>28</v>
      </c>
      <c r="AC190" s="14">
        <f ca="1">IF(testdata[[#This Row],[PdInt]]&lt;=0,0,AVERAGE(OFFSET(testdata[[#This Row],[price]],0,0,-testdata[[#This Row],[PdInt]],1)))</f>
        <v>237.01392857142858</v>
      </c>
      <c r="AD190" s="14">
        <f ca="1">IF(testdata[[#This Row],[i]]&lt;11,testdata[[#This Row],[price]],(4*testdata[[#This Row],[iTrend]]+3*AC189+2*AC188+AC187)/10)</f>
        <v>236.67631650246307</v>
      </c>
      <c r="AE190" s="14">
        <f>(4*testdata[[#This Row],[price]]+3*H189+2*H188+H187)/10</f>
        <v>240.43400000000003</v>
      </c>
      <c r="AF190" t="str">
        <f ca="1">IF(OR(ROUND(testdata[[#This Row],[Trendline]],4)&lt;&gt;Table3[[#This Row],[Trendline]],ROUND(testdata[[#This Row],[SmPrice]],4)&lt;&gt;Table3[[#This Row],[SmPrice]]),"ERR","")</f>
        <v/>
      </c>
      <c r="AG190" s="3">
        <v>43010</v>
      </c>
      <c r="AH190" s="14">
        <v>28.252800000000001</v>
      </c>
      <c r="AI190" s="35">
        <v>28</v>
      </c>
      <c r="AJ190" s="14">
        <v>237.01390000000001</v>
      </c>
      <c r="AK190" s="14">
        <v>236.6763</v>
      </c>
      <c r="AL190" s="14">
        <v>240.434</v>
      </c>
    </row>
    <row r="191" spans="1:38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31">
        <f>(testdata[[#This Row],[high]]+testdata[[#This Row],[low]])/2</f>
        <v>242.01</v>
      </c>
      <c r="I191" s="24">
        <f>(4*testdata[[#This Row],[price]]+3*H190+2*H189+H188)/10</f>
        <v>241.2</v>
      </c>
      <c r="J191" s="9">
        <f>(0.0962*testdata[[#This Row],[smooth]]+0.5769*I189-0.5769*I187-0.0962*I185)*(0.075*$Z190+0.54)</f>
        <v>1.8133351230877239</v>
      </c>
      <c r="K191" s="14">
        <f t="shared" si="2"/>
        <v>-0.46931461147905817</v>
      </c>
      <c r="L191" s="14">
        <f>(0.0962*testdata[[#This Row],[detrender]]+0.5769*J189-0.5769*J187-0.0962*J185)*(0.075*$Z190+0.54)</f>
        <v>1.9554799969809598</v>
      </c>
      <c r="M191" s="9">
        <f>(0.0962*testdata[[#This Row],[I1]]+0.5769*K189-0.5769*K187-0.0962*K185)*(0.075*$Z190+0.54)</f>
        <v>-2.3037679012571228</v>
      </c>
      <c r="N191" s="9">
        <f>(0.0962*testdata[[#This Row],[Q1]]+0.5769*L189-0.5769*L187-0.0962*L185)*(0.075*$Z190+0.54)</f>
        <v>1.7979681164185675</v>
      </c>
      <c r="O191" s="9">
        <f>testdata[[#This Row],[I1]]-testdata[[#This Row],[JQ]]</f>
        <v>-2.2672827278976255</v>
      </c>
      <c r="P191" s="9">
        <f>testdata[[#This Row],[Q1]]+testdata[[#This Row],[jI]]</f>
        <v>-0.34828790427616307</v>
      </c>
      <c r="Q191" s="9">
        <f>0.2*testdata[[#This Row],[I2]]+0.8*Q190</f>
        <v>1.1939827575772499</v>
      </c>
      <c r="R191" s="9">
        <f>0.2*testdata[[#This Row],[Q2]]+0.8*R190</f>
        <v>-1.6489112353934861</v>
      </c>
      <c r="S191" s="9">
        <f>testdata[[#This Row],[I2'']]*Q190+testdata[[#This Row],[Q2'']]*R190</f>
        <v>5.7138290207857718</v>
      </c>
      <c r="T191" s="9">
        <f>testdata[[#This Row],[I2'']]*R190-testdata[[#This Row],[Q2'']]*Q190</f>
        <v>1.0385994290556106</v>
      </c>
      <c r="U191" s="9">
        <f>0.2*testdata[[#This Row],[Re]]+0.8*U190</f>
        <v>7.7578297301695347</v>
      </c>
      <c r="V191" s="9">
        <f>0.2*testdata[[#This Row],[Im]]+0.8*V190</f>
        <v>1.6035375289460738</v>
      </c>
      <c r="W191" s="9">
        <f>IF(AND(testdata[[#This Row],[Re'']]&lt;&gt;0,testdata[[#This Row],[Im'']]&lt;&gt;0),2*PI()/ATAN(testdata[[#This Row],[Im'']]/testdata[[#This Row],[Re'']]),0)</f>
        <v>30.825803163109082</v>
      </c>
      <c r="X191" s="9">
        <f>IF(testdata[[#This Row],[pd-atan]]&gt;1.5*Z190,1.5*Z190,IF(testdata[[#This Row],[pd-atan]]&lt;0.67*Z190,0.67*Z190,testdata[[#This Row],[pd-atan]]))</f>
        <v>30.825803163109082</v>
      </c>
      <c r="Y191" s="9">
        <f>IF(testdata[[#This Row],[pd-limit1]]&lt;6,6,IF(testdata[[#This Row],[pd-limit1]]&gt;50,50,testdata[[#This Row],[pd-limit1]]))</f>
        <v>30.825803163109082</v>
      </c>
      <c r="Z191" s="14">
        <f>0.2*testdata[[#This Row],[pd-limit2]]+0.8*Z190</f>
        <v>28.693750540988344</v>
      </c>
      <c r="AA191" s="14">
        <f>0.33*testdata[[#This Row],[period]]+0.67*AA190</f>
        <v>28.398315420617923</v>
      </c>
      <c r="AB191" s="32">
        <f>TRUNC(testdata[[#This Row],[SmPd]]+0.5,0)</f>
        <v>28</v>
      </c>
      <c r="AC191" s="14">
        <f ca="1">IF(testdata[[#This Row],[PdInt]]&lt;=0,0,AVERAGE(OFFSET(testdata[[#This Row],[price]],0,0,-testdata[[#This Row],[PdInt]],1)))</f>
        <v>237.32750000000004</v>
      </c>
      <c r="AD191" s="14">
        <f ca="1">IF(testdata[[#This Row],[i]]&lt;11,testdata[[#This Row],[price]],(4*testdata[[#This Row],[iTrend]]+3*AC190+2*AC189+AC188)/10)</f>
        <v>237.00500862068967</v>
      </c>
      <c r="AE191" s="14">
        <f>(4*testdata[[#This Row],[price]]+3*H190+2*H189+H188)/10</f>
        <v>241.2</v>
      </c>
      <c r="AF191" t="str">
        <f ca="1">IF(OR(ROUND(testdata[[#This Row],[Trendline]],4)&lt;&gt;Table3[[#This Row],[Trendline]],ROUND(testdata[[#This Row],[SmPrice]],4)&lt;&gt;Table3[[#This Row],[SmPrice]]),"ERR","")</f>
        <v/>
      </c>
      <c r="AG191" s="3">
        <v>43011</v>
      </c>
      <c r="AH191" s="14">
        <v>28.398299999999999</v>
      </c>
      <c r="AI191" s="35">
        <v>28</v>
      </c>
      <c r="AJ191" s="14">
        <v>237.32749999999999</v>
      </c>
      <c r="AK191" s="14">
        <v>237.005</v>
      </c>
      <c r="AL191" s="14">
        <v>241.2</v>
      </c>
    </row>
    <row r="192" spans="1:38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31">
        <f>(testdata[[#This Row],[high]]+testdata[[#This Row],[low]])/2</f>
        <v>242.43</v>
      </c>
      <c r="I192" s="24">
        <f>(4*testdata[[#This Row],[price]]+3*H191+2*H190+H189)/10</f>
        <v>241.858</v>
      </c>
      <c r="J192" s="9">
        <f>(0.0962*testdata[[#This Row],[smooth]]+0.5769*I190-0.5769*I188-0.0962*I186)*(0.075*$Z191+0.54)</f>
        <v>2.6849634970222591</v>
      </c>
      <c r="K192" s="14">
        <f t="shared" si="2"/>
        <v>0.33503394580784229</v>
      </c>
      <c r="L192" s="14">
        <f>(0.0962*testdata[[#This Row],[detrender]]+0.5769*J190-0.5769*J188-0.0962*J186)*(0.075*$Z191+0.54)</f>
        <v>3.0731713642413974</v>
      </c>
      <c r="M192" s="9">
        <f>(0.0962*testdata[[#This Row],[I1]]+0.5769*K190-0.5769*K188-0.0962*K186)*(0.075*$Z191+0.54)</f>
        <v>-1.9234502148104176</v>
      </c>
      <c r="N192" s="9">
        <f>(0.0962*testdata[[#This Row],[Q1]]+0.5769*L190-0.5769*L188-0.0962*L186)*(0.075*$Z191+0.54)</f>
        <v>4.0151642695690821</v>
      </c>
      <c r="O192" s="9">
        <f>testdata[[#This Row],[I1]]-testdata[[#This Row],[JQ]]</f>
        <v>-3.6801303237612397</v>
      </c>
      <c r="P192" s="9">
        <f>testdata[[#This Row],[Q1]]+testdata[[#This Row],[jI]]</f>
        <v>1.1497211494309798</v>
      </c>
      <c r="Q192" s="9">
        <f>0.2*testdata[[#This Row],[I2]]+0.8*Q191</f>
        <v>0.21916014130955197</v>
      </c>
      <c r="R192" s="9">
        <f>0.2*testdata[[#This Row],[Q2]]+0.8*R191</f>
        <v>-1.089184758428593</v>
      </c>
      <c r="S192" s="9">
        <f>testdata[[#This Row],[I2'']]*Q191+testdata[[#This Row],[Q2'']]*R191</f>
        <v>2.0576424154640458</v>
      </c>
      <c r="T192" s="9">
        <f>testdata[[#This Row],[I2'']]*R191-testdata[[#This Row],[Q2'']]*Q191</f>
        <v>0.93909220202393806</v>
      </c>
      <c r="U192" s="9">
        <f>0.2*testdata[[#This Row],[Re]]+0.8*U191</f>
        <v>6.6177922672284373</v>
      </c>
      <c r="V192" s="9">
        <f>0.2*testdata[[#This Row],[Im]]+0.8*V191</f>
        <v>1.4706484635616468</v>
      </c>
      <c r="W192" s="9">
        <f>IF(AND(testdata[[#This Row],[Re'']]&lt;&gt;0,testdata[[#This Row],[Im'']]&lt;&gt;0),2*PI()/ATAN(testdata[[#This Row],[Im'']]/testdata[[#This Row],[Re'']]),0)</f>
        <v>28.733250617053208</v>
      </c>
      <c r="X192" s="9">
        <f>IF(testdata[[#This Row],[pd-atan]]&gt;1.5*Z191,1.5*Z191,IF(testdata[[#This Row],[pd-atan]]&lt;0.67*Z191,0.67*Z191,testdata[[#This Row],[pd-atan]]))</f>
        <v>28.733250617053208</v>
      </c>
      <c r="Y192" s="9">
        <f>IF(testdata[[#This Row],[pd-limit1]]&lt;6,6,IF(testdata[[#This Row],[pd-limit1]]&gt;50,50,testdata[[#This Row],[pd-limit1]]))</f>
        <v>28.733250617053208</v>
      </c>
      <c r="Z192" s="14">
        <f>0.2*testdata[[#This Row],[pd-limit2]]+0.8*Z191</f>
        <v>28.701650556201319</v>
      </c>
      <c r="AA192" s="14">
        <f>0.33*testdata[[#This Row],[period]]+0.67*AA191</f>
        <v>28.498416015360448</v>
      </c>
      <c r="AB192" s="32">
        <f>TRUNC(testdata[[#This Row],[SmPd]]+0.5,0)</f>
        <v>28</v>
      </c>
      <c r="AC192" s="14">
        <f ca="1">IF(testdata[[#This Row],[PdInt]]&lt;=0,0,AVERAGE(OFFSET(testdata[[#This Row],[price]],0,0,-testdata[[#This Row],[PdInt]],1)))</f>
        <v>237.6608928571429</v>
      </c>
      <c r="AD192" s="14">
        <f ca="1">IF(testdata[[#This Row],[i]]&lt;11,testdata[[#This Row],[price]],(4*testdata[[#This Row],[iTrend]]+3*AC191+2*AC190+AC189)/10)</f>
        <v>237.33792857142862</v>
      </c>
      <c r="AE192" s="14">
        <f>(4*testdata[[#This Row],[price]]+3*H191+2*H190+H189)/10</f>
        <v>241.858</v>
      </c>
      <c r="AF192" t="str">
        <f ca="1">IF(OR(ROUND(testdata[[#This Row],[Trendline]],4)&lt;&gt;Table3[[#This Row],[Trendline]],ROUND(testdata[[#This Row],[SmPrice]],4)&lt;&gt;Table3[[#This Row],[SmPrice]]),"ERR","")</f>
        <v/>
      </c>
      <c r="AG192" s="3">
        <v>43012</v>
      </c>
      <c r="AH192" s="14">
        <v>28.4984</v>
      </c>
      <c r="AI192" s="35">
        <v>28</v>
      </c>
      <c r="AJ192" s="14">
        <v>237.6609</v>
      </c>
      <c r="AK192" s="14">
        <v>237.33789999999999</v>
      </c>
      <c r="AL192" s="14">
        <v>241.858</v>
      </c>
    </row>
    <row r="193" spans="1:38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31">
        <f>(testdata[[#This Row],[high]]+testdata[[#This Row],[low]])/2</f>
        <v>243.32999999999998</v>
      </c>
      <c r="I193" s="24">
        <f>(4*testdata[[#This Row],[price]]+3*H192+2*H191+H190)/10</f>
        <v>242.59200000000001</v>
      </c>
      <c r="J193" s="9">
        <f>(0.0962*testdata[[#This Row],[smooth]]+0.5769*I191-0.5769*I189-0.0962*I187)*(0.075*$Z192+0.54)</f>
        <v>3.2620622945483864</v>
      </c>
      <c r="K193" s="14">
        <f t="shared" si="2"/>
        <v>1.0346261224679802</v>
      </c>
      <c r="L193" s="14">
        <f>(0.0962*testdata[[#This Row],[detrender]]+0.5769*J191-0.5769*J189-0.0962*J187)*(0.075*$Z192+0.54)</f>
        <v>3.3218234159009739</v>
      </c>
      <c r="M193" s="9">
        <f>(0.0962*testdata[[#This Row],[I1]]+0.5769*K191-0.5769*K189-0.0962*K187)*(0.075*$Z192+0.54)</f>
        <v>-0.47114517315666382</v>
      </c>
      <c r="N193" s="9">
        <f>(0.0962*testdata[[#This Row],[Q1]]+0.5769*L191-0.5769*L189-0.0962*L187)*(0.075*$Z192+0.54)</f>
        <v>7.4383302000778491</v>
      </c>
      <c r="O193" s="9">
        <f>testdata[[#This Row],[I1]]-testdata[[#This Row],[JQ]]</f>
        <v>-6.403704077609869</v>
      </c>
      <c r="P193" s="9">
        <f>testdata[[#This Row],[Q1]]+testdata[[#This Row],[jI]]</f>
        <v>2.8506782427443103</v>
      </c>
      <c r="Q193" s="9">
        <f>0.2*testdata[[#This Row],[I2]]+0.8*Q192</f>
        <v>-1.1054127024743323</v>
      </c>
      <c r="R193" s="9">
        <f>0.2*testdata[[#This Row],[Q2]]+0.8*R192</f>
        <v>-0.30121215819401226</v>
      </c>
      <c r="S193" s="9">
        <f>testdata[[#This Row],[I2'']]*Q192+testdata[[#This Row],[Q2'']]*R192</f>
        <v>8.5813287678651956E-2</v>
      </c>
      <c r="T193" s="9">
        <f>testdata[[#This Row],[I2'']]*R192-testdata[[#This Row],[Q2'']]*Q192</f>
        <v>1.2700123664623586</v>
      </c>
      <c r="U193" s="9">
        <f>0.2*testdata[[#This Row],[Re]]+0.8*U192</f>
        <v>5.3113964713184805</v>
      </c>
      <c r="V193" s="9">
        <f>0.2*testdata[[#This Row],[Im]]+0.8*V192</f>
        <v>1.4305212441417892</v>
      </c>
      <c r="W193" s="9">
        <f>IF(AND(testdata[[#This Row],[Re'']]&lt;&gt;0,testdata[[#This Row],[Im'']]&lt;&gt;0),2*PI()/ATAN(testdata[[#This Row],[Im'']]/testdata[[#This Row],[Re'']]),0)</f>
        <v>23.882469972753363</v>
      </c>
      <c r="X193" s="9">
        <f>IF(testdata[[#This Row],[pd-atan]]&gt;1.5*Z192,1.5*Z192,IF(testdata[[#This Row],[pd-atan]]&lt;0.67*Z192,0.67*Z192,testdata[[#This Row],[pd-atan]]))</f>
        <v>23.882469972753363</v>
      </c>
      <c r="Y193" s="9">
        <f>IF(testdata[[#This Row],[pd-limit1]]&lt;6,6,IF(testdata[[#This Row],[pd-limit1]]&gt;50,50,testdata[[#This Row],[pd-limit1]]))</f>
        <v>23.882469972753363</v>
      </c>
      <c r="Z193" s="14">
        <f>0.2*testdata[[#This Row],[pd-limit2]]+0.8*Z192</f>
        <v>27.73781443951173</v>
      </c>
      <c r="AA193" s="14">
        <f>0.33*testdata[[#This Row],[period]]+0.67*AA192</f>
        <v>28.247417495330374</v>
      </c>
      <c r="AB193" s="32">
        <f>TRUNC(testdata[[#This Row],[SmPd]]+0.5,0)</f>
        <v>28</v>
      </c>
      <c r="AC193" s="14">
        <f ca="1">IF(testdata[[#This Row],[PdInt]]&lt;=0,0,AVERAGE(OFFSET(testdata[[#This Row],[price]],0,0,-testdata[[#This Row],[PdInt]],1)))</f>
        <v>238.0082142857143</v>
      </c>
      <c r="AD193" s="14">
        <f ca="1">IF(testdata[[#This Row],[i]]&lt;11,testdata[[#This Row],[price]],(4*testdata[[#This Row],[iTrend]]+3*AC192+2*AC191+AC190)/10)</f>
        <v>237.66844642857146</v>
      </c>
      <c r="AE193" s="14">
        <f>(4*testdata[[#This Row],[price]]+3*H192+2*H191+H190)/10</f>
        <v>242.59200000000001</v>
      </c>
      <c r="AF193" t="str">
        <f ca="1">IF(OR(ROUND(testdata[[#This Row],[Trendline]],4)&lt;&gt;Table3[[#This Row],[Trendline]],ROUND(testdata[[#This Row],[SmPrice]],4)&lt;&gt;Table3[[#This Row],[SmPrice]]),"ERR","")</f>
        <v/>
      </c>
      <c r="AG193" s="3">
        <v>43013</v>
      </c>
      <c r="AH193" s="14">
        <v>28.247399999999999</v>
      </c>
      <c r="AI193" s="35">
        <v>28</v>
      </c>
      <c r="AJ193" s="14">
        <v>238.00819999999999</v>
      </c>
      <c r="AK193" s="14">
        <v>237.66839999999999</v>
      </c>
      <c r="AL193" s="14">
        <v>242.59200000000001</v>
      </c>
    </row>
    <row r="194" spans="1:38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31">
        <f>(testdata[[#This Row],[high]]+testdata[[#This Row],[low]])/2</f>
        <v>243.655</v>
      </c>
      <c r="I194" s="24">
        <f>(4*testdata[[#This Row],[price]]+3*H193+2*H192+H191)/10</f>
        <v>243.14800000000005</v>
      </c>
      <c r="J194" s="9">
        <f>(0.0962*testdata[[#This Row],[smooth]]+0.5769*I192-0.5769*I190-0.0962*I188)*(0.075*$Z193+0.54)</f>
        <v>3.1423984804189629</v>
      </c>
      <c r="K194" s="14">
        <f t="shared" si="2"/>
        <v>1.8133351230877239</v>
      </c>
      <c r="L194" s="14">
        <f>(0.0962*testdata[[#This Row],[detrender]]+0.5769*J192-0.5769*J190-0.0962*J188)*(0.075*$Z193+0.54)</f>
        <v>3.405195997444757</v>
      </c>
      <c r="M194" s="9">
        <f>(0.0962*testdata[[#This Row],[I1]]+0.5769*K192-0.5769*K190-0.0962*K188)*(0.075*$Z193+0.54)</f>
        <v>1.9320919846765954</v>
      </c>
      <c r="N194" s="9">
        <f>(0.0962*testdata[[#This Row],[Q1]]+0.5769*L192-0.5769*L190-0.0962*L188)*(0.075*$Z193+0.54)</f>
        <v>6.7722645387469118</v>
      </c>
      <c r="O194" s="9">
        <f>testdata[[#This Row],[I1]]-testdata[[#This Row],[JQ]]</f>
        <v>-4.9589294156591883</v>
      </c>
      <c r="P194" s="9">
        <f>testdata[[#This Row],[Q1]]+testdata[[#This Row],[jI]]</f>
        <v>5.3372879821213521</v>
      </c>
      <c r="Q194" s="9">
        <f>0.2*testdata[[#This Row],[I2]]+0.8*Q193</f>
        <v>-1.8761160451113037</v>
      </c>
      <c r="R194" s="9">
        <f>0.2*testdata[[#This Row],[Q2]]+0.8*R193</f>
        <v>0.82648786986906075</v>
      </c>
      <c r="S194" s="9">
        <f>testdata[[#This Row],[I2'']]*Q193+testdata[[#This Row],[Q2'']]*R193</f>
        <v>1.8249343125775108</v>
      </c>
      <c r="T194" s="9">
        <f>testdata[[#This Row],[I2'']]*R193-testdata[[#This Row],[Q2'']]*Q193</f>
        <v>1.4787191527646033</v>
      </c>
      <c r="U194" s="9">
        <f>0.2*testdata[[#This Row],[Re]]+0.8*U193</f>
        <v>4.6141040395702859</v>
      </c>
      <c r="V194" s="9">
        <f>0.2*testdata[[#This Row],[Im]]+0.8*V193</f>
        <v>1.4401608258663521</v>
      </c>
      <c r="W194" s="9">
        <f>IF(AND(testdata[[#This Row],[Re'']]&lt;&gt;0,testdata[[#This Row],[Im'']]&lt;&gt;0),2*PI()/ATAN(testdata[[#This Row],[Im'']]/testdata[[#This Row],[Re'']]),0)</f>
        <v>20.768117301660531</v>
      </c>
      <c r="X194" s="9">
        <f>IF(testdata[[#This Row],[pd-atan]]&gt;1.5*Z193,1.5*Z193,IF(testdata[[#This Row],[pd-atan]]&lt;0.67*Z193,0.67*Z193,testdata[[#This Row],[pd-atan]]))</f>
        <v>20.768117301660531</v>
      </c>
      <c r="Y194" s="9">
        <f>IF(testdata[[#This Row],[pd-limit1]]&lt;6,6,IF(testdata[[#This Row],[pd-limit1]]&gt;50,50,testdata[[#This Row],[pd-limit1]]))</f>
        <v>20.768117301660531</v>
      </c>
      <c r="Z194" s="14">
        <f>0.2*testdata[[#This Row],[pd-limit2]]+0.8*Z193</f>
        <v>26.343875011941492</v>
      </c>
      <c r="AA194" s="14">
        <f>0.33*testdata[[#This Row],[period]]+0.67*AA193</f>
        <v>27.619248475812043</v>
      </c>
      <c r="AB194" s="32">
        <f>TRUNC(testdata[[#This Row],[SmPd]]+0.5,0)</f>
        <v>28</v>
      </c>
      <c r="AC194" s="14">
        <f ca="1">IF(testdata[[#This Row],[PdInt]]&lt;=0,0,AVERAGE(OFFSET(testdata[[#This Row],[price]],0,0,-testdata[[#This Row],[PdInt]],1)))</f>
        <v>238.37910714285718</v>
      </c>
      <c r="AD194" s="14">
        <f ca="1">IF(testdata[[#This Row],[i]]&lt;11,testdata[[#This Row],[price]],(4*testdata[[#This Row],[iTrend]]+3*AC193+2*AC192+AC191)/10)</f>
        <v>238.01903571428574</v>
      </c>
      <c r="AE194" s="14">
        <f>(4*testdata[[#This Row],[price]]+3*H193+2*H192+H191)/10</f>
        <v>243.14800000000005</v>
      </c>
      <c r="AF194" t="str">
        <f ca="1">IF(OR(ROUND(testdata[[#This Row],[Trendline]],4)&lt;&gt;Table3[[#This Row],[Trendline]],ROUND(testdata[[#This Row],[SmPrice]],4)&lt;&gt;Table3[[#This Row],[SmPrice]]),"ERR","")</f>
        <v/>
      </c>
      <c r="AG194" s="3">
        <v>43014</v>
      </c>
      <c r="AH194" s="14">
        <v>27.619199999999999</v>
      </c>
      <c r="AI194" s="35">
        <v>28</v>
      </c>
      <c r="AJ194" s="14">
        <v>238.37909999999999</v>
      </c>
      <c r="AK194" s="14">
        <v>238.01900000000001</v>
      </c>
      <c r="AL194" s="14">
        <v>243.148</v>
      </c>
    </row>
    <row r="195" spans="1:38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31">
        <f>(testdata[[#This Row],[high]]+testdata[[#This Row],[low]])/2</f>
        <v>243.55500000000001</v>
      </c>
      <c r="I195" s="24">
        <f>(4*testdata[[#This Row],[price]]+3*H194+2*H193+H192)/10</f>
        <v>243.42749999999995</v>
      </c>
      <c r="J195" s="9">
        <f>(0.0962*testdata[[#This Row],[smooth]]+0.5769*I193-0.5769*I191-0.0962*I189)*(0.075*$Z194+0.54)</f>
        <v>2.9197564098559834</v>
      </c>
      <c r="K195" s="14">
        <f t="shared" si="2"/>
        <v>2.6849634970222591</v>
      </c>
      <c r="L195" s="14">
        <f>(0.0962*testdata[[#This Row],[detrender]]+0.5769*J193-0.5769*J191-0.0962*J189)*(0.075*$Z194+0.54)</f>
        <v>2.7281762020658662</v>
      </c>
      <c r="M195" s="9">
        <f>(0.0962*testdata[[#This Row],[I1]]+0.5769*K193-0.5769*K191-0.0962*K189)*(0.075*$Z194+0.54)</f>
        <v>2.8719783967594443</v>
      </c>
      <c r="N195" s="9">
        <f>(0.0962*testdata[[#This Row],[Q1]]+0.5769*L193-0.5769*L191-0.0962*L189)*(0.075*$Z194+0.54)</f>
        <v>3.0922297449683449</v>
      </c>
      <c r="O195" s="9">
        <f>testdata[[#This Row],[I1]]-testdata[[#This Row],[JQ]]</f>
        <v>-0.40726624794608579</v>
      </c>
      <c r="P195" s="9">
        <f>testdata[[#This Row],[Q1]]+testdata[[#This Row],[jI]]</f>
        <v>5.600154598825311</v>
      </c>
      <c r="Q195" s="9">
        <f>0.2*testdata[[#This Row],[I2]]+0.8*Q194</f>
        <v>-1.5823460856782601</v>
      </c>
      <c r="R195" s="9">
        <f>0.2*testdata[[#This Row],[Q2]]+0.8*R194</f>
        <v>1.7812212156603109</v>
      </c>
      <c r="S195" s="9">
        <f>testdata[[#This Row],[I2'']]*Q194+testdata[[#This Row],[Q2'']]*R194</f>
        <v>4.4408226085567186</v>
      </c>
      <c r="T195" s="9">
        <f>testdata[[#This Row],[I2'']]*R194-testdata[[#This Row],[Q2'']]*Q194</f>
        <v>2.0339878568450995</v>
      </c>
      <c r="U195" s="9">
        <f>0.2*testdata[[#This Row],[Re]]+0.8*U194</f>
        <v>4.5794477533675728</v>
      </c>
      <c r="V195" s="9">
        <f>0.2*testdata[[#This Row],[Im]]+0.8*V194</f>
        <v>1.5589262320621016</v>
      </c>
      <c r="W195" s="9">
        <f>IF(AND(testdata[[#This Row],[Re'']]&lt;&gt;0,testdata[[#This Row],[Im'']]&lt;&gt;0),2*PI()/ATAN(testdata[[#This Row],[Im'']]/testdata[[#This Row],[Re'']]),0)</f>
        <v>19.149449499975546</v>
      </c>
      <c r="X195" s="9">
        <f>IF(testdata[[#This Row],[pd-atan]]&gt;1.5*Z194,1.5*Z194,IF(testdata[[#This Row],[pd-atan]]&lt;0.67*Z194,0.67*Z194,testdata[[#This Row],[pd-atan]]))</f>
        <v>19.149449499975546</v>
      </c>
      <c r="Y195" s="9">
        <f>IF(testdata[[#This Row],[pd-limit1]]&lt;6,6,IF(testdata[[#This Row],[pd-limit1]]&gt;50,50,testdata[[#This Row],[pd-limit1]]))</f>
        <v>19.149449499975546</v>
      </c>
      <c r="Z195" s="14">
        <f>0.2*testdata[[#This Row],[pd-limit2]]+0.8*Z194</f>
        <v>24.904989909548306</v>
      </c>
      <c r="AA195" s="14">
        <f>0.33*testdata[[#This Row],[period]]+0.67*AA194</f>
        <v>26.723543148945012</v>
      </c>
      <c r="AB195" s="32">
        <f>TRUNC(testdata[[#This Row],[SmPd]]+0.5,0)</f>
        <v>27</v>
      </c>
      <c r="AC195" s="14">
        <f ca="1">IF(testdata[[#This Row],[PdInt]]&lt;=0,0,AVERAGE(OFFSET(testdata[[#This Row],[price]],0,0,-testdata[[#This Row],[PdInt]],1)))</f>
        <v>238.94166666666666</v>
      </c>
      <c r="AD195" s="14">
        <f ca="1">IF(testdata[[#This Row],[i]]&lt;11,testdata[[#This Row],[price]],(4*testdata[[#This Row],[iTrend]]+3*AC194+2*AC193+AC192)/10)</f>
        <v>238.45813095238094</v>
      </c>
      <c r="AE195" s="14">
        <f>(4*testdata[[#This Row],[price]]+3*H194+2*H193+H192)/10</f>
        <v>243.42749999999995</v>
      </c>
      <c r="AF195" t="str">
        <f ca="1">IF(OR(ROUND(testdata[[#This Row],[Trendline]],4)&lt;&gt;Table3[[#This Row],[Trendline]],ROUND(testdata[[#This Row],[SmPrice]],4)&lt;&gt;Table3[[#This Row],[SmPrice]]),"ERR","")</f>
        <v/>
      </c>
      <c r="AG195" s="3">
        <v>43017</v>
      </c>
      <c r="AH195" s="14">
        <v>26.723500000000001</v>
      </c>
      <c r="AI195" s="35">
        <v>27</v>
      </c>
      <c r="AJ195" s="14">
        <v>238.9417</v>
      </c>
      <c r="AK195" s="14">
        <v>238.4581</v>
      </c>
      <c r="AL195" s="14">
        <v>243.42750000000001</v>
      </c>
    </row>
    <row r="196" spans="1:38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31">
        <f>(testdata[[#This Row],[high]]+testdata[[#This Row],[low]])/2</f>
        <v>243.88499999999999</v>
      </c>
      <c r="I196" s="24">
        <f>(4*testdata[[#This Row],[price]]+3*H195+2*H194+H193)/10</f>
        <v>243.68449999999999</v>
      </c>
      <c r="J196" s="9">
        <f>(0.0962*testdata[[#This Row],[smooth]]+0.5769*I194-0.5769*I192-0.0962*I190)*(0.075*$Z195+0.54)</f>
        <v>2.5448801205683504</v>
      </c>
      <c r="K196" s="14">
        <f t="shared" si="2"/>
        <v>3.2620622945483864</v>
      </c>
      <c r="L196" s="14">
        <f>(0.0962*testdata[[#This Row],[detrender]]+0.5769*J194-0.5769*J192-0.0962*J190)*(0.075*$Z195+0.54)</f>
        <v>0.98525561185955823</v>
      </c>
      <c r="M196" s="9">
        <f>(0.0962*testdata[[#This Row],[I1]]+0.5769*K194-0.5769*K192-0.0962*K190)*(0.075*$Z195+0.54)</f>
        <v>2.9705349363214948</v>
      </c>
      <c r="N196" s="9">
        <f>(0.0962*testdata[[#This Row],[Q1]]+0.5769*L194-0.5769*L192-0.0962*L190)*(0.075*$Z195+0.54)</f>
        <v>0.79536858966039925</v>
      </c>
      <c r="O196" s="9">
        <f>testdata[[#This Row],[I1]]-testdata[[#This Row],[JQ]]</f>
        <v>2.4666937048879873</v>
      </c>
      <c r="P196" s="9">
        <f>testdata[[#This Row],[Q1]]+testdata[[#This Row],[jI]]</f>
        <v>3.9557905481810529</v>
      </c>
      <c r="Q196" s="9">
        <f>0.2*testdata[[#This Row],[I2]]+0.8*Q195</f>
        <v>-0.7725381275650105</v>
      </c>
      <c r="R196" s="9">
        <f>0.2*testdata[[#This Row],[Q2]]+0.8*R195</f>
        <v>2.2161350821644596</v>
      </c>
      <c r="S196" s="9">
        <f>testdata[[#This Row],[I2'']]*Q195+testdata[[#This Row],[Q2'']]*R195</f>
        <v>5.1698495073101487</v>
      </c>
      <c r="T196" s="9">
        <f>testdata[[#This Row],[I2'']]*R195-testdata[[#This Row],[Q2'']]*Q195</f>
        <v>2.1306313698719137</v>
      </c>
      <c r="U196" s="9">
        <f>0.2*testdata[[#This Row],[Re]]+0.8*U195</f>
        <v>4.6975281041560883</v>
      </c>
      <c r="V196" s="9">
        <f>0.2*testdata[[#This Row],[Im]]+0.8*V195</f>
        <v>1.6732672596240641</v>
      </c>
      <c r="W196" s="9">
        <f>IF(AND(testdata[[#This Row],[Re'']]&lt;&gt;0,testdata[[#This Row],[Im'']]&lt;&gt;0),2*PI()/ATAN(testdata[[#This Row],[Im'']]/testdata[[#This Row],[Re'']]),0)</f>
        <v>18.361741970314021</v>
      </c>
      <c r="X196" s="9">
        <f>IF(testdata[[#This Row],[pd-atan]]&gt;1.5*Z195,1.5*Z195,IF(testdata[[#This Row],[pd-atan]]&lt;0.67*Z195,0.67*Z195,testdata[[#This Row],[pd-atan]]))</f>
        <v>18.361741970314021</v>
      </c>
      <c r="Y196" s="9">
        <f>IF(testdata[[#This Row],[pd-limit1]]&lt;6,6,IF(testdata[[#This Row],[pd-limit1]]&gt;50,50,testdata[[#This Row],[pd-limit1]]))</f>
        <v>18.361741970314021</v>
      </c>
      <c r="Z196" s="14">
        <f>0.2*testdata[[#This Row],[pd-limit2]]+0.8*Z195</f>
        <v>23.596340321701451</v>
      </c>
      <c r="AA196" s="14">
        <f>0.33*testdata[[#This Row],[period]]+0.67*AA195</f>
        <v>25.691566215954641</v>
      </c>
      <c r="AB196" s="32">
        <f>TRUNC(testdata[[#This Row],[SmPd]]+0.5,0)</f>
        <v>26</v>
      </c>
      <c r="AC196" s="14">
        <f ca="1">IF(testdata[[#This Row],[PdInt]]&lt;=0,0,AVERAGE(OFFSET(testdata[[#This Row],[price]],0,0,-testdata[[#This Row],[PdInt]],1)))</f>
        <v>239.36211538461541</v>
      </c>
      <c r="AD196" s="14">
        <f ca="1">IF(testdata[[#This Row],[i]]&lt;11,testdata[[#This Row],[price]],(4*testdata[[#This Row],[iTrend]]+3*AC195+2*AC194+AC193)/10)</f>
        <v>238.90398901098905</v>
      </c>
      <c r="AE196" s="14">
        <f>(4*testdata[[#This Row],[price]]+3*H195+2*H194+H193)/10</f>
        <v>243.68449999999999</v>
      </c>
      <c r="AF196" t="str">
        <f ca="1">IF(OR(ROUND(testdata[[#This Row],[Trendline]],4)&lt;&gt;Table3[[#This Row],[Trendline]],ROUND(testdata[[#This Row],[SmPrice]],4)&lt;&gt;Table3[[#This Row],[SmPrice]]),"ERR","")</f>
        <v/>
      </c>
      <c r="AG196" s="3">
        <v>43018</v>
      </c>
      <c r="AH196" s="14">
        <v>25.691600000000001</v>
      </c>
      <c r="AI196" s="35">
        <v>26</v>
      </c>
      <c r="AJ196" s="14">
        <v>239.3621</v>
      </c>
      <c r="AK196" s="14">
        <v>238.904</v>
      </c>
      <c r="AL196" s="14">
        <v>243.68450000000001</v>
      </c>
    </row>
    <row r="197" spans="1:38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31">
        <f>(testdata[[#This Row],[high]]+testdata[[#This Row],[low]])/2</f>
        <v>244.035</v>
      </c>
      <c r="I197" s="24">
        <f>(4*testdata[[#This Row],[price]]+3*H196+2*H195+H194)/10</f>
        <v>243.85600000000005</v>
      </c>
      <c r="J197" s="9">
        <f>(0.0962*testdata[[#This Row],[smooth]]+0.5769*I195-0.5769*I193-0.0962*I191)*(0.075*$Z196+0.54)</f>
        <v>1.7034390885815496</v>
      </c>
      <c r="K197" s="14">
        <f t="shared" ref="K197:K260" si="3">J194</f>
        <v>3.1423984804189629</v>
      </c>
      <c r="L197" s="14">
        <f>(0.0962*testdata[[#This Row],[detrender]]+0.5769*J195-0.5769*J193-0.0962*J191)*(0.075*$Z196+0.54)</f>
        <v>-0.48053438422203493</v>
      </c>
      <c r="M197" s="9">
        <f>(0.0962*testdata[[#This Row],[I1]]+0.5769*K195-0.5769*K193-0.0962*K191)*(0.075*$Z196+0.54)</f>
        <v>3.0015493665456066</v>
      </c>
      <c r="N197" s="9">
        <f>(0.0962*testdata[[#This Row],[Q1]]+0.5769*L195-0.5769*L193-0.0962*L191)*(0.075*$Z196+0.54)</f>
        <v>-1.3322950941379943</v>
      </c>
      <c r="O197" s="9">
        <f>testdata[[#This Row],[I1]]-testdata[[#This Row],[JQ]]</f>
        <v>4.4746935745569569</v>
      </c>
      <c r="P197" s="9">
        <f>testdata[[#This Row],[Q1]]+testdata[[#This Row],[jI]]</f>
        <v>2.5210149823235715</v>
      </c>
      <c r="Q197" s="9">
        <f>0.2*testdata[[#This Row],[I2]]+0.8*Q196</f>
        <v>0.27690821285938294</v>
      </c>
      <c r="R197" s="9">
        <f>0.2*testdata[[#This Row],[Q2]]+0.8*R196</f>
        <v>2.2771110621962825</v>
      </c>
      <c r="S197" s="9">
        <f>testdata[[#This Row],[I2'']]*Q196+testdata[[#This Row],[Q2'']]*R196</f>
        <v>4.8324635586481968</v>
      </c>
      <c r="T197" s="9">
        <f>testdata[[#This Row],[I2'']]*R196-testdata[[#This Row],[Q2'']]*Q196</f>
        <v>2.3728211213038306</v>
      </c>
      <c r="U197" s="9">
        <f>0.2*testdata[[#This Row],[Re]]+0.8*U196</f>
        <v>4.7245151950545097</v>
      </c>
      <c r="V197" s="9">
        <f>0.2*testdata[[#This Row],[Im]]+0.8*V196</f>
        <v>1.8131780319600175</v>
      </c>
      <c r="W197" s="9">
        <f>IF(AND(testdata[[#This Row],[Re'']]&lt;&gt;0,testdata[[#This Row],[Im'']]&lt;&gt;0),2*PI()/ATAN(testdata[[#This Row],[Im'']]/testdata[[#This Row],[Re'']]),0)</f>
        <v>17.146252638755985</v>
      </c>
      <c r="X197" s="9">
        <f>IF(testdata[[#This Row],[pd-atan]]&gt;1.5*Z196,1.5*Z196,IF(testdata[[#This Row],[pd-atan]]&lt;0.67*Z196,0.67*Z196,testdata[[#This Row],[pd-atan]]))</f>
        <v>17.146252638755985</v>
      </c>
      <c r="Y197" s="9">
        <f>IF(testdata[[#This Row],[pd-limit1]]&lt;6,6,IF(testdata[[#This Row],[pd-limit1]]&gt;50,50,testdata[[#This Row],[pd-limit1]]))</f>
        <v>17.146252638755985</v>
      </c>
      <c r="Z197" s="14">
        <f>0.2*testdata[[#This Row],[pd-limit2]]+0.8*Z196</f>
        <v>22.306322785112357</v>
      </c>
      <c r="AA197" s="14">
        <f>0.33*testdata[[#This Row],[period]]+0.67*AA196</f>
        <v>24.574435883776687</v>
      </c>
      <c r="AB197" s="32">
        <f>TRUNC(testdata[[#This Row],[SmPd]]+0.5,0)</f>
        <v>25</v>
      </c>
      <c r="AC197" s="14">
        <f ca="1">IF(testdata[[#This Row],[PdInt]]&lt;=0,0,AVERAGE(OFFSET(testdata[[#This Row],[price]],0,0,-testdata[[#This Row],[PdInt]],1)))</f>
        <v>239.89540000000005</v>
      </c>
      <c r="AD197" s="14">
        <f ca="1">IF(testdata[[#This Row],[i]]&lt;11,testdata[[#This Row],[price]],(4*testdata[[#This Row],[iTrend]]+3*AC196+2*AC195+AC194)/10)</f>
        <v>239.39303866300369</v>
      </c>
      <c r="AE197" s="14">
        <f>(4*testdata[[#This Row],[price]]+3*H196+2*H195+H194)/10</f>
        <v>243.85600000000005</v>
      </c>
      <c r="AF197" t="str">
        <f ca="1">IF(OR(ROUND(testdata[[#This Row],[Trendline]],4)&lt;&gt;Table3[[#This Row],[Trendline]],ROUND(testdata[[#This Row],[SmPrice]],4)&lt;&gt;Table3[[#This Row],[SmPrice]]),"ERR","")</f>
        <v/>
      </c>
      <c r="AG197" s="3">
        <v>43019</v>
      </c>
      <c r="AH197" s="14">
        <v>24.574400000000001</v>
      </c>
      <c r="AI197" s="35">
        <v>25</v>
      </c>
      <c r="AJ197" s="14">
        <v>239.8954</v>
      </c>
      <c r="AK197" s="14">
        <v>239.393</v>
      </c>
      <c r="AL197" s="14">
        <v>243.85599999999999</v>
      </c>
    </row>
    <row r="198" spans="1:38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31">
        <f>(testdata[[#This Row],[high]]+testdata[[#This Row],[low]])/2</f>
        <v>244.07499999999999</v>
      </c>
      <c r="I198" s="24">
        <f>(4*testdata[[#This Row],[price]]+3*H197+2*H196+H195)/10</f>
        <v>243.97300000000001</v>
      </c>
      <c r="J198" s="9">
        <f>(0.0962*testdata[[#This Row],[smooth]]+0.5769*I196-0.5769*I194-0.0962*I192)*(0.075*$Z197+0.54)</f>
        <v>1.1351890479847082</v>
      </c>
      <c r="K198" s="14">
        <f t="shared" si="3"/>
        <v>2.9197564098559834</v>
      </c>
      <c r="L198" s="14">
        <f>(0.0962*testdata[[#This Row],[detrender]]+0.5769*J196-0.5769*J194-0.0962*J192)*(0.075*$Z197+0.54)</f>
        <v>-1.0927592371520418</v>
      </c>
      <c r="M198" s="9">
        <f>(0.0962*testdata[[#This Row],[I1]]+0.5769*K196-0.5769*K194-0.0962*K192)*(0.075*$Z197+0.54)</f>
        <v>2.3997957184183472</v>
      </c>
      <c r="N198" s="9">
        <f>(0.0962*testdata[[#This Row],[Q1]]+0.5769*L196-0.5769*L194-0.0962*L192)*(0.075*$Z197+0.54)</f>
        <v>-3.9763298886235661</v>
      </c>
      <c r="O198" s="9">
        <f>testdata[[#This Row],[I1]]-testdata[[#This Row],[JQ]]</f>
        <v>6.896086298479549</v>
      </c>
      <c r="P198" s="9">
        <f>testdata[[#This Row],[Q1]]+testdata[[#This Row],[jI]]</f>
        <v>1.3070364812663053</v>
      </c>
      <c r="Q198" s="9">
        <f>0.2*testdata[[#This Row],[I2]]+0.8*Q197</f>
        <v>1.6007438299834162</v>
      </c>
      <c r="R198" s="9">
        <f>0.2*testdata[[#This Row],[Q2]]+0.8*R197</f>
        <v>2.0830961460102873</v>
      </c>
      <c r="S198" s="9">
        <f>testdata[[#This Row],[I2'']]*Q197+testdata[[#This Row],[Q2'']]*R197</f>
        <v>5.1867003909048597</v>
      </c>
      <c r="T198" s="9">
        <f>testdata[[#This Row],[I2'']]*R197-testdata[[#This Row],[Q2'']]*Q197</f>
        <v>3.0682450519917057</v>
      </c>
      <c r="U198" s="9">
        <f>0.2*testdata[[#This Row],[Re]]+0.8*U197</f>
        <v>4.8169522342245799</v>
      </c>
      <c r="V198" s="9">
        <f>0.2*testdata[[#This Row],[Im]]+0.8*V197</f>
        <v>2.0641914359663556</v>
      </c>
      <c r="W198" s="9">
        <f>IF(AND(testdata[[#This Row],[Re'']]&lt;&gt;0,testdata[[#This Row],[Im'']]&lt;&gt;0),2*PI()/ATAN(testdata[[#This Row],[Im'']]/testdata[[#This Row],[Re'']]),0)</f>
        <v>15.519640742611776</v>
      </c>
      <c r="X198" s="9">
        <f>IF(testdata[[#This Row],[pd-atan]]&gt;1.5*Z197,1.5*Z197,IF(testdata[[#This Row],[pd-atan]]&lt;0.67*Z197,0.67*Z197,testdata[[#This Row],[pd-atan]]))</f>
        <v>15.519640742611776</v>
      </c>
      <c r="Y198" s="9">
        <f>IF(testdata[[#This Row],[pd-limit1]]&lt;6,6,IF(testdata[[#This Row],[pd-limit1]]&gt;50,50,testdata[[#This Row],[pd-limit1]]))</f>
        <v>15.519640742611776</v>
      </c>
      <c r="Z198" s="14">
        <f>0.2*testdata[[#This Row],[pd-limit2]]+0.8*Z197</f>
        <v>20.94898637661224</v>
      </c>
      <c r="AA198" s="14">
        <f>0.33*testdata[[#This Row],[period]]+0.67*AA197</f>
        <v>23.378037546412422</v>
      </c>
      <c r="AB198" s="32">
        <f>TRUNC(testdata[[#This Row],[SmPd]]+0.5,0)</f>
        <v>23</v>
      </c>
      <c r="AC198" s="14">
        <f ca="1">IF(testdata[[#This Row],[PdInt]]&lt;=0,0,AVERAGE(OFFSET(testdata[[#This Row],[price]],0,0,-testdata[[#This Row],[PdInt]],1)))</f>
        <v>240.59869565217394</v>
      </c>
      <c r="AD198" s="14">
        <f ca="1">IF(testdata[[#This Row],[i]]&lt;11,testdata[[#This Row],[price]],(4*testdata[[#This Row],[iTrend]]+3*AC197+2*AC196+AC195)/10)</f>
        <v>239.97468800445932</v>
      </c>
      <c r="AE198" s="14">
        <f>(4*testdata[[#This Row],[price]]+3*H197+2*H196+H195)/10</f>
        <v>243.97300000000001</v>
      </c>
      <c r="AF198" t="str">
        <f ca="1">IF(OR(ROUND(testdata[[#This Row],[Trendline]],4)&lt;&gt;Table3[[#This Row],[Trendline]],ROUND(testdata[[#This Row],[SmPrice]],4)&lt;&gt;Table3[[#This Row],[SmPrice]]),"ERR","")</f>
        <v/>
      </c>
      <c r="AG198" s="3">
        <v>43020</v>
      </c>
      <c r="AH198" s="14">
        <v>23.378</v>
      </c>
      <c r="AI198" s="35">
        <v>23</v>
      </c>
      <c r="AJ198" s="14">
        <v>240.59870000000001</v>
      </c>
      <c r="AK198" s="14">
        <v>239.97470000000001</v>
      </c>
      <c r="AL198" s="14">
        <v>243.97300000000001</v>
      </c>
    </row>
    <row r="199" spans="1:38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31">
        <f>(testdata[[#This Row],[high]]+testdata[[#This Row],[low]])/2</f>
        <v>244.30500000000001</v>
      </c>
      <c r="I199" s="24">
        <f>(4*testdata[[#This Row],[price]]+3*H198+2*H197+H196)/10</f>
        <v>244.13999999999996</v>
      </c>
      <c r="J199" s="9">
        <f>(0.0962*testdata[[#This Row],[smooth]]+0.5769*I197-0.5769*I195-0.0962*I193)*(0.075*$Z198+0.54)</f>
        <v>0.8362766528823905</v>
      </c>
      <c r="K199" s="14">
        <f t="shared" si="3"/>
        <v>2.5448801205683504</v>
      </c>
      <c r="L199" s="14">
        <f>(0.0962*testdata[[#This Row],[detrender]]+0.5769*J197-0.5769*J195-0.0962*J193)*(0.075*$Z198+0.54)</f>
        <v>-1.9740617603971704</v>
      </c>
      <c r="M199" s="9">
        <f>(0.0962*testdata[[#This Row],[I1]]+0.5769*K197-0.5769*K195-0.0962*K193)*(0.075*$Z198+0.54)</f>
        <v>0.86385159670980438</v>
      </c>
      <c r="N199" s="9">
        <f>(0.0962*testdata[[#This Row],[Q1]]+0.5769*L197-0.5769*L195-0.0962*L193)*(0.075*$Z198+0.54)</f>
        <v>-4.9835724614054113</v>
      </c>
      <c r="O199" s="9">
        <f>testdata[[#This Row],[I1]]-testdata[[#This Row],[JQ]]</f>
        <v>7.5284525819737613</v>
      </c>
      <c r="P199" s="9">
        <f>testdata[[#This Row],[Q1]]+testdata[[#This Row],[jI]]</f>
        <v>-1.110210163687366</v>
      </c>
      <c r="Q199" s="9">
        <f>0.2*testdata[[#This Row],[I2]]+0.8*Q198</f>
        <v>2.7862855803814854</v>
      </c>
      <c r="R199" s="9">
        <f>0.2*testdata[[#This Row],[Q2]]+0.8*R198</f>
        <v>1.4444348840707566</v>
      </c>
      <c r="S199" s="9">
        <f>testdata[[#This Row],[I2'']]*Q198+testdata[[#This Row],[Q2'']]*R198</f>
        <v>7.4690261915380338</v>
      </c>
      <c r="T199" s="9">
        <f>testdata[[#This Row],[I2'']]*R198-testdata[[#This Row],[Q2'']]*Q198</f>
        <v>3.4919305256876338</v>
      </c>
      <c r="U199" s="9">
        <f>0.2*testdata[[#This Row],[Re]]+0.8*U198</f>
        <v>5.3473670256872712</v>
      </c>
      <c r="V199" s="9">
        <f>0.2*testdata[[#This Row],[Im]]+0.8*V198</f>
        <v>2.3497392539106112</v>
      </c>
      <c r="W199" s="9">
        <f>IF(AND(testdata[[#This Row],[Re'']]&lt;&gt;0,testdata[[#This Row],[Im'']]&lt;&gt;0),2*PI()/ATAN(testdata[[#This Row],[Im'']]/testdata[[#This Row],[Re'']]),0)</f>
        <v>15.176016352545295</v>
      </c>
      <c r="X199" s="9">
        <f>IF(testdata[[#This Row],[pd-atan]]&gt;1.5*Z198,1.5*Z198,IF(testdata[[#This Row],[pd-atan]]&lt;0.67*Z198,0.67*Z198,testdata[[#This Row],[pd-atan]]))</f>
        <v>15.176016352545295</v>
      </c>
      <c r="Y199" s="9">
        <f>IF(testdata[[#This Row],[pd-limit1]]&lt;6,6,IF(testdata[[#This Row],[pd-limit1]]&gt;50,50,testdata[[#This Row],[pd-limit1]]))</f>
        <v>15.176016352545295</v>
      </c>
      <c r="Z199" s="14">
        <f>0.2*testdata[[#This Row],[pd-limit2]]+0.8*Z198</f>
        <v>19.79439237179885</v>
      </c>
      <c r="AA199" s="14">
        <f>0.33*testdata[[#This Row],[period]]+0.67*AA198</f>
        <v>22.195434638789944</v>
      </c>
      <c r="AB199" s="32">
        <f>TRUNC(testdata[[#This Row],[SmPd]]+0.5,0)</f>
        <v>22</v>
      </c>
      <c r="AC199" s="14">
        <f ca="1">IF(testdata[[#This Row],[PdInt]]&lt;=0,0,AVERAGE(OFFSET(testdata[[#This Row],[price]],0,0,-testdata[[#This Row],[PdInt]],1)))</f>
        <v>240.9845454545455</v>
      </c>
      <c r="AD199" s="14">
        <f ca="1">IF(testdata[[#This Row],[i]]&lt;11,testdata[[#This Row],[price]],(4*testdata[[#This Row],[iTrend]]+3*AC198+2*AC197+AC196)/10)</f>
        <v>240.48871841593191</v>
      </c>
      <c r="AE199" s="14">
        <f>(4*testdata[[#This Row],[price]]+3*H198+2*H197+H196)/10</f>
        <v>244.13999999999996</v>
      </c>
      <c r="AF199" t="str">
        <f ca="1">IF(OR(ROUND(testdata[[#This Row],[Trendline]],4)&lt;&gt;Table3[[#This Row],[Trendline]],ROUND(testdata[[#This Row],[SmPrice]],4)&lt;&gt;Table3[[#This Row],[SmPrice]]),"ERR","")</f>
        <v/>
      </c>
      <c r="AG199" s="3">
        <v>43021</v>
      </c>
      <c r="AH199" s="14">
        <v>22.195399999999999</v>
      </c>
      <c r="AI199" s="35">
        <v>22</v>
      </c>
      <c r="AJ199" s="14">
        <v>240.9845</v>
      </c>
      <c r="AK199" s="14">
        <v>240.48869999999999</v>
      </c>
      <c r="AL199" s="14">
        <v>244.14</v>
      </c>
    </row>
    <row r="200" spans="1:38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31">
        <f>(testdata[[#This Row],[high]]+testdata[[#This Row],[low]])/2</f>
        <v>244.51</v>
      </c>
      <c r="I200" s="24">
        <f>(4*testdata[[#This Row],[price]]+3*H199+2*H198+H197)/10</f>
        <v>244.31399999999999</v>
      </c>
      <c r="J200" s="9">
        <f>(0.0962*testdata[[#This Row],[smooth]]+0.5769*I198-0.5769*I196-0.0962*I194)*(0.075*$Z199+0.54)</f>
        <v>0.56405764781899226</v>
      </c>
      <c r="K200" s="14">
        <f t="shared" si="3"/>
        <v>1.7034390885815496</v>
      </c>
      <c r="L200" s="14">
        <f>(0.0962*testdata[[#This Row],[detrender]]+0.5769*J198-0.5769*J196-0.0962*J194)*(0.075*$Z199+0.54)</f>
        <v>-2.1486601671470758</v>
      </c>
      <c r="M200" s="9">
        <f>(0.0962*testdata[[#This Row],[I1]]+0.5769*K198-0.5769*K196-0.0962*K194)*(0.075*$Z199+0.54)</f>
        <v>-0.42121023408386871</v>
      </c>
      <c r="N200" s="9">
        <f>(0.0962*testdata[[#This Row],[Q1]]+0.5769*L198-0.5769*L196-0.0962*L194)*(0.075*$Z199+0.54)</f>
        <v>-3.5087737637207694</v>
      </c>
      <c r="O200" s="9">
        <f>testdata[[#This Row],[I1]]-testdata[[#This Row],[JQ]]</f>
        <v>5.2122128523023186</v>
      </c>
      <c r="P200" s="9">
        <f>testdata[[#This Row],[Q1]]+testdata[[#This Row],[jI]]</f>
        <v>-2.5698704012309443</v>
      </c>
      <c r="Q200" s="9">
        <f>0.2*testdata[[#This Row],[I2]]+0.8*Q199</f>
        <v>3.2714710347656526</v>
      </c>
      <c r="R200" s="9">
        <f>0.2*testdata[[#This Row],[Q2]]+0.8*R199</f>
        <v>0.64157382701041643</v>
      </c>
      <c r="S200" s="9">
        <f>testdata[[#This Row],[I2'']]*Q199+testdata[[#This Row],[Q2'']]*R199</f>
        <v>10.041964187243858</v>
      </c>
      <c r="T200" s="9">
        <f>testdata[[#This Row],[I2'']]*R199-testdata[[#This Row],[Q2'']]*Q199</f>
        <v>2.9378189818932743</v>
      </c>
      <c r="U200" s="9">
        <f>0.2*testdata[[#This Row],[Re]]+0.8*U199</f>
        <v>6.2862864579985889</v>
      </c>
      <c r="V200" s="9">
        <f>0.2*testdata[[#This Row],[Im]]+0.8*V199</f>
        <v>2.4673551995071437</v>
      </c>
      <c r="W200" s="9">
        <f>IF(AND(testdata[[#This Row],[Re'']]&lt;&gt;0,testdata[[#This Row],[Im'']]&lt;&gt;0),2*PI()/ATAN(testdata[[#This Row],[Im'']]/testdata[[#This Row],[Re'']]),0)</f>
        <v>16.798950099469103</v>
      </c>
      <c r="X200" s="9">
        <f>IF(testdata[[#This Row],[pd-atan]]&gt;1.5*Z199,1.5*Z199,IF(testdata[[#This Row],[pd-atan]]&lt;0.67*Z199,0.67*Z199,testdata[[#This Row],[pd-atan]]))</f>
        <v>16.798950099469103</v>
      </c>
      <c r="Y200" s="9">
        <f>IF(testdata[[#This Row],[pd-limit1]]&lt;6,6,IF(testdata[[#This Row],[pd-limit1]]&gt;50,50,testdata[[#This Row],[pd-limit1]]))</f>
        <v>16.798950099469103</v>
      </c>
      <c r="Z200" s="14">
        <f>0.2*testdata[[#This Row],[pd-limit2]]+0.8*Z199</f>
        <v>19.1953039173329</v>
      </c>
      <c r="AA200" s="14">
        <f>0.33*testdata[[#This Row],[period]]+0.67*AA199</f>
        <v>21.205391500709119</v>
      </c>
      <c r="AB200" s="32">
        <f>TRUNC(testdata[[#This Row],[SmPd]]+0.5,0)</f>
        <v>21</v>
      </c>
      <c r="AC200" s="14">
        <f ca="1">IF(testdata[[#This Row],[PdInt]]&lt;=0,0,AVERAGE(OFFSET(testdata[[#This Row],[price]],0,0,-testdata[[#This Row],[PdInt]],1)))</f>
        <v>241.39523809523806</v>
      </c>
      <c r="AD200" s="14">
        <f ca="1">IF(testdata[[#This Row],[i]]&lt;11,testdata[[#This Row],[price]],(4*testdata[[#This Row],[iTrend]]+3*AC199+2*AC198+AC197)/10)</f>
        <v>240.96273800489365</v>
      </c>
      <c r="AE200" s="14">
        <f>(4*testdata[[#This Row],[price]]+3*H199+2*H198+H197)/10</f>
        <v>244.31399999999999</v>
      </c>
      <c r="AF200" t="str">
        <f ca="1">IF(OR(ROUND(testdata[[#This Row],[Trendline]],4)&lt;&gt;Table3[[#This Row],[Trendline]],ROUND(testdata[[#This Row],[SmPrice]],4)&lt;&gt;Table3[[#This Row],[SmPrice]]),"ERR","")</f>
        <v/>
      </c>
      <c r="AG200" s="3">
        <v>43024</v>
      </c>
      <c r="AH200" s="14">
        <v>21.205400000000001</v>
      </c>
      <c r="AI200" s="35">
        <v>21</v>
      </c>
      <c r="AJ200" s="14">
        <v>241.39519999999999</v>
      </c>
      <c r="AK200" s="14">
        <v>240.96270000000001</v>
      </c>
      <c r="AL200" s="14">
        <v>244.31399999999999</v>
      </c>
    </row>
    <row r="201" spans="1:38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31">
        <f>(testdata[[#This Row],[high]]+testdata[[#This Row],[low]])/2</f>
        <v>244.59</v>
      </c>
      <c r="I201" s="24">
        <f>(4*testdata[[#This Row],[price]]+3*H200+2*H199+H198)/10</f>
        <v>244.45749999999998</v>
      </c>
      <c r="J201" s="9">
        <f>(0.0962*testdata[[#This Row],[smooth]]+0.5769*I199-0.5769*I197-0.0962*I195)*(0.075*$Z200+0.54)</f>
        <v>0.52050008397344649</v>
      </c>
      <c r="K201" s="14">
        <f t="shared" si="3"/>
        <v>1.1351890479847082</v>
      </c>
      <c r="L201" s="14">
        <f>(0.0962*testdata[[#This Row],[detrender]]+0.5769*J199-0.5769*J197-0.0962*J195)*(0.075*$Z200+0.54)</f>
        <v>-1.4472699570951839</v>
      </c>
      <c r="M201" s="9">
        <f>(0.0962*testdata[[#This Row],[I1]]+0.5769*K199-0.5769*K197-0.0962*K195)*(0.075*$Z200+0.54)</f>
        <v>-0.9775434364750567</v>
      </c>
      <c r="N201" s="9">
        <f>(0.0962*testdata[[#This Row],[Q1]]+0.5769*L199-0.5769*L197-0.0962*L195)*(0.075*$Z200+0.54)</f>
        <v>-2.5008769104456192</v>
      </c>
      <c r="O201" s="9">
        <f>testdata[[#This Row],[I1]]-testdata[[#This Row],[JQ]]</f>
        <v>3.6360659584303274</v>
      </c>
      <c r="P201" s="9">
        <f>testdata[[#This Row],[Q1]]+testdata[[#This Row],[jI]]</f>
        <v>-2.4248133935702407</v>
      </c>
      <c r="Q201" s="9">
        <f>0.2*testdata[[#This Row],[I2]]+0.8*Q200</f>
        <v>3.3443900194985878</v>
      </c>
      <c r="R201" s="9">
        <f>0.2*testdata[[#This Row],[Q2]]+0.8*R200</f>
        <v>2.8296382894284933E-2</v>
      </c>
      <c r="S201" s="9">
        <f>testdata[[#This Row],[I2'']]*Q200+testdata[[#This Row],[Q2'']]*R200</f>
        <v>10.959229296413005</v>
      </c>
      <c r="T201" s="9">
        <f>testdata[[#This Row],[I2'']]*R200-testdata[[#This Row],[Q2'']]*Q200</f>
        <v>2.0531023067978587</v>
      </c>
      <c r="U201" s="9">
        <f>0.2*testdata[[#This Row],[Re]]+0.8*U200</f>
        <v>7.2208750256814724</v>
      </c>
      <c r="V201" s="9">
        <f>0.2*testdata[[#This Row],[Im]]+0.8*V200</f>
        <v>2.3845046209652869</v>
      </c>
      <c r="W201" s="9">
        <f>IF(AND(testdata[[#This Row],[Re'']]&lt;&gt;0,testdata[[#This Row],[Im'']]&lt;&gt;0),2*PI()/ATAN(testdata[[#This Row],[Im'']]/testdata[[#This Row],[Re'']]),0)</f>
        <v>19.699633679398683</v>
      </c>
      <c r="X201" s="9">
        <f>IF(testdata[[#This Row],[pd-atan]]&gt;1.5*Z200,1.5*Z200,IF(testdata[[#This Row],[pd-atan]]&lt;0.67*Z200,0.67*Z200,testdata[[#This Row],[pd-atan]]))</f>
        <v>19.699633679398683</v>
      </c>
      <c r="Y201" s="9">
        <f>IF(testdata[[#This Row],[pd-limit1]]&lt;6,6,IF(testdata[[#This Row],[pd-limit1]]&gt;50,50,testdata[[#This Row],[pd-limit1]]))</f>
        <v>19.699633679398683</v>
      </c>
      <c r="Z201" s="14">
        <f>0.2*testdata[[#This Row],[pd-limit2]]+0.8*Z200</f>
        <v>19.296169869746059</v>
      </c>
      <c r="AA201" s="14">
        <f>0.33*testdata[[#This Row],[period]]+0.67*AA200</f>
        <v>20.575348362491312</v>
      </c>
      <c r="AB201" s="32">
        <f>TRUNC(testdata[[#This Row],[SmPd]]+0.5,0)</f>
        <v>21</v>
      </c>
      <c r="AC201" s="14">
        <f ca="1">IF(testdata[[#This Row],[PdInt]]&lt;=0,0,AVERAGE(OFFSET(testdata[[#This Row],[price]],0,0,-testdata[[#This Row],[PdInt]],1)))</f>
        <v>241.64857142857142</v>
      </c>
      <c r="AD201" s="14">
        <f ca="1">IF(testdata[[#This Row],[i]]&lt;11,testdata[[#This Row],[price]],(4*testdata[[#This Row],[iTrend]]+3*AC200+2*AC199+AC198)/10)</f>
        <v>241.33477865612645</v>
      </c>
      <c r="AE201" s="14">
        <f>(4*testdata[[#This Row],[price]]+3*H200+2*H199+H198)/10</f>
        <v>244.45749999999998</v>
      </c>
      <c r="AF201" t="str">
        <f ca="1">IF(OR(ROUND(testdata[[#This Row],[Trendline]],4)&lt;&gt;Table3[[#This Row],[Trendline]],ROUND(testdata[[#This Row],[SmPrice]],4)&lt;&gt;Table3[[#This Row],[SmPrice]]),"ERR","")</f>
        <v/>
      </c>
      <c r="AG201" s="3">
        <v>43025</v>
      </c>
      <c r="AH201" s="14">
        <v>20.575299999999999</v>
      </c>
      <c r="AI201" s="35">
        <v>21</v>
      </c>
      <c r="AJ201" s="14">
        <v>241.64859999999999</v>
      </c>
      <c r="AK201" s="14">
        <v>241.3348</v>
      </c>
      <c r="AL201" s="14">
        <v>244.45750000000001</v>
      </c>
    </row>
    <row r="202" spans="1:38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31">
        <f>(testdata[[#This Row],[high]]+testdata[[#This Row],[low]])/2</f>
        <v>245.04500000000002</v>
      </c>
      <c r="I202" s="24">
        <f>(4*testdata[[#This Row],[price]]+3*H201+2*H200+H199)/10</f>
        <v>244.72750000000002</v>
      </c>
      <c r="J202" s="9">
        <f>(0.0962*testdata[[#This Row],[smooth]]+0.5769*I200-0.5769*I198-0.0962*I196)*(0.075*$Z201+0.54)</f>
        <v>0.59032042300665055</v>
      </c>
      <c r="K202" s="14">
        <f t="shared" si="3"/>
        <v>0.8362766528823905</v>
      </c>
      <c r="L202" s="14">
        <f>(0.0962*testdata[[#This Row],[detrender]]+0.5769*J200-0.5769*J198-0.0962*J196)*(0.075*$Z201+0.54)</f>
        <v>-1.0284111049243243</v>
      </c>
      <c r="M202" s="9">
        <f>(0.0962*testdata[[#This Row],[I1]]+0.5769*K200-0.5769*K198-0.0962*K196)*(0.075*$Z201+0.54)</f>
        <v>-1.8581513038178659</v>
      </c>
      <c r="N202" s="9">
        <f>(0.0962*testdata[[#This Row],[Q1]]+0.5769*L200-0.5769*L198-0.0962*L196)*(0.075*$Z201+0.54)</f>
        <v>-1.5954615390063185</v>
      </c>
      <c r="O202" s="9">
        <f>testdata[[#This Row],[I1]]-testdata[[#This Row],[JQ]]</f>
        <v>2.4317381918887091</v>
      </c>
      <c r="P202" s="9">
        <f>testdata[[#This Row],[Q1]]+testdata[[#This Row],[jI]]</f>
        <v>-2.8865624087421899</v>
      </c>
      <c r="Q202" s="9">
        <f>0.2*testdata[[#This Row],[I2]]+0.8*Q201</f>
        <v>3.1618596539766122</v>
      </c>
      <c r="R202" s="9">
        <f>0.2*testdata[[#This Row],[Q2]]+0.8*R201</f>
        <v>-0.55467537543301004</v>
      </c>
      <c r="S202" s="9">
        <f>testdata[[#This Row],[I2'']]*Q201+testdata[[#This Row],[Q2'']]*R201</f>
        <v>10.558796563009356</v>
      </c>
      <c r="T202" s="9">
        <f>testdata[[#This Row],[I2'']]*R201-testdata[[#This Row],[Q2'']]*Q201</f>
        <v>1.9445199810867044</v>
      </c>
      <c r="U202" s="9">
        <f>0.2*testdata[[#This Row],[Re]]+0.8*U201</f>
        <v>7.8884593331470487</v>
      </c>
      <c r="V202" s="9">
        <f>0.2*testdata[[#This Row],[Im]]+0.8*V201</f>
        <v>2.2965076929895707</v>
      </c>
      <c r="W202" s="9">
        <f>IF(AND(testdata[[#This Row],[Re'']]&lt;&gt;0,testdata[[#This Row],[Im'']]&lt;&gt;0),2*PI()/ATAN(testdata[[#This Row],[Im'']]/testdata[[#This Row],[Re'']]),0)</f>
        <v>22.17914488210312</v>
      </c>
      <c r="X202" s="9">
        <f>IF(testdata[[#This Row],[pd-atan]]&gt;1.5*Z201,1.5*Z201,IF(testdata[[#This Row],[pd-atan]]&lt;0.67*Z201,0.67*Z201,testdata[[#This Row],[pd-atan]]))</f>
        <v>22.17914488210312</v>
      </c>
      <c r="Y202" s="9">
        <f>IF(testdata[[#This Row],[pd-limit1]]&lt;6,6,IF(testdata[[#This Row],[pd-limit1]]&gt;50,50,testdata[[#This Row],[pd-limit1]]))</f>
        <v>22.17914488210312</v>
      </c>
      <c r="Z202" s="14">
        <f>0.2*testdata[[#This Row],[pd-limit2]]+0.8*Z201</f>
        <v>19.872764872217473</v>
      </c>
      <c r="AA202" s="14">
        <f>0.33*testdata[[#This Row],[period]]+0.67*AA201</f>
        <v>20.343495810700944</v>
      </c>
      <c r="AB202" s="32">
        <f>TRUNC(testdata[[#This Row],[SmPd]]+0.5,0)</f>
        <v>20</v>
      </c>
      <c r="AC202" s="14">
        <f ca="1">IF(testdata[[#This Row],[PdInt]]&lt;=0,0,AVERAGE(OFFSET(testdata[[#This Row],[price]],0,0,-testdata[[#This Row],[PdInt]],1)))</f>
        <v>242.05700000000002</v>
      </c>
      <c r="AD202" s="14">
        <f ca="1">IF(testdata[[#This Row],[i]]&lt;11,testdata[[#This Row],[price]],(4*testdata[[#This Row],[iTrend]]+3*AC201+2*AC200+AC199)/10)</f>
        <v>241.69487359307362</v>
      </c>
      <c r="AE202" s="14">
        <f>(4*testdata[[#This Row],[price]]+3*H201+2*H200+H199)/10</f>
        <v>244.72750000000002</v>
      </c>
      <c r="AF202" t="str">
        <f ca="1">IF(OR(ROUND(testdata[[#This Row],[Trendline]],4)&lt;&gt;Table3[[#This Row],[Trendline]],ROUND(testdata[[#This Row],[SmPrice]],4)&lt;&gt;Table3[[#This Row],[SmPrice]]),"ERR","")</f>
        <v/>
      </c>
      <c r="AG202" s="3">
        <v>43026</v>
      </c>
      <c r="AH202" s="14">
        <v>20.343499999999999</v>
      </c>
      <c r="AI202" s="35">
        <v>20</v>
      </c>
      <c r="AJ202" s="14">
        <v>242.05699999999999</v>
      </c>
      <c r="AK202" s="14">
        <v>241.69489999999999</v>
      </c>
      <c r="AL202" s="14">
        <v>244.72749999999999</v>
      </c>
    </row>
    <row r="203" spans="1:38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31">
        <f>(testdata[[#This Row],[high]]+testdata[[#This Row],[low]])/2</f>
        <v>244.43</v>
      </c>
      <c r="I203" s="24">
        <f>(4*testdata[[#This Row],[price]]+3*H202+2*H201+H200)/10</f>
        <v>244.65450000000001</v>
      </c>
      <c r="J203" s="9">
        <f>(0.0962*testdata[[#This Row],[smooth]]+0.5769*I201-0.5769*I199-0.0962*I197)*(0.075*$Z202+0.54)</f>
        <v>0.52788125002412256</v>
      </c>
      <c r="K203" s="14">
        <f t="shared" si="3"/>
        <v>0.56405764781899226</v>
      </c>
      <c r="L203" s="14">
        <f>(0.0962*testdata[[#This Row],[detrender]]+0.5769*J201-0.5769*J199-0.0962*J197)*(0.075*$Z202+0.54)</f>
        <v>-0.59951318013482269</v>
      </c>
      <c r="M203" s="9">
        <f>(0.0962*testdata[[#This Row],[I1]]+0.5769*K201-0.5769*K199-0.0962*K197)*(0.075*$Z202+0.54)</f>
        <v>-2.1548983468226872</v>
      </c>
      <c r="N203" s="9">
        <f>(0.0962*testdata[[#This Row],[Q1]]+0.5769*L201-0.5769*L199-0.0962*L197)*(0.075*$Z202+0.54)</f>
        <v>0.59382843653780604</v>
      </c>
      <c r="O203" s="9">
        <f>testdata[[#This Row],[I1]]-testdata[[#This Row],[JQ]]</f>
        <v>-2.9770788718813779E-2</v>
      </c>
      <c r="P203" s="9">
        <f>testdata[[#This Row],[Q1]]+testdata[[#This Row],[jI]]</f>
        <v>-2.7544115269575098</v>
      </c>
      <c r="Q203" s="9">
        <f>0.2*testdata[[#This Row],[I2]]+0.8*Q202</f>
        <v>2.523533565437527</v>
      </c>
      <c r="R203" s="9">
        <f>0.2*testdata[[#This Row],[Q2]]+0.8*R202</f>
        <v>-0.99462260573790995</v>
      </c>
      <c r="S203" s="9">
        <f>testdata[[#This Row],[I2'']]*Q202+testdata[[#This Row],[Q2'']]*R202</f>
        <v>8.530751633264499</v>
      </c>
      <c r="T203" s="9">
        <f>testdata[[#This Row],[I2'']]*R202-testdata[[#This Row],[Q2'']]*Q202</f>
        <v>1.7451151601889217</v>
      </c>
      <c r="U203" s="9">
        <f>0.2*testdata[[#This Row],[Re]]+0.8*U202</f>
        <v>8.0169177931705384</v>
      </c>
      <c r="V203" s="9">
        <f>0.2*testdata[[#This Row],[Im]]+0.8*V202</f>
        <v>2.1862291864294412</v>
      </c>
      <c r="W203" s="9">
        <f>IF(AND(testdata[[#This Row],[Re'']]&lt;&gt;0,testdata[[#This Row],[Im'']]&lt;&gt;0),2*PI()/ATAN(testdata[[#This Row],[Im'']]/testdata[[#This Row],[Re'']]),0)</f>
        <v>23.600724935613886</v>
      </c>
      <c r="X203" s="9">
        <f>IF(testdata[[#This Row],[pd-atan]]&gt;1.5*Z202,1.5*Z202,IF(testdata[[#This Row],[pd-atan]]&lt;0.67*Z202,0.67*Z202,testdata[[#This Row],[pd-atan]]))</f>
        <v>23.600724935613886</v>
      </c>
      <c r="Y203" s="9">
        <f>IF(testdata[[#This Row],[pd-limit1]]&lt;6,6,IF(testdata[[#This Row],[pd-limit1]]&gt;50,50,testdata[[#This Row],[pd-limit1]]))</f>
        <v>23.600724935613886</v>
      </c>
      <c r="Z203" s="14">
        <f>0.2*testdata[[#This Row],[pd-limit2]]+0.8*Z202</f>
        <v>20.618356884896755</v>
      </c>
      <c r="AA203" s="14">
        <f>0.33*testdata[[#This Row],[period]]+0.67*AA202</f>
        <v>20.434199965185563</v>
      </c>
      <c r="AB203" s="32">
        <f>TRUNC(testdata[[#This Row],[SmPd]]+0.5,0)</f>
        <v>20</v>
      </c>
      <c r="AC203" s="14">
        <f ca="1">IF(testdata[[#This Row],[PdInt]]&lt;=0,0,AVERAGE(OFFSET(testdata[[#This Row],[price]],0,0,-testdata[[#This Row],[PdInt]],1)))</f>
        <v>242.32049999999998</v>
      </c>
      <c r="AD203" s="14">
        <f ca="1">IF(testdata[[#This Row],[i]]&lt;11,testdata[[#This Row],[price]],(4*testdata[[#This Row],[iTrend]]+3*AC202+2*AC201+AC200)/10)</f>
        <v>242.01453809523809</v>
      </c>
      <c r="AE203" s="14">
        <f>(4*testdata[[#This Row],[price]]+3*H202+2*H201+H200)/10</f>
        <v>244.65450000000001</v>
      </c>
      <c r="AF203" t="str">
        <f ca="1">IF(OR(ROUND(testdata[[#This Row],[Trendline]],4)&lt;&gt;Table3[[#This Row],[Trendline]],ROUND(testdata[[#This Row],[SmPrice]],4)&lt;&gt;Table3[[#This Row],[SmPrice]]),"ERR","")</f>
        <v/>
      </c>
      <c r="AG203" s="3">
        <v>43027</v>
      </c>
      <c r="AH203" s="14">
        <v>20.434200000000001</v>
      </c>
      <c r="AI203" s="35">
        <v>20</v>
      </c>
      <c r="AJ203" s="14">
        <v>242.32050000000001</v>
      </c>
      <c r="AK203" s="14">
        <v>242.0145</v>
      </c>
      <c r="AL203" s="14">
        <v>244.65450000000001</v>
      </c>
    </row>
    <row r="204" spans="1:38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31">
        <f>(testdata[[#This Row],[high]]+testdata[[#This Row],[low]])/2</f>
        <v>245.745</v>
      </c>
      <c r="I204" s="24">
        <f>(4*testdata[[#This Row],[price]]+3*H203+2*H202+H201)/10</f>
        <v>245.09500000000003</v>
      </c>
      <c r="J204" s="9">
        <f>(0.0962*testdata[[#This Row],[smooth]]+0.5769*I202-0.5769*I200-0.0962*I198)*(0.075*$Z203+0.54)</f>
        <v>0.7228973150252278</v>
      </c>
      <c r="K204" s="14">
        <f t="shared" si="3"/>
        <v>0.52050008397344649</v>
      </c>
      <c r="L204" s="14">
        <f>(0.0962*testdata[[#This Row],[detrender]]+0.5769*J202-0.5769*J200-0.0962*J198)*(0.075*$Z203+0.54)</f>
        <v>-5.1140160901905742E-2</v>
      </c>
      <c r="M204" s="9">
        <f>(0.0962*testdata[[#This Row],[I1]]+0.5769*K202-0.5769*K200-0.0962*K198)*(0.075*$Z203+0.54)</f>
        <v>-1.525296783903489</v>
      </c>
      <c r="N204" s="9">
        <f>(0.0962*testdata[[#This Row],[Q1]]+0.5769*L202-0.5769*L200-0.0962*L198)*(0.075*$Z203+0.54)</f>
        <v>1.5574290128678989</v>
      </c>
      <c r="O204" s="9">
        <f>testdata[[#This Row],[I1]]-testdata[[#This Row],[JQ]]</f>
        <v>-1.0369289288944525</v>
      </c>
      <c r="P204" s="9">
        <f>testdata[[#This Row],[Q1]]+testdata[[#This Row],[jI]]</f>
        <v>-1.5764369448053948</v>
      </c>
      <c r="Q204" s="9">
        <f>0.2*testdata[[#This Row],[I2]]+0.8*Q203</f>
        <v>1.8114410665711314</v>
      </c>
      <c r="R204" s="9">
        <f>0.2*testdata[[#This Row],[Q2]]+0.8*R203</f>
        <v>-1.1109854735514069</v>
      </c>
      <c r="S204" s="9">
        <f>testdata[[#This Row],[I2'']]*Q203+testdata[[#This Row],[Q2'']]*R203</f>
        <v>5.6762435999448702</v>
      </c>
      <c r="T204" s="9">
        <f>testdata[[#This Row],[I2'']]*R203-testdata[[#This Row],[Q2'']]*Q203</f>
        <v>1.0019088994468437</v>
      </c>
      <c r="U204" s="9">
        <f>0.2*testdata[[#This Row],[Re]]+0.8*U203</f>
        <v>7.5487829545254055</v>
      </c>
      <c r="V204" s="9">
        <f>0.2*testdata[[#This Row],[Im]]+0.8*V203</f>
        <v>1.9493651290329219</v>
      </c>
      <c r="W204" s="9">
        <f>IF(AND(testdata[[#This Row],[Re'']]&lt;&gt;0,testdata[[#This Row],[Im'']]&lt;&gt;0),2*PI()/ATAN(testdata[[#This Row],[Im'']]/testdata[[#This Row],[Re'']]),0)</f>
        <v>24.862756616990016</v>
      </c>
      <c r="X204" s="9">
        <f>IF(testdata[[#This Row],[pd-atan]]&gt;1.5*Z203,1.5*Z203,IF(testdata[[#This Row],[pd-atan]]&lt;0.67*Z203,0.67*Z203,testdata[[#This Row],[pd-atan]]))</f>
        <v>24.862756616990016</v>
      </c>
      <c r="Y204" s="9">
        <f>IF(testdata[[#This Row],[pd-limit1]]&lt;6,6,IF(testdata[[#This Row],[pd-limit1]]&gt;50,50,testdata[[#This Row],[pd-limit1]]))</f>
        <v>24.862756616990016</v>
      </c>
      <c r="Z204" s="14">
        <f>0.2*testdata[[#This Row],[pd-limit2]]+0.8*Z203</f>
        <v>21.467236831315411</v>
      </c>
      <c r="AA204" s="14">
        <f>0.33*testdata[[#This Row],[period]]+0.67*AA203</f>
        <v>20.775102131008413</v>
      </c>
      <c r="AB204" s="32">
        <f>TRUNC(testdata[[#This Row],[SmPd]]+0.5,0)</f>
        <v>21</v>
      </c>
      <c r="AC204" s="14">
        <f ca="1">IF(testdata[[#This Row],[PdInt]]&lt;=0,0,AVERAGE(OFFSET(testdata[[#This Row],[price]],0,0,-testdata[[#This Row],[PdInt]],1)))</f>
        <v>242.48357142857142</v>
      </c>
      <c r="AD204" s="14">
        <f ca="1">IF(testdata[[#This Row],[i]]&lt;11,testdata[[#This Row],[price]],(4*testdata[[#This Row],[iTrend]]+3*AC203+2*AC202+AC201)/10)</f>
        <v>242.26583571428569</v>
      </c>
      <c r="AE204" s="14">
        <f>(4*testdata[[#This Row],[price]]+3*H203+2*H202+H201)/10</f>
        <v>245.09500000000003</v>
      </c>
      <c r="AF204" t="str">
        <f ca="1">IF(OR(ROUND(testdata[[#This Row],[Trendline]],4)&lt;&gt;Table3[[#This Row],[Trendline]],ROUND(testdata[[#This Row],[SmPrice]],4)&lt;&gt;Table3[[#This Row],[SmPrice]]),"ERR","")</f>
        <v/>
      </c>
      <c r="AG204" s="3">
        <v>43028</v>
      </c>
      <c r="AH204" s="14">
        <v>20.775099999999998</v>
      </c>
      <c r="AI204" s="35">
        <v>21</v>
      </c>
      <c r="AJ204" s="14">
        <v>242.4836</v>
      </c>
      <c r="AK204" s="14">
        <v>242.26580000000001</v>
      </c>
      <c r="AL204" s="14">
        <v>245.095</v>
      </c>
    </row>
    <row r="205" spans="1:38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31">
        <f>(testdata[[#This Row],[high]]+testdata[[#This Row],[low]])/2</f>
        <v>246.04000000000002</v>
      </c>
      <c r="I205" s="24">
        <f>(4*testdata[[#This Row],[price]]+3*H204+2*H203+H202)/10</f>
        <v>245.53000000000003</v>
      </c>
      <c r="J205" s="9">
        <f>(0.0962*testdata[[#This Row],[smooth]]+0.5769*I203-0.5769*I201-0.0962*I199)*(0.075*$Z204+0.54)</f>
        <v>0.5318502730068061</v>
      </c>
      <c r="K205" s="14">
        <f t="shared" si="3"/>
        <v>0.59032042300665055</v>
      </c>
      <c r="L205" s="14">
        <f>(0.0962*testdata[[#This Row],[detrender]]+0.5769*J203-0.5769*J201-0.0962*J199)*(0.075*$Z204+0.54)</f>
        <v>-5.3810459796144711E-2</v>
      </c>
      <c r="M205" s="9">
        <f>(0.0962*testdata[[#This Row],[I1]]+0.5769*K203-0.5769*K201-0.0962*K199)*(0.075*$Z204+0.54)</f>
        <v>-1.1126779776001987</v>
      </c>
      <c r="N205" s="9">
        <f>(0.0962*testdata[[#This Row],[Q1]]+0.5769*L203-0.5769*L201-0.0962*L199)*(0.075*$Z204+0.54)</f>
        <v>1.4486967916847564</v>
      </c>
      <c r="O205" s="9">
        <f>testdata[[#This Row],[I1]]-testdata[[#This Row],[JQ]]</f>
        <v>-0.85837636867810585</v>
      </c>
      <c r="P205" s="9">
        <f>testdata[[#This Row],[Q1]]+testdata[[#This Row],[jI]]</f>
        <v>-1.1664884373963433</v>
      </c>
      <c r="Q205" s="9">
        <f>0.2*testdata[[#This Row],[I2]]+0.8*Q204</f>
        <v>1.277477579521284</v>
      </c>
      <c r="R205" s="9">
        <f>0.2*testdata[[#This Row],[Q2]]+0.8*R204</f>
        <v>-1.1220860663203942</v>
      </c>
      <c r="S205" s="9">
        <f>testdata[[#This Row],[I2'']]*Q204+testdata[[#This Row],[Q2'']]*R204</f>
        <v>3.5606966689251407</v>
      </c>
      <c r="T205" s="9">
        <f>testdata[[#This Row],[I2'']]*R204-testdata[[#This Row],[Q2'']]*Q204</f>
        <v>0.61333374712426125</v>
      </c>
      <c r="U205" s="9">
        <f>0.2*testdata[[#This Row],[Re]]+0.8*U204</f>
        <v>6.7511656974053533</v>
      </c>
      <c r="V205" s="9">
        <f>0.2*testdata[[#This Row],[Im]]+0.8*V204</f>
        <v>1.6821588526511899</v>
      </c>
      <c r="W205" s="9">
        <f>IF(AND(testdata[[#This Row],[Re'']]&lt;&gt;0,testdata[[#This Row],[Im'']]&lt;&gt;0),2*PI()/ATAN(testdata[[#This Row],[Im'']]/testdata[[#This Row],[Re'']]),0)</f>
        <v>25.730378123428498</v>
      </c>
      <c r="X205" s="9">
        <f>IF(testdata[[#This Row],[pd-atan]]&gt;1.5*Z204,1.5*Z204,IF(testdata[[#This Row],[pd-atan]]&lt;0.67*Z204,0.67*Z204,testdata[[#This Row],[pd-atan]]))</f>
        <v>25.730378123428498</v>
      </c>
      <c r="Y205" s="9">
        <f>IF(testdata[[#This Row],[pd-limit1]]&lt;6,6,IF(testdata[[#This Row],[pd-limit1]]&gt;50,50,testdata[[#This Row],[pd-limit1]]))</f>
        <v>25.730378123428498</v>
      </c>
      <c r="Z205" s="14">
        <f>0.2*testdata[[#This Row],[pd-limit2]]+0.8*Z204</f>
        <v>22.31986508973803</v>
      </c>
      <c r="AA205" s="14">
        <f>0.33*testdata[[#This Row],[period]]+0.67*AA204</f>
        <v>21.284873907389187</v>
      </c>
      <c r="AB205" s="32">
        <f>TRUNC(testdata[[#This Row],[SmPd]]+0.5,0)</f>
        <v>21</v>
      </c>
      <c r="AC205" s="14">
        <f ca="1">IF(testdata[[#This Row],[PdInt]]&lt;=0,0,AVERAGE(OFFSET(testdata[[#This Row],[price]],0,0,-testdata[[#This Row],[PdInt]],1)))</f>
        <v>242.82309523809522</v>
      </c>
      <c r="AD205" s="14">
        <f ca="1">IF(testdata[[#This Row],[i]]&lt;11,testdata[[#This Row],[price]],(4*testdata[[#This Row],[iTrend]]+3*AC204+2*AC203+AC202)/10)</f>
        <v>242.54410952380948</v>
      </c>
      <c r="AE205" s="14">
        <f>(4*testdata[[#This Row],[price]]+3*H204+2*H203+H202)/10</f>
        <v>245.53000000000003</v>
      </c>
      <c r="AF205" t="str">
        <f ca="1">IF(OR(ROUND(testdata[[#This Row],[Trendline]],4)&lt;&gt;Table3[[#This Row],[Trendline]],ROUND(testdata[[#This Row],[SmPrice]],4)&lt;&gt;Table3[[#This Row],[SmPrice]]),"ERR","")</f>
        <v/>
      </c>
      <c r="AG205" s="3">
        <v>43031</v>
      </c>
      <c r="AH205" s="14">
        <v>21.2849</v>
      </c>
      <c r="AI205" s="35">
        <v>21</v>
      </c>
      <c r="AJ205" s="14">
        <v>242.82310000000001</v>
      </c>
      <c r="AK205" s="14">
        <v>242.54409999999999</v>
      </c>
      <c r="AL205" s="14">
        <v>245.53</v>
      </c>
    </row>
    <row r="206" spans="1:38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31">
        <f>(testdata[[#This Row],[high]]+testdata[[#This Row],[low]])/2</f>
        <v>245.77499999999998</v>
      </c>
      <c r="I206" s="24">
        <f>(4*testdata[[#This Row],[price]]+3*H205+2*H204+H203)/10</f>
        <v>245.714</v>
      </c>
      <c r="J206" s="9">
        <f>(0.0962*testdata[[#This Row],[smooth]]+0.5769*I204-0.5769*I202-0.0962*I200)*(0.075*$Z205+0.54)</f>
        <v>0.76756981258945323</v>
      </c>
      <c r="K206" s="14">
        <f t="shared" si="3"/>
        <v>0.52788125002412256</v>
      </c>
      <c r="L206" s="14">
        <f>(0.0962*testdata[[#This Row],[detrender]]+0.5769*J204-0.5769*J202-0.0962*J200)*(0.075*$Z205+0.54)</f>
        <v>0.21267914309779848</v>
      </c>
      <c r="M206" s="9">
        <f>(0.0962*testdata[[#This Row],[I1]]+0.5769*K204-0.5769*K202-0.0962*K200)*(0.075*$Z205+0.54)</f>
        <v>-0.65370302149158399</v>
      </c>
      <c r="N206" s="9">
        <f>(0.0962*testdata[[#This Row],[Q1]]+0.5769*L204-0.5769*L202-0.0962*L200)*(0.075*$Z205+0.54)</f>
        <v>1.7511518636144405</v>
      </c>
      <c r="O206" s="9">
        <f>testdata[[#This Row],[I1]]-testdata[[#This Row],[JQ]]</f>
        <v>-1.223270613590318</v>
      </c>
      <c r="P206" s="9">
        <f>testdata[[#This Row],[Q1]]+testdata[[#This Row],[jI]]</f>
        <v>-0.44102387839378554</v>
      </c>
      <c r="Q206" s="9">
        <f>0.2*testdata[[#This Row],[I2]]+0.8*Q205</f>
        <v>0.77732794089896373</v>
      </c>
      <c r="R206" s="9">
        <f>0.2*testdata[[#This Row],[Q2]]+0.8*R205</f>
        <v>-0.98587362873507245</v>
      </c>
      <c r="S206" s="9">
        <f>testdata[[#This Row],[I2'']]*Q205+testdata[[#This Row],[Q2'']]*R205</f>
        <v>2.099254078390222</v>
      </c>
      <c r="T206" s="9">
        <f>testdata[[#This Row],[I2'']]*R205-testdata[[#This Row],[Q2'']]*Q205</f>
        <v>0.3872026055060952</v>
      </c>
      <c r="U206" s="9">
        <f>0.2*testdata[[#This Row],[Re]]+0.8*U205</f>
        <v>5.8207833736023273</v>
      </c>
      <c r="V206" s="9">
        <f>0.2*testdata[[#This Row],[Im]]+0.8*V205</f>
        <v>1.423167603222171</v>
      </c>
      <c r="W206" s="9">
        <f>IF(AND(testdata[[#This Row],[Re'']]&lt;&gt;0,testdata[[#This Row],[Im'']]&lt;&gt;0),2*PI()/ATAN(testdata[[#This Row],[Im'']]/testdata[[#This Row],[Re'']]),0)</f>
        <v>26.202508650129239</v>
      </c>
      <c r="X206" s="9">
        <f>IF(testdata[[#This Row],[pd-atan]]&gt;1.5*Z205,1.5*Z205,IF(testdata[[#This Row],[pd-atan]]&lt;0.67*Z205,0.67*Z205,testdata[[#This Row],[pd-atan]]))</f>
        <v>26.202508650129239</v>
      </c>
      <c r="Y206" s="9">
        <f>IF(testdata[[#This Row],[pd-limit1]]&lt;6,6,IF(testdata[[#This Row],[pd-limit1]]&gt;50,50,testdata[[#This Row],[pd-limit1]]))</f>
        <v>26.202508650129239</v>
      </c>
      <c r="Z206" s="14">
        <f>0.2*testdata[[#This Row],[pd-limit2]]+0.8*Z205</f>
        <v>23.096393801816273</v>
      </c>
      <c r="AA206" s="14">
        <f>0.33*testdata[[#This Row],[period]]+0.67*AA205</f>
        <v>21.882675472550126</v>
      </c>
      <c r="AB206" s="32">
        <f>TRUNC(testdata[[#This Row],[SmPd]]+0.5,0)</f>
        <v>22</v>
      </c>
      <c r="AC206" s="14">
        <f ca="1">IF(testdata[[#This Row],[PdInt]]&lt;=0,0,AVERAGE(OFFSET(testdata[[#This Row],[price]],0,0,-testdata[[#This Row],[PdInt]],1)))</f>
        <v>242.95727272727271</v>
      </c>
      <c r="AD206" s="14">
        <f ca="1">IF(testdata[[#This Row],[i]]&lt;11,testdata[[#This Row],[price]],(4*testdata[[#This Row],[iTrend]]+3*AC205+2*AC204+AC203)/10)</f>
        <v>242.7586019480519</v>
      </c>
      <c r="AE206" s="14">
        <f>(4*testdata[[#This Row],[price]]+3*H205+2*H204+H203)/10</f>
        <v>245.714</v>
      </c>
      <c r="AF206" t="str">
        <f ca="1">IF(OR(ROUND(testdata[[#This Row],[Trendline]],4)&lt;&gt;Table3[[#This Row],[Trendline]],ROUND(testdata[[#This Row],[SmPrice]],4)&lt;&gt;Table3[[#This Row],[SmPrice]]),"ERR","")</f>
        <v/>
      </c>
      <c r="AG206" s="3">
        <v>43032</v>
      </c>
      <c r="AH206" s="14">
        <v>21.8827</v>
      </c>
      <c r="AI206" s="35">
        <v>22</v>
      </c>
      <c r="AJ206" s="14">
        <v>242.9573</v>
      </c>
      <c r="AK206" s="14">
        <v>242.7586</v>
      </c>
      <c r="AL206" s="14">
        <v>245.714</v>
      </c>
    </row>
    <row r="207" spans="1:38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31">
        <f>(testdata[[#This Row],[high]]+testdata[[#This Row],[low]])/2</f>
        <v>244.495</v>
      </c>
      <c r="I207" s="24">
        <f>(4*testdata[[#This Row],[price]]+3*H206+2*H205+H204)/10</f>
        <v>245.31299999999996</v>
      </c>
      <c r="J207" s="9">
        <f>(0.0962*testdata[[#This Row],[smooth]]+0.5769*I205-0.5769*I203-0.0962*I201)*(0.075*$Z206+0.54)</f>
        <v>1.3346509368121433</v>
      </c>
      <c r="K207" s="14">
        <f t="shared" si="3"/>
        <v>0.7228973150252278</v>
      </c>
      <c r="L207" s="14">
        <f>(0.0962*testdata[[#This Row],[detrender]]+0.5769*J205-0.5769*J203-0.0962*J201)*(0.075*$Z206+0.54)</f>
        <v>0.18316678913124212</v>
      </c>
      <c r="M207" s="9">
        <f>(0.0962*testdata[[#This Row],[I1]]+0.5769*K205-0.5769*K203-0.0962*K201)*(0.075*$Z206+0.54)</f>
        <v>-5.5695685413165788E-2</v>
      </c>
      <c r="N207" s="9">
        <f>(0.0962*testdata[[#This Row],[Q1]]+0.5769*L205-0.5769*L203-0.0962*L201)*(0.075*$Z206+0.54)</f>
        <v>1.0717286768448611</v>
      </c>
      <c r="O207" s="9">
        <f>testdata[[#This Row],[I1]]-testdata[[#This Row],[JQ]]</f>
        <v>-0.34883136181963326</v>
      </c>
      <c r="P207" s="9">
        <f>testdata[[#This Row],[Q1]]+testdata[[#This Row],[jI]]</f>
        <v>0.12747110371807635</v>
      </c>
      <c r="Q207" s="9">
        <f>0.2*testdata[[#This Row],[I2]]+0.8*Q206</f>
        <v>0.55209608035524438</v>
      </c>
      <c r="R207" s="9">
        <f>0.2*testdata[[#This Row],[Q2]]+0.8*R206</f>
        <v>-0.76320468224444271</v>
      </c>
      <c r="S207" s="9">
        <f>testdata[[#This Row],[I2'']]*Q206+testdata[[#This Row],[Q2'']]*R206</f>
        <v>1.1815830788728576</v>
      </c>
      <c r="T207" s="9">
        <f>testdata[[#This Row],[I2'']]*R206-testdata[[#This Row],[Q2'']]*Q206</f>
        <v>4.896335798328566E-2</v>
      </c>
      <c r="U207" s="9">
        <f>0.2*testdata[[#This Row],[Re]]+0.8*U206</f>
        <v>4.8929433146564332</v>
      </c>
      <c r="V207" s="9">
        <f>0.2*testdata[[#This Row],[Im]]+0.8*V206</f>
        <v>1.148326754174394</v>
      </c>
      <c r="W207" s="9">
        <f>IF(AND(testdata[[#This Row],[Re'']]&lt;&gt;0,testdata[[#This Row],[Im'']]&lt;&gt;0),2*PI()/ATAN(testdata[[#This Row],[Im'']]/testdata[[#This Row],[Re'']]),0)</f>
        <v>27.256747294311548</v>
      </c>
      <c r="X207" s="9">
        <f>IF(testdata[[#This Row],[pd-atan]]&gt;1.5*Z206,1.5*Z206,IF(testdata[[#This Row],[pd-atan]]&lt;0.67*Z206,0.67*Z206,testdata[[#This Row],[pd-atan]]))</f>
        <v>27.256747294311548</v>
      </c>
      <c r="Y207" s="9">
        <f>IF(testdata[[#This Row],[pd-limit1]]&lt;6,6,IF(testdata[[#This Row],[pd-limit1]]&gt;50,50,testdata[[#This Row],[pd-limit1]]))</f>
        <v>27.256747294311548</v>
      </c>
      <c r="Z207" s="14">
        <f>0.2*testdata[[#This Row],[pd-limit2]]+0.8*Z206</f>
        <v>23.928464500315329</v>
      </c>
      <c r="AA207" s="14">
        <f>0.33*testdata[[#This Row],[period]]+0.67*AA206</f>
        <v>22.557785851712644</v>
      </c>
      <c r="AB207" s="32">
        <f>TRUNC(testdata[[#This Row],[SmPd]]+0.5,0)</f>
        <v>23</v>
      </c>
      <c r="AC207" s="14">
        <f ca="1">IF(testdata[[#This Row],[PdInt]]&lt;=0,0,AVERAGE(OFFSET(testdata[[#This Row],[price]],0,0,-testdata[[#This Row],[PdInt]],1)))</f>
        <v>243.02413043478259</v>
      </c>
      <c r="AD207" s="14">
        <f ca="1">IF(testdata[[#This Row],[i]]&lt;11,testdata[[#This Row],[price]],(4*testdata[[#This Row],[iTrend]]+3*AC206+2*AC205+AC204)/10)</f>
        <v>242.90981018257102</v>
      </c>
      <c r="AE207" s="14">
        <f>(4*testdata[[#This Row],[price]]+3*H206+2*H205+H204)/10</f>
        <v>245.31299999999996</v>
      </c>
      <c r="AF207" t="str">
        <f ca="1">IF(OR(ROUND(testdata[[#This Row],[Trendline]],4)&lt;&gt;Table3[[#This Row],[Trendline]],ROUND(testdata[[#This Row],[SmPrice]],4)&lt;&gt;Table3[[#This Row],[SmPrice]]),"ERR","")</f>
        <v/>
      </c>
      <c r="AG207" s="3">
        <v>43033</v>
      </c>
      <c r="AH207" s="14">
        <v>22.5578</v>
      </c>
      <c r="AI207" s="35">
        <v>23</v>
      </c>
      <c r="AJ207" s="14">
        <v>243.0241</v>
      </c>
      <c r="AK207" s="14">
        <v>242.90979999999999</v>
      </c>
      <c r="AL207" s="14">
        <v>245.31299999999999</v>
      </c>
    </row>
    <row r="208" spans="1:38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31">
        <f>(testdata[[#This Row],[high]]+testdata[[#This Row],[low]])/2</f>
        <v>245.2</v>
      </c>
      <c r="I208" s="24">
        <f>(4*testdata[[#This Row],[price]]+3*H207+2*H206+H205)/10</f>
        <v>245.1875</v>
      </c>
      <c r="J208" s="9">
        <f>(0.0962*testdata[[#This Row],[smooth]]+0.5769*I206-0.5769*I204-0.0962*I202)*(0.075*$Z207+0.54)</f>
        <v>0.93701292940811665</v>
      </c>
      <c r="K208" s="14">
        <f t="shared" si="3"/>
        <v>0.5318502730068061</v>
      </c>
      <c r="L208" s="14">
        <f>(0.0962*testdata[[#This Row],[detrender]]+0.5769*J206-0.5769*J204-0.0962*J202)*(0.075*$Z207+0.54)</f>
        <v>0.13803150957212185</v>
      </c>
      <c r="M208" s="9">
        <f>(0.0962*testdata[[#This Row],[I1]]+0.5769*K206-0.5769*K204-0.0962*K202)*(0.075*$Z207+0.54)</f>
        <v>-5.843036067153027E-2</v>
      </c>
      <c r="N208" s="9">
        <f>(0.0962*testdata[[#This Row],[Q1]]+0.5769*L206-0.5769*L204-0.0962*L202)*(0.075*$Z207+0.54)</f>
        <v>0.61729878024642226</v>
      </c>
      <c r="O208" s="9">
        <f>testdata[[#This Row],[I1]]-testdata[[#This Row],[JQ]]</f>
        <v>-8.5448507239616167E-2</v>
      </c>
      <c r="P208" s="9">
        <f>testdata[[#This Row],[Q1]]+testdata[[#This Row],[jI]]</f>
        <v>7.9601148900591584E-2</v>
      </c>
      <c r="Q208" s="9">
        <f>0.2*testdata[[#This Row],[I2]]+0.8*Q207</f>
        <v>0.42458716283627229</v>
      </c>
      <c r="R208" s="9">
        <f>0.2*testdata[[#This Row],[Q2]]+0.8*R207</f>
        <v>-0.59464351601543586</v>
      </c>
      <c r="S208" s="9">
        <f>testdata[[#This Row],[I2'']]*Q207+testdata[[#This Row],[Q2'']]*R207</f>
        <v>0.68824762406033879</v>
      </c>
      <c r="T208" s="9">
        <f>testdata[[#This Row],[I2'']]*R207-testdata[[#This Row],[Q2'']]*Q207</f>
        <v>4.2534437032564765E-3</v>
      </c>
      <c r="U208" s="9">
        <f>0.2*testdata[[#This Row],[Re]]+0.8*U207</f>
        <v>4.0520041765372143</v>
      </c>
      <c r="V208" s="9">
        <f>0.2*testdata[[#This Row],[Im]]+0.8*V207</f>
        <v>0.9195120920801666</v>
      </c>
      <c r="W208" s="9">
        <f>IF(AND(testdata[[#This Row],[Re'']]&lt;&gt;0,testdata[[#This Row],[Im'']]&lt;&gt;0),2*PI()/ATAN(testdata[[#This Row],[Im'']]/testdata[[#This Row],[Re'']]),0)</f>
        <v>28.156966057641498</v>
      </c>
      <c r="X208" s="9">
        <f>IF(testdata[[#This Row],[pd-atan]]&gt;1.5*Z207,1.5*Z207,IF(testdata[[#This Row],[pd-atan]]&lt;0.67*Z207,0.67*Z207,testdata[[#This Row],[pd-atan]]))</f>
        <v>28.156966057641498</v>
      </c>
      <c r="Y208" s="9">
        <f>IF(testdata[[#This Row],[pd-limit1]]&lt;6,6,IF(testdata[[#This Row],[pd-limit1]]&gt;50,50,testdata[[#This Row],[pd-limit1]]))</f>
        <v>28.156966057641498</v>
      </c>
      <c r="Z208" s="14">
        <f>0.2*testdata[[#This Row],[pd-limit2]]+0.8*Z207</f>
        <v>24.774164811780565</v>
      </c>
      <c r="AA208" s="14">
        <f>0.33*testdata[[#This Row],[period]]+0.67*AA207</f>
        <v>23.289190908535058</v>
      </c>
      <c r="AB208" s="32">
        <f>TRUNC(testdata[[#This Row],[SmPd]]+0.5,0)</f>
        <v>23</v>
      </c>
      <c r="AC208" s="14">
        <f ca="1">IF(testdata[[#This Row],[PdInt]]&lt;=0,0,AVERAGE(OFFSET(testdata[[#This Row],[price]],0,0,-testdata[[#This Row],[PdInt]],1)))</f>
        <v>243.31869565217386</v>
      </c>
      <c r="AD208" s="14">
        <f ca="1">IF(testdata[[#This Row],[i]]&lt;11,testdata[[#This Row],[price]],(4*testdata[[#This Row],[iTrend]]+3*AC207+2*AC206+AC205)/10)</f>
        <v>243.10848146056841</v>
      </c>
      <c r="AE208" s="14">
        <f>(4*testdata[[#This Row],[price]]+3*H207+2*H206+H205)/10</f>
        <v>245.1875</v>
      </c>
      <c r="AF208" t="str">
        <f ca="1">IF(OR(ROUND(testdata[[#This Row],[Trendline]],4)&lt;&gt;Table3[[#This Row],[Trendline]],ROUND(testdata[[#This Row],[SmPrice]],4)&lt;&gt;Table3[[#This Row],[SmPrice]]),"ERR","")</f>
        <v/>
      </c>
      <c r="AG208" s="3">
        <v>43034</v>
      </c>
      <c r="AH208" s="14">
        <v>23.289200000000001</v>
      </c>
      <c r="AI208" s="35">
        <v>23</v>
      </c>
      <c r="AJ208" s="14">
        <v>243.31870000000001</v>
      </c>
      <c r="AK208" s="14">
        <v>243.10849999999999</v>
      </c>
      <c r="AL208" s="14">
        <v>245.1875</v>
      </c>
    </row>
    <row r="209" spans="1:38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31">
        <f>(testdata[[#This Row],[high]]+testdata[[#This Row],[low]])/2</f>
        <v>246.035</v>
      </c>
      <c r="I209" s="24">
        <f>(4*testdata[[#This Row],[price]]+3*H208+2*H207+H206)/10</f>
        <v>245.45049999999998</v>
      </c>
      <c r="J209" s="9">
        <f>(0.0962*testdata[[#This Row],[smooth]]+0.5769*I207-0.5769*I205-0.0962*I203)*(0.075*$Z208+0.54)</f>
        <v>-0.11657484729365099</v>
      </c>
      <c r="K209" s="14">
        <f t="shared" si="3"/>
        <v>0.76756981258945323</v>
      </c>
      <c r="L209" s="14">
        <f>(0.0962*testdata[[#This Row],[detrender]]+0.5769*J207-0.5769*J205-0.0962*J203)*(0.075*$Z208+0.54)</f>
        <v>0.96195640066092414</v>
      </c>
      <c r="M209" s="9">
        <f>(0.0962*testdata[[#This Row],[I1]]+0.5769*K207-0.5769*K205-0.0962*K203)*(0.075*$Z208+0.54)</f>
        <v>0.23036141773565327</v>
      </c>
      <c r="N209" s="9">
        <f>(0.0962*testdata[[#This Row],[Q1]]+0.5769*L207-0.5769*L205-0.0962*L203)*(0.075*$Z208+0.54)</f>
        <v>0.68806535842258731</v>
      </c>
      <c r="O209" s="9">
        <f>testdata[[#This Row],[I1]]-testdata[[#This Row],[JQ]]</f>
        <v>7.9504454166865912E-2</v>
      </c>
      <c r="P209" s="9">
        <f>testdata[[#This Row],[Q1]]+testdata[[#This Row],[jI]]</f>
        <v>1.1923178183965775</v>
      </c>
      <c r="Q209" s="9">
        <f>0.2*testdata[[#This Row],[I2]]+0.8*Q208</f>
        <v>0.35557062110239107</v>
      </c>
      <c r="R209" s="9">
        <f>0.2*testdata[[#This Row],[Q2]]+0.8*R208</f>
        <v>-0.23725124913303322</v>
      </c>
      <c r="S209" s="9">
        <f>testdata[[#This Row],[I2'']]*Q208+testdata[[#This Row],[Q2'']]*R208</f>
        <v>0.2920506381653164</v>
      </c>
      <c r="T209" s="9">
        <f>testdata[[#This Row],[I2'']]*R208-testdata[[#This Row],[Q2'']]*Q208</f>
        <v>-0.11070392957536197</v>
      </c>
      <c r="U209" s="9">
        <f>0.2*testdata[[#This Row],[Re]]+0.8*U208</f>
        <v>3.3000134688628346</v>
      </c>
      <c r="V209" s="9">
        <f>0.2*testdata[[#This Row],[Im]]+0.8*V208</f>
        <v>0.71346888774906092</v>
      </c>
      <c r="W209" s="9">
        <f>IF(AND(testdata[[#This Row],[Re'']]&lt;&gt;0,testdata[[#This Row],[Im'']]&lt;&gt;0),2*PI()/ATAN(testdata[[#This Row],[Im'']]/testdata[[#This Row],[Re'']]),0)</f>
        <v>29.508970195686448</v>
      </c>
      <c r="X209" s="9">
        <f>IF(testdata[[#This Row],[pd-atan]]&gt;1.5*Z208,1.5*Z208,IF(testdata[[#This Row],[pd-atan]]&lt;0.67*Z208,0.67*Z208,testdata[[#This Row],[pd-atan]]))</f>
        <v>29.508970195686448</v>
      </c>
      <c r="Y209" s="9">
        <f>IF(testdata[[#This Row],[pd-limit1]]&lt;6,6,IF(testdata[[#This Row],[pd-limit1]]&gt;50,50,testdata[[#This Row],[pd-limit1]]))</f>
        <v>29.508970195686448</v>
      </c>
      <c r="Z209" s="14">
        <f>0.2*testdata[[#This Row],[pd-limit2]]+0.8*Z208</f>
        <v>25.721125888561744</v>
      </c>
      <c r="AA209" s="14">
        <f>0.33*testdata[[#This Row],[period]]+0.67*AA208</f>
        <v>24.091729451943866</v>
      </c>
      <c r="AB209" s="32">
        <f>TRUNC(testdata[[#This Row],[SmPd]]+0.5,0)</f>
        <v>24</v>
      </c>
      <c r="AC209" s="14">
        <f ca="1">IF(testdata[[#This Row],[PdInt]]&lt;=0,0,AVERAGE(OFFSET(testdata[[#This Row],[price]],0,0,-testdata[[#This Row],[PdInt]],1)))</f>
        <v>243.43187499999996</v>
      </c>
      <c r="AD209" s="14">
        <f ca="1">IF(testdata[[#This Row],[i]]&lt;11,testdata[[#This Row],[price]],(4*testdata[[#This Row],[iTrend]]+3*AC208+2*AC207+AC206)/10)</f>
        <v>243.26891205533593</v>
      </c>
      <c r="AE209" s="14">
        <f>(4*testdata[[#This Row],[price]]+3*H208+2*H207+H206)/10</f>
        <v>245.45049999999998</v>
      </c>
      <c r="AF209" t="str">
        <f ca="1">IF(OR(ROUND(testdata[[#This Row],[Trendline]],4)&lt;&gt;Table3[[#This Row],[Trendline]],ROUND(testdata[[#This Row],[SmPrice]],4)&lt;&gt;Table3[[#This Row],[SmPrice]]),"ERR","")</f>
        <v/>
      </c>
      <c r="AG209" s="3">
        <v>43035</v>
      </c>
      <c r="AH209" s="14">
        <v>24.091699999999999</v>
      </c>
      <c r="AI209" s="35">
        <v>24</v>
      </c>
      <c r="AJ209" s="14">
        <v>243.43190000000001</v>
      </c>
      <c r="AK209" s="14">
        <v>243.2689</v>
      </c>
      <c r="AL209" s="14">
        <v>245.45050000000001</v>
      </c>
    </row>
    <row r="210" spans="1:38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31">
        <f>(testdata[[#This Row],[high]]+testdata[[#This Row],[low]])/2</f>
        <v>246.26999999999998</v>
      </c>
      <c r="I210" s="24">
        <f>(4*testdata[[#This Row],[price]]+3*H209+2*H208+H207)/10</f>
        <v>245.80799999999999</v>
      </c>
      <c r="J210" s="9">
        <f>(0.0962*testdata[[#This Row],[smooth]]+0.5769*I208-0.5769*I206-0.0962*I204)*(0.075*$Z209+0.54)</f>
        <v>-0.58059841646997801</v>
      </c>
      <c r="K210" s="14">
        <f t="shared" si="3"/>
        <v>1.3346509368121433</v>
      </c>
      <c r="L210" s="14">
        <f>(0.0962*testdata[[#This Row],[detrender]]+0.5769*J208-0.5769*J206-0.0962*J204)*(0.075*$Z209+0.54)</f>
        <v>-6.8256741330931403E-2</v>
      </c>
      <c r="M210" s="9">
        <f>(0.0962*testdata[[#This Row],[I1]]+0.5769*K208-0.5769*K206-0.0962*K204)*(0.075*$Z209+0.54)</f>
        <v>0.19903546814973608</v>
      </c>
      <c r="N210" s="9">
        <f>(0.0962*testdata[[#This Row],[Q1]]+0.5769*L208-0.5769*L206-0.0962*L204)*(0.075*$Z209+0.54)</f>
        <v>-0.11039482662253559</v>
      </c>
      <c r="O210" s="9">
        <f>testdata[[#This Row],[I1]]-testdata[[#This Row],[JQ]]</f>
        <v>1.4450457634346789</v>
      </c>
      <c r="P210" s="9">
        <f>testdata[[#This Row],[Q1]]+testdata[[#This Row],[jI]]</f>
        <v>0.13077872681880467</v>
      </c>
      <c r="Q210" s="9">
        <f>0.2*testdata[[#This Row],[I2]]+0.8*Q209</f>
        <v>0.5734656495688486</v>
      </c>
      <c r="R210" s="9">
        <f>0.2*testdata[[#This Row],[Q2]]+0.8*R209</f>
        <v>-0.16364525394266563</v>
      </c>
      <c r="S210" s="9">
        <f>testdata[[#This Row],[I2'']]*Q209+testdata[[#This Row],[Q2'']]*R209</f>
        <v>0.24273257811067148</v>
      </c>
      <c r="T210" s="9">
        <f>testdata[[#This Row],[I2'']]*R209-testdata[[#This Row],[Q2'']]*Q209</f>
        <v>-7.7867997110243489E-2</v>
      </c>
      <c r="U210" s="9">
        <f>0.2*testdata[[#This Row],[Re]]+0.8*U209</f>
        <v>2.688557290712402</v>
      </c>
      <c r="V210" s="9">
        <f>0.2*testdata[[#This Row],[Im]]+0.8*V209</f>
        <v>0.55520151077720004</v>
      </c>
      <c r="W210" s="9">
        <f>IF(AND(testdata[[#This Row],[Re'']]&lt;&gt;0,testdata[[#This Row],[Im'']]&lt;&gt;0),2*PI()/ATAN(testdata[[#This Row],[Im'']]/testdata[[#This Row],[Re'']]),0)</f>
        <v>30.853949037519751</v>
      </c>
      <c r="X210" s="9">
        <f>IF(testdata[[#This Row],[pd-atan]]&gt;1.5*Z209,1.5*Z209,IF(testdata[[#This Row],[pd-atan]]&lt;0.67*Z209,0.67*Z209,testdata[[#This Row],[pd-atan]]))</f>
        <v>30.853949037519751</v>
      </c>
      <c r="Y210" s="9">
        <f>IF(testdata[[#This Row],[pd-limit1]]&lt;6,6,IF(testdata[[#This Row],[pd-limit1]]&gt;50,50,testdata[[#This Row],[pd-limit1]]))</f>
        <v>30.853949037519751</v>
      </c>
      <c r="Z210" s="14">
        <f>0.2*testdata[[#This Row],[pd-limit2]]+0.8*Z209</f>
        <v>26.747690518353348</v>
      </c>
      <c r="AA210" s="14">
        <f>0.33*testdata[[#This Row],[period]]+0.67*AA209</f>
        <v>24.968196603858999</v>
      </c>
      <c r="AB210" s="32">
        <f>TRUNC(testdata[[#This Row],[SmPd]]+0.5,0)</f>
        <v>25</v>
      </c>
      <c r="AC210" s="14">
        <f ca="1">IF(testdata[[#This Row],[PdInt]]&lt;=0,0,AVERAGE(OFFSET(testdata[[#This Row],[price]],0,0,-testdata[[#This Row],[PdInt]],1)))</f>
        <v>243.54539999999994</v>
      </c>
      <c r="AD210" s="14">
        <f ca="1">IF(testdata[[#This Row],[i]]&lt;11,testdata[[#This Row],[price]],(4*testdata[[#This Row],[iTrend]]+3*AC209+2*AC208+AC207)/10)</f>
        <v>243.41387467391297</v>
      </c>
      <c r="AE210" s="14">
        <f>(4*testdata[[#This Row],[price]]+3*H209+2*H208+H207)/10</f>
        <v>245.80799999999999</v>
      </c>
      <c r="AF210" t="str">
        <f ca="1">IF(OR(ROUND(testdata[[#This Row],[Trendline]],4)&lt;&gt;Table3[[#This Row],[Trendline]],ROUND(testdata[[#This Row],[SmPrice]],4)&lt;&gt;Table3[[#This Row],[SmPrice]]),"ERR","")</f>
        <v/>
      </c>
      <c r="AG210" s="3">
        <v>43038</v>
      </c>
      <c r="AH210" s="14">
        <v>24.9682</v>
      </c>
      <c r="AI210" s="35">
        <v>25</v>
      </c>
      <c r="AJ210" s="14">
        <v>243.5454</v>
      </c>
      <c r="AK210" s="14">
        <v>243.41390000000001</v>
      </c>
      <c r="AL210" s="14">
        <v>245.80799999999999</v>
      </c>
    </row>
    <row r="211" spans="1:38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31">
        <f>(testdata[[#This Row],[high]]+testdata[[#This Row],[low]])/2</f>
        <v>246.38499999999999</v>
      </c>
      <c r="I211" s="24">
        <f>(4*testdata[[#This Row],[price]]+3*H210+2*H209+H208)/10</f>
        <v>246.16199999999998</v>
      </c>
      <c r="J211" s="9">
        <f>(0.0962*testdata[[#This Row],[smooth]]+0.5769*I209-0.5769*I207-0.0962*I205)*(0.075*$Z210+0.54)</f>
        <v>0.35676175372248908</v>
      </c>
      <c r="K211" s="14">
        <f t="shared" si="3"/>
        <v>0.93701292940811665</v>
      </c>
      <c r="L211" s="14">
        <f>(0.0962*testdata[[#This Row],[detrender]]+0.5769*J209-0.5769*J207-0.0962*J205)*(0.075*$Z210+0.54)</f>
        <v>-2.174491318828526</v>
      </c>
      <c r="M211" s="9">
        <f>(0.0962*testdata[[#This Row],[I1]]+0.5769*K209-0.5769*K207-0.0962*K205)*(0.075*$Z210+0.54)</f>
        <v>0.15053267303589782</v>
      </c>
      <c r="N211" s="9">
        <f>(0.0962*testdata[[#This Row],[Q1]]+0.5769*L209-0.5769*L207-0.0962*L205)*(0.075*$Z210+0.54)</f>
        <v>0.6244870194634361</v>
      </c>
      <c r="O211" s="9">
        <f>testdata[[#This Row],[I1]]-testdata[[#This Row],[JQ]]</f>
        <v>0.31252590994468055</v>
      </c>
      <c r="P211" s="9">
        <f>testdata[[#This Row],[Q1]]+testdata[[#This Row],[jI]]</f>
        <v>-2.0239586457926282</v>
      </c>
      <c r="Q211" s="9">
        <f>0.2*testdata[[#This Row],[I2]]+0.8*Q210</f>
        <v>0.52127770164401499</v>
      </c>
      <c r="R211" s="9">
        <f>0.2*testdata[[#This Row],[Q2]]+0.8*R210</f>
        <v>-0.53570793231265823</v>
      </c>
      <c r="S211" s="9">
        <f>testdata[[#This Row],[I2'']]*Q210+testdata[[#This Row],[Q2'']]*R210</f>
        <v>0.38660091640144678</v>
      </c>
      <c r="T211" s="9">
        <f>testdata[[#This Row],[I2'']]*R210-testdata[[#This Row],[Q2'']]*Q210</f>
        <v>0.22190547552267939</v>
      </c>
      <c r="U211" s="9">
        <f>0.2*testdata[[#This Row],[Re]]+0.8*U210</f>
        <v>2.2281660158502112</v>
      </c>
      <c r="V211" s="9">
        <f>0.2*testdata[[#This Row],[Im]]+0.8*V210</f>
        <v>0.48854230372629592</v>
      </c>
      <c r="W211" s="9">
        <f>IF(AND(testdata[[#This Row],[Re'']]&lt;&gt;0,testdata[[#This Row],[Im'']]&lt;&gt;0),2*PI()/ATAN(testdata[[#This Row],[Im'']]/testdata[[#This Row],[Re'']]),0)</f>
        <v>29.110106885696805</v>
      </c>
      <c r="X211" s="9">
        <f>IF(testdata[[#This Row],[pd-atan]]&gt;1.5*Z210,1.5*Z210,IF(testdata[[#This Row],[pd-atan]]&lt;0.67*Z210,0.67*Z210,testdata[[#This Row],[pd-atan]]))</f>
        <v>29.110106885696805</v>
      </c>
      <c r="Y211" s="9">
        <f>IF(testdata[[#This Row],[pd-limit1]]&lt;6,6,IF(testdata[[#This Row],[pd-limit1]]&gt;50,50,testdata[[#This Row],[pd-limit1]]))</f>
        <v>29.110106885696805</v>
      </c>
      <c r="Z211" s="14">
        <f>0.2*testdata[[#This Row],[pd-limit2]]+0.8*Z210</f>
        <v>27.220173791822042</v>
      </c>
      <c r="AA211" s="14">
        <f>0.33*testdata[[#This Row],[period]]+0.67*AA210</f>
        <v>25.711349075886805</v>
      </c>
      <c r="AB211" s="32">
        <f>TRUNC(testdata[[#This Row],[SmPd]]+0.5,0)</f>
        <v>26</v>
      </c>
      <c r="AC211" s="14">
        <f ca="1">IF(testdata[[#This Row],[PdInt]]&lt;=0,0,AVERAGE(OFFSET(testdata[[#This Row],[price]],0,0,-testdata[[#This Row],[PdInt]],1)))</f>
        <v>243.65461538461534</v>
      </c>
      <c r="AD211" s="14">
        <f ca="1">IF(testdata[[#This Row],[i]]&lt;11,testdata[[#This Row],[price]],(4*testdata[[#This Row],[iTrend]]+3*AC210+2*AC209+AC208)/10)</f>
        <v>243.54371071906354</v>
      </c>
      <c r="AE211" s="14">
        <f>(4*testdata[[#This Row],[price]]+3*H210+2*H209+H208)/10</f>
        <v>246.16199999999998</v>
      </c>
      <c r="AF211" t="str">
        <f ca="1">IF(OR(ROUND(testdata[[#This Row],[Trendline]],4)&lt;&gt;Table3[[#This Row],[Trendline]],ROUND(testdata[[#This Row],[SmPrice]],4)&lt;&gt;Table3[[#This Row],[SmPrice]]),"ERR","")</f>
        <v/>
      </c>
      <c r="AG211" s="3">
        <v>43039</v>
      </c>
      <c r="AH211" s="14">
        <v>25.711300000000001</v>
      </c>
      <c r="AI211" s="35">
        <v>26</v>
      </c>
      <c r="AJ211" s="14">
        <v>243.65459999999999</v>
      </c>
      <c r="AK211" s="14">
        <v>243.5437</v>
      </c>
      <c r="AL211" s="14">
        <v>246.16200000000001</v>
      </c>
    </row>
    <row r="212" spans="1:38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31">
        <f>(testdata[[#This Row],[high]]+testdata[[#This Row],[low]])/2</f>
        <v>246.98000000000002</v>
      </c>
      <c r="I212" s="24">
        <f>(4*testdata[[#This Row],[price]]+3*H211+2*H210+H209)/10</f>
        <v>246.56499999999997</v>
      </c>
      <c r="J212" s="9">
        <f>(0.0962*testdata[[#This Row],[smooth]]+0.5769*I210-0.5769*I208-0.0962*I206)*(0.075*$Z211+0.54)</f>
        <v>1.1354337189237851</v>
      </c>
      <c r="K212" s="14">
        <f t="shared" si="3"/>
        <v>-0.11657484729365099</v>
      </c>
      <c r="L212" s="14">
        <f>(0.0962*testdata[[#This Row],[detrender]]+0.5769*J210-0.5769*J208-0.0962*J206)*(0.075*$Z211+0.54)</f>
        <v>-2.1687845450157388</v>
      </c>
      <c r="M212" s="9">
        <f>(0.0962*testdata[[#This Row],[I1]]+0.5769*K210-0.5769*K208-0.0962*K206)*(0.075*$Z211+0.54)</f>
        <v>1.0355456252200619</v>
      </c>
      <c r="N212" s="9">
        <f>(0.0962*testdata[[#This Row],[Q1]]+0.5769*L210-0.5769*L208-0.0962*L206)*(0.075*$Z211+0.54)</f>
        <v>-0.89863630083237989</v>
      </c>
      <c r="O212" s="9">
        <f>testdata[[#This Row],[I1]]-testdata[[#This Row],[JQ]]</f>
        <v>0.78206145353872891</v>
      </c>
      <c r="P212" s="9">
        <f>testdata[[#This Row],[Q1]]+testdata[[#This Row],[jI]]</f>
        <v>-1.1332389197956769</v>
      </c>
      <c r="Q212" s="9">
        <f>0.2*testdata[[#This Row],[I2]]+0.8*Q211</f>
        <v>0.57343445202295784</v>
      </c>
      <c r="R212" s="9">
        <f>0.2*testdata[[#This Row],[Q2]]+0.8*R211</f>
        <v>-0.65521412980926197</v>
      </c>
      <c r="S212" s="9">
        <f>testdata[[#This Row],[I2'']]*Q211+testdata[[#This Row],[Q2'']]*R211</f>
        <v>0.64992199989618005</v>
      </c>
      <c r="T212" s="9">
        <f>testdata[[#This Row],[I2'']]*R211-testdata[[#This Row],[Q2'']]*Q211</f>
        <v>3.4355131061594435E-2</v>
      </c>
      <c r="U212" s="9">
        <f>0.2*testdata[[#This Row],[Re]]+0.8*U211</f>
        <v>1.9125172126594052</v>
      </c>
      <c r="V212" s="9">
        <f>0.2*testdata[[#This Row],[Im]]+0.8*V211</f>
        <v>0.39770486919335563</v>
      </c>
      <c r="W212" s="9">
        <f>IF(AND(testdata[[#This Row],[Re'']]&lt;&gt;0,testdata[[#This Row],[Im'']]&lt;&gt;0),2*PI()/ATAN(testdata[[#This Row],[Im'']]/testdata[[#This Row],[Re'']]),0)</f>
        <v>30.645733799680389</v>
      </c>
      <c r="X212" s="9">
        <f>IF(testdata[[#This Row],[pd-atan]]&gt;1.5*Z211,1.5*Z211,IF(testdata[[#This Row],[pd-atan]]&lt;0.67*Z211,0.67*Z211,testdata[[#This Row],[pd-atan]]))</f>
        <v>30.645733799680389</v>
      </c>
      <c r="Y212" s="9">
        <f>IF(testdata[[#This Row],[pd-limit1]]&lt;6,6,IF(testdata[[#This Row],[pd-limit1]]&gt;50,50,testdata[[#This Row],[pd-limit1]]))</f>
        <v>30.645733799680389</v>
      </c>
      <c r="Z212" s="14">
        <f>0.2*testdata[[#This Row],[pd-limit2]]+0.8*Z211</f>
        <v>27.905285793393713</v>
      </c>
      <c r="AA212" s="14">
        <f>0.33*testdata[[#This Row],[period]]+0.67*AA211</f>
        <v>26.435348192664087</v>
      </c>
      <c r="AB212" s="32">
        <f>TRUNC(testdata[[#This Row],[SmPd]]+0.5,0)</f>
        <v>26</v>
      </c>
      <c r="AC212" s="14">
        <f ca="1">IF(testdata[[#This Row],[PdInt]]&lt;=0,0,AVERAGE(OFFSET(testdata[[#This Row],[price]],0,0,-testdata[[#This Row],[PdInt]],1)))</f>
        <v>243.96769230769223</v>
      </c>
      <c r="AD212" s="14">
        <f ca="1">IF(testdata[[#This Row],[i]]&lt;11,testdata[[#This Row],[price]],(4*testdata[[#This Row],[iTrend]]+3*AC211+2*AC210+AC209)/10)</f>
        <v>243.73572903846147</v>
      </c>
      <c r="AE212" s="14">
        <f>(4*testdata[[#This Row],[price]]+3*H211+2*H210+H209)/10</f>
        <v>246.56499999999997</v>
      </c>
      <c r="AF212" t="str">
        <f ca="1">IF(OR(ROUND(testdata[[#This Row],[Trendline]],4)&lt;&gt;Table3[[#This Row],[Trendline]],ROUND(testdata[[#This Row],[SmPrice]],4)&lt;&gt;Table3[[#This Row],[SmPrice]]),"ERR","")</f>
        <v/>
      </c>
      <c r="AG212" s="3">
        <v>43040</v>
      </c>
      <c r="AH212" s="14">
        <v>26.435300000000002</v>
      </c>
      <c r="AI212" s="35">
        <v>26</v>
      </c>
      <c r="AJ212" s="14">
        <v>243.96770000000001</v>
      </c>
      <c r="AK212" s="14">
        <v>243.73570000000001</v>
      </c>
      <c r="AL212" s="14">
        <v>246.565</v>
      </c>
    </row>
    <row r="213" spans="1:38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31">
        <f>(testdata[[#This Row],[high]]+testdata[[#This Row],[low]])/2</f>
        <v>246.23500000000001</v>
      </c>
      <c r="I213" s="24">
        <f>(4*testdata[[#This Row],[price]]+3*H212+2*H211+H210)/10</f>
        <v>246.49200000000002</v>
      </c>
      <c r="J213" s="9">
        <f>(0.0962*testdata[[#This Row],[smooth]]+0.5769*I211-0.5769*I209-0.0962*I207)*(0.075*$Z212+0.54)</f>
        <v>1.3793327106283813</v>
      </c>
      <c r="K213" s="14">
        <f t="shared" si="3"/>
        <v>-0.58059841646997801</v>
      </c>
      <c r="L213" s="14">
        <f>(0.0962*testdata[[#This Row],[detrender]]+0.5769*J211-0.5769*J209-0.0962*J207)*(0.075*$Z212+0.54)</f>
        <v>0.73027666798802593</v>
      </c>
      <c r="M213" s="9">
        <f>(0.0962*testdata[[#This Row],[I1]]+0.5769*K211-0.5769*K209-0.0962*K207)*(0.075*$Z212+0.54)</f>
        <v>-7.278525102267637E-2</v>
      </c>
      <c r="N213" s="9">
        <f>(0.0962*testdata[[#This Row],[Q1]]+0.5769*L211-0.5769*L209-0.0962*L207)*(0.075*$Z212+0.54)</f>
        <v>-4.6254322229193896</v>
      </c>
      <c r="O213" s="9">
        <f>testdata[[#This Row],[I1]]-testdata[[#This Row],[JQ]]</f>
        <v>4.0448338064494118</v>
      </c>
      <c r="P213" s="9">
        <f>testdata[[#This Row],[Q1]]+testdata[[#This Row],[jI]]</f>
        <v>0.65749141696534952</v>
      </c>
      <c r="Q213" s="9">
        <f>0.2*testdata[[#This Row],[I2]]+0.8*Q212</f>
        <v>1.2677143229082488</v>
      </c>
      <c r="R213" s="9">
        <f>0.2*testdata[[#This Row],[Q2]]+0.8*R212</f>
        <v>-0.39267302045433972</v>
      </c>
      <c r="S213" s="9">
        <f>testdata[[#This Row],[I2'']]*Q212+testdata[[#This Row],[Q2'']]*R212</f>
        <v>0.98423597947511143</v>
      </c>
      <c r="T213" s="9">
        <f>testdata[[#This Row],[I2'']]*R212-testdata[[#This Row],[Q2'']]*Q212</f>
        <v>-0.60545209862263194</v>
      </c>
      <c r="U213" s="9">
        <f>0.2*testdata[[#This Row],[Re]]+0.8*U212</f>
        <v>1.7268609660225467</v>
      </c>
      <c r="V213" s="9">
        <f>0.2*testdata[[#This Row],[Im]]+0.8*V212</f>
        <v>0.19707347563015815</v>
      </c>
      <c r="W213" s="9">
        <f>IF(AND(testdata[[#This Row],[Re'']]&lt;&gt;0,testdata[[#This Row],[Im'']]&lt;&gt;0),2*PI()/ATAN(testdata[[#This Row],[Im'']]/testdata[[#This Row],[Re'']]),0)</f>
        <v>55.294751897471741</v>
      </c>
      <c r="X213" s="9">
        <f>IF(testdata[[#This Row],[pd-atan]]&gt;1.5*Z212,1.5*Z212,IF(testdata[[#This Row],[pd-atan]]&lt;0.67*Z212,0.67*Z212,testdata[[#This Row],[pd-atan]]))</f>
        <v>41.857928690090567</v>
      </c>
      <c r="Y213" s="9">
        <f>IF(testdata[[#This Row],[pd-limit1]]&lt;6,6,IF(testdata[[#This Row],[pd-limit1]]&gt;50,50,testdata[[#This Row],[pd-limit1]]))</f>
        <v>41.857928690090567</v>
      </c>
      <c r="Z213" s="14">
        <f>0.2*testdata[[#This Row],[pd-limit2]]+0.8*Z212</f>
        <v>30.695814372733082</v>
      </c>
      <c r="AA213" s="14">
        <f>0.33*testdata[[#This Row],[period]]+0.67*AA212</f>
        <v>27.841302032086858</v>
      </c>
      <c r="AB213" s="32">
        <f>TRUNC(testdata[[#This Row],[SmPd]]+0.5,0)</f>
        <v>28</v>
      </c>
      <c r="AC213" s="14">
        <f ca="1">IF(testdata[[#This Row],[PdInt]]&lt;=0,0,AVERAGE(OFFSET(testdata[[#This Row],[price]],0,0,-testdata[[#This Row],[PdInt]],1)))</f>
        <v>243.86553571428564</v>
      </c>
      <c r="AD213" s="14">
        <f ca="1">IF(testdata[[#This Row],[i]]&lt;11,testdata[[#This Row],[price]],(4*testdata[[#This Row],[iTrend]]+3*AC212+2*AC211+AC210)/10)</f>
        <v>243.82198505494497</v>
      </c>
      <c r="AE213" s="14">
        <f>(4*testdata[[#This Row],[price]]+3*H212+2*H211+H210)/10</f>
        <v>246.49200000000002</v>
      </c>
      <c r="AF213" t="str">
        <f ca="1">IF(OR(ROUND(testdata[[#This Row],[Trendline]],4)&lt;&gt;Table3[[#This Row],[Trendline]],ROUND(testdata[[#This Row],[SmPrice]],4)&lt;&gt;Table3[[#This Row],[SmPrice]]),"ERR","")</f>
        <v/>
      </c>
      <c r="AG213" s="3">
        <v>43041</v>
      </c>
      <c r="AH213" s="14">
        <v>27.8413</v>
      </c>
      <c r="AI213" s="35">
        <v>28</v>
      </c>
      <c r="AJ213" s="14">
        <v>243.8655</v>
      </c>
      <c r="AK213" s="14">
        <v>243.822</v>
      </c>
      <c r="AL213" s="14">
        <v>246.49199999999999</v>
      </c>
    </row>
    <row r="214" spans="1:38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31">
        <f>(testdata[[#This Row],[high]]+testdata[[#This Row],[low]])/2</f>
        <v>247.125</v>
      </c>
      <c r="I214" s="24">
        <f>(4*testdata[[#This Row],[price]]+3*H213+2*H212+H211)/10</f>
        <v>246.75500000000002</v>
      </c>
      <c r="J214" s="9">
        <f>(0.0962*testdata[[#This Row],[smooth]]+0.5769*I212-0.5769*I210-0.0962*I208)*(0.075*$Z213+0.54)</f>
        <v>1.6698036476638307</v>
      </c>
      <c r="K214" s="14">
        <f t="shared" si="3"/>
        <v>0.35676175372248908</v>
      </c>
      <c r="L214" s="14">
        <f>(0.0962*testdata[[#This Row],[detrender]]+0.5769*J212-0.5769*J210-0.0962*J208)*(0.075*$Z213+0.54)</f>
        <v>3.0140627505885176</v>
      </c>
      <c r="M214" s="9">
        <f>(0.0962*testdata[[#This Row],[I1]]+0.5769*K212-0.5769*K210-0.0962*K208)*(0.075*$Z213+0.54)</f>
        <v>-2.4273851362258267</v>
      </c>
      <c r="N214" s="9">
        <f>(0.0962*testdata[[#This Row],[Q1]]+0.5769*L212-0.5769*L210-0.0962*L208)*(0.075*$Z213+0.54)</f>
        <v>-2.6577858539896986</v>
      </c>
      <c r="O214" s="9">
        <f>testdata[[#This Row],[I1]]-testdata[[#This Row],[JQ]]</f>
        <v>3.0145476077121875</v>
      </c>
      <c r="P214" s="9">
        <f>testdata[[#This Row],[Q1]]+testdata[[#This Row],[jI]]</f>
        <v>0.58667761436269084</v>
      </c>
      <c r="Q214" s="9">
        <f>0.2*testdata[[#This Row],[I2]]+0.8*Q213</f>
        <v>1.6170809798690366</v>
      </c>
      <c r="R214" s="9">
        <f>0.2*testdata[[#This Row],[Q2]]+0.8*R213</f>
        <v>-0.19680289349093361</v>
      </c>
      <c r="S214" s="9">
        <f>testdata[[#This Row],[I2'']]*Q213+testdata[[#This Row],[Q2'']]*R213</f>
        <v>2.1272759061037223</v>
      </c>
      <c r="T214" s="9">
        <f>testdata[[#This Row],[I2'']]*R213-testdata[[#This Row],[Q2'']]*Q213</f>
        <v>-0.3854942258161948</v>
      </c>
      <c r="U214" s="9">
        <f>0.2*testdata[[#This Row],[Re]]+0.8*U213</f>
        <v>1.8069439540387819</v>
      </c>
      <c r="V214" s="9">
        <f>0.2*testdata[[#This Row],[Im]]+0.8*V213</f>
        <v>8.0559935340887553E-2</v>
      </c>
      <c r="W214" s="9">
        <f>IF(AND(testdata[[#This Row],[Re'']]&lt;&gt;0,testdata[[#This Row],[Im'']]&lt;&gt;0),2*PI()/ATAN(testdata[[#This Row],[Im'']]/testdata[[#This Row],[Re'']]),0)</f>
        <v>141.02397175152615</v>
      </c>
      <c r="X214" s="9">
        <f>IF(testdata[[#This Row],[pd-atan]]&gt;1.5*Z213,1.5*Z213,IF(testdata[[#This Row],[pd-atan]]&lt;0.67*Z213,0.67*Z213,testdata[[#This Row],[pd-atan]]))</f>
        <v>46.043721559099623</v>
      </c>
      <c r="Y214" s="9">
        <f>IF(testdata[[#This Row],[pd-limit1]]&lt;6,6,IF(testdata[[#This Row],[pd-limit1]]&gt;50,50,testdata[[#This Row],[pd-limit1]]))</f>
        <v>46.043721559099623</v>
      </c>
      <c r="Z214" s="14">
        <f>0.2*testdata[[#This Row],[pd-limit2]]+0.8*Z213</f>
        <v>33.765395810006396</v>
      </c>
      <c r="AA214" s="14">
        <f>0.33*testdata[[#This Row],[period]]+0.67*AA213</f>
        <v>29.796252978800304</v>
      </c>
      <c r="AB214" s="32">
        <f>TRUNC(testdata[[#This Row],[SmPd]]+0.5,0)</f>
        <v>30</v>
      </c>
      <c r="AC214" s="14">
        <f ca="1">IF(testdata[[#This Row],[PdInt]]&lt;=0,0,AVERAGE(OFFSET(testdata[[#This Row],[price]],0,0,-testdata[[#This Row],[PdInt]],1)))</f>
        <v>243.79283333333331</v>
      </c>
      <c r="AD214" s="14">
        <f ca="1">IF(testdata[[#This Row],[i]]&lt;11,testdata[[#This Row],[price]],(4*testdata[[#This Row],[iTrend]]+3*AC213+2*AC212+AC211)/10)</f>
        <v>243.835794047619</v>
      </c>
      <c r="AE214" s="14">
        <f>(4*testdata[[#This Row],[price]]+3*H213+2*H212+H211)/10</f>
        <v>246.75500000000002</v>
      </c>
      <c r="AF214" t="str">
        <f ca="1">IF(OR(ROUND(testdata[[#This Row],[Trendline]],4)&lt;&gt;Table3[[#This Row],[Trendline]],ROUND(testdata[[#This Row],[SmPrice]],4)&lt;&gt;Table3[[#This Row],[SmPrice]]),"ERR","")</f>
        <v/>
      </c>
      <c r="AG214" s="3">
        <v>43042</v>
      </c>
      <c r="AH214" s="14">
        <v>29.796299999999999</v>
      </c>
      <c r="AI214" s="35">
        <v>30</v>
      </c>
      <c r="AJ214" s="14">
        <v>243.7928</v>
      </c>
      <c r="AK214" s="14">
        <v>243.83580000000001</v>
      </c>
      <c r="AL214" s="14">
        <v>246.755</v>
      </c>
    </row>
    <row r="215" spans="1:38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31">
        <f>(testdata[[#This Row],[high]]+testdata[[#This Row],[low]])/2</f>
        <v>247.80500000000001</v>
      </c>
      <c r="I215" s="24">
        <f>(4*testdata[[#This Row],[price]]+3*H214+2*H213+H212)/10</f>
        <v>247.2045</v>
      </c>
      <c r="J215" s="9">
        <f>(0.0962*testdata[[#This Row],[smooth]]+0.5769*I213-0.5769*I211-0.0962*I209)*(0.075*$Z214+0.54)</f>
        <v>1.1033367770284228</v>
      </c>
      <c r="K215" s="14">
        <f t="shared" si="3"/>
        <v>1.1354337189237851</v>
      </c>
      <c r="L215" s="14">
        <f>(0.0962*testdata[[#This Row],[detrender]]+0.5769*J213-0.5769*J211-0.0962*J209)*(0.075*$Z214+0.54)</f>
        <v>2.1730401958892687</v>
      </c>
      <c r="M215" s="9">
        <f>(0.0962*testdata[[#This Row],[I1]]+0.5769*K213-0.5769*K211-0.0962*K209)*(0.075*$Z214+0.54)</f>
        <v>-2.581193164524441</v>
      </c>
      <c r="N215" s="9">
        <f>(0.0962*testdata[[#This Row],[Q1]]+0.5769*L213-0.5769*L211-0.0962*L209)*(0.075*$Z214+0.54)</f>
        <v>5.5065692606810019</v>
      </c>
      <c r="O215" s="9">
        <f>testdata[[#This Row],[I1]]-testdata[[#This Row],[JQ]]</f>
        <v>-4.3711355417572166</v>
      </c>
      <c r="P215" s="9">
        <f>testdata[[#This Row],[Q1]]+testdata[[#This Row],[jI]]</f>
        <v>-0.40815296863517236</v>
      </c>
      <c r="Q215" s="9">
        <f>0.2*testdata[[#This Row],[I2]]+0.8*Q214</f>
        <v>0.41943767554378597</v>
      </c>
      <c r="R215" s="9">
        <f>0.2*testdata[[#This Row],[Q2]]+0.8*R214</f>
        <v>-0.23907290851978136</v>
      </c>
      <c r="S215" s="9">
        <f>testdata[[#This Row],[I2'']]*Q214+testdata[[#This Row],[Q2'']]*R214</f>
        <v>0.72531492751432269</v>
      </c>
      <c r="T215" s="9">
        <f>testdata[[#This Row],[I2'']]*R214-testdata[[#This Row],[Q2'']]*Q214</f>
        <v>0.30405370498318007</v>
      </c>
      <c r="U215" s="9">
        <f>0.2*testdata[[#This Row],[Re]]+0.8*U214</f>
        <v>1.5906181487338902</v>
      </c>
      <c r="V215" s="9">
        <f>0.2*testdata[[#This Row],[Im]]+0.8*V214</f>
        <v>0.12525868926934605</v>
      </c>
      <c r="W215" s="9">
        <f>IF(AND(testdata[[#This Row],[Re'']]&lt;&gt;0,testdata[[#This Row],[Im'']]&lt;&gt;0),2*PI()/ATAN(testdata[[#This Row],[Im'']]/testdata[[#This Row],[Re'']]),0)</f>
        <v>79.952724594914955</v>
      </c>
      <c r="X215" s="9">
        <f>IF(testdata[[#This Row],[pd-atan]]&gt;1.5*Z214,1.5*Z214,IF(testdata[[#This Row],[pd-atan]]&lt;0.67*Z214,0.67*Z214,testdata[[#This Row],[pd-atan]]))</f>
        <v>50.648093715009594</v>
      </c>
      <c r="Y215" s="9">
        <f>IF(testdata[[#This Row],[pd-limit1]]&lt;6,6,IF(testdata[[#This Row],[pd-limit1]]&gt;50,50,testdata[[#This Row],[pd-limit1]]))</f>
        <v>50</v>
      </c>
      <c r="Z215" s="14">
        <f>0.2*testdata[[#This Row],[pd-limit2]]+0.8*Z214</f>
        <v>37.012316648005118</v>
      </c>
      <c r="AA215" s="14">
        <f>0.33*testdata[[#This Row],[period]]+0.67*AA214</f>
        <v>32.177553989637893</v>
      </c>
      <c r="AB215" s="32">
        <f>TRUNC(testdata[[#This Row],[SmPd]]+0.5,0)</f>
        <v>32</v>
      </c>
      <c r="AC215" s="14">
        <f ca="1">IF(testdata[[#This Row],[PdInt]]&lt;=0,0,AVERAGE(OFFSET(testdata[[#This Row],[price]],0,0,-testdata[[#This Row],[PdInt]],1)))</f>
        <v>243.76562499999997</v>
      </c>
      <c r="AD215" s="14">
        <f ca="1">IF(testdata[[#This Row],[i]]&lt;11,testdata[[#This Row],[price]],(4*testdata[[#This Row],[iTrend]]+3*AC214+2*AC213+AC212)/10)</f>
        <v>243.81397637362633</v>
      </c>
      <c r="AE215" s="14">
        <f>(4*testdata[[#This Row],[price]]+3*H214+2*H213+H212)/10</f>
        <v>247.2045</v>
      </c>
      <c r="AF215" t="str">
        <f ca="1">IF(OR(ROUND(testdata[[#This Row],[Trendline]],4)&lt;&gt;Table3[[#This Row],[Trendline]],ROUND(testdata[[#This Row],[SmPrice]],4)&lt;&gt;Table3[[#This Row],[SmPrice]]),"ERR","")</f>
        <v/>
      </c>
      <c r="AG215" s="3">
        <v>43045</v>
      </c>
      <c r="AH215" s="14">
        <v>32.177599999999998</v>
      </c>
      <c r="AI215" s="35">
        <v>32</v>
      </c>
      <c r="AJ215" s="14">
        <v>243.76560000000001</v>
      </c>
      <c r="AK215" s="14">
        <v>243.81399999999999</v>
      </c>
      <c r="AL215" s="14">
        <v>247.2045</v>
      </c>
    </row>
    <row r="216" spans="1:38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31">
        <f>(testdata[[#This Row],[high]]+testdata[[#This Row],[low]])/2</f>
        <v>247.91500000000002</v>
      </c>
      <c r="I216" s="24">
        <f>(4*testdata[[#This Row],[price]]+3*H215+2*H214+H213)/10</f>
        <v>247.55599999999998</v>
      </c>
      <c r="J216" s="9">
        <f>(0.0962*testdata[[#This Row],[smooth]]+0.5769*I214-0.5769*I212-0.0962*I210)*(0.075*$Z215+0.54)</f>
        <v>0.92105949735554504</v>
      </c>
      <c r="K216" s="14">
        <f t="shared" si="3"/>
        <v>1.3793327106283813</v>
      </c>
      <c r="L216" s="14">
        <f>(0.0962*testdata[[#This Row],[detrender]]+0.5769*J214-0.5769*J212-0.0962*J210)*(0.075*$Z215+0.54)</f>
        <v>1.5012430387434117</v>
      </c>
      <c r="M216" s="9">
        <f>(0.0962*testdata[[#This Row],[I1]]+0.5769*K214-0.5769*K212-0.0962*K210)*(0.075*$Z215+0.54)</f>
        <v>0.91972540761404864</v>
      </c>
      <c r="N216" s="9">
        <f>(0.0962*testdata[[#This Row],[Q1]]+0.5769*L214-0.5769*L212-0.0962*L210)*(0.075*$Z215+0.54)</f>
        <v>10.415218620478218</v>
      </c>
      <c r="O216" s="9">
        <f>testdata[[#This Row],[I1]]-testdata[[#This Row],[JQ]]</f>
        <v>-9.0358859098498368</v>
      </c>
      <c r="P216" s="9">
        <f>testdata[[#This Row],[Q1]]+testdata[[#This Row],[jI]]</f>
        <v>2.4209684463574606</v>
      </c>
      <c r="Q216" s="9">
        <f>0.2*testdata[[#This Row],[I2]]+0.8*Q215</f>
        <v>-1.4716270415349386</v>
      </c>
      <c r="R216" s="9">
        <f>0.2*testdata[[#This Row],[Q2]]+0.8*R215</f>
        <v>0.29293536245566704</v>
      </c>
      <c r="S216" s="9">
        <f>testdata[[#This Row],[I2'']]*Q215+testdata[[#This Row],[Q2'']]*R215</f>
        <v>-0.68728873467936591</v>
      </c>
      <c r="T216" s="9">
        <f>testdata[[#This Row],[I2'']]*R215-testdata[[#This Row],[Q2'']]*Q215</f>
        <v>0.22895802956313743</v>
      </c>
      <c r="U216" s="9">
        <f>0.2*testdata[[#This Row],[Re]]+0.8*U215</f>
        <v>1.1350367720512391</v>
      </c>
      <c r="V216" s="9">
        <f>0.2*testdata[[#This Row],[Im]]+0.8*V215</f>
        <v>0.14599855732810435</v>
      </c>
      <c r="W216" s="9">
        <f>IF(AND(testdata[[#This Row],[Re'']]&lt;&gt;0,testdata[[#This Row],[Im'']]&lt;&gt;0),2*PI()/ATAN(testdata[[#This Row],[Im'']]/testdata[[#This Row],[Re'']]),0)</f>
        <v>49.115596973901042</v>
      </c>
      <c r="X216" s="9">
        <f>IF(testdata[[#This Row],[pd-atan]]&gt;1.5*Z215,1.5*Z215,IF(testdata[[#This Row],[pd-atan]]&lt;0.67*Z215,0.67*Z215,testdata[[#This Row],[pd-atan]]))</f>
        <v>49.115596973901042</v>
      </c>
      <c r="Y216" s="9">
        <f>IF(testdata[[#This Row],[pd-limit1]]&lt;6,6,IF(testdata[[#This Row],[pd-limit1]]&gt;50,50,testdata[[#This Row],[pd-limit1]]))</f>
        <v>49.115596973901042</v>
      </c>
      <c r="Z216" s="14">
        <f>0.2*testdata[[#This Row],[pd-limit2]]+0.8*Z215</f>
        <v>39.432972713184306</v>
      </c>
      <c r="AA216" s="14">
        <f>0.33*testdata[[#This Row],[period]]+0.67*AA215</f>
        <v>34.57184216840821</v>
      </c>
      <c r="AB216" s="32">
        <f>TRUNC(testdata[[#This Row],[SmPd]]+0.5,0)</f>
        <v>35</v>
      </c>
      <c r="AC216" s="14">
        <f ca="1">IF(testdata[[#This Row],[PdInt]]&lt;=0,0,AVERAGE(OFFSET(testdata[[#This Row],[price]],0,0,-testdata[[#This Row],[PdInt]],1)))</f>
        <v>243.62014285714281</v>
      </c>
      <c r="AD216" s="14">
        <f ca="1">IF(testdata[[#This Row],[i]]&lt;11,testdata[[#This Row],[price]],(4*testdata[[#This Row],[iTrend]]+3*AC215+2*AC214+AC213)/10)</f>
        <v>243.72286488095239</v>
      </c>
      <c r="AE216" s="14">
        <f>(4*testdata[[#This Row],[price]]+3*H215+2*H214+H213)/10</f>
        <v>247.55599999999998</v>
      </c>
      <c r="AF216" t="str">
        <f ca="1">IF(OR(ROUND(testdata[[#This Row],[Trendline]],4)&lt;&gt;Table3[[#This Row],[Trendline]],ROUND(testdata[[#This Row],[SmPrice]],4)&lt;&gt;Table3[[#This Row],[SmPrice]]),"ERR","")</f>
        <v/>
      </c>
      <c r="AG216" s="3">
        <v>43046</v>
      </c>
      <c r="AH216" s="14">
        <v>34.571800000000003</v>
      </c>
      <c r="AI216" s="35">
        <v>35</v>
      </c>
      <c r="AJ216" s="14">
        <v>243.62010000000001</v>
      </c>
      <c r="AK216" s="14">
        <v>243.72290000000001</v>
      </c>
      <c r="AL216" s="14">
        <v>247.55600000000001</v>
      </c>
    </row>
    <row r="217" spans="1:38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31">
        <f>(testdata[[#This Row],[high]]+testdata[[#This Row],[low]])/2</f>
        <v>247.88</v>
      </c>
      <c r="I217" s="24">
        <f>(4*testdata[[#This Row],[price]]+3*H216+2*H215+H214)/10</f>
        <v>247.8</v>
      </c>
      <c r="J217" s="9">
        <f>(0.0962*testdata[[#This Row],[smooth]]+0.5769*I215-0.5769*I213-0.0962*I211)*(0.075*$Z216+0.54)</f>
        <v>1.9887220537729415</v>
      </c>
      <c r="K217" s="14">
        <f t="shared" si="3"/>
        <v>1.6698036476638307</v>
      </c>
      <c r="L217" s="14">
        <f>(0.0962*testdata[[#This Row],[detrender]]+0.5769*J215-0.5769*J213-0.0962*J211)*(0.075*$Z216+0.54)</f>
        <v>-7.7905273729165251E-3</v>
      </c>
      <c r="M217" s="9">
        <f>(0.0962*testdata[[#This Row],[I1]]+0.5769*K215-0.5769*K213-0.0962*K211)*(0.075*$Z216+0.54)</f>
        <v>3.7089770553961743</v>
      </c>
      <c r="N217" s="9">
        <f>(0.0962*testdata[[#This Row],[Q1]]+0.5769*L215-0.5769*L213-0.0962*L211)*(0.075*$Z216+0.54)</f>
        <v>3.6400540674929678</v>
      </c>
      <c r="O217" s="9">
        <f>testdata[[#This Row],[I1]]-testdata[[#This Row],[JQ]]</f>
        <v>-1.9702504198291371</v>
      </c>
      <c r="P217" s="9">
        <f>testdata[[#This Row],[Q1]]+testdata[[#This Row],[jI]]</f>
        <v>3.7011865280232579</v>
      </c>
      <c r="Q217" s="9">
        <f>0.2*testdata[[#This Row],[I2]]+0.8*Q216</f>
        <v>-1.5713517171937783</v>
      </c>
      <c r="R217" s="9">
        <f>0.2*testdata[[#This Row],[Q2]]+0.8*R216</f>
        <v>0.97458559556918523</v>
      </c>
      <c r="S217" s="9">
        <f>testdata[[#This Row],[I2'']]*Q216+testdata[[#This Row],[Q2'']]*R216</f>
        <v>2.5979342634668567</v>
      </c>
      <c r="T217" s="9">
        <f>testdata[[#This Row],[I2'']]*R216-testdata[[#This Row],[Q2'']]*Q216</f>
        <v>0.97392203190855198</v>
      </c>
      <c r="U217" s="9">
        <f>0.2*testdata[[#This Row],[Re]]+0.8*U216</f>
        <v>1.4276162703343627</v>
      </c>
      <c r="V217" s="9">
        <f>0.2*testdata[[#This Row],[Im]]+0.8*V216</f>
        <v>0.31158325224419392</v>
      </c>
      <c r="W217" s="9">
        <f>IF(AND(testdata[[#This Row],[Re'']]&lt;&gt;0,testdata[[#This Row],[Im'']]&lt;&gt;0),2*PI()/ATAN(testdata[[#This Row],[Im'']]/testdata[[#This Row],[Re'']]),0)</f>
        <v>29.23982620637144</v>
      </c>
      <c r="X217" s="9">
        <f>IF(testdata[[#This Row],[pd-atan]]&gt;1.5*Z216,1.5*Z216,IF(testdata[[#This Row],[pd-atan]]&lt;0.67*Z216,0.67*Z216,testdata[[#This Row],[pd-atan]]))</f>
        <v>29.23982620637144</v>
      </c>
      <c r="Y217" s="9">
        <f>IF(testdata[[#This Row],[pd-limit1]]&lt;6,6,IF(testdata[[#This Row],[pd-limit1]]&gt;50,50,testdata[[#This Row],[pd-limit1]]))</f>
        <v>29.23982620637144</v>
      </c>
      <c r="Z217" s="14">
        <f>0.2*testdata[[#This Row],[pd-limit2]]+0.8*Z216</f>
        <v>37.394343411821737</v>
      </c>
      <c r="AA217" s="14">
        <f>0.33*testdata[[#This Row],[period]]+0.67*AA216</f>
        <v>35.503267578734679</v>
      </c>
      <c r="AB217" s="32">
        <f>TRUNC(testdata[[#This Row],[SmPd]]+0.5,0)</f>
        <v>36</v>
      </c>
      <c r="AC217" s="14">
        <f ca="1">IF(testdata[[#This Row],[PdInt]]&lt;=0,0,AVERAGE(OFFSET(testdata[[#This Row],[price]],0,0,-testdata[[#This Row],[PdInt]],1)))</f>
        <v>243.73847222222216</v>
      </c>
      <c r="AD217" s="14">
        <f ca="1">IF(testdata[[#This Row],[i]]&lt;11,testdata[[#This Row],[price]],(4*testdata[[#This Row],[iTrend]]+3*AC216+2*AC215+AC214)/10)</f>
        <v>243.71384007936504</v>
      </c>
      <c r="AE217" s="14">
        <f>(4*testdata[[#This Row],[price]]+3*H216+2*H215+H214)/10</f>
        <v>247.8</v>
      </c>
      <c r="AF217" t="str">
        <f ca="1">IF(OR(ROUND(testdata[[#This Row],[Trendline]],4)&lt;&gt;Table3[[#This Row],[Trendline]],ROUND(testdata[[#This Row],[SmPrice]],4)&lt;&gt;Table3[[#This Row],[SmPrice]]),"ERR","")</f>
        <v/>
      </c>
      <c r="AG217" s="3">
        <v>43047</v>
      </c>
      <c r="AH217" s="14">
        <v>35.503300000000003</v>
      </c>
      <c r="AI217" s="35">
        <v>36</v>
      </c>
      <c r="AJ217" s="14">
        <v>243.73849999999999</v>
      </c>
      <c r="AK217" s="14">
        <v>243.71379999999999</v>
      </c>
      <c r="AL217" s="14">
        <v>247.8</v>
      </c>
    </row>
    <row r="218" spans="1:38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31">
        <f>(testdata[[#This Row],[high]]+testdata[[#This Row],[low]])/2</f>
        <v>246.625</v>
      </c>
      <c r="I218" s="24">
        <f>(4*testdata[[#This Row],[price]]+3*H217+2*H216+H215)/10</f>
        <v>247.37749999999997</v>
      </c>
      <c r="J218" s="9">
        <f>(0.0962*testdata[[#This Row],[smooth]]+0.5769*I216-0.5769*I214-0.0962*I212)*(0.075*$Z217+0.54)</f>
        <v>1.8069384911298336</v>
      </c>
      <c r="K218" s="14">
        <f t="shared" si="3"/>
        <v>1.1033367770284228</v>
      </c>
      <c r="L218" s="14">
        <f>(0.0962*testdata[[#This Row],[detrender]]+0.5769*J216-0.5769*J214-0.0962*J212)*(0.075*$Z217+0.54)</f>
        <v>-1.2286357275893192</v>
      </c>
      <c r="M218" s="9">
        <f>(0.0962*testdata[[#This Row],[I1]]+0.5769*K216-0.5769*K214-0.0962*K212)*(0.075*$Z217+0.54)</f>
        <v>2.3655404476650483</v>
      </c>
      <c r="N218" s="9">
        <f>(0.0962*testdata[[#This Row],[Q1]]+0.5769*L216-0.5769*L214-0.0962*L212)*(0.075*$Z217+0.54)</f>
        <v>-2.6164729035359446</v>
      </c>
      <c r="O218" s="9">
        <f>testdata[[#This Row],[I1]]-testdata[[#This Row],[JQ]]</f>
        <v>3.7198096805643672</v>
      </c>
      <c r="P218" s="9">
        <f>testdata[[#This Row],[Q1]]+testdata[[#This Row],[jI]]</f>
        <v>1.1369047200757292</v>
      </c>
      <c r="Q218" s="9">
        <f>0.2*testdata[[#This Row],[I2]]+0.8*Q217</f>
        <v>-0.51311943764214929</v>
      </c>
      <c r="R218" s="9">
        <f>0.2*testdata[[#This Row],[Q2]]+0.8*R217</f>
        <v>1.0070494204704941</v>
      </c>
      <c r="S218" s="9">
        <f>testdata[[#This Row],[I2'']]*Q217+testdata[[#This Row],[Q2'']]*R217</f>
        <v>1.7877469686813363</v>
      </c>
      <c r="T218" s="9">
        <f>testdata[[#This Row],[I2'']]*R217-testdata[[#This Row],[Q2'']]*Q217</f>
        <v>1.0823500234227106</v>
      </c>
      <c r="U218" s="9">
        <f>0.2*testdata[[#This Row],[Re]]+0.8*U217</f>
        <v>1.4996424100037575</v>
      </c>
      <c r="V218" s="9">
        <f>0.2*testdata[[#This Row],[Im]]+0.8*V217</f>
        <v>0.46573660647989729</v>
      </c>
      <c r="W218" s="9">
        <f>IF(AND(testdata[[#This Row],[Re'']]&lt;&gt;0,testdata[[#This Row],[Im'']]&lt;&gt;0),2*PI()/ATAN(testdata[[#This Row],[Im'']]/testdata[[#This Row],[Re'']]),0)</f>
        <v>20.865971429946249</v>
      </c>
      <c r="X218" s="9">
        <f>IF(testdata[[#This Row],[pd-atan]]&gt;1.5*Z217,1.5*Z217,IF(testdata[[#This Row],[pd-atan]]&lt;0.67*Z217,0.67*Z217,testdata[[#This Row],[pd-atan]]))</f>
        <v>25.054210085920566</v>
      </c>
      <c r="Y218" s="9">
        <f>IF(testdata[[#This Row],[pd-limit1]]&lt;6,6,IF(testdata[[#This Row],[pd-limit1]]&gt;50,50,testdata[[#This Row],[pd-limit1]]))</f>
        <v>25.054210085920566</v>
      </c>
      <c r="Z218" s="14">
        <f>0.2*testdata[[#This Row],[pd-limit2]]+0.8*Z217</f>
        <v>34.926316746641504</v>
      </c>
      <c r="AA218" s="14">
        <f>0.33*testdata[[#This Row],[period]]+0.67*AA217</f>
        <v>35.312873804143933</v>
      </c>
      <c r="AB218" s="32">
        <f>TRUNC(testdata[[#This Row],[SmPd]]+0.5,0)</f>
        <v>35</v>
      </c>
      <c r="AC218" s="14">
        <f ca="1">IF(testdata[[#This Row],[PdInt]]&lt;=0,0,AVERAGE(OFFSET(testdata[[#This Row],[price]],0,0,-testdata[[#This Row],[PdInt]],1)))</f>
        <v>244.08342857142853</v>
      </c>
      <c r="AD218" s="14">
        <f ca="1">IF(testdata[[#This Row],[i]]&lt;11,testdata[[#This Row],[price]],(4*testdata[[#This Row],[iTrend]]+3*AC217+2*AC216+AC215)/10)</f>
        <v>243.85550416666661</v>
      </c>
      <c r="AE218" s="14">
        <f>(4*testdata[[#This Row],[price]]+3*H217+2*H216+H215)/10</f>
        <v>247.37749999999997</v>
      </c>
      <c r="AF218" t="str">
        <f ca="1">IF(OR(ROUND(testdata[[#This Row],[Trendline]],4)&lt;&gt;Table3[[#This Row],[Trendline]],ROUND(testdata[[#This Row],[SmPrice]],4)&lt;&gt;Table3[[#This Row],[SmPrice]]),"ERR","")</f>
        <v/>
      </c>
      <c r="AG218" s="3">
        <v>43048</v>
      </c>
      <c r="AH218" s="14">
        <v>35.312899999999999</v>
      </c>
      <c r="AI218" s="35">
        <v>35</v>
      </c>
      <c r="AJ218" s="14">
        <v>244.08340000000001</v>
      </c>
      <c r="AK218" s="14">
        <v>243.85550000000001</v>
      </c>
      <c r="AL218" s="14">
        <v>247.3775</v>
      </c>
    </row>
    <row r="219" spans="1:38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31">
        <f>(testdata[[#This Row],[high]]+testdata[[#This Row],[low]])/2</f>
        <v>247.06</v>
      </c>
      <c r="I219" s="24">
        <f>(4*testdata[[#This Row],[price]]+3*H218+2*H217+H216)/10</f>
        <v>247.179</v>
      </c>
      <c r="J219" s="9">
        <f>(0.0962*testdata[[#This Row],[smooth]]+0.5769*I217-0.5769*I215-0.0962*I213)*(0.075*$Z218+0.54)</f>
        <v>1.2942258189065896</v>
      </c>
      <c r="K219" s="14">
        <f t="shared" si="3"/>
        <v>0.92105949735554504</v>
      </c>
      <c r="L219" s="14">
        <f>(0.0962*testdata[[#This Row],[detrender]]+0.5769*J217-0.5769*J215-0.0962*J213)*(0.075*$Z218+0.54)</f>
        <v>1.5879246010646551</v>
      </c>
      <c r="M219" s="9">
        <f>(0.0962*testdata[[#This Row],[I1]]+0.5769*K217-0.5769*K215-0.0962*K213)*(0.075*$Z218+0.54)</f>
        <v>1.4304122597169779</v>
      </c>
      <c r="N219" s="9">
        <f>(0.0962*testdata[[#This Row],[Q1]]+0.5769*L217-0.5769*L215-0.0962*L213)*(0.075*$Z218+0.54)</f>
        <v>-3.7143263607457375</v>
      </c>
      <c r="O219" s="9">
        <f>testdata[[#This Row],[I1]]-testdata[[#This Row],[JQ]]</f>
        <v>4.6353858581012828</v>
      </c>
      <c r="P219" s="9">
        <f>testdata[[#This Row],[Q1]]+testdata[[#This Row],[jI]]</f>
        <v>3.0183368607816332</v>
      </c>
      <c r="Q219" s="9">
        <f>0.2*testdata[[#This Row],[I2]]+0.8*Q218</f>
        <v>0.51658162150653708</v>
      </c>
      <c r="R219" s="9">
        <f>0.2*testdata[[#This Row],[Q2]]+0.8*R218</f>
        <v>1.4093069085327219</v>
      </c>
      <c r="S219" s="9">
        <f>testdata[[#This Row],[I2'']]*Q218+testdata[[#This Row],[Q2'']]*R218</f>
        <v>1.1541736343792373</v>
      </c>
      <c r="T219" s="9">
        <f>testdata[[#This Row],[I2'']]*R218-testdata[[#This Row],[Q2'']]*Q218</f>
        <v>1.2433659909353725</v>
      </c>
      <c r="U219" s="9">
        <f>0.2*testdata[[#This Row],[Re]]+0.8*U218</f>
        <v>1.4305486548788535</v>
      </c>
      <c r="V219" s="9">
        <f>0.2*testdata[[#This Row],[Im]]+0.8*V218</f>
        <v>0.62126248337099232</v>
      </c>
      <c r="W219" s="9">
        <f>IF(AND(testdata[[#This Row],[Re'']]&lt;&gt;0,testdata[[#This Row],[Im'']]&lt;&gt;0),2*PI()/ATAN(testdata[[#This Row],[Im'']]/testdata[[#This Row],[Re'']]),0)</f>
        <v>15.335809075834943</v>
      </c>
      <c r="X219" s="9">
        <f>IF(testdata[[#This Row],[pd-atan]]&gt;1.5*Z218,1.5*Z218,IF(testdata[[#This Row],[pd-atan]]&lt;0.67*Z218,0.67*Z218,testdata[[#This Row],[pd-atan]]))</f>
        <v>23.400632220249808</v>
      </c>
      <c r="Y219" s="9">
        <f>IF(testdata[[#This Row],[pd-limit1]]&lt;6,6,IF(testdata[[#This Row],[pd-limit1]]&gt;50,50,testdata[[#This Row],[pd-limit1]]))</f>
        <v>23.400632220249808</v>
      </c>
      <c r="Z219" s="14">
        <f>0.2*testdata[[#This Row],[pd-limit2]]+0.8*Z218</f>
        <v>32.621179841363166</v>
      </c>
      <c r="AA219" s="14">
        <f>0.33*testdata[[#This Row],[period]]+0.67*AA218</f>
        <v>34.424614796426283</v>
      </c>
      <c r="AB219" s="32">
        <f>TRUNC(testdata[[#This Row],[SmPd]]+0.5,0)</f>
        <v>34</v>
      </c>
      <c r="AC219" s="14">
        <f ca="1">IF(testdata[[#This Row],[PdInt]]&lt;=0,0,AVERAGE(OFFSET(testdata[[#This Row],[price]],0,0,-testdata[[#This Row],[PdInt]],1)))</f>
        <v>244.48955882352936</v>
      </c>
      <c r="AD219" s="14">
        <f ca="1">IF(testdata[[#This Row],[i]]&lt;11,testdata[[#This Row],[price]],(4*testdata[[#This Row],[iTrend]]+3*AC218+2*AC217+AC216)/10)</f>
        <v>244.130560830999</v>
      </c>
      <c r="AE219" s="14">
        <f>(4*testdata[[#This Row],[price]]+3*H218+2*H217+H216)/10</f>
        <v>247.179</v>
      </c>
      <c r="AF219" t="str">
        <f ca="1">IF(OR(ROUND(testdata[[#This Row],[Trendline]],4)&lt;&gt;Table3[[#This Row],[Trendline]],ROUND(testdata[[#This Row],[SmPrice]],4)&lt;&gt;Table3[[#This Row],[SmPrice]]),"ERR","")</f>
        <v/>
      </c>
      <c r="AG219" s="3">
        <v>43049</v>
      </c>
      <c r="AH219" s="14">
        <v>34.424599999999998</v>
      </c>
      <c r="AI219" s="35">
        <v>34</v>
      </c>
      <c r="AJ219" s="14">
        <v>244.4896</v>
      </c>
      <c r="AK219" s="14">
        <v>244.13059999999999</v>
      </c>
      <c r="AL219" s="14">
        <v>247.179</v>
      </c>
    </row>
    <row r="220" spans="1:38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31">
        <f>(testdata[[#This Row],[high]]+testdata[[#This Row],[low]])/2</f>
        <v>247.155</v>
      </c>
      <c r="I220" s="24">
        <f>(4*testdata[[#This Row],[price]]+3*H219+2*H218+H217)/10</f>
        <v>247.09300000000002</v>
      </c>
      <c r="J220" s="9">
        <f>(0.0962*testdata[[#This Row],[smooth]]+0.5769*I218-0.5769*I216-0.0962*I214)*(0.075*$Z219+0.54)</f>
        <v>-0.21043816078952859</v>
      </c>
      <c r="K220" s="14">
        <f t="shared" si="3"/>
        <v>1.9887220537729415</v>
      </c>
      <c r="L220" s="14">
        <f>(0.0962*testdata[[#This Row],[detrender]]+0.5769*J218-0.5769*J216-0.0962*J214)*(0.075*$Z219+0.54)</f>
        <v>0.98612471754150588</v>
      </c>
      <c r="M220" s="9">
        <f>(0.0962*testdata[[#This Row],[I1]]+0.5769*K218-0.5769*K216-0.0962*K214)*(0.075*$Z219+0.54)</f>
        <v>-6.6525459031751217E-3</v>
      </c>
      <c r="N220" s="9">
        <f>(0.0962*testdata[[#This Row],[Q1]]+0.5769*L218-0.5769*L216-0.0962*L214)*(0.075*$Z219+0.54)</f>
        <v>-5.2861263287242606</v>
      </c>
      <c r="O220" s="9">
        <f>testdata[[#This Row],[I1]]-testdata[[#This Row],[JQ]]</f>
        <v>7.2748483824972023</v>
      </c>
      <c r="P220" s="9">
        <f>testdata[[#This Row],[Q1]]+testdata[[#This Row],[jI]]</f>
        <v>0.97947217163833078</v>
      </c>
      <c r="Q220" s="9">
        <f>0.2*testdata[[#This Row],[I2]]+0.8*Q219</f>
        <v>1.8682349737046704</v>
      </c>
      <c r="R220" s="9">
        <f>0.2*testdata[[#This Row],[Q2]]+0.8*R219</f>
        <v>1.3233399611538439</v>
      </c>
      <c r="S220" s="9">
        <f>testdata[[#This Row],[I2'']]*Q219+testdata[[#This Row],[Q2'']]*R219</f>
        <v>2.8300880016631176</v>
      </c>
      <c r="T220" s="9">
        <f>testdata[[#This Row],[I2'']]*R219-testdata[[#This Row],[Q2'']]*Q219</f>
        <v>1.9493033522671896</v>
      </c>
      <c r="U220" s="9">
        <f>0.2*testdata[[#This Row],[Re]]+0.8*U219</f>
        <v>1.7104565242357062</v>
      </c>
      <c r="V220" s="9">
        <f>0.2*testdata[[#This Row],[Im]]+0.8*V219</f>
        <v>0.88687065715023183</v>
      </c>
      <c r="W220" s="9">
        <f>IF(AND(testdata[[#This Row],[Re'']]&lt;&gt;0,testdata[[#This Row],[Im'']]&lt;&gt;0),2*PI()/ATAN(testdata[[#This Row],[Im'']]/testdata[[#This Row],[Re'']]),0)</f>
        <v>13.135468667710594</v>
      </c>
      <c r="X220" s="9">
        <f>IF(testdata[[#This Row],[pd-atan]]&gt;1.5*Z219,1.5*Z219,IF(testdata[[#This Row],[pd-atan]]&lt;0.67*Z219,0.67*Z219,testdata[[#This Row],[pd-atan]]))</f>
        <v>21.856190493713321</v>
      </c>
      <c r="Y220" s="9">
        <f>IF(testdata[[#This Row],[pd-limit1]]&lt;6,6,IF(testdata[[#This Row],[pd-limit1]]&gt;50,50,testdata[[#This Row],[pd-limit1]]))</f>
        <v>21.856190493713321</v>
      </c>
      <c r="Z220" s="14">
        <f>0.2*testdata[[#This Row],[pd-limit2]]+0.8*Z219</f>
        <v>30.4681819718332</v>
      </c>
      <c r="AA220" s="14">
        <f>0.33*testdata[[#This Row],[period]]+0.67*AA219</f>
        <v>33.118991964310567</v>
      </c>
      <c r="AB220" s="32">
        <f>TRUNC(testdata[[#This Row],[SmPd]]+0.5,0)</f>
        <v>33</v>
      </c>
      <c r="AC220" s="14">
        <f ca="1">IF(testdata[[#This Row],[PdInt]]&lt;=0,0,AVERAGE(OFFSET(testdata[[#This Row],[price]],0,0,-testdata[[#This Row],[PdInt]],1)))</f>
        <v>244.90030303030298</v>
      </c>
      <c r="AD220" s="14">
        <f ca="1">IF(testdata[[#This Row],[i]]&lt;11,testdata[[#This Row],[price]],(4*testdata[[#This Row],[iTrend]]+3*AC219+2*AC218+AC217)/10)</f>
        <v>244.49752179568796</v>
      </c>
      <c r="AE220" s="14">
        <f>(4*testdata[[#This Row],[price]]+3*H219+2*H218+H217)/10</f>
        <v>247.09300000000002</v>
      </c>
      <c r="AF220" t="str">
        <f ca="1">IF(OR(ROUND(testdata[[#This Row],[Trendline]],4)&lt;&gt;Table3[[#This Row],[Trendline]],ROUND(testdata[[#This Row],[SmPrice]],4)&lt;&gt;Table3[[#This Row],[SmPrice]]),"ERR","")</f>
        <v/>
      </c>
      <c r="AG220" s="3">
        <v>43052</v>
      </c>
      <c r="AH220" s="14">
        <v>33.119</v>
      </c>
      <c r="AI220" s="35">
        <v>33</v>
      </c>
      <c r="AJ220" s="14">
        <v>244.90029999999999</v>
      </c>
      <c r="AK220" s="14">
        <v>244.4975</v>
      </c>
      <c r="AL220" s="14">
        <v>247.09299999999999</v>
      </c>
    </row>
    <row r="221" spans="1:38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31">
        <f>(testdata[[#This Row],[high]]+testdata[[#This Row],[low]])/2</f>
        <v>246.44</v>
      </c>
      <c r="I221" s="24">
        <f>(4*testdata[[#This Row],[price]]+3*H220+2*H219+H218)/10</f>
        <v>246.79699999999997</v>
      </c>
      <c r="J221" s="9">
        <f>(0.0962*testdata[[#This Row],[smooth]]+0.5769*I219-0.5769*I217-0.0962*I215)*(0.075*$Z220+0.54)</f>
        <v>-1.1228595000802577</v>
      </c>
      <c r="K221" s="14">
        <f t="shared" si="3"/>
        <v>1.8069384911298336</v>
      </c>
      <c r="L221" s="14">
        <f>(0.0962*testdata[[#This Row],[detrender]]+0.5769*J219-0.5769*J217-0.0962*J215)*(0.075*$Z220+0.54)</f>
        <v>-1.7369221337214888</v>
      </c>
      <c r="M221" s="9">
        <f>(0.0962*testdata[[#This Row],[I1]]+0.5769*K219-0.5769*K217-0.0962*K215)*(0.075*$Z220+0.54)</f>
        <v>-1.0378104177145804</v>
      </c>
      <c r="N221" s="9">
        <f>(0.0962*testdata[[#This Row],[Q1]]+0.5769*L219-0.5769*L217-0.0962*L215)*(0.075*$Z220+0.54)</f>
        <v>1.5380757234841893</v>
      </c>
      <c r="O221" s="9">
        <f>testdata[[#This Row],[I1]]-testdata[[#This Row],[JQ]]</f>
        <v>0.26886276764564432</v>
      </c>
      <c r="P221" s="9">
        <f>testdata[[#This Row],[Q1]]+testdata[[#This Row],[jI]]</f>
        <v>-2.7747325514360694</v>
      </c>
      <c r="Q221" s="9">
        <f>0.2*testdata[[#This Row],[I2]]+0.8*Q220</f>
        <v>1.5483605324928653</v>
      </c>
      <c r="R221" s="9">
        <f>0.2*testdata[[#This Row],[Q2]]+0.8*R220</f>
        <v>0.50372545863586138</v>
      </c>
      <c r="S221" s="9">
        <f>testdata[[#This Row],[I2'']]*Q220+testdata[[#This Row],[Q2'']]*R220</f>
        <v>3.559301327570541</v>
      </c>
      <c r="T221" s="9">
        <f>testdata[[#This Row],[I2'']]*R220-testdata[[#This Row],[Q2'']]*Q220</f>
        <v>1.1079298479523119</v>
      </c>
      <c r="U221" s="9">
        <f>0.2*testdata[[#This Row],[Re]]+0.8*U220</f>
        <v>2.0802254849026731</v>
      </c>
      <c r="V221" s="9">
        <f>0.2*testdata[[#This Row],[Im]]+0.8*V220</f>
        <v>0.93108249531064791</v>
      </c>
      <c r="W221" s="9">
        <f>IF(AND(testdata[[#This Row],[Re'']]&lt;&gt;0,testdata[[#This Row],[Im'']]&lt;&gt;0),2*PI()/ATAN(testdata[[#This Row],[Im'']]/testdata[[#This Row],[Re'']]),0)</f>
        <v>14.929902337400094</v>
      </c>
      <c r="X221" s="9">
        <f>IF(testdata[[#This Row],[pd-atan]]&gt;1.5*Z220,1.5*Z220,IF(testdata[[#This Row],[pd-atan]]&lt;0.67*Z220,0.67*Z220,testdata[[#This Row],[pd-atan]]))</f>
        <v>20.413681921128244</v>
      </c>
      <c r="Y221" s="9">
        <f>IF(testdata[[#This Row],[pd-limit1]]&lt;6,6,IF(testdata[[#This Row],[pd-limit1]]&gt;50,50,testdata[[#This Row],[pd-limit1]]))</f>
        <v>20.413681921128244</v>
      </c>
      <c r="Z221" s="14">
        <f>0.2*testdata[[#This Row],[pd-limit2]]+0.8*Z220</f>
        <v>28.45728196169221</v>
      </c>
      <c r="AA221" s="14">
        <f>0.33*testdata[[#This Row],[period]]+0.67*AA220</f>
        <v>31.580627663446514</v>
      </c>
      <c r="AB221" s="32">
        <f>TRUNC(testdata[[#This Row],[SmPd]]+0.5,0)</f>
        <v>32</v>
      </c>
      <c r="AC221" s="14">
        <f ca="1">IF(testdata[[#This Row],[PdInt]]&lt;=0,0,AVERAGE(OFFSET(testdata[[#This Row],[price]],0,0,-testdata[[#This Row],[PdInt]],1)))</f>
        <v>245.25968749999998</v>
      </c>
      <c r="AD221" s="14">
        <f ca="1">IF(testdata[[#This Row],[i]]&lt;11,testdata[[#This Row],[price]],(4*testdata[[#This Row],[iTrend]]+3*AC220+2*AC219+AC218)/10)</f>
        <v>244.8802205309396</v>
      </c>
      <c r="AE221" s="14">
        <f>(4*testdata[[#This Row],[price]]+3*H220+2*H219+H218)/10</f>
        <v>246.79699999999997</v>
      </c>
      <c r="AF221" t="str">
        <f ca="1">IF(OR(ROUND(testdata[[#This Row],[Trendline]],4)&lt;&gt;Table3[[#This Row],[Trendline]],ROUND(testdata[[#This Row],[SmPrice]],4)&lt;&gt;Table3[[#This Row],[SmPrice]]),"ERR","")</f>
        <v/>
      </c>
      <c r="AG221" s="3">
        <v>43053</v>
      </c>
      <c r="AH221" s="14">
        <v>31.5806</v>
      </c>
      <c r="AI221" s="35">
        <v>32</v>
      </c>
      <c r="AJ221" s="14">
        <v>245.25970000000001</v>
      </c>
      <c r="AK221" s="14">
        <v>244.8802</v>
      </c>
      <c r="AL221" s="14">
        <v>246.797</v>
      </c>
    </row>
    <row r="222" spans="1:38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31">
        <f>(testdata[[#This Row],[high]]+testdata[[#This Row],[low]])/2</f>
        <v>245.71499999999997</v>
      </c>
      <c r="I222" s="24">
        <f>(4*testdata[[#This Row],[price]]+3*H221+2*H220+H219)/10</f>
        <v>246.35499999999996</v>
      </c>
      <c r="J222" s="9">
        <f>(0.0962*testdata[[#This Row],[smooth]]+0.5769*I220-0.5769*I218-0.0962*I216)*(0.075*$Z221+0.54)</f>
        <v>-0.74790502626408073</v>
      </c>
      <c r="K222" s="14">
        <f t="shared" si="3"/>
        <v>1.2942258189065896</v>
      </c>
      <c r="L222" s="14">
        <f>(0.0962*testdata[[#This Row],[detrender]]+0.5769*J220-0.5769*J218-0.0962*J216)*(0.075*$Z221+0.54)</f>
        <v>-3.5417815973040239</v>
      </c>
      <c r="M222" s="9">
        <f>(0.0962*testdata[[#This Row],[I1]]+0.5769*K220-0.5769*K218-0.0962*K216)*(0.075*$Z221+0.54)</f>
        <v>1.3440784670210717</v>
      </c>
      <c r="N222" s="9">
        <f>(0.0962*testdata[[#This Row],[Q1]]+0.5769*L220-0.5769*L218-0.0962*L216)*(0.075*$Z221+0.54)</f>
        <v>2.1195303418614397</v>
      </c>
      <c r="O222" s="9">
        <f>testdata[[#This Row],[I1]]-testdata[[#This Row],[JQ]]</f>
        <v>-0.82530452295485013</v>
      </c>
      <c r="P222" s="9">
        <f>testdata[[#This Row],[Q1]]+testdata[[#This Row],[jI]]</f>
        <v>-2.1977031302829522</v>
      </c>
      <c r="Q222" s="9">
        <f>0.2*testdata[[#This Row],[I2]]+0.8*Q221</f>
        <v>1.0736275214033222</v>
      </c>
      <c r="R222" s="9">
        <f>0.2*testdata[[#This Row],[Q2]]+0.8*R221</f>
        <v>-3.6560259147901342E-2</v>
      </c>
      <c r="S222" s="9">
        <f>testdata[[#This Row],[I2'']]*Q221+testdata[[#This Row],[Q2'']]*R221</f>
        <v>1.6439461474319206</v>
      </c>
      <c r="T222" s="9">
        <f>testdata[[#This Row],[I2'']]*R221-testdata[[#This Row],[Q2'']]*Q221</f>
        <v>0.59742197794529317</v>
      </c>
      <c r="U222" s="9">
        <f>0.2*testdata[[#This Row],[Re]]+0.8*U221</f>
        <v>1.9929696174085227</v>
      </c>
      <c r="V222" s="9">
        <f>0.2*testdata[[#This Row],[Im]]+0.8*V221</f>
        <v>0.864350391837577</v>
      </c>
      <c r="W222" s="9">
        <f>IF(AND(testdata[[#This Row],[Re'']]&lt;&gt;0,testdata[[#This Row],[Im'']]&lt;&gt;0),2*PI()/ATAN(testdata[[#This Row],[Im'']]/testdata[[#This Row],[Re'']]),0)</f>
        <v>15.354192574952359</v>
      </c>
      <c r="X222" s="9">
        <f>IF(testdata[[#This Row],[pd-atan]]&gt;1.5*Z221,1.5*Z221,IF(testdata[[#This Row],[pd-atan]]&lt;0.67*Z221,0.67*Z221,testdata[[#This Row],[pd-atan]]))</f>
        <v>19.066378914333782</v>
      </c>
      <c r="Y222" s="9">
        <f>IF(testdata[[#This Row],[pd-limit1]]&lt;6,6,IF(testdata[[#This Row],[pd-limit1]]&gt;50,50,testdata[[#This Row],[pd-limit1]]))</f>
        <v>19.066378914333782</v>
      </c>
      <c r="Z222" s="14">
        <f>0.2*testdata[[#This Row],[pd-limit2]]+0.8*Z221</f>
        <v>26.579101352220526</v>
      </c>
      <c r="AA222" s="14">
        <f>0.33*testdata[[#This Row],[period]]+0.67*AA221</f>
        <v>29.930123980741939</v>
      </c>
      <c r="AB222" s="32">
        <f>TRUNC(testdata[[#This Row],[SmPd]]+0.5,0)</f>
        <v>30</v>
      </c>
      <c r="AC222" s="14">
        <f ca="1">IF(testdata[[#This Row],[PdInt]]&lt;=0,0,AVERAGE(OFFSET(testdata[[#This Row],[price]],0,0,-testdata[[#This Row],[PdInt]],1)))</f>
        <v>245.60983333333334</v>
      </c>
      <c r="AD222" s="14">
        <f ca="1">IF(testdata[[#This Row],[i]]&lt;11,testdata[[#This Row],[price]],(4*testdata[[#This Row],[iTrend]]+3*AC221+2*AC220+AC219)/10)</f>
        <v>245.25085607174688</v>
      </c>
      <c r="AE222" s="14">
        <f>(4*testdata[[#This Row],[price]]+3*H221+2*H220+H219)/10</f>
        <v>246.35499999999996</v>
      </c>
      <c r="AF222" t="str">
        <f ca="1">IF(OR(ROUND(testdata[[#This Row],[Trendline]],4)&lt;&gt;Table3[[#This Row],[Trendline]],ROUND(testdata[[#This Row],[SmPrice]],4)&lt;&gt;Table3[[#This Row],[SmPrice]]),"ERR","")</f>
        <v/>
      </c>
      <c r="AG222" s="3">
        <v>43054</v>
      </c>
      <c r="AH222" s="14">
        <v>29.930099999999999</v>
      </c>
      <c r="AI222" s="35">
        <v>30</v>
      </c>
      <c r="AJ222" s="14">
        <v>245.60980000000001</v>
      </c>
      <c r="AK222" s="14">
        <v>245.2509</v>
      </c>
      <c r="AL222" s="14">
        <v>246.35499999999999</v>
      </c>
    </row>
    <row r="223" spans="1:38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31">
        <f>(testdata[[#This Row],[high]]+testdata[[#This Row],[low]])/2</f>
        <v>247.47</v>
      </c>
      <c r="I223" s="24">
        <f>(4*testdata[[#This Row],[price]]+3*H222+2*H221+H220)/10</f>
        <v>246.70600000000005</v>
      </c>
      <c r="J223" s="9">
        <f>(0.0962*testdata[[#This Row],[smooth]]+0.5769*I221-0.5769*I219-0.0962*I217)*(0.075*$Z222+0.54)</f>
        <v>-0.82493277686765276</v>
      </c>
      <c r="K223" s="14">
        <f t="shared" si="3"/>
        <v>-0.21043816078952859</v>
      </c>
      <c r="L223" s="14">
        <f>(0.0962*testdata[[#This Row],[detrender]]+0.5769*J221-0.5769*J219-0.0962*J217)*(0.075*$Z222+0.54)</f>
        <v>-4.2183935822229852</v>
      </c>
      <c r="M223" s="9">
        <f>(0.0962*testdata[[#This Row],[I1]]+0.5769*K221-0.5769*K219-0.0962*K217)*(0.075*$Z222+0.54)</f>
        <v>0.83649974492127133</v>
      </c>
      <c r="N223" s="9">
        <f>(0.0962*testdata[[#This Row],[Q1]]+0.5769*L221-0.5769*L219-0.0962*L217)*(0.075*$Z222+0.54)</f>
        <v>-5.8855796571559482</v>
      </c>
      <c r="O223" s="9">
        <f>testdata[[#This Row],[I1]]-testdata[[#This Row],[JQ]]</f>
        <v>5.67514149636642</v>
      </c>
      <c r="P223" s="9">
        <f>testdata[[#This Row],[Q1]]+testdata[[#This Row],[jI]]</f>
        <v>-3.381893837301714</v>
      </c>
      <c r="Q223" s="9">
        <f>0.2*testdata[[#This Row],[I2]]+0.8*Q222</f>
        <v>1.9939303163959419</v>
      </c>
      <c r="R223" s="9">
        <f>0.2*testdata[[#This Row],[Q2]]+0.8*R222</f>
        <v>-0.70562697477866398</v>
      </c>
      <c r="S223" s="9">
        <f>testdata[[#This Row],[I2'']]*Q222+testdata[[#This Row],[Q2'']]*R222</f>
        <v>2.1665363685027748</v>
      </c>
      <c r="T223" s="9">
        <f>testdata[[#This Row],[I2'']]*R222-testdata[[#This Row],[Q2'']]*Q222</f>
        <v>0.68468193087664897</v>
      </c>
      <c r="U223" s="9">
        <f>0.2*testdata[[#This Row],[Re]]+0.8*U222</f>
        <v>2.0276829676273733</v>
      </c>
      <c r="V223" s="9">
        <f>0.2*testdata[[#This Row],[Im]]+0.8*V222</f>
        <v>0.82841669964539144</v>
      </c>
      <c r="W223" s="9">
        <f>IF(AND(testdata[[#This Row],[Re'']]&lt;&gt;0,testdata[[#This Row],[Im'']]&lt;&gt;0),2*PI()/ATAN(testdata[[#This Row],[Im'']]/testdata[[#This Row],[Re'']]),0)</f>
        <v>16.199699006794287</v>
      </c>
      <c r="X223" s="9">
        <f>IF(testdata[[#This Row],[pd-atan]]&gt;1.5*Z222,1.5*Z222,IF(testdata[[#This Row],[pd-atan]]&lt;0.67*Z222,0.67*Z222,testdata[[#This Row],[pd-atan]]))</f>
        <v>17.807997905987754</v>
      </c>
      <c r="Y223" s="9">
        <f>IF(testdata[[#This Row],[pd-limit1]]&lt;6,6,IF(testdata[[#This Row],[pd-limit1]]&gt;50,50,testdata[[#This Row],[pd-limit1]]))</f>
        <v>17.807997905987754</v>
      </c>
      <c r="Z223" s="14">
        <f>0.2*testdata[[#This Row],[pd-limit2]]+0.8*Z222</f>
        <v>24.824880662973975</v>
      </c>
      <c r="AA223" s="14">
        <f>0.33*testdata[[#This Row],[period]]+0.67*AA222</f>
        <v>28.245393685878511</v>
      </c>
      <c r="AB223" s="32">
        <f>TRUNC(testdata[[#This Row],[SmPd]]+0.5,0)</f>
        <v>28</v>
      </c>
      <c r="AC223" s="14">
        <f ca="1">IF(testdata[[#This Row],[PdInt]]&lt;=0,0,AVERAGE(OFFSET(testdata[[#This Row],[price]],0,0,-testdata[[#This Row],[PdInt]],1)))</f>
        <v>245.90089285714285</v>
      </c>
      <c r="AD223" s="14">
        <f ca="1">IF(testdata[[#This Row],[i]]&lt;11,testdata[[#This Row],[price]],(4*testdata[[#This Row],[iTrend]]+3*AC222+2*AC221+AC220)/10)</f>
        <v>245.58527494588742</v>
      </c>
      <c r="AE223" s="14">
        <f>(4*testdata[[#This Row],[price]]+3*H222+2*H221+H220)/10</f>
        <v>246.70600000000005</v>
      </c>
      <c r="AF223" t="str">
        <f ca="1">IF(OR(ROUND(testdata[[#This Row],[Trendline]],4)&lt;&gt;Table3[[#This Row],[Trendline]],ROUND(testdata[[#This Row],[SmPrice]],4)&lt;&gt;Table3[[#This Row],[SmPrice]]),"ERR","")</f>
        <v/>
      </c>
      <c r="AG223" s="3">
        <v>43055</v>
      </c>
      <c r="AH223" s="14">
        <v>28.2454</v>
      </c>
      <c r="AI223" s="35">
        <v>28</v>
      </c>
      <c r="AJ223" s="14">
        <v>245.90090000000001</v>
      </c>
      <c r="AK223" s="14">
        <v>245.58529999999999</v>
      </c>
      <c r="AL223" s="14">
        <v>246.70599999999999</v>
      </c>
    </row>
    <row r="224" spans="1:38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31">
        <f>(testdata[[#This Row],[high]]+testdata[[#This Row],[low]])/2</f>
        <v>247.39499999999998</v>
      </c>
      <c r="I224" s="24">
        <f>(4*testdata[[#This Row],[price]]+3*H223+2*H222+H221)/10</f>
        <v>246.98599999999996</v>
      </c>
      <c r="J224" s="9">
        <f>(0.0962*testdata[[#This Row],[smooth]]+0.5769*I222-0.5769*I220-0.0962*I218)*(0.075*$Z223+0.54)</f>
        <v>-1.1130595544994812</v>
      </c>
      <c r="K224" s="14">
        <f t="shared" si="3"/>
        <v>-1.1228595000802577</v>
      </c>
      <c r="L224" s="14">
        <f>(0.0962*testdata[[#This Row],[detrender]]+0.5769*J222-0.5769*J220-0.0962*J218)*(0.075*$Z223+0.54)</f>
        <v>-1.4194270485426028</v>
      </c>
      <c r="M224" s="9">
        <f>(0.0962*testdata[[#This Row],[I1]]+0.5769*K222-0.5769*K220-0.0962*K218)*(0.075*$Z223+0.54)</f>
        <v>-1.4767031786907796</v>
      </c>
      <c r="N224" s="9">
        <f>(0.0962*testdata[[#This Row],[Q1]]+0.5769*L222-0.5769*L220-0.0962*L218)*(0.075*$Z223+0.54)</f>
        <v>-6.3181165173778142</v>
      </c>
      <c r="O224" s="9">
        <f>testdata[[#This Row],[I1]]-testdata[[#This Row],[JQ]]</f>
        <v>5.195257017297557</v>
      </c>
      <c r="P224" s="9">
        <f>testdata[[#This Row],[Q1]]+testdata[[#This Row],[jI]]</f>
        <v>-2.8961302272333826</v>
      </c>
      <c r="Q224" s="9">
        <f>0.2*testdata[[#This Row],[I2]]+0.8*Q223</f>
        <v>2.6341956565762654</v>
      </c>
      <c r="R224" s="9">
        <f>0.2*testdata[[#This Row],[Q2]]+0.8*R223</f>
        <v>-1.1437276252696078</v>
      </c>
      <c r="S224" s="9">
        <f>testdata[[#This Row],[I2'']]*Q223+testdata[[#This Row],[Q2'']]*R223</f>
        <v>6.0594476431557069</v>
      </c>
      <c r="T224" s="9">
        <f>testdata[[#This Row],[I2'']]*R223-testdata[[#This Row],[Q2'']]*Q223</f>
        <v>0.42175367359960148</v>
      </c>
      <c r="U224" s="9">
        <f>0.2*testdata[[#This Row],[Re]]+0.8*U223</f>
        <v>2.8340359027330404</v>
      </c>
      <c r="V224" s="9">
        <f>0.2*testdata[[#This Row],[Im]]+0.8*V223</f>
        <v>0.74708409443623347</v>
      </c>
      <c r="W224" s="9">
        <f>IF(AND(testdata[[#This Row],[Re'']]&lt;&gt;0,testdata[[#This Row],[Im'']]&lt;&gt;0),2*PI()/ATAN(testdata[[#This Row],[Im'']]/testdata[[#This Row],[Re'']]),0)</f>
        <v>24.377263014196952</v>
      </c>
      <c r="X224" s="9">
        <f>IF(testdata[[#This Row],[pd-atan]]&gt;1.5*Z223,1.5*Z223,IF(testdata[[#This Row],[pd-atan]]&lt;0.67*Z223,0.67*Z223,testdata[[#This Row],[pd-atan]]))</f>
        <v>24.377263014196952</v>
      </c>
      <c r="Y224" s="9">
        <f>IF(testdata[[#This Row],[pd-limit1]]&lt;6,6,IF(testdata[[#This Row],[pd-limit1]]&gt;50,50,testdata[[#This Row],[pd-limit1]]))</f>
        <v>24.377263014196952</v>
      </c>
      <c r="Z224" s="14">
        <f>0.2*testdata[[#This Row],[pd-limit2]]+0.8*Z223</f>
        <v>24.735357133218574</v>
      </c>
      <c r="AA224" s="14">
        <f>0.33*testdata[[#This Row],[period]]+0.67*AA223</f>
        <v>27.087081623500733</v>
      </c>
      <c r="AB224" s="32">
        <f>TRUNC(testdata[[#This Row],[SmPd]]+0.5,0)</f>
        <v>27</v>
      </c>
      <c r="AC224" s="14">
        <f ca="1">IF(testdata[[#This Row],[PdInt]]&lt;=0,0,AVERAGE(OFFSET(testdata[[#This Row],[price]],0,0,-testdata[[#This Row],[PdInt]],1)))</f>
        <v>246.10000000000002</v>
      </c>
      <c r="AD224" s="14">
        <f ca="1">IF(testdata[[#This Row],[i]]&lt;11,testdata[[#This Row],[price]],(4*testdata[[#This Row],[iTrend]]+3*AC223+2*AC222+AC221)/10)</f>
        <v>245.85820327380952</v>
      </c>
      <c r="AE224" s="14">
        <f>(4*testdata[[#This Row],[price]]+3*H223+2*H222+H221)/10</f>
        <v>246.98599999999996</v>
      </c>
      <c r="AF224" t="str">
        <f ca="1">IF(OR(ROUND(testdata[[#This Row],[Trendline]],4)&lt;&gt;Table3[[#This Row],[Trendline]],ROUND(testdata[[#This Row],[SmPrice]],4)&lt;&gt;Table3[[#This Row],[SmPrice]]),"ERR","")</f>
        <v/>
      </c>
      <c r="AG224" s="3">
        <v>43056</v>
      </c>
      <c r="AH224" s="14">
        <v>27.0871</v>
      </c>
      <c r="AI224" s="35">
        <v>27</v>
      </c>
      <c r="AJ224" s="14">
        <v>246.1</v>
      </c>
      <c r="AK224" s="14">
        <v>245.85820000000001</v>
      </c>
      <c r="AL224" s="14">
        <v>246.98599999999999</v>
      </c>
    </row>
    <row r="225" spans="1:38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31">
        <f>(testdata[[#This Row],[high]]+testdata[[#This Row],[low]])/2</f>
        <v>247.41</v>
      </c>
      <c r="I225" s="24">
        <f>(4*testdata[[#This Row],[price]]+3*H224+2*H223+H222)/10</f>
        <v>247.24799999999999</v>
      </c>
      <c r="J225" s="9">
        <f>(0.0962*testdata[[#This Row],[smooth]]+0.5769*I223-0.5769*I221-0.0962*I219)*(0.075*$Z224+0.54)</f>
        <v>-0.10984190037480418</v>
      </c>
      <c r="K225" s="14">
        <f t="shared" si="3"/>
        <v>-0.74790502626408073</v>
      </c>
      <c r="L225" s="14">
        <f>(0.0962*testdata[[#This Row],[detrender]]+0.5769*J223-0.5769*J221-0.0962*J219)*(0.075*$Z224+0.54)</f>
        <v>8.81478418875732E-2</v>
      </c>
      <c r="M225" s="9">
        <f>(0.0962*testdata[[#This Row],[I1]]+0.5769*K223-0.5769*K221-0.0962*K219)*(0.075*$Z224+0.54)</f>
        <v>-3.1720886723581749</v>
      </c>
      <c r="N225" s="9">
        <f>(0.0962*testdata[[#This Row],[Q1]]+0.5769*L223-0.5769*L221-0.0962*L219)*(0.075*$Z224+0.54)</f>
        <v>-3.7743745586518713</v>
      </c>
      <c r="O225" s="9">
        <f>testdata[[#This Row],[I1]]-testdata[[#This Row],[JQ]]</f>
        <v>3.0264695323877904</v>
      </c>
      <c r="P225" s="9">
        <f>testdata[[#This Row],[Q1]]+testdata[[#This Row],[jI]]</f>
        <v>-3.0839408304706017</v>
      </c>
      <c r="Q225" s="9">
        <f>0.2*testdata[[#This Row],[I2]]+0.8*Q224</f>
        <v>2.7126504317385702</v>
      </c>
      <c r="R225" s="9">
        <f>0.2*testdata[[#This Row],[Q2]]+0.8*R224</f>
        <v>-1.5317702663098065</v>
      </c>
      <c r="S225" s="9">
        <f>testdata[[#This Row],[I2'']]*Q224+testdata[[#This Row],[Q2'']]*R224</f>
        <v>8.897579954240582</v>
      </c>
      <c r="T225" s="9">
        <f>testdata[[#This Row],[I2'']]*R224-testdata[[#This Row],[Q2'']]*Q224</f>
        <v>0.93244934590703066</v>
      </c>
      <c r="U225" s="9">
        <f>0.2*testdata[[#This Row],[Re]]+0.8*U224</f>
        <v>4.0467447130345491</v>
      </c>
      <c r="V225" s="9">
        <f>0.2*testdata[[#This Row],[Im]]+0.8*V224</f>
        <v>0.784157144730393</v>
      </c>
      <c r="W225" s="9">
        <f>IF(AND(testdata[[#This Row],[Re'']]&lt;&gt;0,testdata[[#This Row],[Im'']]&lt;&gt;0),2*PI()/ATAN(testdata[[#This Row],[Im'']]/testdata[[#This Row],[Re'']]),0)</f>
        <v>32.827048551542923</v>
      </c>
      <c r="X225" s="9">
        <f>IF(testdata[[#This Row],[pd-atan]]&gt;1.5*Z224,1.5*Z224,IF(testdata[[#This Row],[pd-atan]]&lt;0.67*Z224,0.67*Z224,testdata[[#This Row],[pd-atan]]))</f>
        <v>32.827048551542923</v>
      </c>
      <c r="Y225" s="9">
        <f>IF(testdata[[#This Row],[pd-limit1]]&lt;6,6,IF(testdata[[#This Row],[pd-limit1]]&gt;50,50,testdata[[#This Row],[pd-limit1]]))</f>
        <v>32.827048551542923</v>
      </c>
      <c r="Z225" s="14">
        <f>0.2*testdata[[#This Row],[pd-limit2]]+0.8*Z224</f>
        <v>26.353695416883447</v>
      </c>
      <c r="AA225" s="14">
        <f>0.33*testdata[[#This Row],[period]]+0.67*AA224</f>
        <v>26.845064175317031</v>
      </c>
      <c r="AB225" s="32">
        <f>TRUNC(testdata[[#This Row],[SmPd]]+0.5,0)</f>
        <v>27</v>
      </c>
      <c r="AC225" s="14">
        <f ca="1">IF(testdata[[#This Row],[PdInt]]&lt;=0,0,AVERAGE(OFFSET(testdata[[#This Row],[price]],0,0,-testdata[[#This Row],[PdInt]],1)))</f>
        <v>246.22351851851852</v>
      </c>
      <c r="AD225" s="14">
        <f ca="1">IF(testdata[[#This Row],[i]]&lt;11,testdata[[#This Row],[price]],(4*testdata[[#This Row],[iTrend]]+3*AC224+2*AC223+AC222)/10)</f>
        <v>246.06056931216935</v>
      </c>
      <c r="AE225" s="14">
        <f>(4*testdata[[#This Row],[price]]+3*H224+2*H223+H222)/10</f>
        <v>247.24799999999999</v>
      </c>
      <c r="AF225" t="str">
        <f ca="1">IF(OR(ROUND(testdata[[#This Row],[Trendline]],4)&lt;&gt;Table3[[#This Row],[Trendline]],ROUND(testdata[[#This Row],[SmPrice]],4)&lt;&gt;Table3[[#This Row],[SmPrice]]),"ERR","")</f>
        <v/>
      </c>
      <c r="AG225" s="3">
        <v>43059</v>
      </c>
      <c r="AH225" s="14">
        <v>26.845099999999999</v>
      </c>
      <c r="AI225" s="35">
        <v>27</v>
      </c>
      <c r="AJ225" s="14">
        <v>246.2235</v>
      </c>
      <c r="AK225" s="14">
        <v>246.06059999999999</v>
      </c>
      <c r="AL225" s="14">
        <v>247.24799999999999</v>
      </c>
    </row>
    <row r="226" spans="1:38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31">
        <f>(testdata[[#This Row],[high]]+testdata[[#This Row],[low]])/2</f>
        <v>248.4</v>
      </c>
      <c r="I226" s="24">
        <f>(4*testdata[[#This Row],[price]]+3*H225+2*H224+H223)/10</f>
        <v>247.80899999999997</v>
      </c>
      <c r="J226" s="9">
        <f>(0.0962*testdata[[#This Row],[smooth]]+0.5769*I224-0.5769*I222-0.0962*I220)*(0.075*$Z225+0.54)</f>
        <v>1.0894124071818854</v>
      </c>
      <c r="K226" s="14">
        <f t="shared" si="3"/>
        <v>-0.82493277686765276</v>
      </c>
      <c r="L226" s="14">
        <f>(0.0962*testdata[[#This Row],[detrender]]+0.5769*J224-0.5769*J222-0.0962*J220)*(0.075*$Z225+0.54)</f>
        <v>-0.2154449800278174</v>
      </c>
      <c r="M226" s="9">
        <f>(0.0962*testdata[[#This Row],[I1]]+0.5769*K224-0.5769*K222-0.0962*K220)*(0.075*$Z225+0.54)</f>
        <v>-4.1902444926096702</v>
      </c>
      <c r="N226" s="9">
        <f>(0.0962*testdata[[#This Row],[Q1]]+0.5769*L224-0.5769*L222-0.0962*L220)*(0.075*$Z225+0.54)</f>
        <v>2.7903135694425867</v>
      </c>
      <c r="O226" s="9">
        <f>testdata[[#This Row],[I1]]-testdata[[#This Row],[JQ]]</f>
        <v>-3.6152463463102396</v>
      </c>
      <c r="P226" s="9">
        <f>testdata[[#This Row],[Q1]]+testdata[[#This Row],[jI]]</f>
        <v>-4.405689472637488</v>
      </c>
      <c r="Q226" s="9">
        <f>0.2*testdata[[#This Row],[I2]]+0.8*Q225</f>
        <v>1.4470710761288084</v>
      </c>
      <c r="R226" s="9">
        <f>0.2*testdata[[#This Row],[Q2]]+0.8*R225</f>
        <v>-2.1065541075753429</v>
      </c>
      <c r="S226" s="9">
        <f>testdata[[#This Row],[I2'']]*Q225+testdata[[#This Row],[Q2'']]*R225</f>
        <v>7.1521549257739085</v>
      </c>
      <c r="T226" s="9">
        <f>testdata[[#This Row],[I2'']]*R225-testdata[[#This Row],[Q2'']]*Q225</f>
        <v>3.4977644617438699</v>
      </c>
      <c r="U226" s="9">
        <f>0.2*testdata[[#This Row],[Re]]+0.8*U225</f>
        <v>4.6678267555824213</v>
      </c>
      <c r="V226" s="9">
        <f>0.2*testdata[[#This Row],[Im]]+0.8*V225</f>
        <v>1.3268786081330886</v>
      </c>
      <c r="W226" s="9">
        <f>IF(AND(testdata[[#This Row],[Re'']]&lt;&gt;0,testdata[[#This Row],[Im'']]&lt;&gt;0),2*PI()/ATAN(testdata[[#This Row],[Im'']]/testdata[[#This Row],[Re'']]),0)</f>
        <v>22.686661251610076</v>
      </c>
      <c r="X226" s="9">
        <f>IF(testdata[[#This Row],[pd-atan]]&gt;1.5*Z225,1.5*Z225,IF(testdata[[#This Row],[pd-atan]]&lt;0.67*Z225,0.67*Z225,testdata[[#This Row],[pd-atan]]))</f>
        <v>22.686661251610076</v>
      </c>
      <c r="Y226" s="9">
        <f>IF(testdata[[#This Row],[pd-limit1]]&lt;6,6,IF(testdata[[#This Row],[pd-limit1]]&gt;50,50,testdata[[#This Row],[pd-limit1]]))</f>
        <v>22.686661251610076</v>
      </c>
      <c r="Z226" s="14">
        <f>0.2*testdata[[#This Row],[pd-limit2]]+0.8*Z225</f>
        <v>25.620288583828774</v>
      </c>
      <c r="AA226" s="14">
        <f>0.33*testdata[[#This Row],[period]]+0.67*AA225</f>
        <v>26.440888230125907</v>
      </c>
      <c r="AB226" s="32">
        <f>TRUNC(testdata[[#This Row],[SmPd]]+0.5,0)</f>
        <v>26</v>
      </c>
      <c r="AC226" s="14">
        <f ca="1">IF(testdata[[#This Row],[PdInt]]&lt;=0,0,AVERAGE(OFFSET(testdata[[#This Row],[price]],0,0,-testdata[[#This Row],[PdInt]],1)))</f>
        <v>246.44692307692304</v>
      </c>
      <c r="AD226" s="14">
        <f ca="1">IF(testdata[[#This Row],[i]]&lt;11,testdata[[#This Row],[price]],(4*testdata[[#This Row],[iTrend]]+3*AC225+2*AC224+AC223)/10)</f>
        <v>246.2559140720391</v>
      </c>
      <c r="AE226" s="14">
        <f>(4*testdata[[#This Row],[price]]+3*H225+2*H224+H223)/10</f>
        <v>247.80899999999997</v>
      </c>
      <c r="AF226" t="str">
        <f ca="1">IF(OR(ROUND(testdata[[#This Row],[Trendline]],4)&lt;&gt;Table3[[#This Row],[Trendline]],ROUND(testdata[[#This Row],[SmPrice]],4)&lt;&gt;Table3[[#This Row],[SmPrice]]),"ERR","")</f>
        <v/>
      </c>
      <c r="AG226" s="3">
        <v>43060</v>
      </c>
      <c r="AH226" s="14">
        <v>26.440899999999999</v>
      </c>
      <c r="AI226" s="35">
        <v>26</v>
      </c>
      <c r="AJ226" s="14">
        <v>246.4469</v>
      </c>
      <c r="AK226" s="14">
        <v>246.2559</v>
      </c>
      <c r="AL226" s="14">
        <v>247.809</v>
      </c>
    </row>
    <row r="227" spans="1:38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31">
        <f>(testdata[[#This Row],[high]]+testdata[[#This Row],[low]])/2</f>
        <v>249.005</v>
      </c>
      <c r="I227" s="24">
        <f>(4*testdata[[#This Row],[price]]+3*H226+2*H225+H224)/10</f>
        <v>248.34350000000001</v>
      </c>
      <c r="J227" s="9">
        <f>(0.0962*testdata[[#This Row],[smooth]]+0.5769*I225-0.5769*I223-0.0962*I221)*(0.075*$Z226+0.54)</f>
        <v>1.1358767932426448</v>
      </c>
      <c r="K227" s="14">
        <f t="shared" si="3"/>
        <v>-1.1130595544994812</v>
      </c>
      <c r="L227" s="14">
        <f>(0.0962*testdata[[#This Row],[detrender]]+0.5769*J225-0.5769*J223-0.0962*J221)*(0.075*$Z226+0.54)</f>
        <v>1.5503312122080535</v>
      </c>
      <c r="M227" s="9">
        <f>(0.0962*testdata[[#This Row],[I1]]+0.5769*K225-0.5769*K223-0.0962*K221)*(0.075*$Z226+0.54)</f>
        <v>-1.4546816223025507</v>
      </c>
      <c r="N227" s="9">
        <f>(0.0962*testdata[[#This Row],[Q1]]+0.5769*L225-0.5769*L223-0.0962*L221)*(0.075*$Z226+0.54)</f>
        <v>6.8939283313888957</v>
      </c>
      <c r="O227" s="9">
        <f>testdata[[#This Row],[I1]]-testdata[[#This Row],[JQ]]</f>
        <v>-8.0069878858883765</v>
      </c>
      <c r="P227" s="9">
        <f>testdata[[#This Row],[Q1]]+testdata[[#This Row],[jI]]</f>
        <v>9.5649589905502763E-2</v>
      </c>
      <c r="Q227" s="9">
        <f>0.2*testdata[[#This Row],[I2]]+0.8*Q226</f>
        <v>-0.44374071627462874</v>
      </c>
      <c r="R227" s="9">
        <f>0.2*testdata[[#This Row],[Q2]]+0.8*R226</f>
        <v>-1.6661133680791738</v>
      </c>
      <c r="S227" s="9">
        <f>testdata[[#This Row],[I2'']]*Q226+testdata[[#This Row],[Q2'']]*R226</f>
        <v>2.8676336033916776</v>
      </c>
      <c r="T227" s="9">
        <f>testdata[[#This Row],[I2'']]*R226-testdata[[#This Row],[Q2'']]*Q226</f>
        <v>3.3457482930656672</v>
      </c>
      <c r="U227" s="9">
        <f>0.2*testdata[[#This Row],[Re]]+0.8*U226</f>
        <v>4.3077881251442731</v>
      </c>
      <c r="V227" s="9">
        <f>0.2*testdata[[#This Row],[Im]]+0.8*V226</f>
        <v>1.7306525451196042</v>
      </c>
      <c r="W227" s="9">
        <f>IF(AND(testdata[[#This Row],[Re'']]&lt;&gt;0,testdata[[#This Row],[Im'']]&lt;&gt;0),2*PI()/ATAN(testdata[[#This Row],[Im'']]/testdata[[#This Row],[Re'']]),0)</f>
        <v>16.447534030146663</v>
      </c>
      <c r="X227" s="9">
        <f>IF(testdata[[#This Row],[pd-atan]]&gt;1.5*Z226,1.5*Z226,IF(testdata[[#This Row],[pd-atan]]&lt;0.67*Z226,0.67*Z226,testdata[[#This Row],[pd-atan]]))</f>
        <v>17.165593351165281</v>
      </c>
      <c r="Y227" s="9">
        <f>IF(testdata[[#This Row],[pd-limit1]]&lt;6,6,IF(testdata[[#This Row],[pd-limit1]]&gt;50,50,testdata[[#This Row],[pd-limit1]]))</f>
        <v>17.165593351165281</v>
      </c>
      <c r="Z227" s="14">
        <f>0.2*testdata[[#This Row],[pd-limit2]]+0.8*Z226</f>
        <v>23.929349537296076</v>
      </c>
      <c r="AA227" s="14">
        <f>0.33*testdata[[#This Row],[period]]+0.67*AA226</f>
        <v>25.612080461492063</v>
      </c>
      <c r="AB227" s="32">
        <f>TRUNC(testdata[[#This Row],[SmPd]]+0.5,0)</f>
        <v>26</v>
      </c>
      <c r="AC227" s="14">
        <f ca="1">IF(testdata[[#This Row],[PdInt]]&lt;=0,0,AVERAGE(OFFSET(testdata[[#This Row],[price]],0,0,-testdata[[#This Row],[PdInt]],1)))</f>
        <v>246.6167307692308</v>
      </c>
      <c r="AD227" s="14">
        <f ca="1">IF(testdata[[#This Row],[i]]&lt;11,testdata[[#This Row],[price]],(4*testdata[[#This Row],[iTrend]]+3*AC226+2*AC225+AC224)/10)</f>
        <v>246.43547293447295</v>
      </c>
      <c r="AE227" s="14">
        <f>(4*testdata[[#This Row],[price]]+3*H226+2*H225+H224)/10</f>
        <v>248.34350000000001</v>
      </c>
      <c r="AF227" t="str">
        <f ca="1">IF(OR(ROUND(testdata[[#This Row],[Trendline]],4)&lt;&gt;Table3[[#This Row],[Trendline]],ROUND(testdata[[#This Row],[SmPrice]],4)&lt;&gt;Table3[[#This Row],[SmPrice]]),"ERR","")</f>
        <v/>
      </c>
      <c r="AG227" s="3">
        <v>43061</v>
      </c>
      <c r="AH227" s="14">
        <v>25.612100000000002</v>
      </c>
      <c r="AI227" s="35">
        <v>26</v>
      </c>
      <c r="AJ227" s="14">
        <v>246.61670000000001</v>
      </c>
      <c r="AK227" s="14">
        <v>246.43549999999999</v>
      </c>
      <c r="AL227" s="14">
        <v>248.34350000000001</v>
      </c>
    </row>
    <row r="228" spans="1:38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31">
        <f>(testdata[[#This Row],[high]]+testdata[[#This Row],[low]])/2</f>
        <v>249.44499999999999</v>
      </c>
      <c r="I228" s="24">
        <f>(4*testdata[[#This Row],[price]]+3*H227+2*H226+H225)/10</f>
        <v>248.90050000000002</v>
      </c>
      <c r="J228" s="9">
        <f>(0.0962*testdata[[#This Row],[smooth]]+0.5769*I226-0.5769*I224-0.0962*I222)*(0.075*$Z227+0.54)</f>
        <v>1.6802046178678638</v>
      </c>
      <c r="K228" s="14">
        <f t="shared" si="3"/>
        <v>-0.10984190037480418</v>
      </c>
      <c r="L228" s="14">
        <f>(0.0962*testdata[[#This Row],[detrender]]+0.5769*J226-0.5769*J224-0.0962*J222)*(0.075*$Z227+0.54)</f>
        <v>3.5118347404143071</v>
      </c>
      <c r="M228" s="9">
        <f>(0.0962*testdata[[#This Row],[I1]]+0.5769*K226-0.5769*K224-0.0962*K222)*(0.075*$Z227+0.54)</f>
        <v>8.5923103024338227E-2</v>
      </c>
      <c r="N228" s="9">
        <f>(0.0962*testdata[[#This Row],[Q1]]+0.5769*L226-0.5769*L224-0.0962*L222)*(0.075*$Z227+0.54)</f>
        <v>3.2058602965024878</v>
      </c>
      <c r="O228" s="9">
        <f>testdata[[#This Row],[I1]]-testdata[[#This Row],[JQ]]</f>
        <v>-3.3157021968772922</v>
      </c>
      <c r="P228" s="9">
        <f>testdata[[#This Row],[Q1]]+testdata[[#This Row],[jI]]</f>
        <v>3.5977578434386452</v>
      </c>
      <c r="Q228" s="9">
        <f>0.2*testdata[[#This Row],[I2]]+0.8*Q227</f>
        <v>-1.0181330123951615</v>
      </c>
      <c r="R228" s="9">
        <f>0.2*testdata[[#This Row],[Q2]]+0.8*R227</f>
        <v>-0.61333912577561012</v>
      </c>
      <c r="S228" s="9">
        <f>testdata[[#This Row],[I2'']]*Q227+testdata[[#This Row],[Q2'']]*R227</f>
        <v>1.4736795888038121</v>
      </c>
      <c r="T228" s="9">
        <f>testdata[[#This Row],[I2'']]*R227-testdata[[#This Row],[Q2'']]*Q227</f>
        <v>1.4241614794433741</v>
      </c>
      <c r="U228" s="9">
        <f>0.2*testdata[[#This Row],[Re]]+0.8*U227</f>
        <v>3.740966417876181</v>
      </c>
      <c r="V228" s="9">
        <f>0.2*testdata[[#This Row],[Im]]+0.8*V227</f>
        <v>1.6693543319843582</v>
      </c>
      <c r="W228" s="9">
        <f>IF(AND(testdata[[#This Row],[Re'']]&lt;&gt;0,testdata[[#This Row],[Im'']]&lt;&gt;0),2*PI()/ATAN(testdata[[#This Row],[Im'']]/testdata[[#This Row],[Re'']]),0)</f>
        <v>14.969963738782843</v>
      </c>
      <c r="X228" s="9">
        <f>IF(testdata[[#This Row],[pd-atan]]&gt;1.5*Z227,1.5*Z227,IF(testdata[[#This Row],[pd-atan]]&lt;0.67*Z227,0.67*Z227,testdata[[#This Row],[pd-atan]]))</f>
        <v>16.03266418998837</v>
      </c>
      <c r="Y228" s="9">
        <f>IF(testdata[[#This Row],[pd-limit1]]&lt;6,6,IF(testdata[[#This Row],[pd-limit1]]&gt;50,50,testdata[[#This Row],[pd-limit1]]))</f>
        <v>16.03266418998837</v>
      </c>
      <c r="Z228" s="14">
        <f>0.2*testdata[[#This Row],[pd-limit2]]+0.8*Z227</f>
        <v>22.350012467834535</v>
      </c>
      <c r="AA228" s="14">
        <f>0.33*testdata[[#This Row],[period]]+0.67*AA227</f>
        <v>24.535598023585081</v>
      </c>
      <c r="AB228" s="32">
        <f>TRUNC(testdata[[#This Row],[SmPd]]+0.5,0)</f>
        <v>25</v>
      </c>
      <c r="AC228" s="14">
        <f ca="1">IF(testdata[[#This Row],[PdInt]]&lt;=0,0,AVERAGE(OFFSET(testdata[[#This Row],[price]],0,0,-testdata[[#This Row],[PdInt]],1)))</f>
        <v>246.8802</v>
      </c>
      <c r="AD228" s="14">
        <f ca="1">IF(testdata[[#This Row],[i]]&lt;11,testdata[[#This Row],[price]],(4*testdata[[#This Row],[iTrend]]+3*AC227+2*AC226+AC225)/10)</f>
        <v>246.64883569800571</v>
      </c>
      <c r="AE228" s="14">
        <f>(4*testdata[[#This Row],[price]]+3*H227+2*H226+H225)/10</f>
        <v>248.90050000000002</v>
      </c>
      <c r="AF228" t="str">
        <f ca="1">IF(OR(ROUND(testdata[[#This Row],[Trendline]],4)&lt;&gt;Table3[[#This Row],[Trendline]],ROUND(testdata[[#This Row],[SmPrice]],4)&lt;&gt;Table3[[#This Row],[SmPrice]]),"ERR","")</f>
        <v/>
      </c>
      <c r="AG228" s="3">
        <v>43063</v>
      </c>
      <c r="AH228" s="14">
        <v>24.535599999999999</v>
      </c>
      <c r="AI228" s="35">
        <v>25</v>
      </c>
      <c r="AJ228" s="14">
        <v>246.8802</v>
      </c>
      <c r="AK228" s="14">
        <v>246.64879999999999</v>
      </c>
      <c r="AL228" s="14">
        <v>248.90049999999999</v>
      </c>
    </row>
    <row r="229" spans="1:38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31">
        <f>(testdata[[#This Row],[high]]+testdata[[#This Row],[low]])/2</f>
        <v>249.5</v>
      </c>
      <c r="I229" s="24">
        <f>(4*testdata[[#This Row],[price]]+3*H228+2*H227+H226)/10</f>
        <v>249.27450000000005</v>
      </c>
      <c r="J229" s="9">
        <f>(0.0962*testdata[[#This Row],[smooth]]+0.5769*I227-0.5769*I225-0.0962*I223)*(0.075*$Z228+0.54)</f>
        <v>1.9482699613327552</v>
      </c>
      <c r="K229" s="14">
        <f t="shared" si="3"/>
        <v>1.0894124071818854</v>
      </c>
      <c r="L229" s="14">
        <f>(0.0962*testdata[[#This Row],[detrender]]+0.5769*J227-0.5769*J225-0.0962*J223)*(0.075*$Z228+0.54)</f>
        <v>2.1839761553368864</v>
      </c>
      <c r="M229" s="9">
        <f>(0.0962*testdata[[#This Row],[I1]]+0.5769*K227-0.5769*K225-0.0962*K223)*(0.075*$Z228+0.54)</f>
        <v>-0.1897377253639532</v>
      </c>
      <c r="N229" s="9">
        <f>(0.0962*testdata[[#This Row],[Q1]]+0.5769*L227-0.5769*L225-0.0962*L223)*(0.075*$Z228+0.54)</f>
        <v>3.2344887111764358</v>
      </c>
      <c r="O229" s="9">
        <f>testdata[[#This Row],[I1]]-testdata[[#This Row],[JQ]]</f>
        <v>-2.1450763039945504</v>
      </c>
      <c r="P229" s="9">
        <f>testdata[[#This Row],[Q1]]+testdata[[#This Row],[jI]]</f>
        <v>1.9942384299729332</v>
      </c>
      <c r="Q229" s="9">
        <f>0.2*testdata[[#This Row],[I2]]+0.8*Q228</f>
        <v>-1.2435216707150394</v>
      </c>
      <c r="R229" s="9">
        <f>0.2*testdata[[#This Row],[Q2]]+0.8*R228</f>
        <v>-9.1823614625901495E-2</v>
      </c>
      <c r="S229" s="9">
        <f>testdata[[#This Row],[I2'']]*Q228+testdata[[#This Row],[Q2'']]*R228</f>
        <v>1.3223894801039742</v>
      </c>
      <c r="T229" s="9">
        <f>testdata[[#This Row],[I2'']]*R228-testdata[[#This Row],[Q2'']]*Q228</f>
        <v>0.66921184103130682</v>
      </c>
      <c r="U229" s="9">
        <f>0.2*testdata[[#This Row],[Re]]+0.8*U228</f>
        <v>3.2572510303217399</v>
      </c>
      <c r="V229" s="9">
        <f>0.2*testdata[[#This Row],[Im]]+0.8*V228</f>
        <v>1.469325833793748</v>
      </c>
      <c r="W229" s="9">
        <f>IF(AND(testdata[[#This Row],[Re'']]&lt;&gt;0,testdata[[#This Row],[Im'']]&lt;&gt;0),2*PI()/ATAN(testdata[[#This Row],[Im'']]/testdata[[#This Row],[Re'']]),0)</f>
        <v>14.8271147258019</v>
      </c>
      <c r="X229" s="9">
        <f>IF(testdata[[#This Row],[pd-atan]]&gt;1.5*Z228,1.5*Z228,IF(testdata[[#This Row],[pd-atan]]&lt;0.67*Z228,0.67*Z228,testdata[[#This Row],[pd-atan]]))</f>
        <v>14.974508353449139</v>
      </c>
      <c r="Y229" s="9">
        <f>IF(testdata[[#This Row],[pd-limit1]]&lt;6,6,IF(testdata[[#This Row],[pd-limit1]]&gt;50,50,testdata[[#This Row],[pd-limit1]]))</f>
        <v>14.974508353449139</v>
      </c>
      <c r="Z229" s="14">
        <f>0.2*testdata[[#This Row],[pd-limit2]]+0.8*Z228</f>
        <v>20.874911644957457</v>
      </c>
      <c r="AA229" s="14">
        <f>0.33*testdata[[#This Row],[period]]+0.67*AA228</f>
        <v>23.327571518637967</v>
      </c>
      <c r="AB229" s="32">
        <f>TRUNC(testdata[[#This Row],[SmPd]]+0.5,0)</f>
        <v>23</v>
      </c>
      <c r="AC229" s="14">
        <f ca="1">IF(testdata[[#This Row],[PdInt]]&lt;=0,0,AVERAGE(OFFSET(testdata[[#This Row],[price]],0,0,-testdata[[#This Row],[PdInt]],1)))</f>
        <v>247.12804347826082</v>
      </c>
      <c r="AD229" s="14">
        <f ca="1">IF(testdata[[#This Row],[i]]&lt;11,testdata[[#This Row],[price]],(4*testdata[[#This Row],[iTrend]]+3*AC228+2*AC227+AC226)/10)</f>
        <v>246.88331585284283</v>
      </c>
      <c r="AE229" s="14">
        <f>(4*testdata[[#This Row],[price]]+3*H228+2*H227+H226)/10</f>
        <v>249.27450000000005</v>
      </c>
      <c r="AF229" t="str">
        <f ca="1">IF(OR(ROUND(testdata[[#This Row],[Trendline]],4)&lt;&gt;Table3[[#This Row],[Trendline]],ROUND(testdata[[#This Row],[SmPrice]],4)&lt;&gt;Table3[[#This Row],[SmPrice]]),"ERR","")</f>
        <v/>
      </c>
      <c r="AG229" s="3">
        <v>43066</v>
      </c>
      <c r="AH229" s="14">
        <v>23.3276</v>
      </c>
      <c r="AI229" s="35">
        <v>23</v>
      </c>
      <c r="AJ229" s="14">
        <v>247.12799999999999</v>
      </c>
      <c r="AK229" s="14">
        <v>246.88329999999999</v>
      </c>
      <c r="AL229" s="14">
        <v>249.27449999999999</v>
      </c>
    </row>
    <row r="230" spans="1:38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31">
        <f>(testdata[[#This Row],[high]]+testdata[[#This Row],[low]])/2</f>
        <v>250.845</v>
      </c>
      <c r="I230" s="24">
        <f>(4*testdata[[#This Row],[price]]+3*H229+2*H228+H227)/10</f>
        <v>249.97750000000002</v>
      </c>
      <c r="J230" s="9">
        <f>(0.0962*testdata[[#This Row],[smooth]]+0.5769*I228-0.5769*I226-0.0962*I224)*(0.075*$Z229+0.54)</f>
        <v>1.9318388464326521</v>
      </c>
      <c r="K230" s="14">
        <f t="shared" si="3"/>
        <v>1.1358767932426448</v>
      </c>
      <c r="L230" s="14">
        <f>(0.0962*testdata[[#This Row],[detrender]]+0.5769*J228-0.5769*J226-0.0962*J224)*(0.075*$Z229+0.54)</f>
        <v>1.3344298589682502</v>
      </c>
      <c r="M230" s="9">
        <f>(0.0962*testdata[[#This Row],[I1]]+0.5769*K228-0.5769*K226-0.0962*K224)*(0.075*$Z229+0.54)</f>
        <v>1.3261739515784376</v>
      </c>
      <c r="N230" s="9">
        <f>(0.0962*testdata[[#This Row],[Q1]]+0.5769*L228-0.5769*L226-0.0962*L224)*(0.075*$Z229+0.54)</f>
        <v>5.0854657128831056</v>
      </c>
      <c r="O230" s="9">
        <f>testdata[[#This Row],[I1]]-testdata[[#This Row],[JQ]]</f>
        <v>-3.949588919640461</v>
      </c>
      <c r="P230" s="9">
        <f>testdata[[#This Row],[Q1]]+testdata[[#This Row],[jI]]</f>
        <v>2.6606038105466876</v>
      </c>
      <c r="Q230" s="9">
        <f>0.2*testdata[[#This Row],[I2]]+0.8*Q229</f>
        <v>-1.7847351205001236</v>
      </c>
      <c r="R230" s="9">
        <f>0.2*testdata[[#This Row],[Q2]]+0.8*R229</f>
        <v>0.45866187040861639</v>
      </c>
      <c r="S230" s="9">
        <f>testdata[[#This Row],[I2'']]*Q229+testdata[[#This Row],[Q2'']]*R229</f>
        <v>2.177240807996125</v>
      </c>
      <c r="T230" s="9">
        <f>testdata[[#This Row],[I2'']]*R229-testdata[[#This Row],[Q2'']]*Q229</f>
        <v>0.73423680529792279</v>
      </c>
      <c r="U230" s="9">
        <f>0.2*testdata[[#This Row],[Re]]+0.8*U229</f>
        <v>3.0412489858566172</v>
      </c>
      <c r="V230" s="9">
        <f>0.2*testdata[[#This Row],[Im]]+0.8*V229</f>
        <v>1.3223080280945831</v>
      </c>
      <c r="W230" s="9">
        <f>IF(AND(testdata[[#This Row],[Re'']]&lt;&gt;0,testdata[[#This Row],[Im'']]&lt;&gt;0),2*PI()/ATAN(testdata[[#This Row],[Im'']]/testdata[[#This Row],[Re'']]),0)</f>
        <v>15.319816869758753</v>
      </c>
      <c r="X230" s="9">
        <f>IF(testdata[[#This Row],[pd-atan]]&gt;1.5*Z229,1.5*Z229,IF(testdata[[#This Row],[pd-atan]]&lt;0.67*Z229,0.67*Z229,testdata[[#This Row],[pd-atan]]))</f>
        <v>15.319816869758753</v>
      </c>
      <c r="Y230" s="9">
        <f>IF(testdata[[#This Row],[pd-limit1]]&lt;6,6,IF(testdata[[#This Row],[pd-limit1]]&gt;50,50,testdata[[#This Row],[pd-limit1]]))</f>
        <v>15.319816869758753</v>
      </c>
      <c r="Z230" s="14">
        <f>0.2*testdata[[#This Row],[pd-limit2]]+0.8*Z229</f>
        <v>19.763892689917718</v>
      </c>
      <c r="AA230" s="14">
        <f>0.33*testdata[[#This Row],[period]]+0.67*AA229</f>
        <v>22.151557505160284</v>
      </c>
      <c r="AB230" s="32">
        <f>TRUNC(testdata[[#This Row],[SmPd]]+0.5,0)</f>
        <v>22</v>
      </c>
      <c r="AC230" s="14">
        <f ca="1">IF(testdata[[#This Row],[PdInt]]&lt;=0,0,AVERAGE(OFFSET(testdata[[#This Row],[price]],0,0,-testdata[[#This Row],[PdInt]],1)))</f>
        <v>247.50431818181821</v>
      </c>
      <c r="AD230" s="14">
        <f ca="1">IF(testdata[[#This Row],[i]]&lt;11,testdata[[#This Row],[price]],(4*testdata[[#This Row],[iTrend]]+3*AC229+2*AC228+AC227)/10)</f>
        <v>247.17785339312863</v>
      </c>
      <c r="AE230" s="14">
        <f>(4*testdata[[#This Row],[price]]+3*H229+2*H228+H227)/10</f>
        <v>249.97750000000002</v>
      </c>
      <c r="AF230" t="str">
        <f ca="1">IF(OR(ROUND(testdata[[#This Row],[Trendline]],4)&lt;&gt;Table3[[#This Row],[Trendline]],ROUND(testdata[[#This Row],[SmPrice]],4)&lt;&gt;Table3[[#This Row],[SmPrice]]),"ERR","")</f>
        <v/>
      </c>
      <c r="AG230" s="3">
        <v>43067</v>
      </c>
      <c r="AH230" s="14">
        <v>22.151599999999998</v>
      </c>
      <c r="AI230" s="35">
        <v>22</v>
      </c>
      <c r="AJ230" s="14">
        <v>247.5043</v>
      </c>
      <c r="AK230" s="14">
        <v>247.17789999999999</v>
      </c>
      <c r="AL230" s="14">
        <v>249.97749999999999</v>
      </c>
    </row>
    <row r="231" spans="1:38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31">
        <f>(testdata[[#This Row],[high]]+testdata[[#This Row],[low]])/2</f>
        <v>251.935</v>
      </c>
      <c r="I231" s="24">
        <f>(4*testdata[[#This Row],[price]]+3*H230+2*H229+H228)/10</f>
        <v>250.87200000000001</v>
      </c>
      <c r="J231" s="9">
        <f>(0.0962*testdata[[#This Row],[smooth]]+0.5769*I229-0.5769*I227-0.0962*I225)*(0.075*$Z230+0.54)</f>
        <v>1.7911898876868686</v>
      </c>
      <c r="K231" s="14">
        <f t="shared" si="3"/>
        <v>1.6802046178678638</v>
      </c>
      <c r="L231" s="14">
        <f>(0.0962*testdata[[#This Row],[detrender]]+0.5769*J229-0.5769*J227-0.0962*J225)*(0.075*$Z230+0.54)</f>
        <v>1.3176220494831923</v>
      </c>
      <c r="M231" s="9">
        <f>(0.0962*testdata[[#This Row],[I1]]+0.5769*K229-0.5769*K227-0.0962*K225)*(0.075*$Z230+0.54)</f>
        <v>3.0419117807715526</v>
      </c>
      <c r="N231" s="9">
        <f>(0.0962*testdata[[#This Row],[Q1]]+0.5769*L229-0.5769*L227-0.0962*L225)*(0.075*$Z230+0.54)</f>
        <v>0.97843578063249814</v>
      </c>
      <c r="O231" s="9">
        <f>testdata[[#This Row],[I1]]-testdata[[#This Row],[JQ]]</f>
        <v>0.70176883723536565</v>
      </c>
      <c r="P231" s="9">
        <f>testdata[[#This Row],[Q1]]+testdata[[#This Row],[jI]]</f>
        <v>4.3595338302547448</v>
      </c>
      <c r="Q231" s="9">
        <f>0.2*testdata[[#This Row],[I2]]+0.8*Q230</f>
        <v>-1.2874343289530259</v>
      </c>
      <c r="R231" s="9">
        <f>0.2*testdata[[#This Row],[Q2]]+0.8*R230</f>
        <v>1.2388362623778422</v>
      </c>
      <c r="S231" s="9">
        <f>testdata[[#This Row],[I2'']]*Q230+testdata[[#This Row],[Q2'']]*R230</f>
        <v>2.8659362194522151</v>
      </c>
      <c r="T231" s="9">
        <f>testdata[[#This Row],[I2'']]*R230-testdata[[#This Row],[Q2'']]*Q230</f>
        <v>1.6204975486689843</v>
      </c>
      <c r="U231" s="9">
        <f>0.2*testdata[[#This Row],[Re]]+0.8*U230</f>
        <v>3.0061864325757366</v>
      </c>
      <c r="V231" s="9">
        <f>0.2*testdata[[#This Row],[Im]]+0.8*V230</f>
        <v>1.3819459322094634</v>
      </c>
      <c r="W231" s="9">
        <f>IF(AND(testdata[[#This Row],[Re'']]&lt;&gt;0,testdata[[#This Row],[Im'']]&lt;&gt;0),2*PI()/ATAN(testdata[[#This Row],[Im'']]/testdata[[#This Row],[Re'']]),0)</f>
        <v>14.581821470634354</v>
      </c>
      <c r="X231" s="9">
        <f>IF(testdata[[#This Row],[pd-atan]]&gt;1.5*Z230,1.5*Z230,IF(testdata[[#This Row],[pd-atan]]&lt;0.67*Z230,0.67*Z230,testdata[[#This Row],[pd-atan]]))</f>
        <v>14.581821470634354</v>
      </c>
      <c r="Y231" s="9">
        <f>IF(testdata[[#This Row],[pd-limit1]]&lt;6,6,IF(testdata[[#This Row],[pd-limit1]]&gt;50,50,testdata[[#This Row],[pd-limit1]]))</f>
        <v>14.581821470634354</v>
      </c>
      <c r="Z231" s="14">
        <f>0.2*testdata[[#This Row],[pd-limit2]]+0.8*Z230</f>
        <v>18.727478446061046</v>
      </c>
      <c r="AA231" s="14">
        <f>0.33*testdata[[#This Row],[period]]+0.67*AA230</f>
        <v>21.021611415657539</v>
      </c>
      <c r="AB231" s="32">
        <f>TRUNC(testdata[[#This Row],[SmPd]]+0.5,0)</f>
        <v>21</v>
      </c>
      <c r="AC231" s="14">
        <f ca="1">IF(testdata[[#This Row],[PdInt]]&lt;=0,0,AVERAGE(OFFSET(testdata[[#This Row],[price]],0,0,-testdata[[#This Row],[PdInt]],1)))</f>
        <v>247.84404761904764</v>
      </c>
      <c r="AD231" s="14">
        <f ca="1">IF(testdata[[#This Row],[i]]&lt;11,testdata[[#This Row],[price]],(4*testdata[[#This Row],[iTrend]]+3*AC230+2*AC229+AC228)/10)</f>
        <v>247.50254319781669</v>
      </c>
      <c r="AE231" s="14">
        <f>(4*testdata[[#This Row],[price]]+3*H230+2*H229+H228)/10</f>
        <v>250.87200000000001</v>
      </c>
      <c r="AF231" t="str">
        <f ca="1">IF(OR(ROUND(testdata[[#This Row],[Trendline]],4)&lt;&gt;Table3[[#This Row],[Trendline]],ROUND(testdata[[#This Row],[SmPrice]],4)&lt;&gt;Table3[[#This Row],[SmPrice]]),"ERR","")</f>
        <v/>
      </c>
      <c r="AG231" s="3">
        <v>43068</v>
      </c>
      <c r="AH231" s="14">
        <v>21.021599999999999</v>
      </c>
      <c r="AI231" s="35">
        <v>21</v>
      </c>
      <c r="AJ231" s="14">
        <v>247.84399999999999</v>
      </c>
      <c r="AK231" s="14">
        <v>247.5025</v>
      </c>
      <c r="AL231" s="14">
        <v>250.87200000000001</v>
      </c>
    </row>
    <row r="232" spans="1:38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31">
        <f>(testdata[[#This Row],[high]]+testdata[[#This Row],[low]])/2</f>
        <v>253.8</v>
      </c>
      <c r="I232" s="24">
        <f>(4*testdata[[#This Row],[price]]+3*H231+2*H230+H229)/10</f>
        <v>252.21950000000001</v>
      </c>
      <c r="J232" s="9">
        <f>(0.0962*testdata[[#This Row],[smooth]]+0.5769*I230-0.5769*I228-0.0962*I226)*(0.075*$Z231+0.54)</f>
        <v>2.0332550277341759</v>
      </c>
      <c r="K232" s="14">
        <f t="shared" si="3"/>
        <v>1.9482699613327552</v>
      </c>
      <c r="L232" s="14">
        <f>(0.0962*testdata[[#This Row],[detrender]]+0.5769*J230-0.5769*J228-0.0962*J226)*(0.075*$Z231+0.54)</f>
        <v>0.45884917721999385</v>
      </c>
      <c r="M232" s="9">
        <f>(0.0962*testdata[[#This Row],[I1]]+0.5769*K230-0.5769*K228-0.0962*K226)*(0.075*$Z231+0.54)</f>
        <v>1.916242666761824</v>
      </c>
      <c r="N232" s="9">
        <f>(0.0962*testdata[[#This Row],[Q1]]+0.5769*L230-0.5769*L228-0.0962*L226)*(0.075*$Z231+0.54)</f>
        <v>-2.316512168775545</v>
      </c>
      <c r="O232" s="9">
        <f>testdata[[#This Row],[I1]]-testdata[[#This Row],[JQ]]</f>
        <v>4.2647821301083004</v>
      </c>
      <c r="P232" s="9">
        <f>testdata[[#This Row],[Q1]]+testdata[[#This Row],[jI]]</f>
        <v>2.3750918439818181</v>
      </c>
      <c r="Q232" s="9">
        <f>0.2*testdata[[#This Row],[I2]]+0.8*Q231</f>
        <v>-0.1769910371407607</v>
      </c>
      <c r="R232" s="9">
        <f>0.2*testdata[[#This Row],[Q2]]+0.8*R231</f>
        <v>1.4660873786986373</v>
      </c>
      <c r="S232" s="9">
        <f>testdata[[#This Row],[I2'']]*Q231+testdata[[#This Row],[Q2'']]*R231</f>
        <v>2.0441065456783631</v>
      </c>
      <c r="T232" s="9">
        <f>testdata[[#This Row],[I2'']]*R231-testdata[[#This Row],[Q2'']]*Q231</f>
        <v>1.6682283056555429</v>
      </c>
      <c r="U232" s="9">
        <f>0.2*testdata[[#This Row],[Re]]+0.8*U231</f>
        <v>2.8137704551962623</v>
      </c>
      <c r="V232" s="9">
        <f>0.2*testdata[[#This Row],[Im]]+0.8*V231</f>
        <v>1.4392024068986795</v>
      </c>
      <c r="W232" s="9">
        <f>IF(AND(testdata[[#This Row],[Re'']]&lt;&gt;0,testdata[[#This Row],[Im'']]&lt;&gt;0),2*PI()/ATAN(testdata[[#This Row],[Im'']]/testdata[[#This Row],[Re'']]),0)</f>
        <v>13.289488178644175</v>
      </c>
      <c r="X232" s="9">
        <f>IF(testdata[[#This Row],[pd-atan]]&gt;1.5*Z231,1.5*Z231,IF(testdata[[#This Row],[pd-atan]]&lt;0.67*Z231,0.67*Z231,testdata[[#This Row],[pd-atan]]))</f>
        <v>13.289488178644175</v>
      </c>
      <c r="Y232" s="9">
        <f>IF(testdata[[#This Row],[pd-limit1]]&lt;6,6,IF(testdata[[#This Row],[pd-limit1]]&gt;50,50,testdata[[#This Row],[pd-limit1]]))</f>
        <v>13.289488178644175</v>
      </c>
      <c r="Z232" s="14">
        <f>0.2*testdata[[#This Row],[pd-limit2]]+0.8*Z231</f>
        <v>17.639880392577673</v>
      </c>
      <c r="AA232" s="14">
        <f>0.33*testdata[[#This Row],[period]]+0.67*AA231</f>
        <v>19.905640178041185</v>
      </c>
      <c r="AB232" s="32">
        <f>TRUNC(testdata[[#This Row],[SmPd]]+0.5,0)</f>
        <v>20</v>
      </c>
      <c r="AC232" s="14">
        <f ca="1">IF(testdata[[#This Row],[PdInt]]&lt;=0,0,AVERAGE(OFFSET(testdata[[#This Row],[price]],0,0,-testdata[[#This Row],[PdInt]],1)))</f>
        <v>248.25800000000004</v>
      </c>
      <c r="AD232" s="14">
        <f ca="1">IF(testdata[[#This Row],[i]]&lt;11,testdata[[#This Row],[price]],(4*testdata[[#This Row],[iTrend]]+3*AC231+2*AC230+AC229)/10)</f>
        <v>247.870082269904</v>
      </c>
      <c r="AE232" s="14">
        <f>(4*testdata[[#This Row],[price]]+3*H231+2*H230+H229)/10</f>
        <v>252.21950000000001</v>
      </c>
      <c r="AF232" t="str">
        <f ca="1">IF(OR(ROUND(testdata[[#This Row],[Trendline]],4)&lt;&gt;Table3[[#This Row],[Trendline]],ROUND(testdata[[#This Row],[SmPrice]],4)&lt;&gt;Table3[[#This Row],[SmPrice]]),"ERR","")</f>
        <v/>
      </c>
      <c r="AG232" s="3">
        <v>43069</v>
      </c>
      <c r="AH232" s="14">
        <v>19.9056</v>
      </c>
      <c r="AI232" s="35">
        <v>20</v>
      </c>
      <c r="AJ232" s="14">
        <v>248.25800000000001</v>
      </c>
      <c r="AK232" s="14">
        <v>247.87010000000001</v>
      </c>
      <c r="AL232" s="14">
        <v>252.21950000000001</v>
      </c>
    </row>
    <row r="233" spans="1:38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31">
        <f>(testdata[[#This Row],[high]]+testdata[[#This Row],[low]])/2</f>
        <v>252.05</v>
      </c>
      <c r="I233" s="24">
        <f>(4*testdata[[#This Row],[price]]+3*H232+2*H231+H230)/10</f>
        <v>252.4315</v>
      </c>
      <c r="J233" s="9">
        <f>(0.0962*testdata[[#This Row],[smooth]]+0.5769*I231-0.5769*I229-0.0962*I227)*(0.075*$Z232+0.54)</f>
        <v>2.4495786259937322</v>
      </c>
      <c r="K233" s="14">
        <f t="shared" si="3"/>
        <v>1.9318388464326521</v>
      </c>
      <c r="L233" s="14">
        <f>(0.0962*testdata[[#This Row],[detrender]]+0.5769*J231-0.5769*J229-0.0962*J227)*(0.075*$Z232+0.54)</f>
        <v>6.6617991684006783E-2</v>
      </c>
      <c r="M233" s="9">
        <f>(0.0962*testdata[[#This Row],[I1]]+0.5769*K231-0.5769*K229-0.0962*K227)*(0.075*$Z232+0.54)</f>
        <v>1.1806654463687041</v>
      </c>
      <c r="N233" s="9">
        <f>(0.0962*testdata[[#This Row],[Q1]]+0.5769*L231-0.5769*L229-0.0962*L227)*(0.075*$Z232+0.54)</f>
        <v>-1.1970330204041115</v>
      </c>
      <c r="O233" s="9">
        <f>testdata[[#This Row],[I1]]-testdata[[#This Row],[JQ]]</f>
        <v>3.1288718668367634</v>
      </c>
      <c r="P233" s="9">
        <f>testdata[[#This Row],[Q1]]+testdata[[#This Row],[jI]]</f>
        <v>1.2472834380527109</v>
      </c>
      <c r="Q233" s="9">
        <f>0.2*testdata[[#This Row],[I2]]+0.8*Q232</f>
        <v>0.4841815436547442</v>
      </c>
      <c r="R233" s="9">
        <f>0.2*testdata[[#This Row],[Q2]]+0.8*R232</f>
        <v>1.422326590569452</v>
      </c>
      <c r="S233" s="9">
        <f>testdata[[#This Row],[I2'']]*Q232+testdata[[#This Row],[Q2'']]*R232</f>
        <v>1.9995592692454698</v>
      </c>
      <c r="T233" s="9">
        <f>testdata[[#This Row],[I2'']]*R232-testdata[[#This Row],[Q2'']]*Q232</f>
        <v>0.96159150856881315</v>
      </c>
      <c r="U233" s="9">
        <f>0.2*testdata[[#This Row],[Re]]+0.8*U232</f>
        <v>2.6509282180061038</v>
      </c>
      <c r="V233" s="9">
        <f>0.2*testdata[[#This Row],[Im]]+0.8*V232</f>
        <v>1.3436802272327062</v>
      </c>
      <c r="W233" s="9">
        <f>IF(AND(testdata[[#This Row],[Re'']]&lt;&gt;0,testdata[[#This Row],[Im'']]&lt;&gt;0),2*PI()/ATAN(testdata[[#This Row],[Im'']]/testdata[[#This Row],[Re'']]),0)</f>
        <v>13.393277873871945</v>
      </c>
      <c r="X233" s="9">
        <f>IF(testdata[[#This Row],[pd-atan]]&gt;1.5*Z232,1.5*Z232,IF(testdata[[#This Row],[pd-atan]]&lt;0.67*Z232,0.67*Z232,testdata[[#This Row],[pd-atan]]))</f>
        <v>13.393277873871945</v>
      </c>
      <c r="Y233" s="9">
        <f>IF(testdata[[#This Row],[pd-limit1]]&lt;6,6,IF(testdata[[#This Row],[pd-limit1]]&gt;50,50,testdata[[#This Row],[pd-limit1]]))</f>
        <v>13.393277873871945</v>
      </c>
      <c r="Z233" s="14">
        <f>0.2*testdata[[#This Row],[pd-limit2]]+0.8*Z232</f>
        <v>16.790559888836526</v>
      </c>
      <c r="AA233" s="14">
        <f>0.33*testdata[[#This Row],[period]]+0.67*AA232</f>
        <v>18.877663682603647</v>
      </c>
      <c r="AB233" s="32">
        <f>TRUNC(testdata[[#This Row],[SmPd]]+0.5,0)</f>
        <v>19</v>
      </c>
      <c r="AC233" s="14">
        <f ca="1">IF(testdata[[#This Row],[PdInt]]&lt;=0,0,AVERAGE(OFFSET(testdata[[#This Row],[price]],0,0,-testdata[[#This Row],[PdInt]],1)))</f>
        <v>248.62368421052633</v>
      </c>
      <c r="AD233" s="14">
        <f ca="1">IF(testdata[[#This Row],[i]]&lt;11,testdata[[#This Row],[price]],(4*testdata[[#This Row],[iTrend]]+3*AC232+2*AC231+AC230)/10)</f>
        <v>248.24611502620192</v>
      </c>
      <c r="AE233" s="14">
        <f>(4*testdata[[#This Row],[price]]+3*H232+2*H231+H230)/10</f>
        <v>252.4315</v>
      </c>
      <c r="AF233" t="str">
        <f ca="1">IF(OR(ROUND(testdata[[#This Row],[Trendline]],4)&lt;&gt;Table3[[#This Row],[Trendline]],ROUND(testdata[[#This Row],[SmPrice]],4)&lt;&gt;Table3[[#This Row],[SmPrice]]),"ERR","")</f>
        <v/>
      </c>
      <c r="AG233" s="3">
        <v>43070</v>
      </c>
      <c r="AH233" s="14">
        <v>18.877700000000001</v>
      </c>
      <c r="AI233" s="35">
        <v>19</v>
      </c>
      <c r="AJ233" s="14">
        <v>248.62370000000001</v>
      </c>
      <c r="AK233" s="14">
        <v>248.24610000000001</v>
      </c>
      <c r="AL233" s="14">
        <v>252.4315</v>
      </c>
    </row>
    <row r="234" spans="1:38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31">
        <f>(testdata[[#This Row],[high]]+testdata[[#This Row],[low]])/2</f>
        <v>254.35000000000002</v>
      </c>
      <c r="I234" s="24">
        <f>(4*testdata[[#This Row],[price]]+3*H233+2*H232+H231)/10</f>
        <v>253.30850000000001</v>
      </c>
      <c r="J234" s="9">
        <f>(0.0962*testdata[[#This Row],[smooth]]+0.5769*I232-0.5769*I230-0.0962*I228)*(0.075*$Z233+0.54)</f>
        <v>3.0902109444258921</v>
      </c>
      <c r="K234" s="14">
        <f t="shared" si="3"/>
        <v>1.7911898876868686</v>
      </c>
      <c r="L234" s="14">
        <f>(0.0962*testdata[[#This Row],[detrender]]+0.5769*J232-0.5769*J230-0.0962*J228)*(0.075*$Z233+0.54)</f>
        <v>0.34933182695588644</v>
      </c>
      <c r="M234" s="9">
        <f>(0.0962*testdata[[#This Row],[I1]]+0.5769*K232-0.5769*K230-0.0962*K228)*(0.075*$Z233+0.54)</f>
        <v>1.1723266759920676</v>
      </c>
      <c r="N234" s="9">
        <f>(0.0962*testdata[[#This Row],[Q1]]+0.5769*L232-0.5769*L230-0.0962*L228)*(0.075*$Z233+0.54)</f>
        <v>-1.456266465752571</v>
      </c>
      <c r="O234" s="9">
        <f>testdata[[#This Row],[I1]]-testdata[[#This Row],[JQ]]</f>
        <v>3.2474563534394396</v>
      </c>
      <c r="P234" s="9">
        <f>testdata[[#This Row],[Q1]]+testdata[[#This Row],[jI]]</f>
        <v>1.5216585029479541</v>
      </c>
      <c r="Q234" s="9">
        <f>0.2*testdata[[#This Row],[I2]]+0.8*Q233</f>
        <v>1.0368365056116833</v>
      </c>
      <c r="R234" s="9">
        <f>0.2*testdata[[#This Row],[Q2]]+0.8*R233</f>
        <v>1.4421929730451526</v>
      </c>
      <c r="S234" s="9">
        <f>testdata[[#This Row],[I2'']]*Q233+testdata[[#This Row],[Q2'']]*R233</f>
        <v>2.5532865140991889</v>
      </c>
      <c r="T234" s="9">
        <f>testdata[[#This Row],[I2'']]*R233-testdata[[#This Row],[Q2'']]*Q233</f>
        <v>0.77643691206758303</v>
      </c>
      <c r="U234" s="9">
        <f>0.2*testdata[[#This Row],[Re]]+0.8*U233</f>
        <v>2.6313998772247209</v>
      </c>
      <c r="V234" s="9">
        <f>0.2*testdata[[#This Row],[Im]]+0.8*V233</f>
        <v>1.2302315641996815</v>
      </c>
      <c r="W234" s="9">
        <f>IF(AND(testdata[[#This Row],[Re'']]&lt;&gt;0,testdata[[#This Row],[Im'']]&lt;&gt;0),2*PI()/ATAN(testdata[[#This Row],[Im'']]/testdata[[#This Row],[Re'']]),0)</f>
        <v>14.367231124009813</v>
      </c>
      <c r="X234" s="9">
        <f>IF(testdata[[#This Row],[pd-atan]]&gt;1.5*Z233,1.5*Z233,IF(testdata[[#This Row],[pd-atan]]&lt;0.67*Z233,0.67*Z233,testdata[[#This Row],[pd-atan]]))</f>
        <v>14.367231124009813</v>
      </c>
      <c r="Y234" s="9">
        <f>IF(testdata[[#This Row],[pd-limit1]]&lt;6,6,IF(testdata[[#This Row],[pd-limit1]]&gt;50,50,testdata[[#This Row],[pd-limit1]]))</f>
        <v>14.367231124009813</v>
      </c>
      <c r="Z234" s="14">
        <f>0.2*testdata[[#This Row],[pd-limit2]]+0.8*Z233</f>
        <v>16.305894135871185</v>
      </c>
      <c r="AA234" s="14">
        <f>0.33*testdata[[#This Row],[period]]+0.67*AA233</f>
        <v>18.028979732181934</v>
      </c>
      <c r="AB234" s="32">
        <f>TRUNC(testdata[[#This Row],[SmPd]]+0.5,0)</f>
        <v>18</v>
      </c>
      <c r="AC234" s="14">
        <f ca="1">IF(testdata[[#This Row],[PdInt]]&lt;=0,0,AVERAGE(OFFSET(testdata[[#This Row],[price]],0,0,-testdata[[#This Row],[PdInt]],1)))</f>
        <v>249.0266666666667</v>
      </c>
      <c r="AD234" s="14">
        <f ca="1">IF(testdata[[#This Row],[i]]&lt;11,testdata[[#This Row],[price]],(4*testdata[[#This Row],[iTrend]]+3*AC233+2*AC232+AC231)/10)</f>
        <v>248.63377669172937</v>
      </c>
      <c r="AE234" s="14">
        <f>(4*testdata[[#This Row],[price]]+3*H233+2*H232+H231)/10</f>
        <v>253.30850000000001</v>
      </c>
      <c r="AF234" t="str">
        <f ca="1">IF(OR(ROUND(testdata[[#This Row],[Trendline]],4)&lt;&gt;Table3[[#This Row],[Trendline]],ROUND(testdata[[#This Row],[SmPrice]],4)&lt;&gt;Table3[[#This Row],[SmPrice]]),"ERR","")</f>
        <v/>
      </c>
      <c r="AG234" s="3">
        <v>43073</v>
      </c>
      <c r="AH234" s="14">
        <v>18.029</v>
      </c>
      <c r="AI234" s="35">
        <v>18</v>
      </c>
      <c r="AJ234" s="14">
        <v>249.02670000000001</v>
      </c>
      <c r="AK234" s="14">
        <v>248.63380000000001</v>
      </c>
      <c r="AL234" s="14">
        <v>253.30850000000001</v>
      </c>
    </row>
    <row r="235" spans="1:38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31">
        <f>(testdata[[#This Row],[high]]+testdata[[#This Row],[low]])/2</f>
        <v>253.06</v>
      </c>
      <c r="I235" s="24">
        <f>(4*testdata[[#This Row],[price]]+3*H234+2*H233+H232)/10</f>
        <v>253.31900000000002</v>
      </c>
      <c r="J235" s="9">
        <f>(0.0962*testdata[[#This Row],[smooth]]+0.5769*I233-0.5769*I231-0.0962*I229)*(0.075*$Z234+0.54)</f>
        <v>2.2720029510465958</v>
      </c>
      <c r="K235" s="14">
        <f t="shared" si="3"/>
        <v>2.0332550277341759</v>
      </c>
      <c r="L235" s="14">
        <f>(0.0962*testdata[[#This Row],[detrender]]+0.5769*J233-0.5769*J231-0.0962*J229)*(0.075*$Z234+0.54)</f>
        <v>0.72451202640891987</v>
      </c>
      <c r="M235" s="9">
        <f>(0.0962*testdata[[#This Row],[I1]]+0.5769*K233-0.5769*K231-0.0962*K229)*(0.075*$Z234+0.54)</f>
        <v>0.41599341048544392</v>
      </c>
      <c r="N235" s="9">
        <f>(0.0962*testdata[[#This Row],[Q1]]+0.5769*L233-0.5769*L231-0.0962*L229)*(0.075*$Z234+0.54)</f>
        <v>-1.5198406185478945</v>
      </c>
      <c r="O235" s="9">
        <f>testdata[[#This Row],[I1]]-testdata[[#This Row],[JQ]]</f>
        <v>3.5530956462820704</v>
      </c>
      <c r="P235" s="9">
        <f>testdata[[#This Row],[Q1]]+testdata[[#This Row],[jI]]</f>
        <v>1.1405054368943639</v>
      </c>
      <c r="Q235" s="9">
        <f>0.2*testdata[[#This Row],[I2]]+0.8*Q234</f>
        <v>1.5400883337457607</v>
      </c>
      <c r="R235" s="9">
        <f>0.2*testdata[[#This Row],[Q2]]+0.8*R234</f>
        <v>1.3818554658149949</v>
      </c>
      <c r="S235" s="9">
        <f>testdata[[#This Row],[I2'']]*Q234+testdata[[#This Row],[Q2'']]*R234</f>
        <v>3.5897220488566961</v>
      </c>
      <c r="T235" s="9">
        <f>testdata[[#This Row],[I2'']]*R234-testdata[[#This Row],[Q2'']]*Q234</f>
        <v>0.78834638036092963</v>
      </c>
      <c r="U235" s="9">
        <f>0.2*testdata[[#This Row],[Re]]+0.8*U234</f>
        <v>2.823064311551116</v>
      </c>
      <c r="V235" s="9">
        <f>0.2*testdata[[#This Row],[Im]]+0.8*V234</f>
        <v>1.1418545274319312</v>
      </c>
      <c r="W235" s="9">
        <f>IF(AND(testdata[[#This Row],[Re'']]&lt;&gt;0,testdata[[#This Row],[Im'']]&lt;&gt;0),2*PI()/ATAN(testdata[[#This Row],[Im'']]/testdata[[#This Row],[Re'']]),0)</f>
        <v>16.347271102167145</v>
      </c>
      <c r="X235" s="9">
        <f>IF(testdata[[#This Row],[pd-atan]]&gt;1.5*Z234,1.5*Z234,IF(testdata[[#This Row],[pd-atan]]&lt;0.67*Z234,0.67*Z234,testdata[[#This Row],[pd-atan]]))</f>
        <v>16.347271102167145</v>
      </c>
      <c r="Y235" s="9">
        <f>IF(testdata[[#This Row],[pd-limit1]]&lt;6,6,IF(testdata[[#This Row],[pd-limit1]]&gt;50,50,testdata[[#This Row],[pd-limit1]]))</f>
        <v>16.347271102167145</v>
      </c>
      <c r="Z235" s="14">
        <f>0.2*testdata[[#This Row],[pd-limit2]]+0.8*Z234</f>
        <v>16.314169529130378</v>
      </c>
      <c r="AA235" s="14">
        <f>0.33*testdata[[#This Row],[period]]+0.67*AA234</f>
        <v>17.463092365174923</v>
      </c>
      <c r="AB235" s="32">
        <f>TRUNC(testdata[[#This Row],[SmPd]]+0.5,0)</f>
        <v>17</v>
      </c>
      <c r="AC235" s="14">
        <f ca="1">IF(testdata[[#This Row],[PdInt]]&lt;=0,0,AVERAGE(OFFSET(testdata[[#This Row],[price]],0,0,-testdata[[#This Row],[PdInt]],1)))</f>
        <v>249.47264705882358</v>
      </c>
      <c r="AD235" s="14">
        <f ca="1">IF(testdata[[#This Row],[i]]&lt;11,testdata[[#This Row],[price]],(4*testdata[[#This Row],[iTrend]]+3*AC234+2*AC233+AC232)/10)</f>
        <v>249.0475956656347</v>
      </c>
      <c r="AE235" s="14">
        <f>(4*testdata[[#This Row],[price]]+3*H234+2*H233+H232)/10</f>
        <v>253.31900000000002</v>
      </c>
      <c r="AF235" t="str">
        <f ca="1">IF(OR(ROUND(testdata[[#This Row],[Trendline]],4)&lt;&gt;Table3[[#This Row],[Trendline]],ROUND(testdata[[#This Row],[SmPrice]],4)&lt;&gt;Table3[[#This Row],[SmPrice]]),"ERR","")</f>
        <v/>
      </c>
      <c r="AG235" s="3">
        <v>43074</v>
      </c>
      <c r="AH235" s="14">
        <v>17.463100000000001</v>
      </c>
      <c r="AI235" s="35">
        <v>17</v>
      </c>
      <c r="AJ235" s="14">
        <v>249.4726</v>
      </c>
      <c r="AK235" s="14">
        <v>249.04759999999999</v>
      </c>
      <c r="AL235" s="14">
        <v>253.31899999999999</v>
      </c>
    </row>
    <row r="236" spans="1:38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31">
        <f>(testdata[[#This Row],[high]]+testdata[[#This Row],[low]])/2</f>
        <v>252.22500000000002</v>
      </c>
      <c r="I236" s="24">
        <f>(4*testdata[[#This Row],[price]]+3*H235+2*H234+H233)/10</f>
        <v>252.88300000000004</v>
      </c>
      <c r="J236" s="9">
        <f>(0.0962*testdata[[#This Row],[smooth]]+0.5769*I234-0.5769*I232-0.0962*I230)*(0.075*$Z235+0.54)</f>
        <v>1.6008796976557791</v>
      </c>
      <c r="K236" s="14">
        <f t="shared" si="3"/>
        <v>2.4495786259937322</v>
      </c>
      <c r="L236" s="14">
        <f>(0.0962*testdata[[#This Row],[detrender]]+0.5769*J234-0.5769*J232-0.0962*J230)*(0.075*$Z235+0.54)</f>
        <v>1.0191974555189485</v>
      </c>
      <c r="M236" s="9">
        <f>(0.0962*testdata[[#This Row],[I1]]+0.5769*K234-0.5769*K232-0.0962*K230)*(0.075*$Z235+0.54)</f>
        <v>6.3062572177924187E-2</v>
      </c>
      <c r="N236" s="9">
        <f>(0.0962*testdata[[#This Row],[Q1]]+0.5769*L234-0.5769*L232-0.0962*L230)*(0.075*$Z235+0.54)</f>
        <v>-0.16490354808147842</v>
      </c>
      <c r="O236" s="9">
        <f>testdata[[#This Row],[I1]]-testdata[[#This Row],[JQ]]</f>
        <v>2.6144821740752104</v>
      </c>
      <c r="P236" s="9">
        <f>testdata[[#This Row],[Q1]]+testdata[[#This Row],[jI]]</f>
        <v>1.0822600276968726</v>
      </c>
      <c r="Q236" s="9">
        <f>0.2*testdata[[#This Row],[I2]]+0.8*Q235</f>
        <v>1.7549671018116508</v>
      </c>
      <c r="R236" s="9">
        <f>0.2*testdata[[#This Row],[Q2]]+0.8*R235</f>
        <v>1.3219363781913704</v>
      </c>
      <c r="S236" s="9">
        <f>testdata[[#This Row],[I2'']]*Q235+testdata[[#This Row],[Q2'']]*R235</f>
        <v>4.5295293692711551</v>
      </c>
      <c r="T236" s="9">
        <f>testdata[[#This Row],[I2'']]*R235-testdata[[#This Row],[Q2'']]*Q235</f>
        <v>0.38921208795727713</v>
      </c>
      <c r="U236" s="9">
        <f>0.2*testdata[[#This Row],[Re]]+0.8*U235</f>
        <v>3.1643573230951239</v>
      </c>
      <c r="V236" s="9">
        <f>0.2*testdata[[#This Row],[Im]]+0.8*V235</f>
        <v>0.99132603953700049</v>
      </c>
      <c r="W236" s="9">
        <f>IF(AND(testdata[[#This Row],[Re'']]&lt;&gt;0,testdata[[#This Row],[Im'']]&lt;&gt;0),2*PI()/ATAN(testdata[[#This Row],[Im'']]/testdata[[#This Row],[Re'']]),0)</f>
        <v>20.695998106436129</v>
      </c>
      <c r="X236" s="9">
        <f>IF(testdata[[#This Row],[pd-atan]]&gt;1.5*Z235,1.5*Z235,IF(testdata[[#This Row],[pd-atan]]&lt;0.67*Z235,0.67*Z235,testdata[[#This Row],[pd-atan]]))</f>
        <v>20.695998106436129</v>
      </c>
      <c r="Y236" s="9">
        <f>IF(testdata[[#This Row],[pd-limit1]]&lt;6,6,IF(testdata[[#This Row],[pd-limit1]]&gt;50,50,testdata[[#This Row],[pd-limit1]]))</f>
        <v>20.695998106436129</v>
      </c>
      <c r="Z236" s="14">
        <f>0.2*testdata[[#This Row],[pd-limit2]]+0.8*Z235</f>
        <v>17.19053524459153</v>
      </c>
      <c r="AA236" s="14">
        <f>0.33*testdata[[#This Row],[period]]+0.67*AA235</f>
        <v>17.373148515382404</v>
      </c>
      <c r="AB236" s="32">
        <f>TRUNC(testdata[[#This Row],[SmPd]]+0.5,0)</f>
        <v>17</v>
      </c>
      <c r="AC236" s="14">
        <f ca="1">IF(testdata[[#This Row],[PdInt]]&lt;=0,0,AVERAGE(OFFSET(testdata[[#This Row],[price]],0,0,-testdata[[#This Row],[PdInt]],1)))</f>
        <v>249.77647058823533</v>
      </c>
      <c r="AD236" s="14">
        <f ca="1">IF(testdata[[#This Row],[i]]&lt;11,testdata[[#This Row],[price]],(4*testdata[[#This Row],[iTrend]]+3*AC235+2*AC234+AC233)/10)</f>
        <v>249.4200841073272</v>
      </c>
      <c r="AE236" s="14">
        <f>(4*testdata[[#This Row],[price]]+3*H235+2*H234+H233)/10</f>
        <v>252.88300000000004</v>
      </c>
      <c r="AF236" t="str">
        <f ca="1">IF(OR(ROUND(testdata[[#This Row],[Trendline]],4)&lt;&gt;Table3[[#This Row],[Trendline]],ROUND(testdata[[#This Row],[SmPrice]],4)&lt;&gt;Table3[[#This Row],[SmPrice]]),"ERR","")</f>
        <v/>
      </c>
      <c r="AG236" s="3">
        <v>43075</v>
      </c>
      <c r="AH236" s="14">
        <v>17.373100000000001</v>
      </c>
      <c r="AI236" s="35">
        <v>17</v>
      </c>
      <c r="AJ236" s="14">
        <v>249.7765</v>
      </c>
      <c r="AK236" s="14">
        <v>249.42009999999999</v>
      </c>
      <c r="AL236" s="14">
        <v>252.88300000000001</v>
      </c>
    </row>
    <row r="237" spans="1:38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31">
        <f>(testdata[[#This Row],[high]]+testdata[[#This Row],[low]])/2</f>
        <v>252.67000000000002</v>
      </c>
      <c r="I237" s="24">
        <f>(4*testdata[[#This Row],[price]]+3*H236+2*H235+H234)/10</f>
        <v>252.78249999999997</v>
      </c>
      <c r="J237" s="9">
        <f>(0.0962*testdata[[#This Row],[smooth]]+0.5769*I235-0.5769*I233-0.0962*I231)*(0.075*$Z236+0.54)</f>
        <v>1.2727996851539229</v>
      </c>
      <c r="K237" s="14">
        <f t="shared" si="3"/>
        <v>3.0902109444258921</v>
      </c>
      <c r="L237" s="14">
        <f>(0.0962*testdata[[#This Row],[detrender]]+0.5769*J235-0.5769*J233-0.0962*J231)*(0.075*$Z236+0.54)</f>
        <v>-0.27862383610667912</v>
      </c>
      <c r="M237" s="9">
        <f>(0.0962*testdata[[#This Row],[I1]]+0.5769*K235-0.5769*K233-0.0962*K231)*(0.075*$Z236+0.54)</f>
        <v>0.35515595621383855</v>
      </c>
      <c r="N237" s="9">
        <f>(0.0962*testdata[[#This Row],[Q1]]+0.5769*L235-0.5769*L233-0.0962*L231)*(0.075*$Z236+0.54)</f>
        <v>0.41338337886421239</v>
      </c>
      <c r="O237" s="9">
        <f>testdata[[#This Row],[I1]]-testdata[[#This Row],[JQ]]</f>
        <v>2.6768275655616796</v>
      </c>
      <c r="P237" s="9">
        <f>testdata[[#This Row],[Q1]]+testdata[[#This Row],[jI]]</f>
        <v>7.6532120107159429E-2</v>
      </c>
      <c r="Q237" s="9">
        <f>0.2*testdata[[#This Row],[I2]]+0.8*Q236</f>
        <v>1.9393391945616565</v>
      </c>
      <c r="R237" s="9">
        <f>0.2*testdata[[#This Row],[Q2]]+0.8*R236</f>
        <v>1.0728555265745281</v>
      </c>
      <c r="S237" s="9">
        <f>testdata[[#This Row],[I2'']]*Q236+testdata[[#This Row],[Q2'']]*R236</f>
        <v>4.821723234832139</v>
      </c>
      <c r="T237" s="9">
        <f>testdata[[#This Row],[I2'']]*R236-testdata[[#This Row],[Q2'']]*Q236</f>
        <v>0.68085687680829365</v>
      </c>
      <c r="U237" s="9">
        <f>0.2*testdata[[#This Row],[Re]]+0.8*U236</f>
        <v>3.4958305054425267</v>
      </c>
      <c r="V237" s="9">
        <f>0.2*testdata[[#This Row],[Im]]+0.8*V236</f>
        <v>0.92923220699125908</v>
      </c>
      <c r="W237" s="9">
        <f>IF(AND(testdata[[#This Row],[Re'']]&lt;&gt;0,testdata[[#This Row],[Im'']]&lt;&gt;0),2*PI()/ATAN(testdata[[#This Row],[Im'']]/testdata[[#This Row],[Re'']]),0)</f>
        <v>24.184338061663464</v>
      </c>
      <c r="X237" s="9">
        <f>IF(testdata[[#This Row],[pd-atan]]&gt;1.5*Z236,1.5*Z236,IF(testdata[[#This Row],[pd-atan]]&lt;0.67*Z236,0.67*Z236,testdata[[#This Row],[pd-atan]]))</f>
        <v>24.184338061663464</v>
      </c>
      <c r="Y237" s="9">
        <f>IF(testdata[[#This Row],[pd-limit1]]&lt;6,6,IF(testdata[[#This Row],[pd-limit1]]&gt;50,50,testdata[[#This Row],[pd-limit1]]))</f>
        <v>24.184338061663464</v>
      </c>
      <c r="Z237" s="14">
        <f>0.2*testdata[[#This Row],[pd-limit2]]+0.8*Z236</f>
        <v>18.589295808005918</v>
      </c>
      <c r="AA237" s="14">
        <f>0.33*testdata[[#This Row],[period]]+0.67*AA236</f>
        <v>17.774477121948166</v>
      </c>
      <c r="AB237" s="32">
        <f>TRUNC(testdata[[#This Row],[SmPd]]+0.5,0)</f>
        <v>18</v>
      </c>
      <c r="AC237" s="14">
        <f ca="1">IF(testdata[[#This Row],[PdInt]]&lt;=0,0,AVERAGE(OFFSET(testdata[[#This Row],[price]],0,0,-testdata[[#This Row],[PdInt]],1)))</f>
        <v>249.93722222222226</v>
      </c>
      <c r="AD237" s="14">
        <f ca="1">IF(testdata[[#This Row],[i]]&lt;11,testdata[[#This Row],[price]],(4*testdata[[#This Row],[iTrend]]+3*AC236+2*AC235+AC234)/10)</f>
        <v>249.70502614379089</v>
      </c>
      <c r="AE237" s="14">
        <f>(4*testdata[[#This Row],[price]]+3*H236+2*H235+H234)/10</f>
        <v>252.78249999999997</v>
      </c>
      <c r="AF237" t="str">
        <f ca="1">IF(OR(ROUND(testdata[[#This Row],[Trendline]],4)&lt;&gt;Table3[[#This Row],[Trendline]],ROUND(testdata[[#This Row],[SmPrice]],4)&lt;&gt;Table3[[#This Row],[SmPrice]]),"ERR","")</f>
        <v/>
      </c>
      <c r="AG237" s="3">
        <v>43076</v>
      </c>
      <c r="AH237" s="14">
        <v>17.7745</v>
      </c>
      <c r="AI237" s="35">
        <v>18</v>
      </c>
      <c r="AJ237" s="14">
        <v>249.93719999999999</v>
      </c>
      <c r="AK237" s="14">
        <v>249.70500000000001</v>
      </c>
      <c r="AL237" s="14">
        <v>252.7825</v>
      </c>
    </row>
    <row r="238" spans="1:38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31">
        <f>(testdata[[#This Row],[high]]+testdata[[#This Row],[low]])/2</f>
        <v>253.715</v>
      </c>
      <c r="I238" s="24">
        <f>(4*testdata[[#This Row],[price]]+3*H237+2*H236+H235)/10</f>
        <v>253.03799999999995</v>
      </c>
      <c r="J238" s="9">
        <f>(0.0962*testdata[[#This Row],[smooth]]+0.5769*I236-0.5769*I234-0.0962*I232)*(0.075*$Z237+0.54)</f>
        <v>-0.32249111450160578</v>
      </c>
      <c r="K238" s="14">
        <f t="shared" si="3"/>
        <v>2.2720029510465958</v>
      </c>
      <c r="L238" s="14">
        <f>(0.0962*testdata[[#This Row],[detrender]]+0.5769*J236-0.5769*J234-0.0962*J232)*(0.075*$Z237+0.54)</f>
        <v>-2.1001860715993681</v>
      </c>
      <c r="M238" s="9">
        <f>(0.0962*testdata[[#This Row],[I1]]+0.5769*K236-0.5769*K234-0.0962*K232)*(0.075*$Z237+0.54)</f>
        <v>0.79489233030296425</v>
      </c>
      <c r="N238" s="9">
        <f>(0.0962*testdata[[#This Row],[Q1]]+0.5769*L236-0.5769*L234-0.0962*L232)*(0.075*$Z237+0.54)</f>
        <v>0.27130266370388118</v>
      </c>
      <c r="O238" s="9">
        <f>testdata[[#This Row],[I1]]-testdata[[#This Row],[JQ]]</f>
        <v>2.0007002873427147</v>
      </c>
      <c r="P238" s="9">
        <f>testdata[[#This Row],[Q1]]+testdata[[#This Row],[jI]]</f>
        <v>-1.3052937412964039</v>
      </c>
      <c r="Q238" s="9">
        <f>0.2*testdata[[#This Row],[I2]]+0.8*Q237</f>
        <v>1.9516114131178683</v>
      </c>
      <c r="R238" s="9">
        <f>0.2*testdata[[#This Row],[Q2]]+0.8*R237</f>
        <v>0.59722567300034179</v>
      </c>
      <c r="S238" s="9">
        <f>testdata[[#This Row],[I2'']]*Q237+testdata[[#This Row],[Q2'']]*R237</f>
        <v>4.4255733699039519</v>
      </c>
      <c r="T238" s="9">
        <f>testdata[[#This Row],[I2'']]*R237-testdata[[#This Row],[Q2'']]*Q237</f>
        <v>0.93557393464140359</v>
      </c>
      <c r="U238" s="9">
        <f>0.2*testdata[[#This Row],[Re]]+0.8*U237</f>
        <v>3.6817790783348121</v>
      </c>
      <c r="V238" s="9">
        <f>0.2*testdata[[#This Row],[Im]]+0.8*V237</f>
        <v>0.93050055252128805</v>
      </c>
      <c r="W238" s="9">
        <f>IF(AND(testdata[[#This Row],[Re'']]&lt;&gt;0,testdata[[#This Row],[Im'']]&lt;&gt;0),2*PI()/ATAN(testdata[[#This Row],[Im'']]/testdata[[#This Row],[Re'']]),0)</f>
        <v>25.381728334163206</v>
      </c>
      <c r="X238" s="9">
        <f>IF(testdata[[#This Row],[pd-atan]]&gt;1.5*Z237,1.5*Z237,IF(testdata[[#This Row],[pd-atan]]&lt;0.67*Z237,0.67*Z237,testdata[[#This Row],[pd-atan]]))</f>
        <v>25.381728334163206</v>
      </c>
      <c r="Y238" s="9">
        <f>IF(testdata[[#This Row],[pd-limit1]]&lt;6,6,IF(testdata[[#This Row],[pd-limit1]]&gt;50,50,testdata[[#This Row],[pd-limit1]]))</f>
        <v>25.381728334163206</v>
      </c>
      <c r="Z238" s="14">
        <f>0.2*testdata[[#This Row],[pd-limit2]]+0.8*Z237</f>
        <v>19.947782313237376</v>
      </c>
      <c r="AA238" s="14">
        <f>0.33*testdata[[#This Row],[period]]+0.67*AA237</f>
        <v>18.491667835073606</v>
      </c>
      <c r="AB238" s="32">
        <f>TRUNC(testdata[[#This Row],[SmPd]]+0.5,0)</f>
        <v>18</v>
      </c>
      <c r="AC238" s="14">
        <f ca="1">IF(testdata[[#This Row],[PdInt]]&lt;=0,0,AVERAGE(OFFSET(testdata[[#This Row],[price]],0,0,-testdata[[#This Row],[PdInt]],1)))</f>
        <v>250.30166666666662</v>
      </c>
      <c r="AD238" s="14">
        <f ca="1">IF(testdata[[#This Row],[i]]&lt;11,testdata[[#This Row],[price]],(4*testdata[[#This Row],[iTrend]]+3*AC237+2*AC236+AC235)/10)</f>
        <v>250.00439215686274</v>
      </c>
      <c r="AE238" s="14">
        <f>(4*testdata[[#This Row],[price]]+3*H237+2*H236+H235)/10</f>
        <v>253.03799999999995</v>
      </c>
      <c r="AF238" t="str">
        <f ca="1">IF(OR(ROUND(testdata[[#This Row],[Trendline]],4)&lt;&gt;Table3[[#This Row],[Trendline]],ROUND(testdata[[#This Row],[SmPrice]],4)&lt;&gt;Table3[[#This Row],[SmPrice]]),"ERR","")</f>
        <v/>
      </c>
      <c r="AG238" s="3">
        <v>43077</v>
      </c>
      <c r="AH238" s="14">
        <v>18.491700000000002</v>
      </c>
      <c r="AI238" s="35">
        <v>18</v>
      </c>
      <c r="AJ238" s="14">
        <v>250.30170000000001</v>
      </c>
      <c r="AK238" s="14">
        <v>250.0044</v>
      </c>
      <c r="AL238" s="14">
        <v>253.03800000000001</v>
      </c>
    </row>
    <row r="239" spans="1:38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31">
        <f>(testdata[[#This Row],[high]]+testdata[[#This Row],[low]])/2</f>
        <v>254.82</v>
      </c>
      <c r="I239" s="24">
        <f>(4*testdata[[#This Row],[price]]+3*H238+2*H237+H236)/10</f>
        <v>253.79899999999998</v>
      </c>
      <c r="J239" s="9">
        <f>(0.0962*testdata[[#This Row],[smooth]]+0.5769*I237-0.5769*I235-0.0962*I233)*(0.075*$Z238+0.54)</f>
        <v>-0.36232791057839242</v>
      </c>
      <c r="K239" s="14">
        <f t="shared" si="3"/>
        <v>1.6008796976557791</v>
      </c>
      <c r="L239" s="14">
        <f>(0.0962*testdata[[#This Row],[detrender]]+0.5769*J237-0.5769*J235-0.0962*J233)*(0.075*$Z238+0.54)</f>
        <v>-1.7244524605592992</v>
      </c>
      <c r="M239" s="9">
        <f>(0.0962*testdata[[#This Row],[I1]]+0.5769*K237-0.5769*K235-0.0962*K233)*(0.075*$Z238+0.54)</f>
        <v>1.1766926585417508</v>
      </c>
      <c r="N239" s="9">
        <f>(0.0962*testdata[[#This Row],[Q1]]+0.5769*L237-0.5769*L235-0.0962*L233)*(0.075*$Z238+0.54)</f>
        <v>-1.5291193148539535</v>
      </c>
      <c r="O239" s="9">
        <f>testdata[[#This Row],[I1]]-testdata[[#This Row],[JQ]]</f>
        <v>3.1299990125097326</v>
      </c>
      <c r="P239" s="9">
        <f>testdata[[#This Row],[Q1]]+testdata[[#This Row],[jI]]</f>
        <v>-0.54775980201754848</v>
      </c>
      <c r="Q239" s="9">
        <f>0.2*testdata[[#This Row],[I2]]+0.8*Q238</f>
        <v>2.1872889329962413</v>
      </c>
      <c r="R239" s="9">
        <f>0.2*testdata[[#This Row],[Q2]]+0.8*R238</f>
        <v>0.36822857799676378</v>
      </c>
      <c r="S239" s="9">
        <f>testdata[[#This Row],[I2'']]*Q238+testdata[[#This Row],[Q2'']]*R238</f>
        <v>4.488653605733945</v>
      </c>
      <c r="T239" s="9">
        <f>testdata[[#This Row],[I2'']]*R238-testdata[[#This Row],[Q2'']]*Q238</f>
        <v>0.58766600960023241</v>
      </c>
      <c r="U239" s="9">
        <f>0.2*testdata[[#This Row],[Re]]+0.8*U238</f>
        <v>3.8431539838146391</v>
      </c>
      <c r="V239" s="9">
        <f>0.2*testdata[[#This Row],[Im]]+0.8*V238</f>
        <v>0.86193364393707694</v>
      </c>
      <c r="W239" s="9">
        <f>IF(AND(testdata[[#This Row],[Re'']]&lt;&gt;0,testdata[[#This Row],[Im'']]&lt;&gt;0),2*PI()/ATAN(testdata[[#This Row],[Im'']]/testdata[[#This Row],[Re'']]),0)</f>
        <v>28.478792256528632</v>
      </c>
      <c r="X239" s="9">
        <f>IF(testdata[[#This Row],[pd-atan]]&gt;1.5*Z238,1.5*Z238,IF(testdata[[#This Row],[pd-atan]]&lt;0.67*Z238,0.67*Z238,testdata[[#This Row],[pd-atan]]))</f>
        <v>28.478792256528632</v>
      </c>
      <c r="Y239" s="9">
        <f>IF(testdata[[#This Row],[pd-limit1]]&lt;6,6,IF(testdata[[#This Row],[pd-limit1]]&gt;50,50,testdata[[#This Row],[pd-limit1]]))</f>
        <v>28.478792256528632</v>
      </c>
      <c r="Z239" s="14">
        <f>0.2*testdata[[#This Row],[pd-limit2]]+0.8*Z238</f>
        <v>21.653984301895626</v>
      </c>
      <c r="AA239" s="14">
        <f>0.33*testdata[[#This Row],[period]]+0.67*AA238</f>
        <v>19.535232269124876</v>
      </c>
      <c r="AB239" s="32">
        <f>TRUNC(testdata[[#This Row],[SmPd]]+0.5,0)</f>
        <v>20</v>
      </c>
      <c r="AC239" s="14">
        <f ca="1">IF(testdata[[#This Row],[PdInt]]&lt;=0,0,AVERAGE(OFFSET(testdata[[#This Row],[price]],0,0,-testdata[[#This Row],[PdInt]],1)))</f>
        <v>250.37025000000003</v>
      </c>
      <c r="AD239" s="14">
        <f ca="1">IF(testdata[[#This Row],[i]]&lt;11,testdata[[#This Row],[price]],(4*testdata[[#This Row],[iTrend]]+3*AC238+2*AC237+AC236)/10)</f>
        <v>250.203691503268</v>
      </c>
      <c r="AE239" s="14">
        <f>(4*testdata[[#This Row],[price]]+3*H238+2*H237+H236)/10</f>
        <v>253.79899999999998</v>
      </c>
      <c r="AF239" t="str">
        <f ca="1">IF(OR(ROUND(testdata[[#This Row],[Trendline]],4)&lt;&gt;Table3[[#This Row],[Trendline]],ROUND(testdata[[#This Row],[SmPrice]],4)&lt;&gt;Table3[[#This Row],[SmPrice]]),"ERR","")</f>
        <v/>
      </c>
      <c r="AG239" s="3">
        <v>43080</v>
      </c>
      <c r="AH239" s="14">
        <v>19.5352</v>
      </c>
      <c r="AI239" s="35">
        <v>20</v>
      </c>
      <c r="AJ239" s="14">
        <v>250.37029999999999</v>
      </c>
      <c r="AK239" s="14">
        <v>250.2037</v>
      </c>
      <c r="AL239" s="14">
        <v>253.79900000000001</v>
      </c>
    </row>
    <row r="240" spans="1:38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31">
        <f>(testdata[[#This Row],[high]]+testdata[[#This Row],[low]])/2</f>
        <v>255.685</v>
      </c>
      <c r="I240" s="24">
        <f>(4*testdata[[#This Row],[price]]+3*H239+2*H238+H237)/10</f>
        <v>254.73000000000002</v>
      </c>
      <c r="J240" s="9">
        <f>(0.0962*testdata[[#This Row],[smooth]]+0.5769*I238-0.5769*I236-0.0962*I234)*(0.075*$Z239+0.54)</f>
        <v>0.48943816130946022</v>
      </c>
      <c r="K240" s="14">
        <f t="shared" si="3"/>
        <v>1.2727996851539229</v>
      </c>
      <c r="L240" s="14">
        <f>(0.0962*testdata[[#This Row],[detrender]]+0.5769*J238-0.5769*J236-0.0962*J234)*(0.075*$Z239+0.54)</f>
        <v>-2.9426453769073104</v>
      </c>
      <c r="M240" s="9">
        <f>(0.0962*testdata[[#This Row],[I1]]+0.5769*K238-0.5769*K236-0.0962*K234)*(0.075*$Z239+0.54)</f>
        <v>-0.32961178229734645</v>
      </c>
      <c r="N240" s="9">
        <f>(0.0962*testdata[[#This Row],[Q1]]+0.5769*L238-0.5769*L236-0.0962*L234)*(0.075*$Z239+0.54)</f>
        <v>-4.5796911815088581</v>
      </c>
      <c r="O240" s="9">
        <f>testdata[[#This Row],[I1]]-testdata[[#This Row],[JQ]]</f>
        <v>5.8524908666627811</v>
      </c>
      <c r="P240" s="9">
        <f>testdata[[#This Row],[Q1]]+testdata[[#This Row],[jI]]</f>
        <v>-3.2722571592046568</v>
      </c>
      <c r="Q240" s="9">
        <f>0.2*testdata[[#This Row],[I2]]+0.8*Q239</f>
        <v>2.9203293197295492</v>
      </c>
      <c r="R240" s="9">
        <f>0.2*testdata[[#This Row],[Q2]]+0.8*R239</f>
        <v>-0.3598685694435203</v>
      </c>
      <c r="S240" s="9">
        <f>testdata[[#This Row],[I2'']]*Q239+testdata[[#This Row],[Q2'']]*R239</f>
        <v>6.255090110156968</v>
      </c>
      <c r="T240" s="9">
        <f>testdata[[#This Row],[I2'']]*R239-testdata[[#This Row],[Q2'']]*Q239</f>
        <v>1.8624852519632698</v>
      </c>
      <c r="U240" s="9">
        <f>0.2*testdata[[#This Row],[Re]]+0.8*U239</f>
        <v>4.3255412090831058</v>
      </c>
      <c r="V240" s="9">
        <f>0.2*testdata[[#This Row],[Im]]+0.8*V239</f>
        <v>1.0620439655423155</v>
      </c>
      <c r="W240" s="9">
        <f>IF(AND(testdata[[#This Row],[Re'']]&lt;&gt;0,testdata[[#This Row],[Im'']]&lt;&gt;0),2*PI()/ATAN(testdata[[#This Row],[Im'']]/testdata[[#This Row],[Re'']]),0)</f>
        <v>26.096662704945793</v>
      </c>
      <c r="X240" s="9">
        <f>IF(testdata[[#This Row],[pd-atan]]&gt;1.5*Z239,1.5*Z239,IF(testdata[[#This Row],[pd-atan]]&lt;0.67*Z239,0.67*Z239,testdata[[#This Row],[pd-atan]]))</f>
        <v>26.096662704945793</v>
      </c>
      <c r="Y240" s="9">
        <f>IF(testdata[[#This Row],[pd-limit1]]&lt;6,6,IF(testdata[[#This Row],[pd-limit1]]&gt;50,50,testdata[[#This Row],[pd-limit1]]))</f>
        <v>26.096662704945793</v>
      </c>
      <c r="Z240" s="14">
        <f>0.2*testdata[[#This Row],[pd-limit2]]+0.8*Z239</f>
        <v>22.542519982505659</v>
      </c>
      <c r="AA240" s="14">
        <f>0.33*testdata[[#This Row],[period]]+0.67*AA239</f>
        <v>20.527637214540537</v>
      </c>
      <c r="AB240" s="32">
        <f>TRUNC(testdata[[#This Row],[SmPd]]+0.5,0)</f>
        <v>21</v>
      </c>
      <c r="AC240" s="14">
        <f ca="1">IF(testdata[[#This Row],[PdInt]]&lt;=0,0,AVERAGE(OFFSET(testdata[[#This Row],[price]],0,0,-testdata[[#This Row],[PdInt]],1)))</f>
        <v>250.62333333333339</v>
      </c>
      <c r="AD240" s="14">
        <f ca="1">IF(testdata[[#This Row],[i]]&lt;11,testdata[[#This Row],[price]],(4*testdata[[#This Row],[iTrend]]+3*AC239+2*AC238+AC237)/10)</f>
        <v>250.41446388888895</v>
      </c>
      <c r="AE240" s="14">
        <f>(4*testdata[[#This Row],[price]]+3*H239+2*H238+H237)/10</f>
        <v>254.73000000000002</v>
      </c>
      <c r="AF240" t="str">
        <f ca="1">IF(OR(ROUND(testdata[[#This Row],[Trendline]],4)&lt;&gt;Table3[[#This Row],[Trendline]],ROUND(testdata[[#This Row],[SmPrice]],4)&lt;&gt;Table3[[#This Row],[SmPrice]]),"ERR","")</f>
        <v/>
      </c>
      <c r="AG240" s="3">
        <v>43081</v>
      </c>
      <c r="AH240" s="14">
        <v>20.5276</v>
      </c>
      <c r="AI240" s="35">
        <v>21</v>
      </c>
      <c r="AJ240" s="14">
        <v>250.6233</v>
      </c>
      <c r="AK240" s="14">
        <v>250.4145</v>
      </c>
      <c r="AL240" s="14">
        <v>254.73</v>
      </c>
    </row>
    <row r="241" spans="1:38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31">
        <f>(testdata[[#This Row],[high]]+testdata[[#This Row],[low]])/2</f>
        <v>255.94499999999999</v>
      </c>
      <c r="I241" s="24">
        <f>(4*testdata[[#This Row],[price]]+3*H240+2*H239+H238)/10</f>
        <v>255.41900000000001</v>
      </c>
      <c r="J241" s="9">
        <f>(0.0962*testdata[[#This Row],[smooth]]+0.5769*I239-0.5769*I237-0.0962*I235)*(0.075*$Z240+0.54)</f>
        <v>1.7587618688331632</v>
      </c>
      <c r="K241" s="14">
        <f t="shared" si="3"/>
        <v>-0.32249111450160578</v>
      </c>
      <c r="L241" s="14">
        <f>(0.0962*testdata[[#This Row],[detrender]]+0.5769*J239-0.5769*J237-0.0962*J235)*(0.075*$Z240+0.54)</f>
        <v>-2.2143579061148659</v>
      </c>
      <c r="M241" s="9">
        <f>(0.0962*testdata[[#This Row],[I1]]+0.5769*K239-0.5769*K237-0.0962*K235)*(0.075*$Z240+0.54)</f>
        <v>-2.4221222117330146</v>
      </c>
      <c r="N241" s="9">
        <f>(0.0962*testdata[[#This Row],[Q1]]+0.5769*L239-0.5769*L237-0.0962*L235)*(0.075*$Z240+0.54)</f>
        <v>-2.491273226744064</v>
      </c>
      <c r="O241" s="9">
        <f>testdata[[#This Row],[I1]]-testdata[[#This Row],[JQ]]</f>
        <v>2.1687821122424582</v>
      </c>
      <c r="P241" s="9">
        <f>testdata[[#This Row],[Q1]]+testdata[[#This Row],[jI]]</f>
        <v>-4.6364801178478805</v>
      </c>
      <c r="Q241" s="9">
        <f>0.2*testdata[[#This Row],[I2]]+0.8*Q240</f>
        <v>2.770019878232131</v>
      </c>
      <c r="R241" s="9">
        <f>0.2*testdata[[#This Row],[Q2]]+0.8*R240</f>
        <v>-1.2151908791243924</v>
      </c>
      <c r="S241" s="9">
        <f>testdata[[#This Row],[I2'']]*Q240+testdata[[#This Row],[Q2'']]*R240</f>
        <v>8.5266792699062766</v>
      </c>
      <c r="T241" s="9">
        <f>testdata[[#This Row],[I2'']]*R240-testdata[[#This Row],[Q2'']]*Q240</f>
        <v>2.5519144624653785</v>
      </c>
      <c r="U241" s="9">
        <f>0.2*testdata[[#This Row],[Re]]+0.8*U240</f>
        <v>5.16576882124774</v>
      </c>
      <c r="V241" s="9">
        <f>0.2*testdata[[#This Row],[Im]]+0.8*V240</f>
        <v>1.360018064926928</v>
      </c>
      <c r="W241" s="9">
        <f>IF(AND(testdata[[#This Row],[Re'']]&lt;&gt;0,testdata[[#This Row],[Im'']]&lt;&gt;0),2*PI()/ATAN(testdata[[#This Row],[Im'']]/testdata[[#This Row],[Re'']]),0)</f>
        <v>24.407043389796051</v>
      </c>
      <c r="X241" s="9">
        <f>IF(testdata[[#This Row],[pd-atan]]&gt;1.5*Z240,1.5*Z240,IF(testdata[[#This Row],[pd-atan]]&lt;0.67*Z240,0.67*Z240,testdata[[#This Row],[pd-atan]]))</f>
        <v>24.407043389796051</v>
      </c>
      <c r="Y241" s="9">
        <f>IF(testdata[[#This Row],[pd-limit1]]&lt;6,6,IF(testdata[[#This Row],[pd-limit1]]&gt;50,50,testdata[[#This Row],[pd-limit1]]))</f>
        <v>24.407043389796051</v>
      </c>
      <c r="Z241" s="14">
        <f>0.2*testdata[[#This Row],[pd-limit2]]+0.8*Z240</f>
        <v>22.915424663963741</v>
      </c>
      <c r="AA241" s="14">
        <f>0.33*testdata[[#This Row],[period]]+0.67*AA240</f>
        <v>21.315607072850195</v>
      </c>
      <c r="AB241" s="32">
        <f>TRUNC(testdata[[#This Row],[SmPd]]+0.5,0)</f>
        <v>21</v>
      </c>
      <c r="AC241" s="14">
        <f ca="1">IF(testdata[[#This Row],[PdInt]]&lt;=0,0,AVERAGE(OFFSET(testdata[[#This Row],[price]],0,0,-testdata[[#This Row],[PdInt]],1)))</f>
        <v>251.04190476190473</v>
      </c>
      <c r="AD241" s="14">
        <f ca="1">IF(testdata[[#This Row],[i]]&lt;11,testdata[[#This Row],[price]],(4*testdata[[#This Row],[iTrend]]+3*AC240+2*AC239+AC238)/10)</f>
        <v>250.70797857142855</v>
      </c>
      <c r="AE241" s="14">
        <f>(4*testdata[[#This Row],[price]]+3*H240+2*H239+H238)/10</f>
        <v>255.41900000000001</v>
      </c>
      <c r="AF241" t="str">
        <f ca="1">IF(OR(ROUND(testdata[[#This Row],[Trendline]],4)&lt;&gt;Table3[[#This Row],[Trendline]],ROUND(testdata[[#This Row],[SmPrice]],4)&lt;&gt;Table3[[#This Row],[SmPrice]]),"ERR","")</f>
        <v/>
      </c>
      <c r="AG241" s="3">
        <v>43082</v>
      </c>
      <c r="AH241" s="14">
        <v>21.3156</v>
      </c>
      <c r="AI241" s="35">
        <v>21</v>
      </c>
      <c r="AJ241" s="14">
        <v>251.0419</v>
      </c>
      <c r="AK241" s="14">
        <v>250.708</v>
      </c>
      <c r="AL241" s="14">
        <v>255.41900000000001</v>
      </c>
    </row>
    <row r="242" spans="1:38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31">
        <f>(testdata[[#This Row],[high]]+testdata[[#This Row],[low]])/2</f>
        <v>255.285</v>
      </c>
      <c r="I242" s="24">
        <f>(4*testdata[[#This Row],[price]]+3*H241+2*H240+H239)/10</f>
        <v>255.51650000000001</v>
      </c>
      <c r="J242" s="9">
        <f>(0.0962*testdata[[#This Row],[smooth]]+0.5769*I240-0.5769*I238-0.0962*I236)*(0.075*$Z241+0.54)</f>
        <v>2.7769226039096937</v>
      </c>
      <c r="K242" s="14">
        <f t="shared" si="3"/>
        <v>-0.36232791057839242</v>
      </c>
      <c r="L242" s="14">
        <f>(0.0962*testdata[[#This Row],[detrender]]+0.5769*J240-0.5769*J238-0.0962*J236)*(0.075*$Z241+0.54)</f>
        <v>1.3134932665829127</v>
      </c>
      <c r="M242" s="9">
        <f>(0.0962*testdata[[#This Row],[I1]]+0.5769*K240-0.5769*K238-0.0962*K236)*(0.075*$Z241+0.54)</f>
        <v>-1.9129598713939118</v>
      </c>
      <c r="N242" s="9">
        <f>(0.0962*testdata[[#This Row],[Q1]]+0.5769*L240-0.5769*L238-0.0962*L236)*(0.075*$Z241+0.54)</f>
        <v>-1.033795182059045</v>
      </c>
      <c r="O242" s="9">
        <f>testdata[[#This Row],[I1]]-testdata[[#This Row],[JQ]]</f>
        <v>0.67146727148065255</v>
      </c>
      <c r="P242" s="9">
        <f>testdata[[#This Row],[Q1]]+testdata[[#This Row],[jI]]</f>
        <v>-0.59946660481099912</v>
      </c>
      <c r="Q242" s="9">
        <f>0.2*testdata[[#This Row],[I2]]+0.8*Q241</f>
        <v>2.3503093568818354</v>
      </c>
      <c r="R242" s="9">
        <f>0.2*testdata[[#This Row],[Q2]]+0.8*R241</f>
        <v>-1.0920460242617138</v>
      </c>
      <c r="S242" s="9">
        <f>testdata[[#This Row],[I2'']]*Q241+testdata[[#This Row],[Q2'']]*R241</f>
        <v>7.83744800682455</v>
      </c>
      <c r="T242" s="9">
        <f>testdata[[#This Row],[I2'']]*R241-testdata[[#This Row],[Q2'']]*Q241</f>
        <v>0.16891470154579258</v>
      </c>
      <c r="U242" s="9">
        <f>0.2*testdata[[#This Row],[Re]]+0.8*U241</f>
        <v>5.7001046583631023</v>
      </c>
      <c r="V242" s="9">
        <f>0.2*testdata[[#This Row],[Im]]+0.8*V241</f>
        <v>1.121797392250701</v>
      </c>
      <c r="W242" s="9">
        <f>IF(AND(testdata[[#This Row],[Re'']]&lt;&gt;0,testdata[[#This Row],[Im'']]&lt;&gt;0),2*PI()/ATAN(testdata[[#This Row],[Im'']]/testdata[[#This Row],[Re'']]),0)</f>
        <v>32.334286809043618</v>
      </c>
      <c r="X242" s="9">
        <f>IF(testdata[[#This Row],[pd-atan]]&gt;1.5*Z241,1.5*Z241,IF(testdata[[#This Row],[pd-atan]]&lt;0.67*Z241,0.67*Z241,testdata[[#This Row],[pd-atan]]))</f>
        <v>32.334286809043618</v>
      </c>
      <c r="Y242" s="9">
        <f>IF(testdata[[#This Row],[pd-limit1]]&lt;6,6,IF(testdata[[#This Row],[pd-limit1]]&gt;50,50,testdata[[#This Row],[pd-limit1]]))</f>
        <v>32.334286809043618</v>
      </c>
      <c r="Z242" s="14">
        <f>0.2*testdata[[#This Row],[pd-limit2]]+0.8*Z241</f>
        <v>24.799197092979718</v>
      </c>
      <c r="AA242" s="14">
        <f>0.33*testdata[[#This Row],[period]]+0.67*AA241</f>
        <v>22.46519177949294</v>
      </c>
      <c r="AB242" s="32">
        <f>TRUNC(testdata[[#This Row],[SmPd]]+0.5,0)</f>
        <v>22</v>
      </c>
      <c r="AC242" s="14">
        <f ca="1">IF(testdata[[#This Row],[PdInt]]&lt;=0,0,AVERAGE(OFFSET(testdata[[#This Row],[price]],0,0,-testdata[[#This Row],[PdInt]],1)))</f>
        <v>251.23477272727268</v>
      </c>
      <c r="AD242" s="14">
        <f ca="1">IF(testdata[[#This Row],[i]]&lt;11,testdata[[#This Row],[price]],(4*testdata[[#This Row],[iTrend]]+3*AC241+2*AC240+AC239)/10)</f>
        <v>250.96817218614714</v>
      </c>
      <c r="AE242" s="14">
        <f>(4*testdata[[#This Row],[price]]+3*H241+2*H240+H239)/10</f>
        <v>255.51650000000001</v>
      </c>
      <c r="AF242" t="str">
        <f ca="1">IF(OR(ROUND(testdata[[#This Row],[Trendline]],4)&lt;&gt;Table3[[#This Row],[Trendline]],ROUND(testdata[[#This Row],[SmPrice]],4)&lt;&gt;Table3[[#This Row],[SmPrice]]),"ERR","")</f>
        <v/>
      </c>
      <c r="AG242" s="3">
        <v>43083</v>
      </c>
      <c r="AH242" s="14">
        <v>22.465199999999999</v>
      </c>
      <c r="AI242" s="35">
        <v>22</v>
      </c>
      <c r="AJ242" s="14">
        <v>251.23480000000001</v>
      </c>
      <c r="AK242" s="14">
        <v>250.9682</v>
      </c>
      <c r="AL242" s="14">
        <v>255.51650000000001</v>
      </c>
    </row>
    <row r="243" spans="1:38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31">
        <f>(testdata[[#This Row],[high]]+testdata[[#This Row],[low]])/2</f>
        <v>256.39499999999998</v>
      </c>
      <c r="I243" s="24">
        <f>(4*testdata[[#This Row],[price]]+3*H242+2*H241+H240)/10</f>
        <v>255.90099999999998</v>
      </c>
      <c r="J243" s="9">
        <f>(0.0962*testdata[[#This Row],[smooth]]+0.5769*I241-0.5769*I239-0.0962*I237)*(0.075*$Z242+0.54)</f>
        <v>2.9629121361673847</v>
      </c>
      <c r="K243" s="14">
        <f t="shared" si="3"/>
        <v>0.48943816130946022</v>
      </c>
      <c r="L243" s="14">
        <f>(0.0962*testdata[[#This Row],[detrender]]+0.5769*J241-0.5769*J239-0.0962*J237)*(0.075*$Z242+0.54)</f>
        <v>3.3269057507030726</v>
      </c>
      <c r="M243" s="9">
        <f>(0.0962*testdata[[#This Row],[I1]]+0.5769*K241-0.5769*K239-0.0962*K237)*(0.075*$Z242+0.54)</f>
        <v>-3.2634068281591326</v>
      </c>
      <c r="N243" s="9">
        <f>(0.0962*testdata[[#This Row],[Q1]]+0.5769*L241-0.5769*L239-0.0962*L237)*(0.075*$Z242+0.54)</f>
        <v>0.15413731977167605</v>
      </c>
      <c r="O243" s="9">
        <f>testdata[[#This Row],[I1]]-testdata[[#This Row],[JQ]]</f>
        <v>0.33530084153778417</v>
      </c>
      <c r="P243" s="9">
        <f>testdata[[#This Row],[Q1]]+testdata[[#This Row],[jI]]</f>
        <v>6.3498922543939962E-2</v>
      </c>
      <c r="Q243" s="9">
        <f>0.2*testdata[[#This Row],[I2]]+0.8*Q242</f>
        <v>1.9473076538130254</v>
      </c>
      <c r="R243" s="9">
        <f>0.2*testdata[[#This Row],[Q2]]+0.8*R242</f>
        <v>-0.86093703490058315</v>
      </c>
      <c r="S243" s="9">
        <f>testdata[[#This Row],[I2'']]*Q242+testdata[[#This Row],[Q2'']]*R242</f>
        <v>5.5169582655872178</v>
      </c>
      <c r="T243" s="9">
        <f>testdata[[#This Row],[I2'']]*R242-testdata[[#This Row],[Q2'']]*Q242</f>
        <v>-0.10308121254797609</v>
      </c>
      <c r="U243" s="9">
        <f>0.2*testdata[[#This Row],[Re]]+0.8*U242</f>
        <v>5.6634753798079256</v>
      </c>
      <c r="V243" s="9">
        <f>0.2*testdata[[#This Row],[Im]]+0.8*V242</f>
        <v>0.87682167129096555</v>
      </c>
      <c r="W243" s="9">
        <f>IF(AND(testdata[[#This Row],[Re'']]&lt;&gt;0,testdata[[#This Row],[Im'']]&lt;&gt;0),2*PI()/ATAN(testdata[[#This Row],[Im'']]/testdata[[#This Row],[Re'']]),0)</f>
        <v>40.905905482925164</v>
      </c>
      <c r="X243" s="9">
        <f>IF(testdata[[#This Row],[pd-atan]]&gt;1.5*Z242,1.5*Z242,IF(testdata[[#This Row],[pd-atan]]&lt;0.67*Z242,0.67*Z242,testdata[[#This Row],[pd-atan]]))</f>
        <v>37.19879563946958</v>
      </c>
      <c r="Y243" s="9">
        <f>IF(testdata[[#This Row],[pd-limit1]]&lt;6,6,IF(testdata[[#This Row],[pd-limit1]]&gt;50,50,testdata[[#This Row],[pd-limit1]]))</f>
        <v>37.19879563946958</v>
      </c>
      <c r="Z243" s="14">
        <f>0.2*testdata[[#This Row],[pd-limit2]]+0.8*Z242</f>
        <v>27.279116802277692</v>
      </c>
      <c r="AA243" s="14">
        <f>0.33*testdata[[#This Row],[period]]+0.67*AA242</f>
        <v>24.053787037011908</v>
      </c>
      <c r="AB243" s="32">
        <f>TRUNC(testdata[[#This Row],[SmPd]]+0.5,0)</f>
        <v>24</v>
      </c>
      <c r="AC243" s="14">
        <f ca="1">IF(testdata[[#This Row],[PdInt]]&lt;=0,0,AVERAGE(OFFSET(testdata[[#This Row],[price]],0,0,-testdata[[#This Row],[PdInt]],1)))</f>
        <v>251.27979166666668</v>
      </c>
      <c r="AD243" s="14">
        <f ca="1">IF(testdata[[#This Row],[i]]&lt;11,testdata[[#This Row],[price]],(4*testdata[[#This Row],[iTrend]]+3*AC242+2*AC241+AC240)/10)</f>
        <v>251.1530627705628</v>
      </c>
      <c r="AE243" s="14">
        <f>(4*testdata[[#This Row],[price]]+3*H242+2*H241+H240)/10</f>
        <v>255.90099999999998</v>
      </c>
      <c r="AF243" t="str">
        <f ca="1">IF(OR(ROUND(testdata[[#This Row],[Trendline]],4)&lt;&gt;Table3[[#This Row],[Trendline]],ROUND(testdata[[#This Row],[SmPrice]],4)&lt;&gt;Table3[[#This Row],[SmPrice]]),"ERR","")</f>
        <v/>
      </c>
      <c r="AG243" s="3">
        <v>43084</v>
      </c>
      <c r="AH243" s="14">
        <v>24.053799999999999</v>
      </c>
      <c r="AI243" s="35">
        <v>24</v>
      </c>
      <c r="AJ243" s="14">
        <v>251.27979999999999</v>
      </c>
      <c r="AK243" s="14">
        <v>251.15309999999999</v>
      </c>
      <c r="AL243" s="14">
        <v>255.90100000000001</v>
      </c>
    </row>
    <row r="244" spans="1:38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31">
        <f>(testdata[[#This Row],[high]]+testdata[[#This Row],[low]])/2</f>
        <v>258.39999999999998</v>
      </c>
      <c r="I244" s="24">
        <f>(4*testdata[[#This Row],[price]]+3*H243+2*H242+H241)/10</f>
        <v>256.93</v>
      </c>
      <c r="J244" s="9">
        <f>(0.0962*testdata[[#This Row],[smooth]]+0.5769*I242-0.5769*I240-0.0962*I238)*(0.075*$Z243+0.54)</f>
        <v>2.1415210024988451</v>
      </c>
      <c r="K244" s="14">
        <f t="shared" si="3"/>
        <v>1.7587618688331632</v>
      </c>
      <c r="L244" s="14">
        <f>(0.0962*testdata[[#This Row],[detrender]]+0.5769*J242-0.5769*J240-0.0962*J238)*(0.075*$Z243+0.54)</f>
        <v>4.025491382439653</v>
      </c>
      <c r="M244" s="9">
        <f>(0.0962*testdata[[#This Row],[I1]]+0.5769*K242-0.5769*K240-0.0962*K238)*(0.075*$Z243+0.54)</f>
        <v>-2.5670018859158383</v>
      </c>
      <c r="N244" s="9">
        <f>(0.0962*testdata[[#This Row],[Q1]]+0.5769*L242-0.5769*L240-0.0962*L238)*(0.075*$Z243+0.54)</f>
        <v>7.8732801724277905</v>
      </c>
      <c r="O244" s="9">
        <f>testdata[[#This Row],[I1]]-testdata[[#This Row],[JQ]]</f>
        <v>-6.1145183035946271</v>
      </c>
      <c r="P244" s="9">
        <f>testdata[[#This Row],[Q1]]+testdata[[#This Row],[jI]]</f>
        <v>1.4584894965238147</v>
      </c>
      <c r="Q244" s="9">
        <f>0.2*testdata[[#This Row],[I2]]+0.8*Q243</f>
        <v>0.33494246233149494</v>
      </c>
      <c r="R244" s="9">
        <f>0.2*testdata[[#This Row],[Q2]]+0.8*R243</f>
        <v>-0.39705172861570365</v>
      </c>
      <c r="S244" s="9">
        <f>testdata[[#This Row],[I2'']]*Q243+testdata[[#This Row],[Q2'']]*R243</f>
        <v>0.99407255842165609</v>
      </c>
      <c r="T244" s="9">
        <f>testdata[[#This Row],[I2'']]*R243-testdata[[#This Row],[Q2'']]*Q243</f>
        <v>0.48481749971107441</v>
      </c>
      <c r="U244" s="9">
        <f>0.2*testdata[[#This Row],[Re]]+0.8*U243</f>
        <v>4.729594815530672</v>
      </c>
      <c r="V244" s="9">
        <f>0.2*testdata[[#This Row],[Im]]+0.8*V243</f>
        <v>0.79842083697498734</v>
      </c>
      <c r="W244" s="9">
        <f>IF(AND(testdata[[#This Row],[Re'']]&lt;&gt;0,testdata[[#This Row],[Im'']]&lt;&gt;0),2*PI()/ATAN(testdata[[#This Row],[Im'']]/testdata[[#This Row],[Re'']]),0)</f>
        <v>37.570535892953693</v>
      </c>
      <c r="X244" s="9">
        <f>IF(testdata[[#This Row],[pd-atan]]&gt;1.5*Z243,1.5*Z243,IF(testdata[[#This Row],[pd-atan]]&lt;0.67*Z243,0.67*Z243,testdata[[#This Row],[pd-atan]]))</f>
        <v>37.570535892953693</v>
      </c>
      <c r="Y244" s="9">
        <f>IF(testdata[[#This Row],[pd-limit1]]&lt;6,6,IF(testdata[[#This Row],[pd-limit1]]&gt;50,50,testdata[[#This Row],[pd-limit1]]))</f>
        <v>37.570535892953693</v>
      </c>
      <c r="Z244" s="14">
        <f>0.2*testdata[[#This Row],[pd-limit2]]+0.8*Z243</f>
        <v>29.337400620412893</v>
      </c>
      <c r="AA244" s="14">
        <f>0.33*testdata[[#This Row],[period]]+0.67*AA243</f>
        <v>25.797379519534232</v>
      </c>
      <c r="AB244" s="32">
        <f>TRUNC(testdata[[#This Row],[SmPd]]+0.5,0)</f>
        <v>26</v>
      </c>
      <c r="AC244" s="14">
        <f ca="1">IF(testdata[[#This Row],[PdInt]]&lt;=0,0,AVERAGE(OFFSET(testdata[[#This Row],[price]],0,0,-testdata[[#This Row],[PdInt]],1)))</f>
        <v>251.3913461538462</v>
      </c>
      <c r="AD244" s="14">
        <f ca="1">IF(testdata[[#This Row],[i]]&lt;11,testdata[[#This Row],[price]],(4*testdata[[#This Row],[iTrend]]+3*AC243+2*AC242+AC241)/10)</f>
        <v>251.29162098318352</v>
      </c>
      <c r="AE244" s="14">
        <f>(4*testdata[[#This Row],[price]]+3*H243+2*H242+H241)/10</f>
        <v>256.93</v>
      </c>
      <c r="AF244" t="str">
        <f ca="1">IF(OR(ROUND(testdata[[#This Row],[Trendline]],4)&lt;&gt;Table3[[#This Row],[Trendline]],ROUND(testdata[[#This Row],[SmPrice]],4)&lt;&gt;Table3[[#This Row],[SmPrice]]),"ERR","")</f>
        <v/>
      </c>
      <c r="AG244" s="3">
        <v>43087</v>
      </c>
      <c r="AH244" s="14">
        <v>25.7974</v>
      </c>
      <c r="AI244" s="35">
        <v>26</v>
      </c>
      <c r="AJ244" s="14">
        <v>251.3913</v>
      </c>
      <c r="AK244" s="14">
        <v>251.29159999999999</v>
      </c>
      <c r="AL244" s="14">
        <v>256.93</v>
      </c>
    </row>
    <row r="245" spans="1:38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31">
        <f>(testdata[[#This Row],[high]]+testdata[[#This Row],[low]])/2</f>
        <v>257.935</v>
      </c>
      <c r="I245" s="24">
        <f>(4*testdata[[#This Row],[price]]+3*H244+2*H243+H242)/10</f>
        <v>257.50149999999996</v>
      </c>
      <c r="J245" s="9">
        <f>(0.0962*testdata[[#This Row],[smooth]]+0.5769*I243-0.5769*I241-0.0962*I239)*(0.075*$Z244+0.54)</f>
        <v>1.7380283366335183</v>
      </c>
      <c r="K245" s="14">
        <f t="shared" si="3"/>
        <v>2.7769226039096937</v>
      </c>
      <c r="L245" s="14">
        <f>(0.0962*testdata[[#This Row],[detrender]]+0.5769*J243-0.5769*J241-0.0962*J239)*(0.075*$Z244+0.54)</f>
        <v>2.4573097989034118</v>
      </c>
      <c r="M245" s="9">
        <f>(0.0962*testdata[[#This Row],[I1]]+0.5769*K243-0.5769*K241-0.0962*K239)*(0.075*$Z244+0.54)</f>
        <v>1.5935896713680309</v>
      </c>
      <c r="N245" s="9">
        <f>(0.0962*testdata[[#This Row],[Q1]]+0.5769*L243-0.5769*L241-0.0962*L239)*(0.075*$Z244+0.54)</f>
        <v>9.8624689351907069</v>
      </c>
      <c r="O245" s="9">
        <f>testdata[[#This Row],[I1]]-testdata[[#This Row],[JQ]]</f>
        <v>-7.0855463312810132</v>
      </c>
      <c r="P245" s="9">
        <f>testdata[[#This Row],[Q1]]+testdata[[#This Row],[jI]]</f>
        <v>4.0508994702714425</v>
      </c>
      <c r="Q245" s="9">
        <f>0.2*testdata[[#This Row],[I2]]+0.8*Q244</f>
        <v>-1.1491552963910068</v>
      </c>
      <c r="R245" s="9">
        <f>0.2*testdata[[#This Row],[Q2]]+0.8*R244</f>
        <v>0.49253851116172565</v>
      </c>
      <c r="S245" s="9">
        <f>testdata[[#This Row],[I2'']]*Q244+testdata[[#This Row],[Q2'']]*R244</f>
        <v>-0.58046417184105092</v>
      </c>
      <c r="T245" s="9">
        <f>testdata[[#This Row],[I2'']]*R244-testdata[[#This Row],[Q2'']]*Q244</f>
        <v>0.29130203515834363</v>
      </c>
      <c r="U245" s="9">
        <f>0.2*testdata[[#This Row],[Re]]+0.8*U244</f>
        <v>3.6675830180563276</v>
      </c>
      <c r="V245" s="9">
        <f>0.2*testdata[[#This Row],[Im]]+0.8*V244</f>
        <v>0.69699707661165855</v>
      </c>
      <c r="W245" s="9">
        <f>IF(AND(testdata[[#This Row],[Re'']]&lt;&gt;0,testdata[[#This Row],[Im'']]&lt;&gt;0),2*PI()/ATAN(testdata[[#This Row],[Im'']]/testdata[[#This Row],[Re'']]),0)</f>
        <v>33.456242291148676</v>
      </c>
      <c r="X245" s="9">
        <f>IF(testdata[[#This Row],[pd-atan]]&gt;1.5*Z244,1.5*Z244,IF(testdata[[#This Row],[pd-atan]]&lt;0.67*Z244,0.67*Z244,testdata[[#This Row],[pd-atan]]))</f>
        <v>33.456242291148676</v>
      </c>
      <c r="Y245" s="9">
        <f>IF(testdata[[#This Row],[pd-limit1]]&lt;6,6,IF(testdata[[#This Row],[pd-limit1]]&gt;50,50,testdata[[#This Row],[pd-limit1]]))</f>
        <v>33.456242291148676</v>
      </c>
      <c r="Z245" s="14">
        <f>0.2*testdata[[#This Row],[pd-limit2]]+0.8*Z244</f>
        <v>30.161168954560054</v>
      </c>
      <c r="AA245" s="14">
        <f>0.33*testdata[[#This Row],[period]]+0.67*AA244</f>
        <v>27.237430033092757</v>
      </c>
      <c r="AB245" s="32">
        <f>TRUNC(testdata[[#This Row],[SmPd]]+0.5,0)</f>
        <v>27</v>
      </c>
      <c r="AC245" s="14">
        <f ca="1">IF(testdata[[#This Row],[PdInt]]&lt;=0,0,AVERAGE(OFFSET(testdata[[#This Row],[price]],0,0,-testdata[[#This Row],[PdInt]],1)))</f>
        <v>251.63370370370376</v>
      </c>
      <c r="AD245" s="14">
        <f ca="1">IF(testdata[[#This Row],[i]]&lt;11,testdata[[#This Row],[price]],(4*testdata[[#This Row],[iTrend]]+3*AC244+2*AC243+AC242)/10)</f>
        <v>251.45032093369596</v>
      </c>
      <c r="AE245" s="14">
        <f>(4*testdata[[#This Row],[price]]+3*H244+2*H243+H242)/10</f>
        <v>257.50149999999996</v>
      </c>
      <c r="AF245" t="str">
        <f ca="1">IF(OR(ROUND(testdata[[#This Row],[Trendline]],4)&lt;&gt;Table3[[#This Row],[Trendline]],ROUND(testdata[[#This Row],[SmPrice]],4)&lt;&gt;Table3[[#This Row],[SmPrice]]),"ERR","")</f>
        <v/>
      </c>
      <c r="AG245" s="3">
        <v>43088</v>
      </c>
      <c r="AH245" s="14">
        <v>27.237400000000001</v>
      </c>
      <c r="AI245" s="35">
        <v>27</v>
      </c>
      <c r="AJ245" s="14">
        <v>251.6337</v>
      </c>
      <c r="AK245" s="14">
        <v>251.4503</v>
      </c>
      <c r="AL245" s="14">
        <v>257.50150000000002</v>
      </c>
    </row>
    <row r="246" spans="1:38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31">
        <f>(testdata[[#This Row],[high]]+testdata[[#This Row],[low]])/2</f>
        <v>257.64999999999998</v>
      </c>
      <c r="I246" s="24">
        <f>(4*testdata[[#This Row],[price]]+3*H245+2*H244+H243)/10</f>
        <v>257.76</v>
      </c>
      <c r="J246" s="9">
        <f>(0.0962*testdata[[#This Row],[smooth]]+0.5769*I244-0.5769*I242-0.0962*I240)*(0.075*$Z245+0.54)</f>
        <v>3.1017265349792158</v>
      </c>
      <c r="K246" s="14">
        <f t="shared" si="3"/>
        <v>2.9629121361673847</v>
      </c>
      <c r="L246" s="14">
        <f>(0.0962*testdata[[#This Row],[detrender]]+0.5769*J244-0.5769*J242-0.0962*J240)*(0.075*$Z245+0.54)</f>
        <v>-0.32297154566297515</v>
      </c>
      <c r="M246" s="9">
        <f>(0.0962*testdata[[#This Row],[I1]]+0.5769*K244-0.5769*K242-0.0962*K240)*(0.075*$Z245+0.54)</f>
        <v>3.8843814576580238</v>
      </c>
      <c r="N246" s="9">
        <f>(0.0962*testdata[[#This Row],[Q1]]+0.5769*L244-0.5769*L242-0.0962*L240)*(0.075*$Z245+0.54)</f>
        <v>5.0901725294481714</v>
      </c>
      <c r="O246" s="9">
        <f>testdata[[#This Row],[I1]]-testdata[[#This Row],[JQ]]</f>
        <v>-2.1272603932807868</v>
      </c>
      <c r="P246" s="9">
        <f>testdata[[#This Row],[Q1]]+testdata[[#This Row],[jI]]</f>
        <v>3.5614099119950486</v>
      </c>
      <c r="Q246" s="9">
        <f>0.2*testdata[[#This Row],[I2]]+0.8*Q245</f>
        <v>-1.3447763157689627</v>
      </c>
      <c r="R246" s="9">
        <f>0.2*testdata[[#This Row],[Q2]]+0.8*R245</f>
        <v>1.1063127913283903</v>
      </c>
      <c r="S246" s="9">
        <f>testdata[[#This Row],[I2'']]*Q245+testdata[[#This Row],[Q2'']]*R245</f>
        <v>2.0902584808471465</v>
      </c>
      <c r="T246" s="9">
        <f>testdata[[#This Row],[I2'']]*R245-testdata[[#This Row],[Q2'']]*Q245</f>
        <v>0.60897107920574278</v>
      </c>
      <c r="U246" s="9">
        <f>0.2*testdata[[#This Row],[Re]]+0.8*U245</f>
        <v>3.3521181106144917</v>
      </c>
      <c r="V246" s="9">
        <f>0.2*testdata[[#This Row],[Im]]+0.8*V245</f>
        <v>0.67939187713047544</v>
      </c>
      <c r="W246" s="9">
        <f>IF(AND(testdata[[#This Row],[Re'']]&lt;&gt;0,testdata[[#This Row],[Im'']]&lt;&gt;0),2*PI()/ATAN(testdata[[#This Row],[Im'']]/testdata[[#This Row],[Re'']]),0)</f>
        <v>31.421153318809488</v>
      </c>
      <c r="X246" s="9">
        <f>IF(testdata[[#This Row],[pd-atan]]&gt;1.5*Z245,1.5*Z245,IF(testdata[[#This Row],[pd-atan]]&lt;0.67*Z245,0.67*Z245,testdata[[#This Row],[pd-atan]]))</f>
        <v>31.421153318809488</v>
      </c>
      <c r="Y246" s="9">
        <f>IF(testdata[[#This Row],[pd-limit1]]&lt;6,6,IF(testdata[[#This Row],[pd-limit1]]&gt;50,50,testdata[[#This Row],[pd-limit1]]))</f>
        <v>31.421153318809488</v>
      </c>
      <c r="Z246" s="14">
        <f>0.2*testdata[[#This Row],[pd-limit2]]+0.8*Z245</f>
        <v>30.413165827409941</v>
      </c>
      <c r="AA246" s="14">
        <f>0.33*testdata[[#This Row],[period]]+0.67*AA245</f>
        <v>28.285422845217425</v>
      </c>
      <c r="AB246" s="32">
        <f>TRUNC(testdata[[#This Row],[SmPd]]+0.5,0)</f>
        <v>28</v>
      </c>
      <c r="AC246" s="14">
        <f ca="1">IF(testdata[[#This Row],[PdInt]]&lt;=0,0,AVERAGE(OFFSET(testdata[[#This Row],[price]],0,0,-testdata[[#This Row],[PdInt]],1)))</f>
        <v>251.84857142857146</v>
      </c>
      <c r="AD246" s="14">
        <f ca="1">IF(testdata[[#This Row],[i]]&lt;11,testdata[[#This Row],[price]],(4*testdata[[#This Row],[iTrend]]+3*AC245+2*AC244+AC243)/10)</f>
        <v>251.63578807997564</v>
      </c>
      <c r="AE246" s="14">
        <f>(4*testdata[[#This Row],[price]]+3*H245+2*H244+H243)/10</f>
        <v>257.76</v>
      </c>
      <c r="AF246" t="str">
        <f ca="1">IF(OR(ROUND(testdata[[#This Row],[Trendline]],4)&lt;&gt;Table3[[#This Row],[Trendline]],ROUND(testdata[[#This Row],[SmPrice]],4)&lt;&gt;Table3[[#This Row],[SmPrice]]),"ERR","")</f>
        <v/>
      </c>
      <c r="AG246" s="3">
        <v>43089</v>
      </c>
      <c r="AH246" s="14">
        <v>28.285399999999999</v>
      </c>
      <c r="AI246" s="35">
        <v>28</v>
      </c>
      <c r="AJ246" s="14">
        <v>251.8486</v>
      </c>
      <c r="AK246" s="14">
        <v>251.63579999999999</v>
      </c>
      <c r="AL246" s="14">
        <v>257.76</v>
      </c>
    </row>
    <row r="247" spans="1:38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31">
        <f>(testdata[[#This Row],[high]]+testdata[[#This Row],[low]])/2</f>
        <v>257.96500000000003</v>
      </c>
      <c r="I247" s="24">
        <f>(4*testdata[[#This Row],[price]]+3*H246+2*H245+H244)/10</f>
        <v>257.90800000000002</v>
      </c>
      <c r="J247" s="9">
        <f>(0.0962*testdata[[#This Row],[smooth]]+0.5769*I245-0.5769*I243-0.0962*I241)*(0.075*$Z246+0.54)</f>
        <v>3.2801602674321519</v>
      </c>
      <c r="K247" s="14">
        <f t="shared" si="3"/>
        <v>2.1415210024988451</v>
      </c>
      <c r="L247" s="14">
        <f>(0.0962*testdata[[#This Row],[detrender]]+0.5769*J245-0.5769*J243-0.0962*J241)*(0.075*$Z246+0.54)</f>
        <v>-1.5805342033866059</v>
      </c>
      <c r="M247" s="9">
        <f>(0.0962*testdata[[#This Row],[I1]]+0.5769*K245-0.5769*K243-0.0962*K241)*(0.075*$Z246+0.54)</f>
        <v>4.3913965596273652</v>
      </c>
      <c r="N247" s="9">
        <f>(0.0962*testdata[[#This Row],[Q1]]+0.5769*L245-0.5769*L243-0.0962*L241)*(0.075*$Z246+0.54)</f>
        <v>-1.2431980612062599</v>
      </c>
      <c r="O247" s="9">
        <f>testdata[[#This Row],[I1]]-testdata[[#This Row],[JQ]]</f>
        <v>3.3847190637051048</v>
      </c>
      <c r="P247" s="9">
        <f>testdata[[#This Row],[Q1]]+testdata[[#This Row],[jI]]</f>
        <v>2.8108623562407593</v>
      </c>
      <c r="Q247" s="9">
        <f>0.2*testdata[[#This Row],[I2]]+0.8*Q246</f>
        <v>-0.39887723987414914</v>
      </c>
      <c r="R247" s="9">
        <f>0.2*testdata[[#This Row],[Q2]]+0.8*R246</f>
        <v>1.4472227043108643</v>
      </c>
      <c r="S247" s="9">
        <f>testdata[[#This Row],[I2'']]*Q246+testdata[[#This Row],[Q2'']]*R246</f>
        <v>2.1374816547620252</v>
      </c>
      <c r="T247" s="9">
        <f>testdata[[#This Row],[I2'']]*R246-testdata[[#This Row],[Q2'']]*Q246</f>
        <v>1.5049078237578251</v>
      </c>
      <c r="U247" s="9">
        <f>0.2*testdata[[#This Row],[Re]]+0.8*U246</f>
        <v>3.1091908194439988</v>
      </c>
      <c r="V247" s="9">
        <f>0.2*testdata[[#This Row],[Im]]+0.8*V246</f>
        <v>0.84449506645594541</v>
      </c>
      <c r="W247" s="9">
        <f>IF(AND(testdata[[#This Row],[Re'']]&lt;&gt;0,testdata[[#This Row],[Im'']]&lt;&gt;0),2*PI()/ATAN(testdata[[#This Row],[Im'']]/testdata[[#This Row],[Re'']]),0)</f>
        <v>23.690988039275044</v>
      </c>
      <c r="X247" s="9">
        <f>IF(testdata[[#This Row],[pd-atan]]&gt;1.5*Z246,1.5*Z246,IF(testdata[[#This Row],[pd-atan]]&lt;0.67*Z246,0.67*Z246,testdata[[#This Row],[pd-atan]]))</f>
        <v>23.690988039275044</v>
      </c>
      <c r="Y247" s="9">
        <f>IF(testdata[[#This Row],[pd-limit1]]&lt;6,6,IF(testdata[[#This Row],[pd-limit1]]&gt;50,50,testdata[[#This Row],[pd-limit1]]))</f>
        <v>23.690988039275044</v>
      </c>
      <c r="Z247" s="14">
        <f>0.2*testdata[[#This Row],[pd-limit2]]+0.8*Z246</f>
        <v>29.068730269782964</v>
      </c>
      <c r="AA247" s="14">
        <f>0.33*testdata[[#This Row],[period]]+0.67*AA246</f>
        <v>28.543914295324058</v>
      </c>
      <c r="AB247" s="32">
        <f>TRUNC(testdata[[#This Row],[SmPd]]+0.5,0)</f>
        <v>29</v>
      </c>
      <c r="AC247" s="14">
        <f ca="1">IF(testdata[[#This Row],[PdInt]]&lt;=0,0,AVERAGE(OFFSET(testdata[[#This Row],[price]],0,0,-testdata[[#This Row],[PdInt]],1)))</f>
        <v>252.05948275862073</v>
      </c>
      <c r="AD247" s="14">
        <f ca="1">IF(testdata[[#This Row],[i]]&lt;11,testdata[[#This Row],[price]],(4*testdata[[#This Row],[iTrend]]+3*AC246+2*AC245+AC244)/10)</f>
        <v>251.8442398881451</v>
      </c>
      <c r="AE247" s="14">
        <f>(4*testdata[[#This Row],[price]]+3*H246+2*H245+H244)/10</f>
        <v>257.90800000000002</v>
      </c>
      <c r="AF247" t="str">
        <f ca="1">IF(OR(ROUND(testdata[[#This Row],[Trendline]],4)&lt;&gt;Table3[[#This Row],[Trendline]],ROUND(testdata[[#This Row],[SmPrice]],4)&lt;&gt;Table3[[#This Row],[SmPrice]]),"ERR","")</f>
        <v/>
      </c>
      <c r="AG247" s="3">
        <v>43090</v>
      </c>
      <c r="AH247" s="14">
        <v>28.543900000000001</v>
      </c>
      <c r="AI247" s="35">
        <v>29</v>
      </c>
      <c r="AJ247" s="14">
        <v>252.05950000000001</v>
      </c>
      <c r="AK247" s="14">
        <v>251.8442</v>
      </c>
      <c r="AL247" s="14">
        <v>257.90800000000002</v>
      </c>
    </row>
    <row r="248" spans="1:38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31">
        <f>(testdata[[#This Row],[high]]+testdata[[#This Row],[low]])/2</f>
        <v>257.41499999999996</v>
      </c>
      <c r="I248" s="24">
        <f>(4*testdata[[#This Row],[price]]+3*H247+2*H246+H245)/10</f>
        <v>257.67899999999997</v>
      </c>
      <c r="J248" s="9">
        <f>(0.0962*testdata[[#This Row],[smooth]]+0.5769*I246-0.5769*I244-0.0962*I242)*(0.075*$Z247+0.54)</f>
        <v>1.8683641454053317</v>
      </c>
      <c r="K248" s="14">
        <f t="shared" si="3"/>
        <v>1.7380283366335183</v>
      </c>
      <c r="L248" s="14">
        <f>(0.0962*testdata[[#This Row],[detrender]]+0.5769*J246-0.5769*J244-0.0962*J242)*(0.075*$Z247+0.54)</f>
        <v>1.2690589608935232</v>
      </c>
      <c r="M248" s="9">
        <f>(0.0962*testdata[[#This Row],[I1]]+0.5769*K246-0.5769*K244-0.0962*K242)*(0.075*$Z247+0.54)</f>
        <v>2.4392404706516122</v>
      </c>
      <c r="N248" s="9">
        <f>(0.0962*testdata[[#This Row],[Q1]]+0.5769*L246-0.5769*L244-0.0962*L242)*(0.075*$Z247+0.54)</f>
        <v>-6.8354846566892524</v>
      </c>
      <c r="O248" s="9">
        <f>testdata[[#This Row],[I1]]-testdata[[#This Row],[JQ]]</f>
        <v>8.5735129933227707</v>
      </c>
      <c r="P248" s="9">
        <f>testdata[[#This Row],[Q1]]+testdata[[#This Row],[jI]]</f>
        <v>3.7082994315451354</v>
      </c>
      <c r="Q248" s="9">
        <f>0.2*testdata[[#This Row],[I2]]+0.8*Q247</f>
        <v>1.395600806765235</v>
      </c>
      <c r="R248" s="9">
        <f>0.2*testdata[[#This Row],[Q2]]+0.8*R247</f>
        <v>1.8994380497577186</v>
      </c>
      <c r="S248" s="9">
        <f>testdata[[#This Row],[I2'']]*Q247+testdata[[#This Row],[Q2'']]*R247</f>
        <v>2.1922364732726667</v>
      </c>
      <c r="T248" s="9">
        <f>testdata[[#This Row],[I2'']]*R247-testdata[[#This Row],[Q2'']]*Q247</f>
        <v>2.7773877803045028</v>
      </c>
      <c r="U248" s="9">
        <f>0.2*testdata[[#This Row],[Re]]+0.8*U247</f>
        <v>2.9257999502097323</v>
      </c>
      <c r="V248" s="9">
        <f>0.2*testdata[[#This Row],[Im]]+0.8*V247</f>
        <v>1.2310736092256569</v>
      </c>
      <c r="W248" s="9">
        <f>IF(AND(testdata[[#This Row],[Re'']]&lt;&gt;0,testdata[[#This Row],[Im'']]&lt;&gt;0),2*PI()/ATAN(testdata[[#This Row],[Im'']]/testdata[[#This Row],[Re'']]),0)</f>
        <v>15.775881328773199</v>
      </c>
      <c r="X248" s="9">
        <f>IF(testdata[[#This Row],[pd-atan]]&gt;1.5*Z247,1.5*Z247,IF(testdata[[#This Row],[pd-atan]]&lt;0.67*Z247,0.67*Z247,testdata[[#This Row],[pd-atan]]))</f>
        <v>19.476049280754587</v>
      </c>
      <c r="Y248" s="9">
        <f>IF(testdata[[#This Row],[pd-limit1]]&lt;6,6,IF(testdata[[#This Row],[pd-limit1]]&gt;50,50,testdata[[#This Row],[pd-limit1]]))</f>
        <v>19.476049280754587</v>
      </c>
      <c r="Z248" s="14">
        <f>0.2*testdata[[#This Row],[pd-limit2]]+0.8*Z247</f>
        <v>27.150194071977289</v>
      </c>
      <c r="AA248" s="14">
        <f>0.33*testdata[[#This Row],[period]]+0.67*AA247</f>
        <v>28.083986621619623</v>
      </c>
      <c r="AB248" s="32">
        <f>TRUNC(testdata[[#This Row],[SmPd]]+0.5,0)</f>
        <v>28</v>
      </c>
      <c r="AC248" s="14">
        <f ca="1">IF(testdata[[#This Row],[PdInt]]&lt;=0,0,AVERAGE(OFFSET(testdata[[#This Row],[price]],0,0,-testdata[[#This Row],[PdInt]],1)))</f>
        <v>252.60446428571427</v>
      </c>
      <c r="AD248" s="14">
        <f ca="1">IF(testdata[[#This Row],[i]]&lt;11,testdata[[#This Row],[price]],(4*testdata[[#This Row],[iTrend]]+3*AC247+2*AC246+AC245)/10)</f>
        <v>252.19271519795657</v>
      </c>
      <c r="AE248" s="14">
        <f>(4*testdata[[#This Row],[price]]+3*H247+2*H246+H245)/10</f>
        <v>257.67899999999997</v>
      </c>
      <c r="AF248" t="str">
        <f ca="1">IF(OR(ROUND(testdata[[#This Row],[Trendline]],4)&lt;&gt;Table3[[#This Row],[Trendline]],ROUND(testdata[[#This Row],[SmPrice]],4)&lt;&gt;Table3[[#This Row],[SmPrice]]),"ERR","")</f>
        <v/>
      </c>
      <c r="AG248" s="3">
        <v>43091</v>
      </c>
      <c r="AH248" s="14">
        <v>28.084</v>
      </c>
      <c r="AI248" s="35">
        <v>28</v>
      </c>
      <c r="AJ248" s="14">
        <v>252.6045</v>
      </c>
      <c r="AK248" s="14">
        <v>252.1927</v>
      </c>
      <c r="AL248" s="14">
        <v>257.67899999999997</v>
      </c>
    </row>
    <row r="249" spans="1:38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31">
        <f>(testdata[[#This Row],[high]]+testdata[[#This Row],[low]])/2</f>
        <v>257.31</v>
      </c>
      <c r="I249" s="24">
        <f>(4*testdata[[#This Row],[price]]+3*H248+2*H247+H246)/10</f>
        <v>257.50650000000002</v>
      </c>
      <c r="J249" s="9">
        <f>(0.0962*testdata[[#This Row],[smooth]]+0.5769*I247-0.5769*I245-0.0962*I243)*(0.075*$Z248+0.54)</f>
        <v>1.0020611563900006</v>
      </c>
      <c r="K249" s="14">
        <f t="shared" si="3"/>
        <v>3.1017265349792158</v>
      </c>
      <c r="L249" s="14">
        <f>(0.0962*testdata[[#This Row],[detrender]]+0.5769*J247-0.5769*J245-0.0962*J243)*(0.075*$Z248+0.54)</f>
        <v>1.8060182512679872</v>
      </c>
      <c r="M249" s="9">
        <f>(0.0962*testdata[[#This Row],[I1]]+0.5769*K247-0.5769*K245-0.0962*K243)*(0.075*$Z248+0.54)</f>
        <v>-0.29694293791349902</v>
      </c>
      <c r="N249" s="9">
        <f>(0.0962*testdata[[#This Row],[Q1]]+0.5769*L247-0.5769*L245-0.0962*L243)*(0.075*$Z248+0.54)</f>
        <v>-6.3781652869771923</v>
      </c>
      <c r="O249" s="9">
        <f>testdata[[#This Row],[I1]]-testdata[[#This Row],[JQ]]</f>
        <v>9.4798918219564072</v>
      </c>
      <c r="P249" s="9">
        <f>testdata[[#This Row],[Q1]]+testdata[[#This Row],[jI]]</f>
        <v>1.5090753133544883</v>
      </c>
      <c r="Q249" s="9">
        <f>0.2*testdata[[#This Row],[I2]]+0.8*Q248</f>
        <v>3.0124590098034698</v>
      </c>
      <c r="R249" s="9">
        <f>0.2*testdata[[#This Row],[Q2]]+0.8*R248</f>
        <v>1.8213655024770727</v>
      </c>
      <c r="S249" s="9">
        <f>testdata[[#This Row],[I2'']]*Q248+testdata[[#This Row],[Q2'']]*R248</f>
        <v>7.6637611623499611</v>
      </c>
      <c r="T249" s="9">
        <f>testdata[[#This Row],[I2'']]*R248-testdata[[#This Row],[Q2'']]*Q248</f>
        <v>3.1800801018848008</v>
      </c>
      <c r="U249" s="9">
        <f>0.2*testdata[[#This Row],[Re]]+0.8*U248</f>
        <v>3.8733921926377786</v>
      </c>
      <c r="V249" s="9">
        <f>0.2*testdata[[#This Row],[Im]]+0.8*V248</f>
        <v>1.6208749077574858</v>
      </c>
      <c r="W249" s="9">
        <f>IF(AND(testdata[[#This Row],[Re'']]&lt;&gt;0,testdata[[#This Row],[Im'']]&lt;&gt;0),2*PI()/ATAN(testdata[[#This Row],[Im'']]/testdata[[#This Row],[Re'']]),0)</f>
        <v>15.853756977533472</v>
      </c>
      <c r="X249" s="9">
        <f>IF(testdata[[#This Row],[pd-atan]]&gt;1.5*Z248,1.5*Z248,IF(testdata[[#This Row],[pd-atan]]&lt;0.67*Z248,0.67*Z248,testdata[[#This Row],[pd-atan]]))</f>
        <v>18.190630028224785</v>
      </c>
      <c r="Y249" s="9">
        <f>IF(testdata[[#This Row],[pd-limit1]]&lt;6,6,IF(testdata[[#This Row],[pd-limit1]]&gt;50,50,testdata[[#This Row],[pd-limit1]]))</f>
        <v>18.190630028224785</v>
      </c>
      <c r="Z249" s="14">
        <f>0.2*testdata[[#This Row],[pd-limit2]]+0.8*Z248</f>
        <v>25.35828126322679</v>
      </c>
      <c r="AA249" s="14">
        <f>0.33*testdata[[#This Row],[period]]+0.67*AA248</f>
        <v>27.184503853349987</v>
      </c>
      <c r="AB249" s="32">
        <f>TRUNC(testdata[[#This Row],[SmPd]]+0.5,0)</f>
        <v>27</v>
      </c>
      <c r="AC249" s="14">
        <f ca="1">IF(testdata[[#This Row],[PdInt]]&lt;=0,0,AVERAGE(OFFSET(testdata[[#This Row],[price]],0,0,-testdata[[#This Row],[PdInt]],1)))</f>
        <v>253.26222222222225</v>
      </c>
      <c r="AD249" s="14">
        <f ca="1">IF(testdata[[#This Row],[i]]&lt;11,testdata[[#This Row],[price]],(4*testdata[[#This Row],[iTrend]]+3*AC248+2*AC247+AC246)/10)</f>
        <v>252.68298186918452</v>
      </c>
      <c r="AE249" s="14">
        <f>(4*testdata[[#This Row],[price]]+3*H248+2*H247+H246)/10</f>
        <v>257.50650000000002</v>
      </c>
      <c r="AF249" t="str">
        <f ca="1">IF(OR(ROUND(testdata[[#This Row],[Trendline]],4)&lt;&gt;Table3[[#This Row],[Trendline]],ROUND(testdata[[#This Row],[SmPrice]],4)&lt;&gt;Table3[[#This Row],[SmPrice]]),"ERR","")</f>
        <v/>
      </c>
      <c r="AG249" s="3">
        <v>43095</v>
      </c>
      <c r="AH249" s="14">
        <v>27.1845</v>
      </c>
      <c r="AI249" s="35">
        <v>27</v>
      </c>
      <c r="AJ249" s="14">
        <v>253.26220000000001</v>
      </c>
      <c r="AK249" s="14">
        <v>252.68299999999999</v>
      </c>
      <c r="AL249" s="14">
        <v>257.50650000000002</v>
      </c>
    </row>
    <row r="250" spans="1:38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31">
        <f>(testdata[[#This Row],[high]]+testdata[[#This Row],[low]])/2</f>
        <v>257.51</v>
      </c>
      <c r="I250" s="24">
        <f>(4*testdata[[#This Row],[price]]+3*H249+2*H248+H247)/10</f>
        <v>257.47650000000004</v>
      </c>
      <c r="J250" s="9">
        <f>(0.0962*testdata[[#This Row],[smooth]]+0.5769*I248-0.5769*I246-0.0962*I244)*(0.075*$Z249+0.54)</f>
        <v>1.4271271426120974E-2</v>
      </c>
      <c r="K250" s="14">
        <f t="shared" si="3"/>
        <v>3.2801602674321519</v>
      </c>
      <c r="L250" s="14">
        <f>(0.0962*testdata[[#This Row],[detrender]]+0.5769*J248-0.5769*J246-0.0962*J244)*(0.075*$Z249+0.54)</f>
        <v>-2.2371646129623453</v>
      </c>
      <c r="M250" s="9">
        <f>(0.0962*testdata[[#This Row],[I1]]+0.5769*K248-0.5769*K246-0.0962*K244)*(0.075*$Z249+0.54)</f>
        <v>-1.3681240599670823</v>
      </c>
      <c r="N250" s="9">
        <f>(0.0962*testdata[[#This Row],[Q1]]+0.5769*L248-0.5769*L246-0.0962*L244)*(0.075*$Z249+0.54)</f>
        <v>0.77156995659835947</v>
      </c>
      <c r="O250" s="9">
        <f>testdata[[#This Row],[I1]]-testdata[[#This Row],[JQ]]</f>
        <v>2.5085903108337924</v>
      </c>
      <c r="P250" s="9">
        <f>testdata[[#This Row],[Q1]]+testdata[[#This Row],[jI]]</f>
        <v>-3.6052886729294276</v>
      </c>
      <c r="Q250" s="9">
        <f>0.2*testdata[[#This Row],[I2]]+0.8*Q249</f>
        <v>2.9116852700095341</v>
      </c>
      <c r="R250" s="9">
        <f>0.2*testdata[[#This Row],[Q2]]+0.8*R249</f>
        <v>0.73603466739577272</v>
      </c>
      <c r="S250" s="9">
        <f>testdata[[#This Row],[I2'']]*Q249+testdata[[#This Row],[Q2'']]*R249</f>
        <v>10.111920677174115</v>
      </c>
      <c r="T250" s="9">
        <f>testdata[[#This Row],[I2'']]*R249-testdata[[#This Row],[Q2'']]*Q249</f>
        <v>3.0859688395419109</v>
      </c>
      <c r="U250" s="9">
        <f>0.2*testdata[[#This Row],[Re]]+0.8*U249</f>
        <v>5.1210978895450463</v>
      </c>
      <c r="V250" s="9">
        <f>0.2*testdata[[#This Row],[Im]]+0.8*V249</f>
        <v>1.9138936941143707</v>
      </c>
      <c r="W250" s="9">
        <f>IF(AND(testdata[[#This Row],[Re'']]&lt;&gt;0,testdata[[#This Row],[Im'']]&lt;&gt;0),2*PI()/ATAN(testdata[[#This Row],[Im'']]/testdata[[#This Row],[Re'']]),0)</f>
        <v>17.567758936724982</v>
      </c>
      <c r="X250" s="9">
        <f>IF(testdata[[#This Row],[pd-atan]]&gt;1.5*Z249,1.5*Z249,IF(testdata[[#This Row],[pd-atan]]&lt;0.67*Z249,0.67*Z249,testdata[[#This Row],[pd-atan]]))</f>
        <v>17.567758936724982</v>
      </c>
      <c r="Y250" s="9">
        <f>IF(testdata[[#This Row],[pd-limit1]]&lt;6,6,IF(testdata[[#This Row],[pd-limit1]]&gt;50,50,testdata[[#This Row],[pd-limit1]]))</f>
        <v>17.567758936724982</v>
      </c>
      <c r="Z250" s="14">
        <f>0.2*testdata[[#This Row],[pd-limit2]]+0.8*Z249</f>
        <v>23.800176797926429</v>
      </c>
      <c r="AA250" s="14">
        <f>0.33*testdata[[#This Row],[period]]+0.67*AA249</f>
        <v>26.067675925060215</v>
      </c>
      <c r="AB250" s="32">
        <f>TRUNC(testdata[[#This Row],[SmPd]]+0.5,0)</f>
        <v>26</v>
      </c>
      <c r="AC250" s="14">
        <f ca="1">IF(testdata[[#This Row],[PdInt]]&lt;=0,0,AVERAGE(OFFSET(testdata[[#This Row],[price]],0,0,-testdata[[#This Row],[PdInt]],1)))</f>
        <v>253.87403846153845</v>
      </c>
      <c r="AD250" s="14">
        <f ca="1">IF(testdata[[#This Row],[i]]&lt;11,testdata[[#This Row],[price]],(4*testdata[[#This Row],[iTrend]]+3*AC249+2*AC248+AC247)/10)</f>
        <v>253.25512318428696</v>
      </c>
      <c r="AE250" s="14">
        <f>(4*testdata[[#This Row],[price]]+3*H249+2*H248+H247)/10</f>
        <v>257.47650000000004</v>
      </c>
      <c r="AF250" t="str">
        <f ca="1">IF(OR(ROUND(testdata[[#This Row],[Trendline]],4)&lt;&gt;Table3[[#This Row],[Trendline]],ROUND(testdata[[#This Row],[SmPrice]],4)&lt;&gt;Table3[[#This Row],[SmPrice]]),"ERR","")</f>
        <v/>
      </c>
      <c r="AG250" s="3">
        <v>43096</v>
      </c>
      <c r="AH250" s="14">
        <v>26.067699999999999</v>
      </c>
      <c r="AI250" s="35">
        <v>26</v>
      </c>
      <c r="AJ250" s="14">
        <v>253.874</v>
      </c>
      <c r="AK250" s="14">
        <v>253.2551</v>
      </c>
      <c r="AL250" s="14">
        <v>257.47649999999999</v>
      </c>
    </row>
    <row r="251" spans="1:38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31">
        <f>(testdata[[#This Row],[high]]+testdata[[#This Row],[low]])/2</f>
        <v>257.815</v>
      </c>
      <c r="I251" s="24">
        <f>(4*testdata[[#This Row],[price]]+3*H250+2*H249+H248)/10</f>
        <v>257.58249999999998</v>
      </c>
      <c r="J251" s="9">
        <f>(0.0962*testdata[[#This Row],[smooth]]+0.5769*I249-0.5769*I247-0.0962*I245)*(0.075*$Z250+0.54)</f>
        <v>-0.52041504174274433</v>
      </c>
      <c r="K251" s="14">
        <f t="shared" si="3"/>
        <v>1.8683641454053317</v>
      </c>
      <c r="L251" s="14">
        <f>(0.0962*testdata[[#This Row],[detrender]]+0.5769*J249-0.5769*J247-0.0962*J245)*(0.075*$Z250+0.54)</f>
        <v>-3.5607522975424319</v>
      </c>
      <c r="M251" s="9">
        <f>(0.0962*testdata[[#This Row],[I1]]+0.5769*K249-0.5769*K247-0.0962*K245)*(0.075*$Z250+0.54)</f>
        <v>1.0847099377909224</v>
      </c>
      <c r="N251" s="9">
        <f>(0.0962*testdata[[#This Row],[Q1]]+0.5769*L249-0.5769*L247-0.0962*L245)*(0.075*$Z250+0.54)</f>
        <v>3.1963457786472018</v>
      </c>
      <c r="O251" s="9">
        <f>testdata[[#This Row],[I1]]-testdata[[#This Row],[JQ]]</f>
        <v>-1.3279816332418701</v>
      </c>
      <c r="P251" s="9">
        <f>testdata[[#This Row],[Q1]]+testdata[[#This Row],[jI]]</f>
        <v>-2.4760423597515095</v>
      </c>
      <c r="Q251" s="9">
        <f>0.2*testdata[[#This Row],[I2]]+0.8*Q250</f>
        <v>2.0637518893592532</v>
      </c>
      <c r="R251" s="9">
        <f>0.2*testdata[[#This Row],[Q2]]+0.8*R250</f>
        <v>9.3619261966316314E-2</v>
      </c>
      <c r="S251" s="9">
        <f>testdata[[#This Row],[I2'']]*Q250+testdata[[#This Row],[Q2'']]*R250</f>
        <v>6.0779029995448992</v>
      </c>
      <c r="T251" s="9">
        <f>testdata[[#This Row],[I2'']]*R250-testdata[[#This Row],[Q2'']]*Q250</f>
        <v>1.2464031094154486</v>
      </c>
      <c r="U251" s="9">
        <f>0.2*testdata[[#This Row],[Re]]+0.8*U250</f>
        <v>5.3124589115450167</v>
      </c>
      <c r="V251" s="9">
        <f>0.2*testdata[[#This Row],[Im]]+0.8*V250</f>
        <v>1.7803955771745863</v>
      </c>
      <c r="W251" s="9">
        <f>IF(AND(testdata[[#This Row],[Re'']]&lt;&gt;0,testdata[[#This Row],[Im'']]&lt;&gt;0),2*PI()/ATAN(testdata[[#This Row],[Im'']]/testdata[[#This Row],[Re'']]),0)</f>
        <v>19.430210331361206</v>
      </c>
      <c r="X251" s="9">
        <f>IF(testdata[[#This Row],[pd-atan]]&gt;1.5*Z250,1.5*Z250,IF(testdata[[#This Row],[pd-atan]]&lt;0.67*Z250,0.67*Z250,testdata[[#This Row],[pd-atan]]))</f>
        <v>19.430210331361206</v>
      </c>
      <c r="Y251" s="9">
        <f>IF(testdata[[#This Row],[pd-limit1]]&lt;6,6,IF(testdata[[#This Row],[pd-limit1]]&gt;50,50,testdata[[#This Row],[pd-limit1]]))</f>
        <v>19.430210331361206</v>
      </c>
      <c r="Z251" s="14">
        <f>0.2*testdata[[#This Row],[pd-limit2]]+0.8*Z250</f>
        <v>22.926183504613387</v>
      </c>
      <c r="AA251" s="14">
        <f>0.33*testdata[[#This Row],[period]]+0.67*AA250</f>
        <v>25.030983426312762</v>
      </c>
      <c r="AB251" s="32">
        <f>TRUNC(testdata[[#This Row],[SmPd]]+0.5,0)</f>
        <v>25</v>
      </c>
      <c r="AC251" s="14">
        <f ca="1">IF(testdata[[#This Row],[PdInt]]&lt;=0,0,AVERAGE(OFFSET(testdata[[#This Row],[price]],0,0,-testdata[[#This Row],[PdInt]],1)))</f>
        <v>254.50919999999999</v>
      </c>
      <c r="AD251" s="16">
        <f ca="1">IF(testdata[[#This Row],[i]]&lt;11,testdata[[#This Row],[price]],(4*testdata[[#This Row],[iTrend]]+3*AC250+2*AC249+AC248)/10)</f>
        <v>253.87878241147737</v>
      </c>
      <c r="AE251" s="16">
        <f>(4*testdata[[#This Row],[price]]+3*H250+2*H249+H248)/10</f>
        <v>257.58249999999998</v>
      </c>
      <c r="AF251" t="str">
        <f ca="1">IF(OR(ROUND(testdata[[#This Row],[Trendline]],4)&lt;&gt;Table3[[#This Row],[Trendline]],ROUND(testdata[[#This Row],[SmPrice]],4)&lt;&gt;Table3[[#This Row],[SmPrice]]),"ERR","")</f>
        <v/>
      </c>
      <c r="AG251" s="3">
        <v>43097</v>
      </c>
      <c r="AH251" s="14">
        <v>25.030999999999999</v>
      </c>
      <c r="AI251" s="35">
        <v>25</v>
      </c>
      <c r="AJ251" s="14">
        <v>254.50919999999999</v>
      </c>
      <c r="AK251" s="16">
        <v>253.87880000000001</v>
      </c>
      <c r="AL251" s="16">
        <v>257.58249999999998</v>
      </c>
    </row>
    <row r="252" spans="1:38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31">
        <f>(testdata[[#This Row],[high]]+testdata[[#This Row],[low]])/2</f>
        <v>257.73</v>
      </c>
      <c r="I252" s="24">
        <f>(4*testdata[[#This Row],[price]]+3*H251+2*H250+H249)/10</f>
        <v>257.66950000000003</v>
      </c>
      <c r="J252" s="9">
        <f>(0.0962*testdata[[#This Row],[smooth]]+0.5769*I250-0.5769*I248-0.0962*I246)*(0.075*$Z251+0.54)</f>
        <v>-0.28362675803475329</v>
      </c>
      <c r="K252" s="14">
        <f t="shared" si="3"/>
        <v>1.0020611563900006</v>
      </c>
      <c r="L252" s="14">
        <f>(0.0962*testdata[[#This Row],[detrender]]+0.5769*J250-0.5769*J248-0.0962*J246)*(0.075*$Z251+0.54)</f>
        <v>-3.1526233844964442</v>
      </c>
      <c r="M252" s="9">
        <f>(0.0962*testdata[[#This Row],[I1]]+0.5769*K250-0.5769*K248-0.0962*K246)*(0.075*$Z251+0.54)</f>
        <v>1.5839339113011439</v>
      </c>
      <c r="N252" s="9">
        <f>(0.0962*testdata[[#This Row],[Q1]]+0.5769*L250-0.5769*L248-0.0962*L246)*(0.075*$Z251+0.54)</f>
        <v>-5.1853628848318074</v>
      </c>
      <c r="O252" s="9">
        <f>testdata[[#This Row],[I1]]-testdata[[#This Row],[JQ]]</f>
        <v>6.1874240412218082</v>
      </c>
      <c r="P252" s="9">
        <f>testdata[[#This Row],[Q1]]+testdata[[#This Row],[jI]]</f>
        <v>-1.5686894731953003</v>
      </c>
      <c r="Q252" s="9">
        <f>0.2*testdata[[#This Row],[I2]]+0.8*Q251</f>
        <v>2.8884863197317641</v>
      </c>
      <c r="R252" s="9">
        <f>0.2*testdata[[#This Row],[Q2]]+0.8*R251</f>
        <v>-0.23884248506600703</v>
      </c>
      <c r="S252" s="9">
        <f>testdata[[#This Row],[I2'']]*Q251+testdata[[#This Row],[Q2'']]*R251</f>
        <v>5.9387588425567035</v>
      </c>
      <c r="T252" s="9">
        <f>testdata[[#This Row],[I2'']]*R251-testdata[[#This Row],[Q2'']]*Q251</f>
        <v>0.76332958726732025</v>
      </c>
      <c r="U252" s="9">
        <f>0.2*testdata[[#This Row],[Re]]+0.8*U251</f>
        <v>5.4377188977473541</v>
      </c>
      <c r="V252" s="9">
        <f>0.2*testdata[[#This Row],[Im]]+0.8*V251</f>
        <v>1.5769823791931332</v>
      </c>
      <c r="W252" s="9">
        <f>IF(AND(testdata[[#This Row],[Re'']]&lt;&gt;0,testdata[[#This Row],[Im'']]&lt;&gt;0),2*PI()/ATAN(testdata[[#This Row],[Im'']]/testdata[[#This Row],[Re'']]),0)</f>
        <v>22.259891341364145</v>
      </c>
      <c r="X252" s="9">
        <f>IF(testdata[[#This Row],[pd-atan]]&gt;1.5*Z251,1.5*Z251,IF(testdata[[#This Row],[pd-atan]]&lt;0.67*Z251,0.67*Z251,testdata[[#This Row],[pd-atan]]))</f>
        <v>22.259891341364145</v>
      </c>
      <c r="Y252" s="9">
        <f>IF(testdata[[#This Row],[pd-limit1]]&lt;6,6,IF(testdata[[#This Row],[pd-limit1]]&gt;50,50,testdata[[#This Row],[pd-limit1]]))</f>
        <v>22.259891341364145</v>
      </c>
      <c r="Z252" s="14">
        <f>0.2*testdata[[#This Row],[pd-limit2]]+0.8*Z251</f>
        <v>22.792925071963538</v>
      </c>
      <c r="AA252" s="14">
        <f>0.33*testdata[[#This Row],[period]]+0.67*AA251</f>
        <v>24.292424169377519</v>
      </c>
      <c r="AB252" s="32">
        <f>TRUNC(testdata[[#This Row],[SmPd]]+0.5,0)</f>
        <v>24</v>
      </c>
      <c r="AC252" s="14">
        <f ca="1">IF(testdata[[#This Row],[PdInt]]&lt;=0,0,AVERAGE(OFFSET(testdata[[#This Row],[price]],0,0,-testdata[[#This Row],[PdInt]],1)))</f>
        <v>255.08375000000001</v>
      </c>
      <c r="AD252" s="14">
        <f ca="1">IF(testdata[[#This Row],[i]]&lt;11,testdata[[#This Row],[price]],(4*testdata[[#This Row],[iTrend]]+3*AC251+2*AC250+AC249)/10)</f>
        <v>254.4872899145299</v>
      </c>
      <c r="AE252" s="14">
        <f>(4*testdata[[#This Row],[price]]+3*H251+2*H250+H249)/10</f>
        <v>257.66950000000003</v>
      </c>
      <c r="AF252" t="str">
        <f ca="1">IF(OR(ROUND(testdata[[#This Row],[Trendline]],4)&lt;&gt;Table3[[#This Row],[Trendline]],ROUND(testdata[[#This Row],[SmPrice]],4)&lt;&gt;Table3[[#This Row],[SmPrice]]),"ERR","")</f>
        <v/>
      </c>
      <c r="AG252" s="3">
        <v>43098</v>
      </c>
      <c r="AH252" s="14">
        <v>24.292400000000001</v>
      </c>
      <c r="AI252" s="35">
        <v>24</v>
      </c>
      <c r="AJ252" s="14">
        <v>255.0838</v>
      </c>
      <c r="AK252" s="14">
        <v>254.4873</v>
      </c>
      <c r="AL252" s="14">
        <v>257.66950000000003</v>
      </c>
    </row>
    <row r="253" spans="1:38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31">
        <f>(testdata[[#This Row],[high]]+testdata[[#This Row],[low]])/2</f>
        <v>258.22000000000003</v>
      </c>
      <c r="I253" s="24">
        <f>(4*testdata[[#This Row],[price]]+3*H252+2*H251+H250)/10</f>
        <v>257.92099999999999</v>
      </c>
      <c r="J253" s="9">
        <f>(0.0962*testdata[[#This Row],[smooth]]+0.5769*I251-0.5769*I249-0.0962*I247)*(0.075*$Z252+0.54)</f>
        <v>0.10143982170897446</v>
      </c>
      <c r="K253" s="14">
        <f t="shared" si="3"/>
        <v>1.4271271426120974E-2</v>
      </c>
      <c r="L253" s="14">
        <f>(0.0962*testdata[[#This Row],[detrender]]+0.5769*J251-0.5769*J249-0.0962*J247)*(0.075*$Z252+0.54)</f>
        <v>-2.6636178958850416</v>
      </c>
      <c r="M253" s="9">
        <f>(0.0962*testdata[[#This Row],[I1]]+0.5769*K251-0.5769*K249-0.0962*K247)*(0.075*$Z252+0.54)</f>
        <v>-2.0608922832180809</v>
      </c>
      <c r="N253" s="9">
        <f>(0.0962*testdata[[#This Row],[Q1]]+0.5769*L251-0.5769*L249-0.0962*L247)*(0.075*$Z252+0.54)</f>
        <v>-7.1989376741892537</v>
      </c>
      <c r="O253" s="9">
        <f>testdata[[#This Row],[I1]]-testdata[[#This Row],[JQ]]</f>
        <v>7.2132089456153743</v>
      </c>
      <c r="P253" s="9">
        <f>testdata[[#This Row],[Q1]]+testdata[[#This Row],[jI]]</f>
        <v>-4.7245101791031221</v>
      </c>
      <c r="Q253" s="9">
        <f>0.2*testdata[[#This Row],[I2]]+0.8*Q252</f>
        <v>3.7534308449084861</v>
      </c>
      <c r="R253" s="9">
        <f>0.2*testdata[[#This Row],[Q2]]+0.8*R252</f>
        <v>-1.1359760238734302</v>
      </c>
      <c r="S253" s="9">
        <f>testdata[[#This Row],[I2'']]*Q252+testdata[[#This Row],[Q2'']]*R252</f>
        <v>11.113052984094731</v>
      </c>
      <c r="T253" s="9">
        <f>testdata[[#This Row],[I2'']]*R252-testdata[[#This Row],[Q2'']]*Q252</f>
        <v>2.3847724539803417</v>
      </c>
      <c r="U253" s="9">
        <f>0.2*testdata[[#This Row],[Re]]+0.8*U252</f>
        <v>6.5727857150168294</v>
      </c>
      <c r="V253" s="9">
        <f>0.2*testdata[[#This Row],[Im]]+0.8*V252</f>
        <v>1.738540394150575</v>
      </c>
      <c r="W253" s="9">
        <f>IF(AND(testdata[[#This Row],[Re'']]&lt;&gt;0,testdata[[#This Row],[Im'']]&lt;&gt;0),2*PI()/ATAN(testdata[[#This Row],[Im'']]/testdata[[#This Row],[Re'']]),0)</f>
        <v>24.298433520800582</v>
      </c>
      <c r="X253" s="9">
        <f>IF(testdata[[#This Row],[pd-atan]]&gt;1.5*Z252,1.5*Z252,IF(testdata[[#This Row],[pd-atan]]&lt;0.67*Z252,0.67*Z252,testdata[[#This Row],[pd-atan]]))</f>
        <v>24.298433520800582</v>
      </c>
      <c r="Y253" s="9">
        <f>IF(testdata[[#This Row],[pd-limit1]]&lt;6,6,IF(testdata[[#This Row],[pd-limit1]]&gt;50,50,testdata[[#This Row],[pd-limit1]]))</f>
        <v>24.298433520800582</v>
      </c>
      <c r="Z253" s="14">
        <f>0.2*testdata[[#This Row],[pd-limit2]]+0.8*Z252</f>
        <v>23.094026761730944</v>
      </c>
      <c r="AA253" s="14">
        <f>0.33*testdata[[#This Row],[period]]+0.67*AA252</f>
        <v>23.896953024854152</v>
      </c>
      <c r="AB253" s="32">
        <f>TRUNC(testdata[[#This Row],[SmPd]]+0.5,0)</f>
        <v>24</v>
      </c>
      <c r="AC253" s="14">
        <f ca="1">IF(testdata[[#This Row],[PdInt]]&lt;=0,0,AVERAGE(OFFSET(testdata[[#This Row],[price]],0,0,-testdata[[#This Row],[PdInt]],1)))</f>
        <v>255.44708333333335</v>
      </c>
      <c r="AD253" s="14">
        <f ca="1">IF(testdata[[#This Row],[i]]&lt;11,testdata[[#This Row],[price]],(4*testdata[[#This Row],[iTrend]]+3*AC252+2*AC251+AC250)/10)</f>
        <v>254.99320217948721</v>
      </c>
      <c r="AE253" s="14">
        <f>(4*testdata[[#This Row],[price]]+3*H252+2*H251+H250)/10</f>
        <v>257.92099999999999</v>
      </c>
      <c r="AF253" t="str">
        <f ca="1">IF(OR(ROUND(testdata[[#This Row],[Trendline]],4)&lt;&gt;Table3[[#This Row],[Trendline]],ROUND(testdata[[#This Row],[SmPrice]],4)&lt;&gt;Table3[[#This Row],[SmPrice]]),"ERR","")</f>
        <v/>
      </c>
      <c r="AG253" s="3">
        <v>43102</v>
      </c>
      <c r="AH253" s="14">
        <v>23.896999999999998</v>
      </c>
      <c r="AI253" s="35">
        <v>24</v>
      </c>
      <c r="AJ253" s="14">
        <v>255.44710000000001</v>
      </c>
      <c r="AK253" s="14">
        <v>254.9932</v>
      </c>
      <c r="AL253" s="14">
        <v>257.92099999999999</v>
      </c>
    </row>
    <row r="254" spans="1:38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31">
        <f>(testdata[[#This Row],[high]]+testdata[[#This Row],[low]])/2</f>
        <v>259.85000000000002</v>
      </c>
      <c r="I254" s="24">
        <f>(4*testdata[[#This Row],[price]]+3*H253+2*H252+H251)/10</f>
        <v>258.73350000000005</v>
      </c>
      <c r="J254" s="9">
        <f>(0.0962*testdata[[#This Row],[smooth]]+0.5769*I252-0.5769*I250-0.0962*I248)*(0.075*$Z253+0.54)</f>
        <v>0.48345767751629787</v>
      </c>
      <c r="K254" s="14">
        <f t="shared" si="3"/>
        <v>-0.52041504174274433</v>
      </c>
      <c r="L254" s="14">
        <f>(0.0962*testdata[[#This Row],[detrender]]+0.5769*J252-0.5769*J250-0.0962*J248)*(0.075*$Z253+0.54)</f>
        <v>-0.69316983953920974</v>
      </c>
      <c r="M254" s="9">
        <f>(0.0962*testdata[[#This Row],[I1]]+0.5769*K252-0.5769*K250-0.0962*K248)*(0.075*$Z253+0.54)</f>
        <v>-3.4796422645196223</v>
      </c>
      <c r="N254" s="9">
        <f>(0.0962*testdata[[#This Row],[Q1]]+0.5769*L252-0.5769*L250-0.0962*L248)*(0.075*$Z253+0.54)</f>
        <v>-1.6288217600732826</v>
      </c>
      <c r="O254" s="9">
        <f>testdata[[#This Row],[I1]]-testdata[[#This Row],[JQ]]</f>
        <v>1.1084067183305382</v>
      </c>
      <c r="P254" s="9">
        <f>testdata[[#This Row],[Q1]]+testdata[[#This Row],[jI]]</f>
        <v>-4.1728121040588322</v>
      </c>
      <c r="Q254" s="9">
        <f>0.2*testdata[[#This Row],[I2]]+0.8*Q253</f>
        <v>3.2244260195928969</v>
      </c>
      <c r="R254" s="9">
        <f>0.2*testdata[[#This Row],[Q2]]+0.8*R253</f>
        <v>-1.7433432399105107</v>
      </c>
      <c r="S254" s="9">
        <f>testdata[[#This Row],[I2'']]*Q253+testdata[[#This Row],[Q2'']]*R253</f>
        <v>14.08305620098564</v>
      </c>
      <c r="T254" s="9">
        <f>testdata[[#This Row],[I2'']]*R253-testdata[[#This Row],[Q2'']]*Q253</f>
        <v>2.8806476409316355</v>
      </c>
      <c r="U254" s="9">
        <f>0.2*testdata[[#This Row],[Re]]+0.8*U253</f>
        <v>8.0748398122105911</v>
      </c>
      <c r="V254" s="9">
        <f>0.2*testdata[[#This Row],[Im]]+0.8*V253</f>
        <v>1.966961843506787</v>
      </c>
      <c r="W254" s="9">
        <f>IF(AND(testdata[[#This Row],[Re'']]&lt;&gt;0,testdata[[#This Row],[Im'']]&lt;&gt;0),2*PI()/ATAN(testdata[[#This Row],[Im'']]/testdata[[#This Row],[Re'']]),0)</f>
        <v>26.296295469018467</v>
      </c>
      <c r="X254" s="9">
        <f>IF(testdata[[#This Row],[pd-atan]]&gt;1.5*Z253,1.5*Z253,IF(testdata[[#This Row],[pd-atan]]&lt;0.67*Z253,0.67*Z253,testdata[[#This Row],[pd-atan]]))</f>
        <v>26.296295469018467</v>
      </c>
      <c r="Y254" s="9">
        <f>IF(testdata[[#This Row],[pd-limit1]]&lt;6,6,IF(testdata[[#This Row],[pd-limit1]]&gt;50,50,testdata[[#This Row],[pd-limit1]]))</f>
        <v>26.296295469018467</v>
      </c>
      <c r="Z254" s="14">
        <f>0.2*testdata[[#This Row],[pd-limit2]]+0.8*Z253</f>
        <v>23.73448050318845</v>
      </c>
      <c r="AA254" s="14">
        <f>0.33*testdata[[#This Row],[period]]+0.67*AA253</f>
        <v>23.84333709270447</v>
      </c>
      <c r="AB254" s="32">
        <f>TRUNC(testdata[[#This Row],[SmPd]]+0.5,0)</f>
        <v>24</v>
      </c>
      <c r="AC254" s="14">
        <f ca="1">IF(testdata[[#This Row],[PdInt]]&lt;=0,0,AVERAGE(OFFSET(testdata[[#This Row],[price]],0,0,-testdata[[#This Row],[PdInt]],1)))</f>
        <v>255.82229166666673</v>
      </c>
      <c r="AD254" s="14">
        <f ca="1">IF(testdata[[#This Row],[i]]&lt;11,testdata[[#This Row],[price]],(4*testdata[[#This Row],[iTrend]]+3*AC253+2*AC252+AC251)/10)</f>
        <v>255.4307116666667</v>
      </c>
      <c r="AE254" s="14">
        <f>(4*testdata[[#This Row],[price]]+3*H253+2*H252+H251)/10</f>
        <v>258.73350000000005</v>
      </c>
      <c r="AF254" t="str">
        <f ca="1">IF(OR(ROUND(testdata[[#This Row],[Trendline]],4)&lt;&gt;Table3[[#This Row],[Trendline]],ROUND(testdata[[#This Row],[SmPrice]],4)&lt;&gt;Table3[[#This Row],[SmPrice]]),"ERR","")</f>
        <v/>
      </c>
      <c r="AG254" s="3">
        <v>43103</v>
      </c>
      <c r="AH254" s="14">
        <v>23.843299999999999</v>
      </c>
      <c r="AI254" s="35">
        <v>24</v>
      </c>
      <c r="AJ254" s="14">
        <v>255.82230000000001</v>
      </c>
      <c r="AK254" s="14">
        <v>255.4307</v>
      </c>
      <c r="AL254" s="14">
        <v>258.73349999999999</v>
      </c>
    </row>
    <row r="255" spans="1:38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31">
        <f>(testdata[[#This Row],[high]]+testdata[[#This Row],[low]])/2</f>
        <v>261.34500000000003</v>
      </c>
      <c r="I255" s="24">
        <f>(4*testdata[[#This Row],[price]]+3*H254+2*H253+H252)/10</f>
        <v>259.91000000000003</v>
      </c>
      <c r="J255" s="9">
        <f>(0.0962*testdata[[#This Row],[smooth]]+0.5769*I253-0.5769*I251-0.0962*I249)*(0.075*$Z254+0.54)</f>
        <v>0.98951054686775275</v>
      </c>
      <c r="K255" s="14">
        <f t="shared" si="3"/>
        <v>-0.28362675803475329</v>
      </c>
      <c r="L255" s="14">
        <f>(0.0962*testdata[[#This Row],[detrender]]+0.5769*J253-0.5769*J251-0.0962*J249)*(0.075*$Z254+0.54)</f>
        <v>0.82952519084073062</v>
      </c>
      <c r="M255" s="9">
        <f>(0.0962*testdata[[#This Row],[I1]]+0.5769*K253-0.5769*K251-0.0962*K249)*(0.075*$Z254+0.54)</f>
        <v>-3.2372094728383605</v>
      </c>
      <c r="N255" s="9">
        <f>(0.0962*testdata[[#This Row],[Q1]]+0.5769*L253-0.5769*L251-0.0962*L249)*(0.075*$Z254+0.54)</f>
        <v>0.9828306802075869</v>
      </c>
      <c r="O255" s="9">
        <f>testdata[[#This Row],[I1]]-testdata[[#This Row],[JQ]]</f>
        <v>-1.2664574382423401</v>
      </c>
      <c r="P255" s="9">
        <f>testdata[[#This Row],[Q1]]+testdata[[#This Row],[jI]]</f>
        <v>-2.4076842819976298</v>
      </c>
      <c r="Q255" s="9">
        <f>0.2*testdata[[#This Row],[I2]]+0.8*Q254</f>
        <v>2.3262493280258494</v>
      </c>
      <c r="R255" s="9">
        <f>0.2*testdata[[#This Row],[Q2]]+0.8*R254</f>
        <v>-1.8762114483279346</v>
      </c>
      <c r="S255" s="9">
        <f>testdata[[#This Row],[I2'']]*Q254+testdata[[#This Row],[Q2'']]*R254</f>
        <v>10.771699406432255</v>
      </c>
      <c r="T255" s="9">
        <f>testdata[[#This Row],[I2'']]*R254-testdata[[#This Row],[Q2'']]*Q254</f>
        <v>1.9942539718864341</v>
      </c>
      <c r="U255" s="9">
        <f>0.2*testdata[[#This Row],[Re]]+0.8*U254</f>
        <v>8.6142117310549242</v>
      </c>
      <c r="V255" s="9">
        <f>0.2*testdata[[#This Row],[Im]]+0.8*V254</f>
        <v>1.9724202691827164</v>
      </c>
      <c r="W255" s="9">
        <f>IF(AND(testdata[[#This Row],[Re'']]&lt;&gt;0,testdata[[#This Row],[Im'']]&lt;&gt;0),2*PI()/ATAN(testdata[[#This Row],[Im'']]/testdata[[#This Row],[Re'']]),0)</f>
        <v>27.913781451945166</v>
      </c>
      <c r="X255" s="9">
        <f>IF(testdata[[#This Row],[pd-atan]]&gt;1.5*Z254,1.5*Z254,IF(testdata[[#This Row],[pd-atan]]&lt;0.67*Z254,0.67*Z254,testdata[[#This Row],[pd-atan]]))</f>
        <v>27.913781451945166</v>
      </c>
      <c r="Y255" s="9">
        <f>IF(testdata[[#This Row],[pd-limit1]]&lt;6,6,IF(testdata[[#This Row],[pd-limit1]]&gt;50,50,testdata[[#This Row],[pd-limit1]]))</f>
        <v>27.913781451945166</v>
      </c>
      <c r="Z255" s="14">
        <f>0.2*testdata[[#This Row],[pd-limit2]]+0.8*Z254</f>
        <v>24.570340692939794</v>
      </c>
      <c r="AA255" s="14">
        <f>0.33*testdata[[#This Row],[period]]+0.67*AA254</f>
        <v>24.083248280782129</v>
      </c>
      <c r="AB255" s="32">
        <f>TRUNC(testdata[[#This Row],[SmPd]]+0.5,0)</f>
        <v>24</v>
      </c>
      <c r="AC255" s="14">
        <f ca="1">IF(testdata[[#This Row],[PdInt]]&lt;=0,0,AVERAGE(OFFSET(testdata[[#This Row],[price]],0,0,-testdata[[#This Row],[PdInt]],1)))</f>
        <v>256.21437500000002</v>
      </c>
      <c r="AD255" s="14">
        <f ca="1">IF(testdata[[#This Row],[i]]&lt;11,testdata[[#This Row],[price]],(4*testdata[[#This Row],[iTrend]]+3*AC254+2*AC253+AC252)/10)</f>
        <v>255.8302291666667</v>
      </c>
      <c r="AE255" s="14">
        <f>(4*testdata[[#This Row],[price]]+3*H254+2*H253+H252)/10</f>
        <v>259.91000000000003</v>
      </c>
      <c r="AF255" t="str">
        <f ca="1">IF(OR(ROUND(testdata[[#This Row],[Trendline]],4)&lt;&gt;Table3[[#This Row],[Trendline]],ROUND(testdata[[#This Row],[SmPrice]],4)&lt;&gt;Table3[[#This Row],[SmPrice]]),"ERR","")</f>
        <v/>
      </c>
      <c r="AG255" s="3">
        <v>43104</v>
      </c>
      <c r="AH255" s="14">
        <v>24.083200000000001</v>
      </c>
      <c r="AI255" s="35">
        <v>24</v>
      </c>
      <c r="AJ255" s="14">
        <v>256.21440000000001</v>
      </c>
      <c r="AK255" s="14">
        <v>255.83019999999999</v>
      </c>
      <c r="AL255" s="14">
        <v>259.91000000000003</v>
      </c>
    </row>
    <row r="256" spans="1:38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31">
        <f>(testdata[[#This Row],[high]]+testdata[[#This Row],[low]])/2</f>
        <v>262.69500000000005</v>
      </c>
      <c r="I256" s="24">
        <f>(4*testdata[[#This Row],[price]]+3*H255+2*H254+H253)/10</f>
        <v>261.27350000000007</v>
      </c>
      <c r="J256" s="9">
        <f>(0.0962*testdata[[#This Row],[smooth]]+0.5769*I254-0.5769*I252-0.0962*I250)*(0.075*$Z255+0.54)</f>
        <v>2.332958863505469</v>
      </c>
      <c r="K256" s="14">
        <f t="shared" si="3"/>
        <v>0.10143982170897446</v>
      </c>
      <c r="L256" s="14">
        <f>(0.0962*testdata[[#This Row],[detrender]]+0.5769*J254-0.5769*J252-0.0962*J250)*(0.075*$Z255+0.54)</f>
        <v>1.5859486183879492</v>
      </c>
      <c r="M256" s="9">
        <f>(0.0962*testdata[[#This Row],[I1]]+0.5769*K254-0.5769*K252-0.0962*K250)*(0.075*$Z255+0.54)</f>
        <v>-2.8214669901330551</v>
      </c>
      <c r="N256" s="9">
        <f>(0.0962*testdata[[#This Row],[Q1]]+0.5769*L254-0.5769*L252-0.0962*L250)*(0.075*$Z255+0.54)</f>
        <v>4.2571674565992579</v>
      </c>
      <c r="O256" s="9">
        <f>testdata[[#This Row],[I1]]-testdata[[#This Row],[JQ]]</f>
        <v>-4.1557276348902832</v>
      </c>
      <c r="P256" s="9">
        <f>testdata[[#This Row],[Q1]]+testdata[[#This Row],[jI]]</f>
        <v>-1.2355183717451059</v>
      </c>
      <c r="Q256" s="9">
        <f>0.2*testdata[[#This Row],[I2]]+0.8*Q255</f>
        <v>1.029853935442623</v>
      </c>
      <c r="R256" s="9">
        <f>0.2*testdata[[#This Row],[Q2]]+0.8*R255</f>
        <v>-1.7480728330113688</v>
      </c>
      <c r="S256" s="9">
        <f>testdata[[#This Row],[I2'']]*Q255+testdata[[#This Row],[Q2'']]*R255</f>
        <v>5.6754512870951546</v>
      </c>
      <c r="T256" s="9">
        <f>testdata[[#This Row],[I2'']]*R255-testdata[[#This Row],[Q2'']]*Q255</f>
        <v>2.1342295093499128</v>
      </c>
      <c r="U256" s="9">
        <f>0.2*testdata[[#This Row],[Re]]+0.8*U255</f>
        <v>8.0264596422629708</v>
      </c>
      <c r="V256" s="9">
        <f>0.2*testdata[[#This Row],[Im]]+0.8*V255</f>
        <v>2.0047821172161555</v>
      </c>
      <c r="W256" s="9">
        <f>IF(AND(testdata[[#This Row],[Re'']]&lt;&gt;0,testdata[[#This Row],[Im'']]&lt;&gt;0),2*PI()/ATAN(testdata[[#This Row],[Im'']]/testdata[[#This Row],[Re'']]),0)</f>
        <v>25.670409008424386</v>
      </c>
      <c r="X256" s="9">
        <f>IF(testdata[[#This Row],[pd-atan]]&gt;1.5*Z255,1.5*Z255,IF(testdata[[#This Row],[pd-atan]]&lt;0.67*Z255,0.67*Z255,testdata[[#This Row],[pd-atan]]))</f>
        <v>25.670409008424386</v>
      </c>
      <c r="Y256" s="9">
        <f>IF(testdata[[#This Row],[pd-limit1]]&lt;6,6,IF(testdata[[#This Row],[pd-limit1]]&gt;50,50,testdata[[#This Row],[pd-limit1]]))</f>
        <v>25.670409008424386</v>
      </c>
      <c r="Z256" s="14">
        <f>0.2*testdata[[#This Row],[pd-limit2]]+0.8*Z255</f>
        <v>24.790354356036715</v>
      </c>
      <c r="AA256" s="14">
        <f>0.33*testdata[[#This Row],[period]]+0.67*AA255</f>
        <v>24.316593285616143</v>
      </c>
      <c r="AB256" s="32">
        <f>TRUNC(testdata[[#This Row],[SmPd]]+0.5,0)</f>
        <v>24</v>
      </c>
      <c r="AC256" s="14">
        <f ca="1">IF(testdata[[#This Row],[PdInt]]&lt;=0,0,AVERAGE(OFFSET(testdata[[#This Row],[price]],0,0,-testdata[[#This Row],[PdInt]],1)))</f>
        <v>256.58500000000004</v>
      </c>
      <c r="AD256" s="14">
        <f ca="1">IF(testdata[[#This Row],[i]]&lt;11,testdata[[#This Row],[price]],(4*testdata[[#This Row],[iTrend]]+3*AC255+2*AC254+AC253)/10)</f>
        <v>256.2074791666667</v>
      </c>
      <c r="AE256" s="14">
        <f>(4*testdata[[#This Row],[price]]+3*H255+2*H254+H253)/10</f>
        <v>261.27350000000007</v>
      </c>
      <c r="AF256" t="str">
        <f ca="1">IF(OR(ROUND(testdata[[#This Row],[Trendline]],4)&lt;&gt;Table3[[#This Row],[Trendline]],ROUND(testdata[[#This Row],[SmPrice]],4)&lt;&gt;Table3[[#This Row],[SmPrice]]),"ERR","")</f>
        <v/>
      </c>
      <c r="AG256" s="3">
        <v>43105</v>
      </c>
      <c r="AH256" s="14">
        <v>24.316600000000001</v>
      </c>
      <c r="AI256" s="35">
        <v>24</v>
      </c>
      <c r="AJ256" s="14">
        <v>256.58499999999998</v>
      </c>
      <c r="AK256" s="14">
        <v>256.20749999999998</v>
      </c>
      <c r="AL256" s="14">
        <v>261.27350000000001</v>
      </c>
    </row>
    <row r="257" spans="1:38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31">
        <f>(testdata[[#This Row],[high]]+testdata[[#This Row],[low]])/2</f>
        <v>263.45000000000005</v>
      </c>
      <c r="I257" s="24">
        <f>(4*testdata[[#This Row],[price]]+3*H256+2*H255+H254)/10</f>
        <v>262.4425</v>
      </c>
      <c r="J257" s="9">
        <f>(0.0962*testdata[[#This Row],[smooth]]+0.5769*I255-0.5769*I253-0.0962*I251)*(0.075*$Z256+0.54)</f>
        <v>3.8747983214306401</v>
      </c>
      <c r="K257" s="14">
        <f t="shared" si="3"/>
        <v>0.48345767751629787</v>
      </c>
      <c r="L257" s="14">
        <f>(0.0962*testdata[[#This Row],[detrender]]+0.5769*J255-0.5769*J253-0.0962*J251)*(0.075*$Z256+0.54)</f>
        <v>2.2436775570080005</v>
      </c>
      <c r="M257" s="9">
        <f>(0.0962*testdata[[#This Row],[I1]]+0.5769*K255-0.5769*K253-0.0962*K251)*(0.075*$Z256+0.54)</f>
        <v>-0.73198419510834956</v>
      </c>
      <c r="N257" s="9">
        <f>(0.0962*testdata[[#This Row],[Q1]]+0.5769*L255-0.5769*L253-0.0962*L251)*(0.075*$Z256+0.54)</f>
        <v>6.1747311689578535</v>
      </c>
      <c r="O257" s="9">
        <f>testdata[[#This Row],[I1]]-testdata[[#This Row],[JQ]]</f>
        <v>-5.6912734914415557</v>
      </c>
      <c r="P257" s="9">
        <f>testdata[[#This Row],[Q1]]+testdata[[#This Row],[jI]]</f>
        <v>1.5116933618996509</v>
      </c>
      <c r="Q257" s="9">
        <f>0.2*testdata[[#This Row],[I2]]+0.8*Q256</f>
        <v>-0.31437154993421279</v>
      </c>
      <c r="R257" s="9">
        <f>0.2*testdata[[#This Row],[Q2]]+0.8*R256</f>
        <v>-1.096119594029165</v>
      </c>
      <c r="S257" s="9">
        <f>testdata[[#This Row],[I2'']]*Q256+testdata[[#This Row],[Q2'']]*R256</f>
        <v>1.5923401061628879</v>
      </c>
      <c r="T257" s="9">
        <f>testdata[[#This Row],[I2'']]*R256-testdata[[#This Row],[Q2'']]*Q256</f>
        <v>1.6783874435383803</v>
      </c>
      <c r="U257" s="9">
        <f>0.2*testdata[[#This Row],[Re]]+0.8*U256</f>
        <v>6.7396357350429543</v>
      </c>
      <c r="V257" s="9">
        <f>0.2*testdata[[#This Row],[Im]]+0.8*V256</f>
        <v>1.9395031824806006</v>
      </c>
      <c r="W257" s="9">
        <f>IF(AND(testdata[[#This Row],[Re'']]&lt;&gt;0,testdata[[#This Row],[Im'']]&lt;&gt;0),2*PI()/ATAN(testdata[[#This Row],[Im'']]/testdata[[#This Row],[Re'']]),0)</f>
        <v>22.423576175704468</v>
      </c>
      <c r="X257" s="9">
        <f>IF(testdata[[#This Row],[pd-atan]]&gt;1.5*Z256,1.5*Z256,IF(testdata[[#This Row],[pd-atan]]&lt;0.67*Z256,0.67*Z256,testdata[[#This Row],[pd-atan]]))</f>
        <v>22.423576175704468</v>
      </c>
      <c r="Y257" s="9">
        <f>IF(testdata[[#This Row],[pd-limit1]]&lt;6,6,IF(testdata[[#This Row],[pd-limit1]]&gt;50,50,testdata[[#This Row],[pd-limit1]]))</f>
        <v>22.423576175704468</v>
      </c>
      <c r="Z257" s="14">
        <f>0.2*testdata[[#This Row],[pd-limit2]]+0.8*Z256</f>
        <v>24.316998719970268</v>
      </c>
      <c r="AA257" s="14">
        <f>0.33*testdata[[#This Row],[period]]+0.67*AA256</f>
        <v>24.316727078953008</v>
      </c>
      <c r="AB257" s="32">
        <f>TRUNC(testdata[[#This Row],[SmPd]]+0.5,0)</f>
        <v>24</v>
      </c>
      <c r="AC257" s="14">
        <f ca="1">IF(testdata[[#This Row],[PdInt]]&lt;=0,0,AVERAGE(OFFSET(testdata[[#This Row],[price]],0,0,-testdata[[#This Row],[PdInt]],1)))</f>
        <v>257.06</v>
      </c>
      <c r="AD257" s="14">
        <f ca="1">IF(testdata[[#This Row],[i]]&lt;11,testdata[[#This Row],[price]],(4*testdata[[#This Row],[iTrend]]+3*AC256+2*AC255+AC254)/10)</f>
        <v>256.6246041666667</v>
      </c>
      <c r="AE257" s="14">
        <f>(4*testdata[[#This Row],[price]]+3*H256+2*H255+H254)/10</f>
        <v>262.4425</v>
      </c>
      <c r="AF257" t="str">
        <f ca="1">IF(OR(ROUND(testdata[[#This Row],[Trendline]],4)&lt;&gt;Table3[[#This Row],[Trendline]],ROUND(testdata[[#This Row],[SmPrice]],4)&lt;&gt;Table3[[#This Row],[SmPrice]]),"ERR","")</f>
        <v/>
      </c>
      <c r="AG257" s="3">
        <v>43108</v>
      </c>
      <c r="AH257" s="14">
        <v>24.316700000000001</v>
      </c>
      <c r="AI257" s="35">
        <v>24</v>
      </c>
      <c r="AJ257" s="14">
        <v>257.06</v>
      </c>
      <c r="AK257" s="14">
        <v>256.62459999999999</v>
      </c>
      <c r="AL257" s="14">
        <v>262.4425</v>
      </c>
    </row>
    <row r="258" spans="1:38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31">
        <f>(testdata[[#This Row],[high]]+testdata[[#This Row],[low]])/2</f>
        <v>264.53500000000003</v>
      </c>
      <c r="I258" s="24">
        <f>(4*testdata[[#This Row],[price]]+3*H257+2*H256+H255)/10</f>
        <v>263.52250000000004</v>
      </c>
      <c r="J258" s="9">
        <f>(0.0962*testdata[[#This Row],[smooth]]+0.5769*I256-0.5769*I254-0.0962*I252)*(0.075*$Z257+0.54)</f>
        <v>4.7946446131355618</v>
      </c>
      <c r="K258" s="14">
        <f t="shared" si="3"/>
        <v>0.98951054686775275</v>
      </c>
      <c r="L258" s="14">
        <f>(0.0962*testdata[[#This Row],[detrender]]+0.5769*J256-0.5769*J254-0.0962*J252)*(0.075*$Z257+0.54)</f>
        <v>3.6768682680115767</v>
      </c>
      <c r="M258" s="9">
        <f>(0.0962*testdata[[#This Row],[I1]]+0.5769*K256-0.5769*K254-0.0962*K252)*(0.075*$Z257+0.54)</f>
        <v>0.84514573875632726</v>
      </c>
      <c r="N258" s="9">
        <f>(0.0962*testdata[[#This Row],[Q1]]+0.5769*L256-0.5769*L254-0.0962*L252)*(0.075*$Z257+0.54)</f>
        <v>4.6609398966464761</v>
      </c>
      <c r="O258" s="9">
        <f>testdata[[#This Row],[I1]]-testdata[[#This Row],[JQ]]</f>
        <v>-3.6714293497787232</v>
      </c>
      <c r="P258" s="9">
        <f>testdata[[#This Row],[Q1]]+testdata[[#This Row],[jI]]</f>
        <v>4.522014006767904</v>
      </c>
      <c r="Q258" s="9">
        <f>0.2*testdata[[#This Row],[I2]]+0.8*Q257</f>
        <v>-0.98578310990311491</v>
      </c>
      <c r="R258" s="9">
        <f>0.2*testdata[[#This Row],[Q2]]+0.8*R257</f>
        <v>2.7507126130248749E-2</v>
      </c>
      <c r="S258" s="9">
        <f>testdata[[#This Row],[I2'']]*Q257+testdata[[#This Row],[Q2'']]*R257</f>
        <v>0.27975106423241336</v>
      </c>
      <c r="T258" s="9">
        <f>testdata[[#This Row],[I2'']]*R257-testdata[[#This Row],[Q2'']]*Q257</f>
        <v>1.0891836401036123</v>
      </c>
      <c r="U258" s="9">
        <f>0.2*testdata[[#This Row],[Re]]+0.8*U257</f>
        <v>5.4476588008808466</v>
      </c>
      <c r="V258" s="9">
        <f>0.2*testdata[[#This Row],[Im]]+0.8*V257</f>
        <v>1.7694392740052032</v>
      </c>
      <c r="W258" s="9">
        <f>IF(AND(testdata[[#This Row],[Re'']]&lt;&gt;0,testdata[[#This Row],[Im'']]&lt;&gt;0),2*PI()/ATAN(testdata[[#This Row],[Im'']]/testdata[[#This Row],[Re'']]),0)</f>
        <v>20.006475164862241</v>
      </c>
      <c r="X258" s="9">
        <f>IF(testdata[[#This Row],[pd-atan]]&gt;1.5*Z257,1.5*Z257,IF(testdata[[#This Row],[pd-atan]]&lt;0.67*Z257,0.67*Z257,testdata[[#This Row],[pd-atan]]))</f>
        <v>20.006475164862241</v>
      </c>
      <c r="Y258" s="9">
        <f>IF(testdata[[#This Row],[pd-limit1]]&lt;6,6,IF(testdata[[#This Row],[pd-limit1]]&gt;50,50,testdata[[#This Row],[pd-limit1]]))</f>
        <v>20.006475164862241</v>
      </c>
      <c r="Z258" s="14">
        <f>0.2*testdata[[#This Row],[pd-limit2]]+0.8*Z257</f>
        <v>23.454894008948663</v>
      </c>
      <c r="AA258" s="14">
        <f>0.33*testdata[[#This Row],[period]]+0.67*AA257</f>
        <v>24.032322165851575</v>
      </c>
      <c r="AB258" s="32">
        <f>TRUNC(testdata[[#This Row],[SmPd]]+0.5,0)</f>
        <v>24</v>
      </c>
      <c r="AC258" s="14">
        <f ca="1">IF(testdata[[#This Row],[PdInt]]&lt;=0,0,AVERAGE(OFFSET(testdata[[#This Row],[price]],0,0,-testdata[[#This Row],[PdInt]],1)))</f>
        <v>257.48437500000006</v>
      </c>
      <c r="AD258" s="14">
        <f ca="1">IF(testdata[[#This Row],[i]]&lt;11,testdata[[#This Row],[price]],(4*testdata[[#This Row],[iTrend]]+3*AC257+2*AC256+AC255)/10)</f>
        <v>257.05018750000005</v>
      </c>
      <c r="AE258" s="14">
        <f>(4*testdata[[#This Row],[price]]+3*H257+2*H256+H255)/10</f>
        <v>263.52250000000004</v>
      </c>
      <c r="AF258" t="str">
        <f ca="1">IF(OR(ROUND(testdata[[#This Row],[Trendline]],4)&lt;&gt;Table3[[#This Row],[Trendline]],ROUND(testdata[[#This Row],[SmPrice]],4)&lt;&gt;Table3[[#This Row],[SmPrice]]),"ERR","")</f>
        <v/>
      </c>
      <c r="AG258" s="3">
        <v>43109</v>
      </c>
      <c r="AH258" s="14">
        <v>24.032299999999999</v>
      </c>
      <c r="AI258" s="35">
        <v>24</v>
      </c>
      <c r="AJ258" s="14">
        <v>257.48439999999999</v>
      </c>
      <c r="AK258" s="14">
        <v>257.05020000000002</v>
      </c>
      <c r="AL258" s="14">
        <v>263.52249999999998</v>
      </c>
    </row>
    <row r="259" spans="1:38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31">
        <f>(testdata[[#This Row],[high]]+testdata[[#This Row],[low]])/2</f>
        <v>263.58000000000004</v>
      </c>
      <c r="I259" s="24">
        <f>(4*testdata[[#This Row],[price]]+3*H258+2*H257+H256)/10</f>
        <v>263.75200000000007</v>
      </c>
      <c r="J259" s="9">
        <f>(0.0962*testdata[[#This Row],[smooth]]+0.5769*I257-0.5769*I255-0.0962*I253)*(0.075*$Z258+0.54)</f>
        <v>4.6486800631537237</v>
      </c>
      <c r="K259" s="14">
        <f t="shared" si="3"/>
        <v>2.332958863505469</v>
      </c>
      <c r="L259" s="14">
        <f>(0.0962*testdata[[#This Row],[detrender]]+0.5769*J257-0.5769*J255-0.0962*J253)*(0.075*$Z258+0.54)</f>
        <v>4.8326682348793577</v>
      </c>
      <c r="M259" s="9">
        <f>(0.0962*testdata[[#This Row],[I1]]+0.5769*K257-0.5769*K255-0.0962*K253)*(0.075*$Z258+0.54)</f>
        <v>1.5302664604766154</v>
      </c>
      <c r="N259" s="9">
        <f>(0.0962*testdata[[#This Row],[Q1]]+0.5769*L257-0.5769*L255-0.0962*L253)*(0.075*$Z258+0.54)</f>
        <v>3.5336675552087926</v>
      </c>
      <c r="O259" s="9">
        <f>testdata[[#This Row],[I1]]-testdata[[#This Row],[JQ]]</f>
        <v>-1.2007086917033236</v>
      </c>
      <c r="P259" s="9">
        <f>testdata[[#This Row],[Q1]]+testdata[[#This Row],[jI]]</f>
        <v>6.3629346953559729</v>
      </c>
      <c r="Q259" s="9">
        <f>0.2*testdata[[#This Row],[I2]]+0.8*Q258</f>
        <v>-1.0287682262631568</v>
      </c>
      <c r="R259" s="9">
        <f>0.2*testdata[[#This Row],[Q2]]+0.8*R258</f>
        <v>1.2945926399753935</v>
      </c>
      <c r="S259" s="9">
        <f>testdata[[#This Row],[I2'']]*Q258+testdata[[#This Row],[Q2'']]*R258</f>
        <v>1.0497528644903009</v>
      </c>
      <c r="T259" s="9">
        <f>testdata[[#This Row],[I2'']]*R258-testdata[[#This Row],[Q2'']]*Q258</f>
        <v>1.2478891013340141</v>
      </c>
      <c r="U259" s="9">
        <f>0.2*testdata[[#This Row],[Re]]+0.8*U258</f>
        <v>4.5680776136027372</v>
      </c>
      <c r="V259" s="9">
        <f>0.2*testdata[[#This Row],[Im]]+0.8*V258</f>
        <v>1.6651292394709656</v>
      </c>
      <c r="W259" s="9">
        <f>IF(AND(testdata[[#This Row],[Re'']]&lt;&gt;0,testdata[[#This Row],[Im'']]&lt;&gt;0),2*PI()/ATAN(testdata[[#This Row],[Im'']]/testdata[[#This Row],[Re'']]),0)</f>
        <v>17.975268544168177</v>
      </c>
      <c r="X259" s="9">
        <f>IF(testdata[[#This Row],[pd-atan]]&gt;1.5*Z258,1.5*Z258,IF(testdata[[#This Row],[pd-atan]]&lt;0.67*Z258,0.67*Z258,testdata[[#This Row],[pd-atan]]))</f>
        <v>17.975268544168177</v>
      </c>
      <c r="Y259" s="9">
        <f>IF(testdata[[#This Row],[pd-limit1]]&lt;6,6,IF(testdata[[#This Row],[pd-limit1]]&gt;50,50,testdata[[#This Row],[pd-limit1]]))</f>
        <v>17.975268544168177</v>
      </c>
      <c r="Z259" s="14">
        <f>0.2*testdata[[#This Row],[pd-limit2]]+0.8*Z258</f>
        <v>22.358968915992566</v>
      </c>
      <c r="AA259" s="14">
        <f>0.33*testdata[[#This Row],[period]]+0.67*AA258</f>
        <v>23.480115593398104</v>
      </c>
      <c r="AB259" s="32">
        <f>TRUNC(testdata[[#This Row],[SmPd]]+0.5,0)</f>
        <v>23</v>
      </c>
      <c r="AC259" s="14">
        <f ca="1">IF(testdata[[#This Row],[PdInt]]&lt;=0,0,AVERAGE(OFFSET(testdata[[#This Row],[price]],0,0,-testdata[[#This Row],[PdInt]],1)))</f>
        <v>258.17043478260871</v>
      </c>
      <c r="AD259" s="14">
        <f ca="1">IF(testdata[[#This Row],[i]]&lt;11,testdata[[#This Row],[price]],(4*testdata[[#This Row],[iTrend]]+3*AC258+2*AC257+AC256)/10)</f>
        <v>257.58398641304353</v>
      </c>
      <c r="AE259" s="14">
        <f>(4*testdata[[#This Row],[price]]+3*H258+2*H257+H256)/10</f>
        <v>263.75200000000007</v>
      </c>
      <c r="AF259" t="str">
        <f ca="1">IF(OR(ROUND(testdata[[#This Row],[Trendline]],4)&lt;&gt;Table3[[#This Row],[Trendline]],ROUND(testdata[[#This Row],[SmPrice]],4)&lt;&gt;Table3[[#This Row],[SmPrice]]),"ERR","")</f>
        <v/>
      </c>
      <c r="AG259" s="3">
        <v>43110</v>
      </c>
      <c r="AH259" s="14">
        <v>23.4801</v>
      </c>
      <c r="AI259" s="35">
        <v>23</v>
      </c>
      <c r="AJ259" s="14">
        <v>258.17039999999997</v>
      </c>
      <c r="AK259" s="14">
        <v>257.584</v>
      </c>
      <c r="AL259" s="14">
        <v>263.75200000000001</v>
      </c>
    </row>
    <row r="260" spans="1:38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31">
        <f>(testdata[[#This Row],[high]]+testdata[[#This Row],[low]])/2</f>
        <v>265.19</v>
      </c>
      <c r="I260" s="24">
        <f>(4*testdata[[#This Row],[price]]+3*H259+2*H258+H257)/10</f>
        <v>264.40200000000004</v>
      </c>
      <c r="J260" s="9">
        <f>(0.0962*testdata[[#This Row],[smooth]]+0.5769*I258-0.5769*I256-0.0962*I254)*(0.075*$Z259+0.54)</f>
        <v>4.0852515397427167</v>
      </c>
      <c r="K260" s="14">
        <f t="shared" si="3"/>
        <v>3.8747983214306401</v>
      </c>
      <c r="L260" s="14">
        <f>(0.0962*testdata[[#This Row],[detrender]]+0.5769*J258-0.5769*J256-0.0962*J254)*(0.075*$Z259+0.54)</f>
        <v>3.9165022205541957</v>
      </c>
      <c r="M260" s="9">
        <f>(0.0962*testdata[[#This Row],[I1]]+0.5769*K258-0.5769*K256-0.0962*K254)*(0.075*$Z259+0.54)</f>
        <v>2.0731497509215497</v>
      </c>
      <c r="N260" s="9">
        <f>(0.0962*testdata[[#This Row],[Q1]]+0.5769*L258-0.5769*L256-0.0962*L254)*(0.075*$Z259+0.54)</f>
        <v>3.657261756073273</v>
      </c>
      <c r="O260" s="9">
        <f>testdata[[#This Row],[I1]]-testdata[[#This Row],[JQ]]</f>
        <v>0.2175365653573671</v>
      </c>
      <c r="P260" s="9">
        <f>testdata[[#This Row],[Q1]]+testdata[[#This Row],[jI]]</f>
        <v>5.9896519714757455</v>
      </c>
      <c r="Q260" s="9">
        <f>0.2*testdata[[#This Row],[I2]]+0.8*Q259</f>
        <v>-0.77950726793905212</v>
      </c>
      <c r="R260" s="9">
        <f>0.2*testdata[[#This Row],[Q2]]+0.8*R259</f>
        <v>2.2336045062754639</v>
      </c>
      <c r="S260" s="9">
        <f>testdata[[#This Row],[I2'']]*Q259+testdata[[#This Row],[Q2'']]*R259</f>
        <v>3.6935402638369865</v>
      </c>
      <c r="T260" s="9">
        <f>testdata[[#This Row],[I2'']]*R259-testdata[[#This Row],[Q2'']]*Q259</f>
        <v>1.2887169742131792</v>
      </c>
      <c r="U260" s="9">
        <f>0.2*testdata[[#This Row],[Re]]+0.8*U259</f>
        <v>4.3931701436495869</v>
      </c>
      <c r="V260" s="9">
        <f>0.2*testdata[[#This Row],[Im]]+0.8*V259</f>
        <v>1.5898467864194084</v>
      </c>
      <c r="W260" s="9">
        <f>IF(AND(testdata[[#This Row],[Re'']]&lt;&gt;0,testdata[[#This Row],[Im'']]&lt;&gt;0),2*PI()/ATAN(testdata[[#This Row],[Im'']]/testdata[[#This Row],[Re'']]),0)</f>
        <v>18.095261000387257</v>
      </c>
      <c r="X260" s="9">
        <f>IF(testdata[[#This Row],[pd-atan]]&gt;1.5*Z259,1.5*Z259,IF(testdata[[#This Row],[pd-atan]]&lt;0.67*Z259,0.67*Z259,testdata[[#This Row],[pd-atan]]))</f>
        <v>18.095261000387257</v>
      </c>
      <c r="Y260" s="9">
        <f>IF(testdata[[#This Row],[pd-limit1]]&lt;6,6,IF(testdata[[#This Row],[pd-limit1]]&gt;50,50,testdata[[#This Row],[pd-limit1]]))</f>
        <v>18.095261000387257</v>
      </c>
      <c r="Z260" s="14">
        <f>0.2*testdata[[#This Row],[pd-limit2]]+0.8*Z259</f>
        <v>21.506227332871504</v>
      </c>
      <c r="AA260" s="14">
        <f>0.33*testdata[[#This Row],[period]]+0.67*AA259</f>
        <v>22.828732467424327</v>
      </c>
      <c r="AB260" s="32">
        <f>TRUNC(testdata[[#This Row],[SmPd]]+0.5,0)</f>
        <v>23</v>
      </c>
      <c r="AC260" s="14">
        <f ca="1">IF(testdata[[#This Row],[PdInt]]&lt;=0,0,AVERAGE(OFFSET(testdata[[#This Row],[price]],0,0,-testdata[[#This Row],[PdInt]],1)))</f>
        <v>258.71478260869566</v>
      </c>
      <c r="AD260" s="14">
        <f ca="1">IF(testdata[[#This Row],[i]]&lt;11,testdata[[#This Row],[price]],(4*testdata[[#This Row],[iTrend]]+3*AC259+2*AC258+AC257)/10)</f>
        <v>258.13991847826088</v>
      </c>
      <c r="AE260" s="14">
        <f>(4*testdata[[#This Row],[price]]+3*H259+2*H258+H257)/10</f>
        <v>264.40200000000004</v>
      </c>
      <c r="AF260" t="str">
        <f ca="1">IF(OR(ROUND(testdata[[#This Row],[Trendline]],4)&lt;&gt;Table3[[#This Row],[Trendline]],ROUND(testdata[[#This Row],[SmPrice]],4)&lt;&gt;Table3[[#This Row],[SmPrice]]),"ERR","")</f>
        <v/>
      </c>
      <c r="AG260" s="3">
        <v>43111</v>
      </c>
      <c r="AH260" s="14">
        <v>22.828700000000001</v>
      </c>
      <c r="AI260" s="35">
        <v>23</v>
      </c>
      <c r="AJ260" s="14">
        <v>258.71480000000003</v>
      </c>
      <c r="AK260" s="14">
        <v>258.13990000000001</v>
      </c>
      <c r="AL260" s="14">
        <v>264.40199999999999</v>
      </c>
    </row>
    <row r="261" spans="1:38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31">
        <f>(testdata[[#This Row],[high]]+testdata[[#This Row],[low]])/2</f>
        <v>266.88</v>
      </c>
      <c r="I261" s="24">
        <f>(4*testdata[[#This Row],[price]]+3*H260+2*H259+H258)/10</f>
        <v>265.4785</v>
      </c>
      <c r="J261" s="9">
        <f>(0.0962*testdata[[#This Row],[smooth]]+0.5769*I259-0.5769*I257-0.0962*I255)*(0.075*$Z260+0.54)</f>
        <v>2.7797824151341359</v>
      </c>
      <c r="K261" s="14">
        <f t="shared" ref="K261:K324" si="4">J258</f>
        <v>4.7946446131355618</v>
      </c>
      <c r="L261" s="14">
        <f>(0.0962*testdata[[#This Row],[detrender]]+0.5769*J259-0.5769*J257-0.0962*J255)*(0.075*$Z260+0.54)</f>
        <v>1.3319901848121076</v>
      </c>
      <c r="M261" s="9">
        <f>(0.0962*testdata[[#This Row],[I1]]+0.5769*K259-0.5769*K257-0.0962*K255)*(0.075*$Z260+0.54)</f>
        <v>3.3489551880357911</v>
      </c>
      <c r="N261" s="9">
        <f>(0.0962*testdata[[#This Row],[Q1]]+0.5769*L259-0.5769*L257-0.0962*L255)*(0.075*$Z260+0.54)</f>
        <v>3.3197155581938085</v>
      </c>
      <c r="O261" s="9">
        <f>testdata[[#This Row],[I1]]-testdata[[#This Row],[JQ]]</f>
        <v>1.4749290549417533</v>
      </c>
      <c r="P261" s="9">
        <f>testdata[[#This Row],[Q1]]+testdata[[#This Row],[jI]]</f>
        <v>4.6809453728478987</v>
      </c>
      <c r="Q261" s="9">
        <f>0.2*testdata[[#This Row],[I2]]+0.8*Q260</f>
        <v>-0.32862000336289104</v>
      </c>
      <c r="R261" s="9">
        <f>0.2*testdata[[#This Row],[Q2]]+0.8*R260</f>
        <v>2.7230726795899507</v>
      </c>
      <c r="S261" s="9">
        <f>testdata[[#This Row],[I2'']]*Q260+testdata[[#This Row],[Q2'']]*R260</f>
        <v>6.3384290890592458</v>
      </c>
      <c r="T261" s="9">
        <f>testdata[[#This Row],[I2'']]*R260-testdata[[#This Row],[Q2'']]*Q260</f>
        <v>1.3886478245030247</v>
      </c>
      <c r="U261" s="9">
        <f>0.2*testdata[[#This Row],[Re]]+0.8*U260</f>
        <v>4.7822219327315194</v>
      </c>
      <c r="V261" s="9">
        <f>0.2*testdata[[#This Row],[Im]]+0.8*V260</f>
        <v>1.5496069940361319</v>
      </c>
      <c r="W261" s="9">
        <f>IF(AND(testdata[[#This Row],[Re'']]&lt;&gt;0,testdata[[#This Row],[Im'']]&lt;&gt;0),2*PI()/ATAN(testdata[[#This Row],[Im'']]/testdata[[#This Row],[Re'']]),0)</f>
        <v>20.051090194581903</v>
      </c>
      <c r="X261" s="9">
        <f>IF(testdata[[#This Row],[pd-atan]]&gt;1.5*Z260,1.5*Z260,IF(testdata[[#This Row],[pd-atan]]&lt;0.67*Z260,0.67*Z260,testdata[[#This Row],[pd-atan]]))</f>
        <v>20.051090194581903</v>
      </c>
      <c r="Y261" s="9">
        <f>IF(testdata[[#This Row],[pd-limit1]]&lt;6,6,IF(testdata[[#This Row],[pd-limit1]]&gt;50,50,testdata[[#This Row],[pd-limit1]]))</f>
        <v>20.051090194581903</v>
      </c>
      <c r="Z261" s="14">
        <f>0.2*testdata[[#This Row],[pd-limit2]]+0.8*Z260</f>
        <v>21.215199905213584</v>
      </c>
      <c r="AA261" s="14">
        <f>0.33*testdata[[#This Row],[period]]+0.67*AA260</f>
        <v>22.296266721894785</v>
      </c>
      <c r="AB261" s="32">
        <f>TRUNC(testdata[[#This Row],[SmPd]]+0.5,0)</f>
        <v>22</v>
      </c>
      <c r="AC261" s="14">
        <f ca="1">IF(testdata[[#This Row],[PdInt]]&lt;=0,0,AVERAGE(OFFSET(testdata[[#This Row],[price]],0,0,-testdata[[#This Row],[PdInt]],1)))</f>
        <v>259.49022727272722</v>
      </c>
      <c r="AD261" s="14">
        <f ca="1">IF(testdata[[#This Row],[i]]&lt;11,testdata[[#This Row],[price]],(4*testdata[[#This Row],[iTrend]]+3*AC260+2*AC259+AC258)/10)</f>
        <v>258.79305014822131</v>
      </c>
      <c r="AE261" s="14">
        <f>(4*testdata[[#This Row],[price]]+3*H260+2*H259+H258)/10</f>
        <v>265.4785</v>
      </c>
      <c r="AF261" t="str">
        <f ca="1">IF(OR(ROUND(testdata[[#This Row],[Trendline]],4)&lt;&gt;Table3[[#This Row],[Trendline]],ROUND(testdata[[#This Row],[SmPrice]],4)&lt;&gt;Table3[[#This Row],[SmPrice]]),"ERR","")</f>
        <v/>
      </c>
      <c r="AG261" s="3">
        <v>43112</v>
      </c>
      <c r="AH261" s="14">
        <v>22.296299999999999</v>
      </c>
      <c r="AI261" s="35">
        <v>22</v>
      </c>
      <c r="AJ261" s="14">
        <v>259.49020000000002</v>
      </c>
      <c r="AK261" s="14">
        <v>258.79309999999998</v>
      </c>
      <c r="AL261" s="14">
        <v>265.4785</v>
      </c>
    </row>
    <row r="262" spans="1:38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31">
        <f>(testdata[[#This Row],[high]]+testdata[[#This Row],[low]])/2</f>
        <v>267.88</v>
      </c>
      <c r="I262" s="24">
        <f>(4*testdata[[#This Row],[price]]+3*H261+2*H260+H259)/10</f>
        <v>266.61199999999997</v>
      </c>
      <c r="J262" s="9">
        <f>(0.0962*testdata[[#This Row],[smooth]]+0.5769*I260-0.5769*I258-0.0962*I256)*(0.075*$Z261+0.54)</f>
        <v>2.175781515107035</v>
      </c>
      <c r="K262" s="14">
        <f t="shared" si="4"/>
        <v>4.6486800631537237</v>
      </c>
      <c r="L262" s="14">
        <f>(0.0962*testdata[[#This Row],[detrender]]+0.5769*J260-0.5769*J258-0.0962*J256)*(0.075*$Z261+0.54)</f>
        <v>-0.90439044017045422</v>
      </c>
      <c r="M262" s="9">
        <f>(0.0962*testdata[[#This Row],[I1]]+0.5769*K260-0.5769*K258-0.0962*K256)*(0.075*$Z261+0.54)</f>
        <v>4.4795859979025314</v>
      </c>
      <c r="N262" s="9">
        <f>(0.0962*testdata[[#This Row],[Q1]]+0.5769*L260-0.5769*L258-0.0962*L256)*(0.075*$Z261+0.54)</f>
        <v>-0.21593944383097366</v>
      </c>
      <c r="O262" s="9">
        <f>testdata[[#This Row],[I1]]-testdata[[#This Row],[JQ]]</f>
        <v>4.8646195069846971</v>
      </c>
      <c r="P262" s="9">
        <f>testdata[[#This Row],[Q1]]+testdata[[#This Row],[jI]]</f>
        <v>3.5751955577320773</v>
      </c>
      <c r="Q262" s="9">
        <f>0.2*testdata[[#This Row],[I2]]+0.8*Q261</f>
        <v>0.71002789870662664</v>
      </c>
      <c r="R262" s="9">
        <f>0.2*testdata[[#This Row],[Q2]]+0.8*R261</f>
        <v>2.8934972552183762</v>
      </c>
      <c r="S262" s="9">
        <f>testdata[[#This Row],[I2'']]*Q261+testdata[[#This Row],[Q2'']]*R261</f>
        <v>7.645873953692953</v>
      </c>
      <c r="T262" s="9">
        <f>testdata[[#This Row],[I2'']]*R261-testdata[[#This Row],[Q2'']]*Q261</f>
        <v>2.8843186504550546</v>
      </c>
      <c r="U262" s="9">
        <f>0.2*testdata[[#This Row],[Re]]+0.8*U261</f>
        <v>5.3549523369238061</v>
      </c>
      <c r="V262" s="9">
        <f>0.2*testdata[[#This Row],[Im]]+0.8*V261</f>
        <v>1.8165493253199165</v>
      </c>
      <c r="W262" s="9">
        <f>IF(AND(testdata[[#This Row],[Re'']]&lt;&gt;0,testdata[[#This Row],[Im'']]&lt;&gt;0),2*PI()/ATAN(testdata[[#This Row],[Im'']]/testdata[[#This Row],[Re'']]),0)</f>
        <v>19.211915801775117</v>
      </c>
      <c r="X262" s="9">
        <f>IF(testdata[[#This Row],[pd-atan]]&gt;1.5*Z261,1.5*Z261,IF(testdata[[#This Row],[pd-atan]]&lt;0.67*Z261,0.67*Z261,testdata[[#This Row],[pd-atan]]))</f>
        <v>19.211915801775117</v>
      </c>
      <c r="Y262" s="9">
        <f>IF(testdata[[#This Row],[pd-limit1]]&lt;6,6,IF(testdata[[#This Row],[pd-limit1]]&gt;50,50,testdata[[#This Row],[pd-limit1]]))</f>
        <v>19.211915801775117</v>
      </c>
      <c r="Z262" s="14">
        <f>0.2*testdata[[#This Row],[pd-limit2]]+0.8*Z261</f>
        <v>20.814543084525891</v>
      </c>
      <c r="AA262" s="14">
        <f>0.33*testdata[[#This Row],[period]]+0.67*AA261</f>
        <v>21.807297921563052</v>
      </c>
      <c r="AB262" s="32">
        <f>TRUNC(testdata[[#This Row],[SmPd]]+0.5,0)</f>
        <v>22</v>
      </c>
      <c r="AC262" s="14">
        <f ca="1">IF(testdata[[#This Row],[PdInt]]&lt;=0,0,AVERAGE(OFFSET(testdata[[#This Row],[price]],0,0,-testdata[[#This Row],[PdInt]],1)))</f>
        <v>260.04454545454541</v>
      </c>
      <c r="AD262" s="14">
        <f ca="1">IF(testdata[[#This Row],[i]]&lt;11,testdata[[#This Row],[price]],(4*testdata[[#This Row],[iTrend]]+3*AC261+2*AC260+AC259)/10)</f>
        <v>259.42488636363635</v>
      </c>
      <c r="AE262" s="14">
        <f>(4*testdata[[#This Row],[price]]+3*H261+2*H260+H259)/10</f>
        <v>266.61199999999997</v>
      </c>
      <c r="AF262" t="str">
        <f ca="1">IF(OR(ROUND(testdata[[#This Row],[Trendline]],4)&lt;&gt;Table3[[#This Row],[Trendline]],ROUND(testdata[[#This Row],[SmPrice]],4)&lt;&gt;Table3[[#This Row],[SmPrice]]),"ERR","")</f>
        <v/>
      </c>
      <c r="AG262" s="3">
        <v>43116</v>
      </c>
      <c r="AH262" s="14">
        <v>21.807300000000001</v>
      </c>
      <c r="AI262" s="35">
        <v>22</v>
      </c>
      <c r="AJ262" s="14">
        <v>260.04450000000003</v>
      </c>
      <c r="AK262" s="14">
        <v>259.42489999999998</v>
      </c>
      <c r="AL262" s="14">
        <v>266.61200000000002</v>
      </c>
    </row>
    <row r="263" spans="1:38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31">
        <f>(testdata[[#This Row],[high]]+testdata[[#This Row],[low]])/2</f>
        <v>268.24</v>
      </c>
      <c r="I263" s="24">
        <f>(4*testdata[[#This Row],[price]]+3*H262+2*H261+H260)/10</f>
        <v>267.55499999999995</v>
      </c>
      <c r="J263" s="9">
        <f>(0.0962*testdata[[#This Row],[smooth]]+0.5769*I261-0.5769*I259-0.0962*I257)*(0.075*$Z262+0.54)</f>
        <v>3.1260875690977317</v>
      </c>
      <c r="K263" s="14">
        <f t="shared" si="4"/>
        <v>4.0852515397427167</v>
      </c>
      <c r="L263" s="14">
        <f>(0.0962*testdata[[#This Row],[detrender]]+0.5769*J261-0.5769*J259-0.0962*J257)*(0.075*$Z262+0.54)</f>
        <v>-2.4166599093670644</v>
      </c>
      <c r="M263" s="9">
        <f>(0.0962*testdata[[#This Row],[I1]]+0.5769*K261-0.5769*K259-0.0962*K257)*(0.075*$Z262+0.54)</f>
        <v>3.7118689934747522</v>
      </c>
      <c r="N263" s="9">
        <f>(0.0962*testdata[[#This Row],[Q1]]+0.5769*L261-0.5769*L259-0.0962*L257)*(0.075*$Z262+0.54)</f>
        <v>-5.1852096042187066</v>
      </c>
      <c r="O263" s="9">
        <f>testdata[[#This Row],[I1]]-testdata[[#This Row],[JQ]]</f>
        <v>9.2704611439614233</v>
      </c>
      <c r="P263" s="9">
        <f>testdata[[#This Row],[Q1]]+testdata[[#This Row],[jI]]</f>
        <v>1.2952090841076878</v>
      </c>
      <c r="Q263" s="9">
        <f>0.2*testdata[[#This Row],[I2]]+0.8*Q262</f>
        <v>2.4221145477575861</v>
      </c>
      <c r="R263" s="9">
        <f>0.2*testdata[[#This Row],[Q2]]+0.8*R262</f>
        <v>2.5738396209962384</v>
      </c>
      <c r="S263" s="9">
        <f>testdata[[#This Row],[I2'']]*Q262+testdata[[#This Row],[Q2'']]*R262</f>
        <v>9.1671667814959914</v>
      </c>
      <c r="T263" s="9">
        <f>testdata[[#This Row],[I2'']]*R262-testdata[[#This Row],[Q2'']]*Q262</f>
        <v>5.1808838580572543</v>
      </c>
      <c r="U263" s="9">
        <f>0.2*testdata[[#This Row],[Re]]+0.8*U262</f>
        <v>6.1173952258382434</v>
      </c>
      <c r="V263" s="9">
        <f>0.2*testdata[[#This Row],[Im]]+0.8*V262</f>
        <v>2.4894162318673843</v>
      </c>
      <c r="W263" s="9">
        <f>IF(AND(testdata[[#This Row],[Re'']]&lt;&gt;0,testdata[[#This Row],[Im'']]&lt;&gt;0),2*PI()/ATAN(testdata[[#This Row],[Im'']]/testdata[[#This Row],[Re'']]),0)</f>
        <v>16.257664950641981</v>
      </c>
      <c r="X263" s="9">
        <f>IF(testdata[[#This Row],[pd-atan]]&gt;1.5*Z262,1.5*Z262,IF(testdata[[#This Row],[pd-atan]]&lt;0.67*Z262,0.67*Z262,testdata[[#This Row],[pd-atan]]))</f>
        <v>16.257664950641981</v>
      </c>
      <c r="Y263" s="9">
        <f>IF(testdata[[#This Row],[pd-limit1]]&lt;6,6,IF(testdata[[#This Row],[pd-limit1]]&gt;50,50,testdata[[#This Row],[pd-limit1]]))</f>
        <v>16.257664950641981</v>
      </c>
      <c r="Z263" s="14">
        <f>0.2*testdata[[#This Row],[pd-limit2]]+0.8*Z262</f>
        <v>19.90316745774911</v>
      </c>
      <c r="AA263" s="14">
        <f>0.33*testdata[[#This Row],[period]]+0.67*AA262</f>
        <v>21.178934868504452</v>
      </c>
      <c r="AB263" s="32">
        <f>TRUNC(testdata[[#This Row],[SmPd]]+0.5,0)</f>
        <v>21</v>
      </c>
      <c r="AC263" s="14">
        <f ca="1">IF(testdata[[#This Row],[PdInt]]&lt;=0,0,AVERAGE(OFFSET(testdata[[#This Row],[price]],0,0,-testdata[[#This Row],[PdInt]],1)))</f>
        <v>260.85666666666668</v>
      </c>
      <c r="AD263" s="14">
        <f ca="1">IF(testdata[[#This Row],[i]]&lt;11,testdata[[#This Row],[price]],(4*testdata[[#This Row],[iTrend]]+3*AC262+2*AC261+AC260)/10)</f>
        <v>260.12555401844531</v>
      </c>
      <c r="AE263" s="14">
        <f>(4*testdata[[#This Row],[price]]+3*H262+2*H261+H260)/10</f>
        <v>267.55499999999995</v>
      </c>
      <c r="AF263" t="str">
        <f ca="1">IF(OR(ROUND(testdata[[#This Row],[Trendline]],4)&lt;&gt;Table3[[#This Row],[Trendline]],ROUND(testdata[[#This Row],[SmPrice]],4)&lt;&gt;Table3[[#This Row],[SmPrice]]),"ERR","")</f>
        <v/>
      </c>
      <c r="AG263" s="3">
        <v>43117</v>
      </c>
      <c r="AH263" s="14">
        <v>21.178899999999999</v>
      </c>
      <c r="AI263" s="35">
        <v>21</v>
      </c>
      <c r="AJ263" s="14">
        <v>260.85669999999999</v>
      </c>
      <c r="AK263" s="14">
        <v>260.12560000000002</v>
      </c>
      <c r="AL263" s="14">
        <v>267.55500000000001</v>
      </c>
    </row>
    <row r="264" spans="1:38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31">
        <f>(testdata[[#This Row],[high]]+testdata[[#This Row],[low]])/2</f>
        <v>268.97500000000002</v>
      </c>
      <c r="I264" s="24">
        <f>(4*testdata[[#This Row],[price]]+3*H263+2*H262+H261)/10</f>
        <v>268.32600000000002</v>
      </c>
      <c r="J264" s="9">
        <f>(0.0962*testdata[[#This Row],[smooth]]+0.5769*I262-0.5769*I260-0.0962*I258)*(0.075*$Z263+0.54)</f>
        <v>3.5309580366646318</v>
      </c>
      <c r="K264" s="14">
        <f t="shared" si="4"/>
        <v>2.7797824151341359</v>
      </c>
      <c r="L264" s="14">
        <f>(0.0962*testdata[[#This Row],[detrender]]+0.5769*J262-0.5769*J260-0.0962*J258)*(0.075*$Z263+0.54)</f>
        <v>-2.4863224269763742</v>
      </c>
      <c r="M264" s="9">
        <f>(0.0962*testdata[[#This Row],[I1]]+0.5769*K262-0.5769*K260-0.0962*K258)*(0.075*$Z263+0.54)</f>
        <v>1.2576070206794923</v>
      </c>
      <c r="N264" s="9">
        <f>(0.0962*testdata[[#This Row],[Q1]]+0.5769*L262-0.5769*L260-0.0962*L258)*(0.075*$Z263+0.54)</f>
        <v>-6.8586027213556306</v>
      </c>
      <c r="O264" s="9">
        <f>testdata[[#This Row],[I1]]-testdata[[#This Row],[JQ]]</f>
        <v>9.6383851364897666</v>
      </c>
      <c r="P264" s="9">
        <f>testdata[[#This Row],[Q1]]+testdata[[#This Row],[jI]]</f>
        <v>-1.2287154062968819</v>
      </c>
      <c r="Q264" s="9">
        <f>0.2*testdata[[#This Row],[I2]]+0.8*Q263</f>
        <v>3.8653686655040222</v>
      </c>
      <c r="R264" s="9">
        <f>0.2*testdata[[#This Row],[Q2]]+0.8*R263</f>
        <v>1.8133286155376143</v>
      </c>
      <c r="S264" s="9">
        <f>testdata[[#This Row],[I2'']]*Q263+testdata[[#This Row],[Q2'']]*R263</f>
        <v>14.029582713720586</v>
      </c>
      <c r="T264" s="9">
        <f>testdata[[#This Row],[I2'']]*R263-testdata[[#This Row],[Q2'']]*Q263</f>
        <v>5.55674940147283</v>
      </c>
      <c r="U264" s="9">
        <f>0.2*testdata[[#This Row],[Re]]+0.8*U263</f>
        <v>7.6998327234147119</v>
      </c>
      <c r="V264" s="9">
        <f>0.2*testdata[[#This Row],[Im]]+0.8*V263</f>
        <v>3.1028828657884735</v>
      </c>
      <c r="W264" s="9">
        <f>IF(AND(testdata[[#This Row],[Re'']]&lt;&gt;0,testdata[[#This Row],[Im'']]&lt;&gt;0),2*PI()/ATAN(testdata[[#This Row],[Im'']]/testdata[[#This Row],[Re'']]),0)</f>
        <v>16.402049728824061</v>
      </c>
      <c r="X264" s="9">
        <f>IF(testdata[[#This Row],[pd-atan]]&gt;1.5*Z263,1.5*Z263,IF(testdata[[#This Row],[pd-atan]]&lt;0.67*Z263,0.67*Z263,testdata[[#This Row],[pd-atan]]))</f>
        <v>16.402049728824061</v>
      </c>
      <c r="Y264" s="9">
        <f>IF(testdata[[#This Row],[pd-limit1]]&lt;6,6,IF(testdata[[#This Row],[pd-limit1]]&gt;50,50,testdata[[#This Row],[pd-limit1]]))</f>
        <v>16.402049728824061</v>
      </c>
      <c r="Z264" s="14">
        <f>0.2*testdata[[#This Row],[pd-limit2]]+0.8*Z263</f>
        <v>19.202943911964102</v>
      </c>
      <c r="AA264" s="14">
        <f>0.33*testdata[[#This Row],[period]]+0.67*AA263</f>
        <v>20.526857852846138</v>
      </c>
      <c r="AB264" s="32">
        <f>TRUNC(testdata[[#This Row],[SmPd]]+0.5,0)</f>
        <v>21</v>
      </c>
      <c r="AC264" s="14">
        <f ca="1">IF(testdata[[#This Row],[PdInt]]&lt;=0,0,AVERAGE(OFFSET(testdata[[#This Row],[price]],0,0,-testdata[[#This Row],[PdInt]],1)))</f>
        <v>261.45571428571429</v>
      </c>
      <c r="AD264" s="14">
        <f ca="1">IF(testdata[[#This Row],[i]]&lt;11,testdata[[#This Row],[price]],(4*testdata[[#This Row],[iTrend]]+3*AC263+2*AC262+AC261)/10)</f>
        <v>260.79721753246753</v>
      </c>
      <c r="AE264" s="14">
        <f>(4*testdata[[#This Row],[price]]+3*H263+2*H262+H261)/10</f>
        <v>268.32600000000002</v>
      </c>
      <c r="AF264" t="str">
        <f ca="1">IF(OR(ROUND(testdata[[#This Row],[Trendline]],4)&lt;&gt;Table3[[#This Row],[Trendline]],ROUND(testdata[[#This Row],[SmPrice]],4)&lt;&gt;Table3[[#This Row],[SmPrice]]),"ERR","")</f>
        <v/>
      </c>
      <c r="AG264" s="3">
        <v>43118</v>
      </c>
      <c r="AH264" s="14">
        <v>20.526900000000001</v>
      </c>
      <c r="AI264" s="35">
        <v>21</v>
      </c>
      <c r="AJ264" s="14">
        <v>261.45569999999998</v>
      </c>
      <c r="AK264" s="14">
        <v>260.79719999999998</v>
      </c>
      <c r="AL264" s="14">
        <v>268.32600000000002</v>
      </c>
    </row>
    <row r="265" spans="1:38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31">
        <f>(testdata[[#This Row],[high]]+testdata[[#This Row],[low]])/2</f>
        <v>269.46000000000004</v>
      </c>
      <c r="I265" s="24">
        <f>(4*testdata[[#This Row],[price]]+3*H264+2*H263+H262)/10</f>
        <v>268.91250000000002</v>
      </c>
      <c r="J265" s="9">
        <f>(0.0962*testdata[[#This Row],[smooth]]+0.5769*I263-0.5769*I261-0.0962*I259)*(0.075*$Z264+0.54)</f>
        <v>3.355232547359877</v>
      </c>
      <c r="K265" s="14">
        <f t="shared" si="4"/>
        <v>2.175781515107035</v>
      </c>
      <c r="L265" s="14">
        <f>(0.0962*testdata[[#This Row],[detrender]]+0.5769*J263-0.5769*J261-0.0962*J259)*(0.075*$Z264+0.54)</f>
        <v>0.14921714637821881</v>
      </c>
      <c r="M265" s="9">
        <f>(0.0962*testdata[[#This Row],[I1]]+0.5769*K263-0.5769*K261-0.0962*K259)*(0.075*$Z264+0.54)</f>
        <v>-0.84034496135836856</v>
      </c>
      <c r="N265" s="9">
        <f>(0.0962*testdata[[#This Row],[Q1]]+0.5769*L263-0.5769*L261-0.0962*L259)*(0.075*$Z264+0.54)</f>
        <v>-5.1746025484037217</v>
      </c>
      <c r="O265" s="9">
        <f>testdata[[#This Row],[I1]]-testdata[[#This Row],[JQ]]</f>
        <v>7.3503840635107567</v>
      </c>
      <c r="P265" s="9">
        <f>testdata[[#This Row],[Q1]]+testdata[[#This Row],[jI]]</f>
        <v>-0.69112781498014975</v>
      </c>
      <c r="Q265" s="9">
        <f>0.2*testdata[[#This Row],[I2]]+0.8*Q264</f>
        <v>4.56237174510537</v>
      </c>
      <c r="R265" s="9">
        <f>0.2*testdata[[#This Row],[Q2]]+0.8*R264</f>
        <v>1.3124373294340614</v>
      </c>
      <c r="S265" s="9">
        <f>testdata[[#This Row],[I2'']]*Q264+testdata[[#This Row],[Q2'']]*R264</f>
        <v>20.015128949473752</v>
      </c>
      <c r="T265" s="9">
        <f>testdata[[#This Row],[I2'']]*R264-testdata[[#This Row],[Q2'']]*Q264</f>
        <v>3.2000251114876495</v>
      </c>
      <c r="U265" s="9">
        <f>0.2*testdata[[#This Row],[Re]]+0.8*U264</f>
        <v>10.162891968626521</v>
      </c>
      <c r="V265" s="9">
        <f>0.2*testdata[[#This Row],[Im]]+0.8*V264</f>
        <v>3.122311314928309</v>
      </c>
      <c r="W265" s="9">
        <f>IF(AND(testdata[[#This Row],[Re'']]&lt;&gt;0,testdata[[#This Row],[Im'']]&lt;&gt;0),2*PI()/ATAN(testdata[[#This Row],[Im'']]/testdata[[#This Row],[Re'']]),0)</f>
        <v>21.079315585234159</v>
      </c>
      <c r="X265" s="9">
        <f>IF(testdata[[#This Row],[pd-atan]]&gt;1.5*Z264,1.5*Z264,IF(testdata[[#This Row],[pd-atan]]&lt;0.67*Z264,0.67*Z264,testdata[[#This Row],[pd-atan]]))</f>
        <v>21.079315585234159</v>
      </c>
      <c r="Y265" s="9">
        <f>IF(testdata[[#This Row],[pd-limit1]]&lt;6,6,IF(testdata[[#This Row],[pd-limit1]]&gt;50,50,testdata[[#This Row],[pd-limit1]]))</f>
        <v>21.079315585234159</v>
      </c>
      <c r="Z265" s="14">
        <f>0.2*testdata[[#This Row],[pd-limit2]]+0.8*Z264</f>
        <v>19.578218246618114</v>
      </c>
      <c r="AA265" s="14">
        <f>0.33*testdata[[#This Row],[period]]+0.67*AA264</f>
        <v>20.21380678279089</v>
      </c>
      <c r="AB265" s="32">
        <f>TRUNC(testdata[[#This Row],[SmPd]]+0.5,0)</f>
        <v>20</v>
      </c>
      <c r="AC265" s="14">
        <f ca="1">IF(testdata[[#This Row],[PdInt]]&lt;=0,0,AVERAGE(OFFSET(testdata[[#This Row],[price]],0,0,-testdata[[#This Row],[PdInt]],1)))</f>
        <v>262.18475000000001</v>
      </c>
      <c r="AD265" s="14">
        <f ca="1">IF(testdata[[#This Row],[i]]&lt;11,testdata[[#This Row],[price]],(4*testdata[[#This Row],[iTrend]]+3*AC264+2*AC263+AC262)/10)</f>
        <v>261.48640216450212</v>
      </c>
      <c r="AE265" s="14">
        <f>(4*testdata[[#This Row],[price]]+3*H264+2*H263+H262)/10</f>
        <v>268.91250000000002</v>
      </c>
      <c r="AF265" t="str">
        <f ca="1">IF(OR(ROUND(testdata[[#This Row],[Trendline]],4)&lt;&gt;Table3[[#This Row],[Trendline]],ROUND(testdata[[#This Row],[SmPrice]],4)&lt;&gt;Table3[[#This Row],[SmPrice]]),"ERR","")</f>
        <v/>
      </c>
      <c r="AG265" s="3">
        <v>43119</v>
      </c>
      <c r="AH265" s="14">
        <v>20.213799999999999</v>
      </c>
      <c r="AI265" s="35">
        <v>20</v>
      </c>
      <c r="AJ265" s="14">
        <v>262.1848</v>
      </c>
      <c r="AK265" s="14">
        <v>261.4864</v>
      </c>
      <c r="AL265" s="14">
        <v>268.91250000000002</v>
      </c>
    </row>
    <row r="266" spans="1:38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31">
        <f>(testdata[[#This Row],[high]]+testdata[[#This Row],[low]])/2</f>
        <v>271.02499999999998</v>
      </c>
      <c r="I266" s="24">
        <f>(4*testdata[[#This Row],[price]]+3*H265+2*H264+H263)/10</f>
        <v>269.86700000000002</v>
      </c>
      <c r="J266" s="9">
        <f>(0.0962*testdata[[#This Row],[smooth]]+0.5769*I264-0.5769*I262-0.0962*I260)*(0.075*$Z265+0.54)</f>
        <v>3.0417503963960111</v>
      </c>
      <c r="K266" s="14">
        <f t="shared" si="4"/>
        <v>3.1260875690977317</v>
      </c>
      <c r="L266" s="14">
        <f>(0.0962*testdata[[#This Row],[detrender]]+0.5769*J264-0.5769*J262-0.0962*J260)*(0.075*$Z265+0.54)</f>
        <v>1.3685340323433886</v>
      </c>
      <c r="M266" s="9">
        <f>(0.0962*testdata[[#This Row],[I1]]+0.5769*K264-0.5769*K262-0.0962*K260)*(0.075*$Z265+0.54)</f>
        <v>-2.3100089937440003</v>
      </c>
      <c r="N266" s="9">
        <f>(0.0962*testdata[[#This Row],[Q1]]+0.5769*L264-0.5769*L262-0.0962*L260)*(0.075*$Z265+0.54)</f>
        <v>-2.3251482108149379</v>
      </c>
      <c r="O266" s="9">
        <f>testdata[[#This Row],[I1]]-testdata[[#This Row],[JQ]]</f>
        <v>5.4512357799126701</v>
      </c>
      <c r="P266" s="9">
        <f>testdata[[#This Row],[Q1]]+testdata[[#This Row],[jI]]</f>
        <v>-0.94147496140061171</v>
      </c>
      <c r="Q266" s="9">
        <f>0.2*testdata[[#This Row],[I2]]+0.8*Q265</f>
        <v>4.7401445520668304</v>
      </c>
      <c r="R266" s="9">
        <f>0.2*testdata[[#This Row],[Q2]]+0.8*R265</f>
        <v>0.86165487126712692</v>
      </c>
      <c r="S266" s="9">
        <f>testdata[[#This Row],[I2'']]*Q265+testdata[[#This Row],[Q2'']]*R265</f>
        <v>22.757169590204537</v>
      </c>
      <c r="T266" s="9">
        <f>testdata[[#This Row],[I2'']]*R265-testdata[[#This Row],[Q2'']]*Q265</f>
        <v>2.2899528183444615</v>
      </c>
      <c r="U266" s="9">
        <f>0.2*testdata[[#This Row],[Re]]+0.8*U265</f>
        <v>12.681747492942126</v>
      </c>
      <c r="V266" s="9">
        <f>0.2*testdata[[#This Row],[Im]]+0.8*V265</f>
        <v>2.9558396156115396</v>
      </c>
      <c r="W266" s="9">
        <f>IF(AND(testdata[[#This Row],[Re'']]&lt;&gt;0,testdata[[#This Row],[Im'']]&lt;&gt;0),2*PI()/ATAN(testdata[[#This Row],[Im'']]/testdata[[#This Row],[Re'']]),0)</f>
        <v>27.438686848059053</v>
      </c>
      <c r="X266" s="9">
        <f>IF(testdata[[#This Row],[pd-atan]]&gt;1.5*Z265,1.5*Z265,IF(testdata[[#This Row],[pd-atan]]&lt;0.67*Z265,0.67*Z265,testdata[[#This Row],[pd-atan]]))</f>
        <v>27.438686848059053</v>
      </c>
      <c r="Y266" s="9">
        <f>IF(testdata[[#This Row],[pd-limit1]]&lt;6,6,IF(testdata[[#This Row],[pd-limit1]]&gt;50,50,testdata[[#This Row],[pd-limit1]]))</f>
        <v>27.438686848059053</v>
      </c>
      <c r="Z266" s="14">
        <f>0.2*testdata[[#This Row],[pd-limit2]]+0.8*Z265</f>
        <v>21.150311966906301</v>
      </c>
      <c r="AA266" s="14">
        <f>0.33*testdata[[#This Row],[period]]+0.67*AA265</f>
        <v>20.522853493548979</v>
      </c>
      <c r="AB266" s="32">
        <f>TRUNC(testdata[[#This Row],[SmPd]]+0.5,0)</f>
        <v>21</v>
      </c>
      <c r="AC266" s="14">
        <f ca="1">IF(testdata[[#This Row],[PdInt]]&lt;=0,0,AVERAGE(OFFSET(testdata[[#This Row],[price]],0,0,-testdata[[#This Row],[PdInt]],1)))</f>
        <v>262.60571428571427</v>
      </c>
      <c r="AD266" s="14">
        <f ca="1">IF(testdata[[#This Row],[i]]&lt;11,testdata[[#This Row],[price]],(4*testdata[[#This Row],[iTrend]]+3*AC265+2*AC264+AC263)/10)</f>
        <v>262.07452023809526</v>
      </c>
      <c r="AE266" s="14">
        <f>(4*testdata[[#This Row],[price]]+3*H265+2*H264+H263)/10</f>
        <v>269.86700000000002</v>
      </c>
      <c r="AF266" t="str">
        <f ca="1">IF(OR(ROUND(testdata[[#This Row],[Trendline]],4)&lt;&gt;Table3[[#This Row],[Trendline]],ROUND(testdata[[#This Row],[SmPrice]],4)&lt;&gt;Table3[[#This Row],[SmPrice]]),"ERR","")</f>
        <v/>
      </c>
      <c r="AG266" s="3">
        <v>43122</v>
      </c>
      <c r="AH266" s="14">
        <v>20.5229</v>
      </c>
      <c r="AI266" s="35">
        <v>21</v>
      </c>
      <c r="AJ266" s="14">
        <v>262.60570000000001</v>
      </c>
      <c r="AK266" s="14">
        <v>262.0745</v>
      </c>
      <c r="AL266" s="14">
        <v>269.86700000000002</v>
      </c>
    </row>
    <row r="267" spans="1:38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31">
        <f>(testdata[[#This Row],[high]]+testdata[[#This Row],[low]])/2</f>
        <v>272.56</v>
      </c>
      <c r="I267" s="24">
        <f>(4*testdata[[#This Row],[price]]+3*H266+2*H265+H264)/10</f>
        <v>271.12099999999998</v>
      </c>
      <c r="J267" s="9">
        <f>(0.0962*testdata[[#This Row],[smooth]]+0.5769*I265-0.5769*I263-0.0962*I261)*(0.075*$Z266+0.54)</f>
        <v>2.8193327430073998</v>
      </c>
      <c r="K267" s="14">
        <f t="shared" si="4"/>
        <v>3.5309580366646318</v>
      </c>
      <c r="L267" s="14">
        <f>(0.0962*testdata[[#This Row],[detrender]]+0.5769*J265-0.5769*J263-0.0962*J261)*(0.075*$Z266+0.54)</f>
        <v>0.28916994906552879</v>
      </c>
      <c r="M267" s="9">
        <f>(0.0962*testdata[[#This Row],[I1]]+0.5769*K265-0.5769*K263-0.0962*K261)*(0.075*$Z266+0.54)</f>
        <v>-2.6007298432915258</v>
      </c>
      <c r="N267" s="9">
        <f>(0.0962*testdata[[#This Row],[Q1]]+0.5769*L265-0.5769*L263-0.0962*L261)*(0.075*$Z266+0.54)</f>
        <v>2.9341194354251865</v>
      </c>
      <c r="O267" s="9">
        <f>testdata[[#This Row],[I1]]-testdata[[#This Row],[JQ]]</f>
        <v>0.59683860123944532</v>
      </c>
      <c r="P267" s="9">
        <f>testdata[[#This Row],[Q1]]+testdata[[#This Row],[jI]]</f>
        <v>-2.3115598942259972</v>
      </c>
      <c r="Q267" s="9">
        <f>0.2*testdata[[#This Row],[I2]]+0.8*Q266</f>
        <v>3.9114833619013534</v>
      </c>
      <c r="R267" s="9">
        <f>0.2*testdata[[#This Row],[Q2]]+0.8*R266</f>
        <v>0.22701191816850208</v>
      </c>
      <c r="S267" s="9">
        <f>testdata[[#This Row],[I2'']]*Q266+testdata[[#This Row],[Q2'']]*R266</f>
        <v>18.736602473542334</v>
      </c>
      <c r="T267" s="9">
        <f>testdata[[#This Row],[I2'']]*R266-testdata[[#This Row],[Q2'']]*Q266</f>
        <v>2.2942793855019534</v>
      </c>
      <c r="U267" s="9">
        <f>0.2*testdata[[#This Row],[Re]]+0.8*U266</f>
        <v>13.892718489062167</v>
      </c>
      <c r="V267" s="9">
        <f>0.2*testdata[[#This Row],[Im]]+0.8*V266</f>
        <v>2.8235275695896225</v>
      </c>
      <c r="W267" s="9">
        <f>IF(AND(testdata[[#This Row],[Re'']]&lt;&gt;0,testdata[[#This Row],[Im'']]&lt;&gt;0),2*PI()/ATAN(testdata[[#This Row],[Im'']]/testdata[[#This Row],[Re'']]),0)</f>
        <v>31.336485109560765</v>
      </c>
      <c r="X267" s="9">
        <f>IF(testdata[[#This Row],[pd-atan]]&gt;1.5*Z266,1.5*Z266,IF(testdata[[#This Row],[pd-atan]]&lt;0.67*Z266,0.67*Z266,testdata[[#This Row],[pd-atan]]))</f>
        <v>31.336485109560765</v>
      </c>
      <c r="Y267" s="9">
        <f>IF(testdata[[#This Row],[pd-limit1]]&lt;6,6,IF(testdata[[#This Row],[pd-limit1]]&gt;50,50,testdata[[#This Row],[pd-limit1]]))</f>
        <v>31.336485109560765</v>
      </c>
      <c r="Z267" s="14">
        <f>0.2*testdata[[#This Row],[pd-limit2]]+0.8*Z266</f>
        <v>23.187546595437194</v>
      </c>
      <c r="AA267" s="14">
        <f>0.33*testdata[[#This Row],[period]]+0.67*AA266</f>
        <v>21.402202217172093</v>
      </c>
      <c r="AB267" s="32">
        <f>TRUNC(testdata[[#This Row],[SmPd]]+0.5,0)</f>
        <v>21</v>
      </c>
      <c r="AC267" s="14">
        <f ca="1">IF(testdata[[#This Row],[PdInt]]&lt;=0,0,AVERAGE(OFFSET(testdata[[#This Row],[price]],0,0,-testdata[[#This Row],[PdInt]],1)))</f>
        <v>263.31571428571431</v>
      </c>
      <c r="AD267" s="14">
        <f ca="1">IF(testdata[[#This Row],[i]]&lt;11,testdata[[#This Row],[price]],(4*testdata[[#This Row],[iTrend]]+3*AC266+2*AC265+AC264)/10)</f>
        <v>262.6905214285714</v>
      </c>
      <c r="AE267" s="14">
        <f>(4*testdata[[#This Row],[price]]+3*H266+2*H265+H264)/10</f>
        <v>271.12099999999998</v>
      </c>
      <c r="AF267" t="str">
        <f ca="1">IF(OR(ROUND(testdata[[#This Row],[Trendline]],4)&lt;&gt;Table3[[#This Row],[Trendline]],ROUND(testdata[[#This Row],[SmPrice]],4)&lt;&gt;Table3[[#This Row],[SmPrice]]),"ERR","")</f>
        <v/>
      </c>
      <c r="AG267" s="3">
        <v>43123</v>
      </c>
      <c r="AH267" s="14">
        <v>21.402200000000001</v>
      </c>
      <c r="AI267" s="35">
        <v>21</v>
      </c>
      <c r="AJ267" s="14">
        <v>263.31569999999999</v>
      </c>
      <c r="AK267" s="14">
        <v>262.69049999999999</v>
      </c>
      <c r="AL267" s="14">
        <v>271.12099999999998</v>
      </c>
    </row>
    <row r="268" spans="1:38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31">
        <f>(testdata[[#This Row],[high]]+testdata[[#This Row],[low]])/2</f>
        <v>272.82499999999999</v>
      </c>
      <c r="I268" s="24">
        <f>(4*testdata[[#This Row],[price]]+3*H267+2*H266+H265)/10</f>
        <v>272.04899999999998</v>
      </c>
      <c r="J268" s="9">
        <f>(0.0962*testdata[[#This Row],[smooth]]+0.5769*I266-0.5769*I264-0.0962*I262)*(0.075*$Z267+0.54)</f>
        <v>3.2181375889484043</v>
      </c>
      <c r="K268" s="14">
        <f t="shared" si="4"/>
        <v>3.355232547359877</v>
      </c>
      <c r="L268" s="14">
        <f>(0.0962*testdata[[#This Row],[detrender]]+0.5769*J266-0.5769*J264-0.0962*J262)*(0.075*$Z267+0.54)</f>
        <v>-0.41467431052175846</v>
      </c>
      <c r="M268" s="9">
        <f>(0.0962*testdata[[#This Row],[I1]]+0.5769*K266-0.5769*K264-0.0962*K262)*(0.075*$Z267+0.54)</f>
        <v>0.17173626560451943</v>
      </c>
      <c r="N268" s="9">
        <f>(0.0962*testdata[[#This Row],[Q1]]+0.5769*L266-0.5769*L264-0.0962*L262)*(0.075*$Z267+0.54)</f>
        <v>5.1757073283547967</v>
      </c>
      <c r="O268" s="9">
        <f>testdata[[#This Row],[I1]]-testdata[[#This Row],[JQ]]</f>
        <v>-1.8204747809949198</v>
      </c>
      <c r="P268" s="9">
        <f>testdata[[#This Row],[Q1]]+testdata[[#This Row],[jI]]</f>
        <v>-0.24293804491723903</v>
      </c>
      <c r="Q268" s="9">
        <f>0.2*testdata[[#This Row],[I2]]+0.8*Q267</f>
        <v>2.7650917333220986</v>
      </c>
      <c r="R268" s="9">
        <f>0.2*testdata[[#This Row],[Q2]]+0.8*R267</f>
        <v>0.13302192555135386</v>
      </c>
      <c r="S268" s="9">
        <f>testdata[[#This Row],[I2'']]*Q267+testdata[[#This Row],[Q2'']]*R267</f>
        <v>10.845807871498243</v>
      </c>
      <c r="T268" s="9">
        <f>testdata[[#This Row],[I2'']]*R267-testdata[[#This Row],[Q2'']]*Q267</f>
        <v>0.10739572973111666</v>
      </c>
      <c r="U268" s="9">
        <f>0.2*testdata[[#This Row],[Re]]+0.8*U267</f>
        <v>13.283336365549383</v>
      </c>
      <c r="V268" s="9">
        <f>0.2*testdata[[#This Row],[Im]]+0.8*V267</f>
        <v>2.2803012016179216</v>
      </c>
      <c r="W268" s="9">
        <f>IF(AND(testdata[[#This Row],[Re'']]&lt;&gt;0,testdata[[#This Row],[Im'']]&lt;&gt;0),2*PI()/ATAN(testdata[[#This Row],[Im'']]/testdata[[#This Row],[Re'']]),0)</f>
        <v>36.957912137977104</v>
      </c>
      <c r="X268" s="9">
        <f>IF(testdata[[#This Row],[pd-atan]]&gt;1.5*Z267,1.5*Z267,IF(testdata[[#This Row],[pd-atan]]&lt;0.67*Z267,0.67*Z267,testdata[[#This Row],[pd-atan]]))</f>
        <v>34.781319893155789</v>
      </c>
      <c r="Y268" s="9">
        <f>IF(testdata[[#This Row],[pd-limit1]]&lt;6,6,IF(testdata[[#This Row],[pd-limit1]]&gt;50,50,testdata[[#This Row],[pd-limit1]]))</f>
        <v>34.781319893155789</v>
      </c>
      <c r="Z268" s="14">
        <f>0.2*testdata[[#This Row],[pd-limit2]]+0.8*Z267</f>
        <v>25.506301254980912</v>
      </c>
      <c r="AA268" s="14">
        <f>0.33*testdata[[#This Row],[period]]+0.67*AA267</f>
        <v>22.756554899649004</v>
      </c>
      <c r="AB268" s="32">
        <f>TRUNC(testdata[[#This Row],[SmPd]]+0.5,0)</f>
        <v>23</v>
      </c>
      <c r="AC268" s="14">
        <f ca="1">IF(testdata[[#This Row],[PdInt]]&lt;=0,0,AVERAGE(OFFSET(testdata[[#This Row],[price]],0,0,-testdata[[#This Row],[PdInt]],1)))</f>
        <v>263.48282608695649</v>
      </c>
      <c r="AD268" s="14">
        <f ca="1">IF(testdata[[#This Row],[i]]&lt;11,testdata[[#This Row],[price]],(4*testdata[[#This Row],[iTrend]]+3*AC267+2*AC266+AC265)/10)</f>
        <v>263.12746257763968</v>
      </c>
      <c r="AE268" s="14">
        <f>(4*testdata[[#This Row],[price]]+3*H267+2*H266+H265)/10</f>
        <v>272.04899999999998</v>
      </c>
      <c r="AF268" t="str">
        <f ca="1">IF(OR(ROUND(testdata[[#This Row],[Trendline]],4)&lt;&gt;Table3[[#This Row],[Trendline]],ROUND(testdata[[#This Row],[SmPrice]],4)&lt;&gt;Table3[[#This Row],[SmPrice]]),"ERR","")</f>
        <v/>
      </c>
      <c r="AG268" s="3">
        <v>43124</v>
      </c>
      <c r="AH268" s="14">
        <v>22.756599999999999</v>
      </c>
      <c r="AI268" s="35">
        <v>23</v>
      </c>
      <c r="AJ268" s="14">
        <v>263.4828</v>
      </c>
      <c r="AK268" s="14">
        <v>263.1275</v>
      </c>
      <c r="AL268" s="14">
        <v>272.04899999999998</v>
      </c>
    </row>
    <row r="269" spans="1:38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31">
        <f>(testdata[[#This Row],[high]]+testdata[[#This Row],[low]])/2</f>
        <v>272.89</v>
      </c>
      <c r="I269" s="24">
        <f>(4*testdata[[#This Row],[price]]+3*H268+2*H267+H266)/10</f>
        <v>272.61799999999999</v>
      </c>
      <c r="J269" s="9">
        <f>(0.0962*testdata[[#This Row],[smooth]]+0.5769*I267-0.5769*I265-0.0962*I263)*(0.075*$Z268+0.54)</f>
        <v>4.3200385795482381</v>
      </c>
      <c r="K269" s="14">
        <f t="shared" si="4"/>
        <v>3.0417503963960111</v>
      </c>
      <c r="L269" s="14">
        <f>(0.0962*testdata[[#This Row],[detrender]]+0.5769*J267-0.5769*J265-0.0962*J263)*(0.075*$Z268+0.54)</f>
        <v>-0.47661873181693298</v>
      </c>
      <c r="M269" s="9">
        <f>(0.0962*testdata[[#This Row],[I1]]+0.5769*K267-0.5769*K265-0.0962*K263)*(0.075*$Z268+0.54)</f>
        <v>1.6714960617355288</v>
      </c>
      <c r="N269" s="9">
        <f>(0.0962*testdata[[#This Row],[Q1]]+0.5769*L267-0.5769*L265-0.0962*L263)*(0.075*$Z268+0.54)</f>
        <v>0.65585308088922545</v>
      </c>
      <c r="O269" s="9">
        <f>testdata[[#This Row],[I1]]-testdata[[#This Row],[JQ]]</f>
        <v>2.3858973155067855</v>
      </c>
      <c r="P269" s="9">
        <f>testdata[[#This Row],[Q1]]+testdata[[#This Row],[jI]]</f>
        <v>1.1948773299185957</v>
      </c>
      <c r="Q269" s="9">
        <f>0.2*testdata[[#This Row],[I2]]+0.8*Q268</f>
        <v>2.6892528497590362</v>
      </c>
      <c r="R269" s="9">
        <f>0.2*testdata[[#This Row],[Q2]]+0.8*R268</f>
        <v>0.34539300642480225</v>
      </c>
      <c r="S269" s="9">
        <f>testdata[[#This Row],[I2'']]*Q268+testdata[[#This Row],[Q2'']]*R268</f>
        <v>7.4819756664682044</v>
      </c>
      <c r="T269" s="9">
        <f>testdata[[#This Row],[I2'']]*R268-testdata[[#This Row],[Q2'']]*Q268</f>
        <v>-0.59731375444307444</v>
      </c>
      <c r="U269" s="9">
        <f>0.2*testdata[[#This Row],[Re]]+0.8*U268</f>
        <v>12.123064225733147</v>
      </c>
      <c r="V269" s="9">
        <f>0.2*testdata[[#This Row],[Im]]+0.8*V268</f>
        <v>1.7047782104057225</v>
      </c>
      <c r="W269" s="9">
        <f>IF(AND(testdata[[#This Row],[Re'']]&lt;&gt;0,testdata[[#This Row],[Im'']]&lt;&gt;0),2*PI()/ATAN(testdata[[#This Row],[Im'']]/testdata[[#This Row],[Re'']]),0)</f>
        <v>44.974137072989741</v>
      </c>
      <c r="X269" s="9">
        <f>IF(testdata[[#This Row],[pd-atan]]&gt;1.5*Z268,1.5*Z268,IF(testdata[[#This Row],[pd-atan]]&lt;0.67*Z268,0.67*Z268,testdata[[#This Row],[pd-atan]]))</f>
        <v>38.259451882471367</v>
      </c>
      <c r="Y269" s="9">
        <f>IF(testdata[[#This Row],[pd-limit1]]&lt;6,6,IF(testdata[[#This Row],[pd-limit1]]&gt;50,50,testdata[[#This Row],[pd-limit1]]))</f>
        <v>38.259451882471367</v>
      </c>
      <c r="Z269" s="14">
        <f>0.2*testdata[[#This Row],[pd-limit2]]+0.8*Z268</f>
        <v>28.056931380479007</v>
      </c>
      <c r="AA269" s="14">
        <f>0.33*testdata[[#This Row],[period]]+0.67*AA268</f>
        <v>24.505679138322908</v>
      </c>
      <c r="AB269" s="32">
        <f>TRUNC(testdata[[#This Row],[SmPd]]+0.5,0)</f>
        <v>25</v>
      </c>
      <c r="AC269" s="14">
        <f ca="1">IF(testdata[[#This Row],[PdInt]]&lt;=0,0,AVERAGE(OFFSET(testdata[[#This Row],[price]],0,0,-testdata[[#This Row],[PdInt]],1)))</f>
        <v>263.63720000000001</v>
      </c>
      <c r="AD269" s="14">
        <f ca="1">IF(testdata[[#This Row],[i]]&lt;11,testdata[[#This Row],[price]],(4*testdata[[#This Row],[iTrend]]+3*AC268+2*AC267+AC266)/10)</f>
        <v>263.42344211180125</v>
      </c>
      <c r="AE269" s="14">
        <f>(4*testdata[[#This Row],[price]]+3*H268+2*H267+H266)/10</f>
        <v>272.61799999999999</v>
      </c>
      <c r="AF269" t="str">
        <f ca="1">IF(OR(ROUND(testdata[[#This Row],[Trendline]],4)&lt;&gt;Table3[[#This Row],[Trendline]],ROUND(testdata[[#This Row],[SmPrice]],4)&lt;&gt;Table3[[#This Row],[SmPrice]]),"ERR","")</f>
        <v/>
      </c>
      <c r="AG269" s="3">
        <v>43125</v>
      </c>
      <c r="AH269" s="14">
        <v>24.505700000000001</v>
      </c>
      <c r="AI269" s="35">
        <v>25</v>
      </c>
      <c r="AJ269" s="14">
        <v>263.63720000000001</v>
      </c>
      <c r="AK269" s="14">
        <v>263.42340000000002</v>
      </c>
      <c r="AL269" s="14">
        <v>272.61799999999999</v>
      </c>
    </row>
    <row r="270" spans="1:38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31">
        <f>(testdata[[#This Row],[high]]+testdata[[#This Row],[low]])/2</f>
        <v>274.77499999999998</v>
      </c>
      <c r="I270" s="24">
        <f>(4*testdata[[#This Row],[price]]+3*H269+2*H268+H267)/10</f>
        <v>273.59800000000001</v>
      </c>
      <c r="J270" s="9">
        <f>(0.0962*testdata[[#This Row],[smooth]]+0.5769*I268-0.5769*I266-0.0962*I264)*(0.075*$Z269+0.54)</f>
        <v>4.6696806079439259</v>
      </c>
      <c r="K270" s="14">
        <f t="shared" si="4"/>
        <v>2.8193327430073998</v>
      </c>
      <c r="L270" s="14">
        <f>(0.0962*testdata[[#This Row],[detrender]]+0.5769*J268-0.5769*J266-0.0962*J264)*(0.075*$Z269+0.54)</f>
        <v>0.55874184279605665</v>
      </c>
      <c r="M270" s="9">
        <f>(0.0962*testdata[[#This Row],[I1]]+0.5769*K268-0.5769*K266-0.0962*K264)*(0.075*$Z269+0.54)</f>
        <v>0.35961667947079395</v>
      </c>
      <c r="N270" s="9">
        <f>(0.0962*testdata[[#This Row],[Q1]]+0.5769*L268-0.5769*L266-0.0962*L264)*(0.075*$Z269+0.54)</f>
        <v>-1.9456477035063633</v>
      </c>
      <c r="O270" s="9">
        <f>testdata[[#This Row],[I1]]-testdata[[#This Row],[JQ]]</f>
        <v>4.7649804465137633</v>
      </c>
      <c r="P270" s="9">
        <f>testdata[[#This Row],[Q1]]+testdata[[#This Row],[jI]]</f>
        <v>0.91835852226685066</v>
      </c>
      <c r="Q270" s="9">
        <f>0.2*testdata[[#This Row],[I2]]+0.8*Q269</f>
        <v>3.1043983691099815</v>
      </c>
      <c r="R270" s="9">
        <f>0.2*testdata[[#This Row],[Q2]]+0.8*R269</f>
        <v>0.45998610959321196</v>
      </c>
      <c r="S270" s="9">
        <f>testdata[[#This Row],[I2'']]*Q269+testdata[[#This Row],[Q2'']]*R269</f>
        <v>8.5073881462223699</v>
      </c>
      <c r="T270" s="9">
        <f>testdata[[#This Row],[I2'']]*R269-testdata[[#This Row],[Q2'']]*Q269</f>
        <v>-0.16478147022596801</v>
      </c>
      <c r="U270" s="9">
        <f>0.2*testdata[[#This Row],[Re]]+0.8*U269</f>
        <v>11.399929009830993</v>
      </c>
      <c r="V270" s="9">
        <f>0.2*testdata[[#This Row],[Im]]+0.8*V269</f>
        <v>1.3308662742793846</v>
      </c>
      <c r="W270" s="9">
        <f>IF(AND(testdata[[#This Row],[Re'']]&lt;&gt;0,testdata[[#This Row],[Im'']]&lt;&gt;0),2*PI()/ATAN(testdata[[#This Row],[Im'']]/testdata[[#This Row],[Re'']]),0)</f>
        <v>54.064107997297711</v>
      </c>
      <c r="X270" s="9">
        <f>IF(testdata[[#This Row],[pd-atan]]&gt;1.5*Z269,1.5*Z269,IF(testdata[[#This Row],[pd-atan]]&lt;0.67*Z269,0.67*Z269,testdata[[#This Row],[pd-atan]]))</f>
        <v>42.085397070718514</v>
      </c>
      <c r="Y270" s="9">
        <f>IF(testdata[[#This Row],[pd-limit1]]&lt;6,6,IF(testdata[[#This Row],[pd-limit1]]&gt;50,50,testdata[[#This Row],[pd-limit1]]))</f>
        <v>42.085397070718514</v>
      </c>
      <c r="Z270" s="14">
        <f>0.2*testdata[[#This Row],[pd-limit2]]+0.8*Z269</f>
        <v>30.862624518526911</v>
      </c>
      <c r="AA270" s="14">
        <f>0.33*testdata[[#This Row],[period]]+0.67*AA269</f>
        <v>26.603471113790228</v>
      </c>
      <c r="AB270" s="32">
        <f>TRUNC(testdata[[#This Row],[SmPd]]+0.5,0)</f>
        <v>27</v>
      </c>
      <c r="AC270" s="14">
        <f ca="1">IF(testdata[[#This Row],[PdInt]]&lt;=0,0,AVERAGE(OFFSET(testdata[[#This Row],[price]],0,0,-testdata[[#This Row],[PdInt]],1)))</f>
        <v>263.85574074074071</v>
      </c>
      <c r="AD270" s="14">
        <f ca="1">IF(testdata[[#This Row],[i]]&lt;11,testdata[[#This Row],[price]],(4*testdata[[#This Row],[iTrend]]+3*AC269+2*AC268+AC267)/10)</f>
        <v>263.66159294225906</v>
      </c>
      <c r="AE270" s="14">
        <f>(4*testdata[[#This Row],[price]]+3*H269+2*H268+H267)/10</f>
        <v>273.59800000000001</v>
      </c>
      <c r="AF270" t="str">
        <f ca="1">IF(OR(ROUND(testdata[[#This Row],[Trendline]],4)&lt;&gt;Table3[[#This Row],[Trendline]],ROUND(testdata[[#This Row],[SmPrice]],4)&lt;&gt;Table3[[#This Row],[SmPrice]]),"ERR","")</f>
        <v/>
      </c>
      <c r="AG270" s="3">
        <v>43126</v>
      </c>
      <c r="AH270" s="14">
        <v>26.6035</v>
      </c>
      <c r="AI270" s="35">
        <v>27</v>
      </c>
      <c r="AJ270" s="14">
        <v>263.85570000000001</v>
      </c>
      <c r="AK270" s="14">
        <v>263.66160000000002</v>
      </c>
      <c r="AL270" s="14">
        <v>273.59800000000001</v>
      </c>
    </row>
    <row r="271" spans="1:38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31">
        <f>(testdata[[#This Row],[high]]+testdata[[#This Row],[low]])/2</f>
        <v>274.94</v>
      </c>
      <c r="I271" s="24">
        <f>(4*testdata[[#This Row],[price]]+3*H270+2*H269+H268)/10</f>
        <v>274.26899999999995</v>
      </c>
      <c r="J271" s="9">
        <f>(0.0962*testdata[[#This Row],[smooth]]+0.5769*I269-0.5769*I267-0.0962*I265)*(0.075*$Z270+0.54)</f>
        <v>3.9363831497186093</v>
      </c>
      <c r="K271" s="14">
        <f t="shared" si="4"/>
        <v>3.2181375889484043</v>
      </c>
      <c r="L271" s="14">
        <f>(0.0962*testdata[[#This Row],[detrender]]+0.5769*J269-0.5769*J267-0.0962*J265)*(0.075*$Z270+0.54)</f>
        <v>2.6310709791632161</v>
      </c>
      <c r="M271" s="9">
        <f>(0.0962*testdata[[#This Row],[I1]]+0.5769*K269-0.5769*K267-0.0962*K265)*(0.075*$Z270+0.54)</f>
        <v>-0.51940990133236664</v>
      </c>
      <c r="N271" s="9">
        <f>(0.0962*testdata[[#This Row],[Q1]]+0.5769*L269-0.5769*L267-0.0962*L265)*(0.075*$Z270+0.54)</f>
        <v>-0.57958667638192152</v>
      </c>
      <c r="O271" s="9">
        <f>testdata[[#This Row],[I1]]-testdata[[#This Row],[JQ]]</f>
        <v>3.7977242653303258</v>
      </c>
      <c r="P271" s="9">
        <f>testdata[[#This Row],[Q1]]+testdata[[#This Row],[jI]]</f>
        <v>2.1116610778308496</v>
      </c>
      <c r="Q271" s="9">
        <f>0.2*testdata[[#This Row],[I2]]+0.8*Q270</f>
        <v>3.2430635483540509</v>
      </c>
      <c r="R271" s="9">
        <f>0.2*testdata[[#This Row],[Q2]]+0.8*R270</f>
        <v>0.79032110324073956</v>
      </c>
      <c r="S271" s="9">
        <f>testdata[[#This Row],[I2'']]*Q270+testdata[[#This Row],[Q2'']]*R270</f>
        <v>10.431297920039468</v>
      </c>
      <c r="T271" s="9">
        <f>testdata[[#This Row],[I2'']]*R270-testdata[[#This Row],[Q2'']]*Q270</f>
        <v>-0.9617073592028158</v>
      </c>
      <c r="U271" s="9">
        <f>0.2*testdata[[#This Row],[Re]]+0.8*U270</f>
        <v>11.206202791872688</v>
      </c>
      <c r="V271" s="9">
        <f>0.2*testdata[[#This Row],[Im]]+0.8*V270</f>
        <v>0.87235154758294464</v>
      </c>
      <c r="W271" s="9">
        <f>IF(AND(testdata[[#This Row],[Re'']]&lt;&gt;0,testdata[[#This Row],[Im'']]&lt;&gt;0),2*PI()/ATAN(testdata[[#This Row],[Im'']]/testdata[[#This Row],[Re'']]),0)</f>
        <v>80.876393463999904</v>
      </c>
      <c r="X271" s="9">
        <f>IF(testdata[[#This Row],[pd-atan]]&gt;1.5*Z270,1.5*Z270,IF(testdata[[#This Row],[pd-atan]]&lt;0.67*Z270,0.67*Z270,testdata[[#This Row],[pd-atan]]))</f>
        <v>46.293936777790364</v>
      </c>
      <c r="Y271" s="9">
        <f>IF(testdata[[#This Row],[pd-limit1]]&lt;6,6,IF(testdata[[#This Row],[pd-limit1]]&gt;50,50,testdata[[#This Row],[pd-limit1]]))</f>
        <v>46.293936777790364</v>
      </c>
      <c r="Z271" s="14">
        <f>0.2*testdata[[#This Row],[pd-limit2]]+0.8*Z270</f>
        <v>33.948886970379604</v>
      </c>
      <c r="AA271" s="14">
        <f>0.33*testdata[[#This Row],[period]]+0.67*AA270</f>
        <v>29.027458346464726</v>
      </c>
      <c r="AB271" s="32">
        <f>TRUNC(testdata[[#This Row],[SmPd]]+0.5,0)</f>
        <v>29</v>
      </c>
      <c r="AC271" s="14">
        <f ca="1">IF(testdata[[#This Row],[PdInt]]&lt;=0,0,AVERAGE(OFFSET(testdata[[#This Row],[price]],0,0,-testdata[[#This Row],[PdInt]],1)))</f>
        <v>263.9806896551724</v>
      </c>
      <c r="AD271" s="14">
        <f ca="1">IF(testdata[[#This Row],[i]]&lt;11,testdata[[#This Row],[price]],(4*testdata[[#This Row],[iTrend]]+3*AC270+2*AC269+AC268)/10)</f>
        <v>263.82472069298683</v>
      </c>
      <c r="AE271" s="14">
        <f>(4*testdata[[#This Row],[price]]+3*H270+2*H269+H268)/10</f>
        <v>274.26899999999995</v>
      </c>
      <c r="AF271" t="str">
        <f ca="1">IF(OR(ROUND(testdata[[#This Row],[Trendline]],4)&lt;&gt;Table3[[#This Row],[Trendline]],ROUND(testdata[[#This Row],[SmPrice]],4)&lt;&gt;Table3[[#This Row],[SmPrice]]),"ERR","")</f>
        <v/>
      </c>
      <c r="AG271" s="3">
        <v>43129</v>
      </c>
      <c r="AH271" s="14">
        <v>29.0275</v>
      </c>
      <c r="AI271" s="35">
        <v>29</v>
      </c>
      <c r="AJ271" s="14">
        <v>263.98070000000001</v>
      </c>
      <c r="AK271" s="14">
        <v>263.82470000000001</v>
      </c>
      <c r="AL271" s="14">
        <v>274.26900000000001</v>
      </c>
    </row>
    <row r="272" spans="1:38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31">
        <f>(testdata[[#This Row],[high]]+testdata[[#This Row],[low]])/2</f>
        <v>272.54500000000002</v>
      </c>
      <c r="I272" s="24">
        <f>(4*testdata[[#This Row],[price]]+3*H271+2*H270+H269)/10</f>
        <v>273.74400000000003</v>
      </c>
      <c r="J272" s="9">
        <f>(0.0962*testdata[[#This Row],[smooth]]+0.5769*I270-0.5769*I268-0.0962*I266)*(0.075*$Z271+0.54)</f>
        <v>3.9088937683367222</v>
      </c>
      <c r="K272" s="14">
        <f t="shared" si="4"/>
        <v>4.3200385795482381</v>
      </c>
      <c r="L272" s="14">
        <f>(0.0962*testdata[[#This Row],[detrender]]+0.5769*J270-0.5769*J268-0.0962*J266)*(0.075*$Z271+0.54)</f>
        <v>2.8417864516466991</v>
      </c>
      <c r="M272" s="9">
        <f>(0.0962*testdata[[#This Row],[I1]]+0.5769*K270-0.5769*K268-0.0962*K266)*(0.075*$Z271+0.54)</f>
        <v>-0.59964990142423524</v>
      </c>
      <c r="N272" s="9">
        <f>(0.0962*testdata[[#This Row],[Q1]]+0.5769*L270-0.5769*L268-0.0962*L266)*(0.075*$Z271+0.54)</f>
        <v>2.170472095569516</v>
      </c>
      <c r="O272" s="9">
        <f>testdata[[#This Row],[I1]]-testdata[[#This Row],[JQ]]</f>
        <v>2.1495664839787221</v>
      </c>
      <c r="P272" s="9">
        <f>testdata[[#This Row],[Q1]]+testdata[[#This Row],[jI]]</f>
        <v>2.2421365502224639</v>
      </c>
      <c r="Q272" s="9">
        <f>0.2*testdata[[#This Row],[I2]]+0.8*Q271</f>
        <v>3.0243641354789852</v>
      </c>
      <c r="R272" s="9">
        <f>0.2*testdata[[#This Row],[Q2]]+0.8*R271</f>
        <v>1.0806841926370845</v>
      </c>
      <c r="S272" s="9">
        <f>testdata[[#This Row],[I2'']]*Q271+testdata[[#This Row],[Q2'']]*R271</f>
        <v>10.662292608100977</v>
      </c>
      <c r="T272" s="9">
        <f>testdata[[#This Row],[I2'']]*R271-testdata[[#This Row],[Q2'']]*Q271</f>
        <v>-1.1145087122702786</v>
      </c>
      <c r="U272" s="9">
        <f>0.2*testdata[[#This Row],[Re]]+0.8*U271</f>
        <v>11.097420755118346</v>
      </c>
      <c r="V272" s="9">
        <f>0.2*testdata[[#This Row],[Im]]+0.8*V271</f>
        <v>0.47497949561230002</v>
      </c>
      <c r="W272" s="9">
        <f>IF(AND(testdata[[#This Row],[Re'']]&lt;&gt;0,testdata[[#This Row],[Im'']]&lt;&gt;0),2*PI()/ATAN(testdata[[#This Row],[Im'']]/testdata[[#This Row],[Re'']]),0)</f>
        <v>146.88993735825557</v>
      </c>
      <c r="X272" s="9">
        <f>IF(testdata[[#This Row],[pd-atan]]&gt;1.5*Z271,1.5*Z271,IF(testdata[[#This Row],[pd-atan]]&lt;0.67*Z271,0.67*Z271,testdata[[#This Row],[pd-atan]]))</f>
        <v>50.923330455569406</v>
      </c>
      <c r="Y272" s="9">
        <f>IF(testdata[[#This Row],[pd-limit1]]&lt;6,6,IF(testdata[[#This Row],[pd-limit1]]&gt;50,50,testdata[[#This Row],[pd-limit1]]))</f>
        <v>50</v>
      </c>
      <c r="Z272" s="14">
        <f>0.2*testdata[[#This Row],[pd-limit2]]+0.8*Z271</f>
        <v>37.159109576303685</v>
      </c>
      <c r="AA272" s="14">
        <f>0.33*testdata[[#This Row],[period]]+0.67*AA271</f>
        <v>31.710903252311585</v>
      </c>
      <c r="AB272" s="32">
        <f>TRUNC(testdata[[#This Row],[SmPd]]+0.5,0)</f>
        <v>32</v>
      </c>
      <c r="AC272" s="14">
        <f ca="1">IF(testdata[[#This Row],[PdInt]]&lt;=0,0,AVERAGE(OFFSET(testdata[[#This Row],[price]],0,0,-testdata[[#This Row],[PdInt]],1)))</f>
        <v>263.72546874999995</v>
      </c>
      <c r="AD272" s="14">
        <f ca="1">IF(testdata[[#This Row],[i]]&lt;11,testdata[[#This Row],[price]],(4*testdata[[#This Row],[iTrend]]+3*AC271+2*AC270+AC269)/10)</f>
        <v>263.81926254469988</v>
      </c>
      <c r="AE272" s="14">
        <f>(4*testdata[[#This Row],[price]]+3*H271+2*H270+H269)/10</f>
        <v>273.74400000000003</v>
      </c>
      <c r="AF272" t="str">
        <f ca="1">IF(OR(ROUND(testdata[[#This Row],[Trendline]],4)&lt;&gt;Table3[[#This Row],[Trendline]],ROUND(testdata[[#This Row],[SmPrice]],4)&lt;&gt;Table3[[#This Row],[SmPrice]]),"ERR","")</f>
        <v/>
      </c>
      <c r="AG272" s="3">
        <v>43130</v>
      </c>
      <c r="AH272" s="14">
        <v>31.710899999999999</v>
      </c>
      <c r="AI272" s="35">
        <v>32</v>
      </c>
      <c r="AJ272" s="14">
        <v>263.72550000000001</v>
      </c>
      <c r="AK272" s="14">
        <v>263.8193</v>
      </c>
      <c r="AL272" s="14">
        <v>273.74400000000003</v>
      </c>
    </row>
    <row r="273" spans="1:38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31">
        <f>(testdata[[#This Row],[high]]+testdata[[#This Row],[low]])/2</f>
        <v>271.59000000000003</v>
      </c>
      <c r="I273" s="24">
        <f>(4*testdata[[#This Row],[price]]+3*H272+2*H271+H270)/10</f>
        <v>272.86500000000001</v>
      </c>
      <c r="J273" s="9">
        <f>(0.0962*testdata[[#This Row],[smooth]]+0.5769*I271-0.5769*I269-0.0962*I267)*(0.075*$Z272+0.54)</f>
        <v>3.7269460356357942</v>
      </c>
      <c r="K273" s="14">
        <f t="shared" si="4"/>
        <v>4.6696806079439259</v>
      </c>
      <c r="L273" s="14">
        <f>(0.0962*testdata[[#This Row],[detrender]]+0.5769*J271-0.5769*J269-0.0962*J267)*(0.075*$Z272+0.54)</f>
        <v>-0.44587032908614277</v>
      </c>
      <c r="M273" s="9">
        <f>(0.0962*testdata[[#This Row],[I1]]+0.5769*K271-0.5769*K269-0.0962*K267)*(0.075*$Z272+0.54)</f>
        <v>0.70299057969574741</v>
      </c>
      <c r="N273" s="9">
        <f>(0.0962*testdata[[#This Row],[Q1]]+0.5769*L271-0.5769*L269-0.0962*L267)*(0.075*$Z272+0.54)</f>
        <v>5.7293626620756966</v>
      </c>
      <c r="O273" s="9">
        <f>testdata[[#This Row],[I1]]-testdata[[#This Row],[JQ]]</f>
        <v>-1.0596820541317706</v>
      </c>
      <c r="P273" s="9">
        <f>testdata[[#This Row],[Q1]]+testdata[[#This Row],[jI]]</f>
        <v>0.25712025060960464</v>
      </c>
      <c r="Q273" s="9">
        <f>0.2*testdata[[#This Row],[I2]]+0.8*Q272</f>
        <v>2.2075548975568342</v>
      </c>
      <c r="R273" s="9">
        <f>0.2*testdata[[#This Row],[Q2]]+0.8*R272</f>
        <v>0.91597140423158863</v>
      </c>
      <c r="S273" s="9">
        <f>testdata[[#This Row],[I2'']]*Q272+testdata[[#This Row],[Q2'']]*R272</f>
        <v>7.6663256767325461</v>
      </c>
      <c r="T273" s="9">
        <f>testdata[[#This Row],[I2'']]*R272-testdata[[#This Row],[Q2'']]*Q272</f>
        <v>-0.38456138191409162</v>
      </c>
      <c r="U273" s="9">
        <f>0.2*testdata[[#This Row],[Re]]+0.8*U272</f>
        <v>10.411201739441186</v>
      </c>
      <c r="V273" s="9">
        <f>0.2*testdata[[#This Row],[Im]]+0.8*V272</f>
        <v>0.3030713201070217</v>
      </c>
      <c r="W273" s="9">
        <f>IF(AND(testdata[[#This Row],[Re'']]&lt;&gt;0,testdata[[#This Row],[Im'']]&lt;&gt;0),2*PI()/ATAN(testdata[[#This Row],[Im'']]/testdata[[#This Row],[Re'']]),0)</f>
        <v>215.90292107567356</v>
      </c>
      <c r="X273" s="9">
        <f>IF(testdata[[#This Row],[pd-atan]]&gt;1.5*Z272,1.5*Z272,IF(testdata[[#This Row],[pd-atan]]&lt;0.67*Z272,0.67*Z272,testdata[[#This Row],[pd-atan]]))</f>
        <v>55.738664364455531</v>
      </c>
      <c r="Y273" s="9">
        <f>IF(testdata[[#This Row],[pd-limit1]]&lt;6,6,IF(testdata[[#This Row],[pd-limit1]]&gt;50,50,testdata[[#This Row],[pd-limit1]]))</f>
        <v>50</v>
      </c>
      <c r="Z273" s="14">
        <f>0.2*testdata[[#This Row],[pd-limit2]]+0.8*Z272</f>
        <v>39.727287661042951</v>
      </c>
      <c r="AA273" s="14">
        <f>0.33*testdata[[#This Row],[period]]+0.67*AA272</f>
        <v>34.35631010719294</v>
      </c>
      <c r="AB273" s="32">
        <f>TRUNC(testdata[[#This Row],[SmPd]]+0.5,0)</f>
        <v>34</v>
      </c>
      <c r="AC273" s="14">
        <f ca="1">IF(testdata[[#This Row],[PdInt]]&lt;=0,0,AVERAGE(OFFSET(testdata[[#This Row],[price]],0,0,-testdata[[#This Row],[PdInt]],1)))</f>
        <v>263.72029411764703</v>
      </c>
      <c r="AD273" s="14">
        <f ca="1">IF(testdata[[#This Row],[i]]&lt;11,testdata[[#This Row],[price]],(4*testdata[[#This Row],[iTrend]]+3*AC272+2*AC271+AC270)/10)</f>
        <v>263.78747027716736</v>
      </c>
      <c r="AE273" s="14">
        <f>(4*testdata[[#This Row],[price]]+3*H272+2*H271+H270)/10</f>
        <v>272.86500000000001</v>
      </c>
      <c r="AF273" t="str">
        <f ca="1">IF(OR(ROUND(testdata[[#This Row],[Trendline]],4)&lt;&gt;Table3[[#This Row],[Trendline]],ROUND(testdata[[#This Row],[SmPrice]],4)&lt;&gt;Table3[[#This Row],[SmPrice]]),"ERR","")</f>
        <v/>
      </c>
      <c r="AG273" s="3">
        <v>43131</v>
      </c>
      <c r="AH273" s="14">
        <v>34.356299999999997</v>
      </c>
      <c r="AI273" s="35">
        <v>34</v>
      </c>
      <c r="AJ273" s="14">
        <v>263.72030000000001</v>
      </c>
      <c r="AK273" s="14">
        <v>263.78750000000002</v>
      </c>
      <c r="AL273" s="14">
        <v>272.86500000000001</v>
      </c>
    </row>
    <row r="274" spans="1:38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31">
        <f>(testdata[[#This Row],[high]]+testdata[[#This Row],[low]])/2</f>
        <v>271.47500000000002</v>
      </c>
      <c r="I274" s="24">
        <f>(4*testdata[[#This Row],[price]]+3*H273+2*H272+H271)/10</f>
        <v>272.07000000000005</v>
      </c>
      <c r="J274" s="9">
        <f>(0.0962*testdata[[#This Row],[smooth]]+0.5769*I272-0.5769*I270-0.0962*I268)*(0.075*$Z273+0.54)</f>
        <v>0.3035524451456304</v>
      </c>
      <c r="K274" s="14">
        <f t="shared" si="4"/>
        <v>3.9363831497186093</v>
      </c>
      <c r="L274" s="14">
        <f>(0.0962*testdata[[#This Row],[detrender]]+0.5769*J272-0.5769*J270-0.0962*J268)*(0.075*$Z273+0.54)</f>
        <v>-2.531543045184105</v>
      </c>
      <c r="M274" s="9">
        <f>(0.0962*testdata[[#This Row],[I1]]+0.5769*K272-0.5769*K270-0.0962*K268)*(0.075*$Z273+0.54)</f>
        <v>3.2438389695307497</v>
      </c>
      <c r="N274" s="9">
        <f>(0.0962*testdata[[#This Row],[Q1]]+0.5769*L272-0.5769*L270-0.0962*L268)*(0.075*$Z273+0.54)</f>
        <v>3.9188238676822111</v>
      </c>
      <c r="O274" s="9">
        <f>testdata[[#This Row],[I1]]-testdata[[#This Row],[JQ]]</f>
        <v>1.7559282036398116E-2</v>
      </c>
      <c r="P274" s="9">
        <f>testdata[[#This Row],[Q1]]+testdata[[#This Row],[jI]]</f>
        <v>0.71229592434664468</v>
      </c>
      <c r="Q274" s="9">
        <f>0.2*testdata[[#This Row],[I2]]+0.8*Q273</f>
        <v>1.769555774452747</v>
      </c>
      <c r="R274" s="9">
        <f>0.2*testdata[[#This Row],[Q2]]+0.8*R273</f>
        <v>0.87523630825459986</v>
      </c>
      <c r="S274" s="9">
        <f>testdata[[#This Row],[I2'']]*Q273+testdata[[#This Row],[Q2'']]*R273</f>
        <v>4.7080829466995757</v>
      </c>
      <c r="T274" s="9">
        <f>testdata[[#This Row],[I2'']]*R273-testdata[[#This Row],[Q2'']]*Q273</f>
        <v>-0.31126971121540592</v>
      </c>
      <c r="U274" s="9">
        <f>0.2*testdata[[#This Row],[Re]]+0.8*U273</f>
        <v>9.270577980892865</v>
      </c>
      <c r="V274" s="9">
        <f>0.2*testdata[[#This Row],[Im]]+0.8*V273</f>
        <v>0.18020311384253618</v>
      </c>
      <c r="W274" s="9">
        <f>IF(AND(testdata[[#This Row],[Re'']]&lt;&gt;0,testdata[[#This Row],[Im'']]&lt;&gt;0),2*PI()/ATAN(testdata[[#This Row],[Im'']]/testdata[[#This Row],[Re'']]),0)</f>
        <v>323.28017904663398</v>
      </c>
      <c r="X274" s="9">
        <f>IF(testdata[[#This Row],[pd-atan]]&gt;1.5*Z273,1.5*Z273,IF(testdata[[#This Row],[pd-atan]]&lt;0.67*Z273,0.67*Z273,testdata[[#This Row],[pd-atan]]))</f>
        <v>59.590931491564426</v>
      </c>
      <c r="Y274" s="9">
        <f>IF(testdata[[#This Row],[pd-limit1]]&lt;6,6,IF(testdata[[#This Row],[pd-limit1]]&gt;50,50,testdata[[#This Row],[pd-limit1]]))</f>
        <v>50</v>
      </c>
      <c r="Z274" s="14">
        <f>0.2*testdata[[#This Row],[pd-limit2]]+0.8*Z273</f>
        <v>41.781830128834358</v>
      </c>
      <c r="AA274" s="14">
        <f>0.33*testdata[[#This Row],[period]]+0.67*AA273</f>
        <v>36.80673171433461</v>
      </c>
      <c r="AB274" s="32">
        <f>TRUNC(testdata[[#This Row],[SmPd]]+0.5,0)</f>
        <v>37</v>
      </c>
      <c r="AC274" s="14">
        <f ca="1">IF(testdata[[#This Row],[PdInt]]&lt;=0,0,AVERAGE(OFFSET(testdata[[#This Row],[price]],0,0,-testdata[[#This Row],[PdInt]],1)))</f>
        <v>263.41891891891891</v>
      </c>
      <c r="AD274" s="14">
        <f ca="1">IF(testdata[[#This Row],[i]]&lt;11,testdata[[#This Row],[price]],(4*testdata[[#This Row],[iTrend]]+3*AC273+2*AC272+AC271)/10)</f>
        <v>263.62681851837885</v>
      </c>
      <c r="AE274" s="14">
        <f>(4*testdata[[#This Row],[price]]+3*H273+2*H272+H271)/10</f>
        <v>272.07000000000005</v>
      </c>
      <c r="AF274" t="str">
        <f ca="1">IF(OR(ROUND(testdata[[#This Row],[Trendline]],4)&lt;&gt;Table3[[#This Row],[Trendline]],ROUND(testdata[[#This Row],[SmPrice]],4)&lt;&gt;Table3[[#This Row],[SmPrice]]),"ERR","")</f>
        <v/>
      </c>
      <c r="AG274" s="3">
        <v>43132</v>
      </c>
      <c r="AH274" s="14">
        <v>36.806699999999999</v>
      </c>
      <c r="AI274" s="35">
        <v>37</v>
      </c>
      <c r="AJ274" s="14">
        <v>263.41890000000001</v>
      </c>
      <c r="AK274" s="14">
        <v>263.6268</v>
      </c>
      <c r="AL274" s="14">
        <v>272.07</v>
      </c>
    </row>
    <row r="275" spans="1:38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31">
        <f>(testdata[[#This Row],[high]]+testdata[[#This Row],[low]])/2</f>
        <v>267.57499999999999</v>
      </c>
      <c r="I275" s="24">
        <f>(4*testdata[[#This Row],[price]]+3*H274+2*H273+H272)/10</f>
        <v>270.04499999999996</v>
      </c>
      <c r="J275" s="9">
        <f>(0.0962*testdata[[#This Row],[smooth]]+0.5769*I273-0.5769*I271-0.0962*I269)*(0.075*$Z274+0.54)</f>
        <v>-3.8848354004478871</v>
      </c>
      <c r="K275" s="14">
        <f t="shared" si="4"/>
        <v>3.9088937683367222</v>
      </c>
      <c r="L275" s="14">
        <f>(0.0962*testdata[[#This Row],[detrender]]+0.5769*J273-0.5769*J271-0.0962*J269)*(0.075*$Z274+0.54)</f>
        <v>-3.3434990437100685</v>
      </c>
      <c r="M275" s="9">
        <f>(0.0962*testdata[[#This Row],[I1]]+0.5769*K273-0.5769*K271-0.0962*K269)*(0.075*$Z274+0.54)</f>
        <v>3.382737942272402</v>
      </c>
      <c r="N275" s="9">
        <f>(0.0962*testdata[[#This Row],[Q1]]+0.5769*L273-0.5769*L271-0.0962*L269)*(0.075*$Z274+0.54)</f>
        <v>-7.5341940570332095</v>
      </c>
      <c r="O275" s="9">
        <f>testdata[[#This Row],[I1]]-testdata[[#This Row],[JQ]]</f>
        <v>11.443087825369933</v>
      </c>
      <c r="P275" s="9">
        <f>testdata[[#This Row],[Q1]]+testdata[[#This Row],[jI]]</f>
        <v>3.9238898562333535E-2</v>
      </c>
      <c r="Q275" s="9">
        <f>0.2*testdata[[#This Row],[I2]]+0.8*Q274</f>
        <v>3.7042621846361845</v>
      </c>
      <c r="R275" s="9">
        <f>0.2*testdata[[#This Row],[Q2]]+0.8*R274</f>
        <v>0.70803682631614673</v>
      </c>
      <c r="S275" s="9">
        <f>testdata[[#This Row],[I2'']]*Q274+testdata[[#This Row],[Q2'']]*R274</f>
        <v>7.1745980768831563</v>
      </c>
      <c r="T275" s="9">
        <f>testdata[[#This Row],[I2'']]*R274-testdata[[#This Row],[Q2'']]*Q274</f>
        <v>1.9891941047551589</v>
      </c>
      <c r="U275" s="9">
        <f>0.2*testdata[[#This Row],[Re]]+0.8*U274</f>
        <v>8.8513820000909238</v>
      </c>
      <c r="V275" s="9">
        <f>0.2*testdata[[#This Row],[Im]]+0.8*V274</f>
        <v>0.54200131202506074</v>
      </c>
      <c r="W275" s="9">
        <f>IF(AND(testdata[[#This Row],[Re'']]&lt;&gt;0,testdata[[#This Row],[Im'']]&lt;&gt;0),2*PI()/ATAN(testdata[[#This Row],[Im'']]/testdata[[#This Row],[Re'']]),0)</f>
        <v>102.73833822348894</v>
      </c>
      <c r="X275" s="9">
        <f>IF(testdata[[#This Row],[pd-atan]]&gt;1.5*Z274,1.5*Z274,IF(testdata[[#This Row],[pd-atan]]&lt;0.67*Z274,0.67*Z274,testdata[[#This Row],[pd-atan]]))</f>
        <v>62.672745193251536</v>
      </c>
      <c r="Y275" s="9">
        <f>IF(testdata[[#This Row],[pd-limit1]]&lt;6,6,IF(testdata[[#This Row],[pd-limit1]]&gt;50,50,testdata[[#This Row],[pd-limit1]]))</f>
        <v>50</v>
      </c>
      <c r="Z275" s="14">
        <f>0.2*testdata[[#This Row],[pd-limit2]]+0.8*Z274</f>
        <v>43.42546410306749</v>
      </c>
      <c r="AA275" s="14">
        <f>0.33*testdata[[#This Row],[period]]+0.67*AA274</f>
        <v>38.990913402616464</v>
      </c>
      <c r="AB275" s="32">
        <f>TRUNC(testdata[[#This Row],[SmPd]]+0.5,0)</f>
        <v>39</v>
      </c>
      <c r="AC275" s="14">
        <f ca="1">IF(testdata[[#This Row],[PdInt]]&lt;=0,0,AVERAGE(OFFSET(testdata[[#This Row],[price]],0,0,-testdata[[#This Row],[PdInt]],1)))</f>
        <v>263.24987179487181</v>
      </c>
      <c r="AD275" s="14">
        <f ca="1">IF(testdata[[#This Row],[i]]&lt;11,testdata[[#This Row],[price]],(4*testdata[[#This Row],[iTrend]]+3*AC274+2*AC273+AC272)/10)</f>
        <v>263.44223009215381</v>
      </c>
      <c r="AE275" s="14">
        <f>(4*testdata[[#This Row],[price]]+3*H274+2*H273+H272)/10</f>
        <v>270.04499999999996</v>
      </c>
      <c r="AF275" t="str">
        <f ca="1">IF(OR(ROUND(testdata[[#This Row],[Trendline]],4)&lt;&gt;Table3[[#This Row],[Trendline]],ROUND(testdata[[#This Row],[SmPrice]],4)&lt;&gt;Table3[[#This Row],[SmPrice]]),"ERR","")</f>
        <v/>
      </c>
      <c r="AG275" s="3">
        <v>43133</v>
      </c>
      <c r="AH275" s="14">
        <v>38.990900000000003</v>
      </c>
      <c r="AI275" s="35">
        <v>39</v>
      </c>
      <c r="AJ275" s="14">
        <v>263.24990000000003</v>
      </c>
      <c r="AK275" s="14">
        <v>263.44220000000001</v>
      </c>
      <c r="AL275" s="14">
        <v>270.04500000000002</v>
      </c>
    </row>
    <row r="276" spans="1:38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31">
        <f>(testdata[[#This Row],[high]]+testdata[[#This Row],[low]])/2</f>
        <v>259.64</v>
      </c>
      <c r="I276" s="24">
        <f>(4*testdata[[#This Row],[price]]+3*H275+2*H274+H273)/10</f>
        <v>265.58249999999998</v>
      </c>
      <c r="J276" s="9">
        <f>(0.0962*testdata[[#This Row],[smooth]]+0.5769*I274-0.5769*I272-0.0962*I270)*(0.075*$Z275+0.54)</f>
        <v>-6.5945553470083995</v>
      </c>
      <c r="K276" s="14">
        <f t="shared" si="4"/>
        <v>3.7269460356357942</v>
      </c>
      <c r="L276" s="14">
        <f>(0.0962*testdata[[#This Row],[detrender]]+0.5769*J274-0.5769*J272-0.0962*J270)*(0.075*$Z275+0.54)</f>
        <v>-12.011679501558145</v>
      </c>
      <c r="M276" s="9">
        <f>(0.0962*testdata[[#This Row],[I1]]+0.5769*K274-0.5769*K272-0.0962*K270)*(0.075*$Z275+0.54)</f>
        <v>-0.5088558484463227</v>
      </c>
      <c r="N276" s="9">
        <f>(0.0962*testdata[[#This Row],[Q1]]+0.5769*L274-0.5769*L272-0.0962*L270)*(0.075*$Z275+0.54)</f>
        <v>-16.361447519355917</v>
      </c>
      <c r="O276" s="9">
        <f>testdata[[#This Row],[I1]]-testdata[[#This Row],[JQ]]</f>
        <v>20.088393554991711</v>
      </c>
      <c r="P276" s="9">
        <f>testdata[[#This Row],[Q1]]+testdata[[#This Row],[jI]]</f>
        <v>-12.520535350004469</v>
      </c>
      <c r="Q276" s="9">
        <f>0.2*testdata[[#This Row],[I2]]+0.8*Q275</f>
        <v>6.9810884587072897</v>
      </c>
      <c r="R276" s="9">
        <f>0.2*testdata[[#This Row],[Q2]]+0.8*R275</f>
        <v>-1.9376776089479764</v>
      </c>
      <c r="S276" s="9">
        <f>testdata[[#This Row],[I2'']]*Q275+testdata[[#This Row],[Q2'']]*R275</f>
        <v>24.487834880526133</v>
      </c>
      <c r="T276" s="9">
        <f>testdata[[#This Row],[I2'']]*R275-testdata[[#This Row],[Q2'']]*Q275</f>
        <v>12.120533609377638</v>
      </c>
      <c r="U276" s="9">
        <f>0.2*testdata[[#This Row],[Re]]+0.8*U275</f>
        <v>11.978672576177967</v>
      </c>
      <c r="V276" s="9">
        <f>0.2*testdata[[#This Row],[Im]]+0.8*V275</f>
        <v>2.8577077714955763</v>
      </c>
      <c r="W276" s="9">
        <f>IF(AND(testdata[[#This Row],[Re'']]&lt;&gt;0,testdata[[#This Row],[Im'']]&lt;&gt;0),2*PI()/ATAN(testdata[[#This Row],[Im'']]/testdata[[#This Row],[Re'']]),0)</f>
        <v>26.829556369104566</v>
      </c>
      <c r="X276" s="9">
        <f>IF(testdata[[#This Row],[pd-atan]]&gt;1.5*Z275,1.5*Z275,IF(testdata[[#This Row],[pd-atan]]&lt;0.67*Z275,0.67*Z275,testdata[[#This Row],[pd-atan]]))</f>
        <v>29.09506094905522</v>
      </c>
      <c r="Y276" s="9">
        <f>IF(testdata[[#This Row],[pd-limit1]]&lt;6,6,IF(testdata[[#This Row],[pd-limit1]]&gt;50,50,testdata[[#This Row],[pd-limit1]]))</f>
        <v>29.09506094905522</v>
      </c>
      <c r="Z276" s="14">
        <f>0.2*testdata[[#This Row],[pd-limit2]]+0.8*Z275</f>
        <v>40.55938347226504</v>
      </c>
      <c r="AA276" s="14">
        <f>0.33*testdata[[#This Row],[period]]+0.67*AA275</f>
        <v>39.508508525600497</v>
      </c>
      <c r="AB276" s="32">
        <f>TRUNC(testdata[[#This Row],[SmPd]]+0.5,0)</f>
        <v>40</v>
      </c>
      <c r="AC276" s="14">
        <f ca="1">IF(testdata[[#This Row],[PdInt]]&lt;=0,0,AVERAGE(OFFSET(testdata[[#This Row],[price]],0,0,-testdata[[#This Row],[PdInt]],1)))</f>
        <v>263.15962500000001</v>
      </c>
      <c r="AD276" s="14">
        <f ca="1">IF(testdata[[#This Row],[i]]&lt;11,testdata[[#This Row],[price]],(4*testdata[[#This Row],[iTrend]]+3*AC275+2*AC274+AC273)/10)</f>
        <v>263.29462473401003</v>
      </c>
      <c r="AE276" s="14">
        <f>(4*testdata[[#This Row],[price]]+3*H275+2*H274+H273)/10</f>
        <v>265.58249999999998</v>
      </c>
      <c r="AF276" t="str">
        <f ca="1">IF(OR(ROUND(testdata[[#This Row],[Trendline]],4)&lt;&gt;Table3[[#This Row],[Trendline]],ROUND(testdata[[#This Row],[SmPrice]],4)&lt;&gt;Table3[[#This Row],[SmPrice]]),"ERR","")</f>
        <v/>
      </c>
      <c r="AG276" s="3">
        <v>43136</v>
      </c>
      <c r="AH276" s="14">
        <v>39.508499999999998</v>
      </c>
      <c r="AI276" s="35">
        <v>40</v>
      </c>
      <c r="AJ276" s="14">
        <v>263.15960000000001</v>
      </c>
      <c r="AK276" s="14">
        <v>263.2946</v>
      </c>
      <c r="AL276" s="14">
        <v>265.58249999999998</v>
      </c>
    </row>
    <row r="277" spans="1:38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31">
        <f>(testdata[[#This Row],[high]]+testdata[[#This Row],[low]])/2</f>
        <v>254.45999999999998</v>
      </c>
      <c r="I277" s="24">
        <f>(4*testdata[[#This Row],[price]]+3*H276+2*H275+H274)/10</f>
        <v>260.33849999999995</v>
      </c>
      <c r="J277" s="9">
        <f>(0.0962*testdata[[#This Row],[smooth]]+0.5769*I275-0.5769*I273-0.0962*I271)*(0.075*$Z276+0.54)</f>
        <v>-10.627556870655949</v>
      </c>
      <c r="K277" s="14">
        <f t="shared" si="4"/>
        <v>0.3035524451456304</v>
      </c>
      <c r="L277" s="14">
        <f>(0.0962*testdata[[#This Row],[detrender]]+0.5769*J275-0.5769*J273-0.0962*J271)*(0.075*$Z276+0.54)</f>
        <v>-20.747706853291223</v>
      </c>
      <c r="M277" s="9">
        <f>(0.0962*testdata[[#This Row],[I1]]+0.5769*K275-0.5769*K273-0.0962*K271)*(0.075*$Z276+0.54)</f>
        <v>-2.5764313493844528</v>
      </c>
      <c r="N277" s="9">
        <f>(0.0962*testdata[[#This Row],[Q1]]+0.5769*L275-0.5769*L273-0.0962*L271)*(0.075*$Z276+0.54)</f>
        <v>-14.043696020205088</v>
      </c>
      <c r="O277" s="9">
        <f>testdata[[#This Row],[I1]]-testdata[[#This Row],[JQ]]</f>
        <v>14.347248465350718</v>
      </c>
      <c r="P277" s="9">
        <f>testdata[[#This Row],[Q1]]+testdata[[#This Row],[jI]]</f>
        <v>-23.324138202675677</v>
      </c>
      <c r="Q277" s="9">
        <f>0.2*testdata[[#This Row],[I2]]+0.8*Q276</f>
        <v>8.4543204600359765</v>
      </c>
      <c r="R277" s="9">
        <f>0.2*testdata[[#This Row],[Q2]]+0.8*R276</f>
        <v>-6.214969727693517</v>
      </c>
      <c r="S277" s="9">
        <f>testdata[[#This Row],[I2'']]*Q276+testdata[[#This Row],[Q2'']]*R276</f>
        <v>71.062966671411289</v>
      </c>
      <c r="T277" s="9">
        <f>testdata[[#This Row],[I2'']]*R276-testdata[[#This Row],[Q2'']]*Q276</f>
        <v>27.005505982933936</v>
      </c>
      <c r="U277" s="9">
        <f>0.2*testdata[[#This Row],[Re]]+0.8*U276</f>
        <v>23.795531395224632</v>
      </c>
      <c r="V277" s="9">
        <f>0.2*testdata[[#This Row],[Im]]+0.8*V276</f>
        <v>7.687267413783248</v>
      </c>
      <c r="W277" s="9">
        <f>IF(AND(testdata[[#This Row],[Re'']]&lt;&gt;0,testdata[[#This Row],[Im'']]&lt;&gt;0),2*PI()/ATAN(testdata[[#This Row],[Im'']]/testdata[[#This Row],[Re'']]),0)</f>
        <v>20.108008470212503</v>
      </c>
      <c r="X277" s="9">
        <f>IF(testdata[[#This Row],[pd-atan]]&gt;1.5*Z276,1.5*Z276,IF(testdata[[#This Row],[pd-atan]]&lt;0.67*Z276,0.67*Z276,testdata[[#This Row],[pd-atan]]))</f>
        <v>27.174786926417578</v>
      </c>
      <c r="Y277" s="9">
        <f>IF(testdata[[#This Row],[pd-limit1]]&lt;6,6,IF(testdata[[#This Row],[pd-limit1]]&gt;50,50,testdata[[#This Row],[pd-limit1]]))</f>
        <v>27.174786926417578</v>
      </c>
      <c r="Z277" s="14">
        <f>0.2*testdata[[#This Row],[pd-limit2]]+0.8*Z276</f>
        <v>37.882464163095548</v>
      </c>
      <c r="AA277" s="14">
        <f>0.33*testdata[[#This Row],[period]]+0.67*AA276</f>
        <v>38.971913885973869</v>
      </c>
      <c r="AB277" s="32">
        <f>TRUNC(testdata[[#This Row],[SmPd]]+0.5,0)</f>
        <v>39</v>
      </c>
      <c r="AC277" s="14">
        <f ca="1">IF(testdata[[#This Row],[PdInt]]&lt;=0,0,AVERAGE(OFFSET(testdata[[#This Row],[price]],0,0,-testdata[[#This Row],[PdInt]],1)))</f>
        <v>263.44769230769231</v>
      </c>
      <c r="AD277" s="14">
        <f ca="1">IF(testdata[[#This Row],[i]]&lt;11,testdata[[#This Row],[price]],(4*testdata[[#This Row],[iTrend]]+3*AC276+2*AC275+AC274)/10)</f>
        <v>263.31883067394313</v>
      </c>
      <c r="AE277" s="14">
        <f>(4*testdata[[#This Row],[price]]+3*H276+2*H275+H274)/10</f>
        <v>260.33849999999995</v>
      </c>
      <c r="AF277" t="str">
        <f ca="1">IF(OR(ROUND(testdata[[#This Row],[Trendline]],4)&lt;&gt;Table3[[#This Row],[Trendline]],ROUND(testdata[[#This Row],[SmPrice]],4)&lt;&gt;Table3[[#This Row],[SmPrice]]),"ERR","")</f>
        <v/>
      </c>
      <c r="AG277" s="3">
        <v>43137</v>
      </c>
      <c r="AH277" s="14">
        <v>38.971899999999998</v>
      </c>
      <c r="AI277" s="35">
        <v>39</v>
      </c>
      <c r="AJ277" s="14">
        <v>263.4477</v>
      </c>
      <c r="AK277" s="14">
        <v>263.31880000000001</v>
      </c>
      <c r="AL277" s="14">
        <v>260.33850000000001</v>
      </c>
    </row>
    <row r="278" spans="1:38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31">
        <f>(testdata[[#This Row],[high]]+testdata[[#This Row],[low]])/2</f>
        <v>260.01499999999999</v>
      </c>
      <c r="I278" s="24">
        <f>(4*testdata[[#This Row],[price]]+3*H277+2*H276+H275)/10</f>
        <v>259.02949999999998</v>
      </c>
      <c r="J278" s="9">
        <f>(0.0962*testdata[[#This Row],[smooth]]+0.5769*I276-0.5769*I274-0.0962*I272)*(0.075*$Z277+0.54)</f>
        <v>-17.440738404236271</v>
      </c>
      <c r="K278" s="14">
        <f t="shared" si="4"/>
        <v>-3.8848354004478871</v>
      </c>
      <c r="L278" s="14">
        <f>(0.0962*testdata[[#This Row],[detrender]]+0.5769*J276-0.5769*J274-0.0962*J272)*(0.075*$Z277+0.54)</f>
        <v>-20.399881531433437</v>
      </c>
      <c r="M278" s="9">
        <f>(0.0962*testdata[[#This Row],[I1]]+0.5769*K276-0.5769*K274-0.0962*K272)*(0.075*$Z277+0.54)</f>
        <v>-3.0773283770928481</v>
      </c>
      <c r="N278" s="9">
        <f>(0.0962*testdata[[#This Row],[Q1]]+0.5769*L276-0.5769*L274-0.0962*L272)*(0.075*$Z277+0.54)</f>
        <v>-26.0518233401827</v>
      </c>
      <c r="O278" s="9">
        <f>testdata[[#This Row],[I1]]-testdata[[#This Row],[JQ]]</f>
        <v>22.166987939734813</v>
      </c>
      <c r="P278" s="9">
        <f>testdata[[#This Row],[Q1]]+testdata[[#This Row],[jI]]</f>
        <v>-23.477209908526284</v>
      </c>
      <c r="Q278" s="9">
        <f>0.2*testdata[[#This Row],[I2]]+0.8*Q277</f>
        <v>11.196853955975744</v>
      </c>
      <c r="R278" s="9">
        <f>0.2*testdata[[#This Row],[Q2]]+0.8*R277</f>
        <v>-9.6674177638600725</v>
      </c>
      <c r="S278" s="9">
        <f>testdata[[#This Row],[I2'']]*Q277+testdata[[#This Row],[Q2'']]*R277</f>
        <v>154.7445002353974</v>
      </c>
      <c r="T278" s="9">
        <f>testdata[[#This Row],[I2'']]*R277-testdata[[#This Row],[Q2'']]*Q277</f>
        <v>12.143339414922821</v>
      </c>
      <c r="U278" s="9">
        <f>0.2*testdata[[#This Row],[Re]]+0.8*U277</f>
        <v>49.985325163259191</v>
      </c>
      <c r="V278" s="9">
        <f>0.2*testdata[[#This Row],[Im]]+0.8*V277</f>
        <v>8.5784818140111625</v>
      </c>
      <c r="W278" s="9">
        <f>IF(AND(testdata[[#This Row],[Re'']]&lt;&gt;0,testdata[[#This Row],[Im'']]&lt;&gt;0),2*PI()/ATAN(testdata[[#This Row],[Im'']]/testdata[[#This Row],[Re'']]),0)</f>
        <v>36.967690361699333</v>
      </c>
      <c r="X278" s="9">
        <f>IF(testdata[[#This Row],[pd-atan]]&gt;1.5*Z277,1.5*Z277,IF(testdata[[#This Row],[pd-atan]]&lt;0.67*Z277,0.67*Z277,testdata[[#This Row],[pd-atan]]))</f>
        <v>36.967690361699333</v>
      </c>
      <c r="Y278" s="9">
        <f>IF(testdata[[#This Row],[pd-limit1]]&lt;6,6,IF(testdata[[#This Row],[pd-limit1]]&gt;50,50,testdata[[#This Row],[pd-limit1]]))</f>
        <v>36.967690361699333</v>
      </c>
      <c r="Z278" s="14">
        <f>0.2*testdata[[#This Row],[pd-limit2]]+0.8*Z277</f>
        <v>37.699509402816304</v>
      </c>
      <c r="AA278" s="14">
        <f>0.33*testdata[[#This Row],[period]]+0.67*AA277</f>
        <v>38.552020406531874</v>
      </c>
      <c r="AB278" s="32">
        <f>TRUNC(testdata[[#This Row],[SmPd]]+0.5,0)</f>
        <v>39</v>
      </c>
      <c r="AC278" s="14">
        <f ca="1">IF(testdata[[#This Row],[PdInt]]&lt;=0,0,AVERAGE(OFFSET(testdata[[#This Row],[price]],0,0,-testdata[[#This Row],[PdInt]],1)))</f>
        <v>263.58089743589738</v>
      </c>
      <c r="AD278" s="14">
        <f ca="1">IF(testdata[[#This Row],[i]]&lt;11,testdata[[#This Row],[price]],(4*testdata[[#This Row],[iTrend]]+3*AC277+2*AC276+AC275)/10)</f>
        <v>263.42357884615387</v>
      </c>
      <c r="AE278" s="14">
        <f>(4*testdata[[#This Row],[price]]+3*H277+2*H276+H275)/10</f>
        <v>259.02949999999998</v>
      </c>
      <c r="AF278" t="str">
        <f ca="1">IF(OR(ROUND(testdata[[#This Row],[Trendline]],4)&lt;&gt;Table3[[#This Row],[Trendline]],ROUND(testdata[[#This Row],[SmPrice]],4)&lt;&gt;Table3[[#This Row],[SmPrice]]),"ERR","")</f>
        <v/>
      </c>
      <c r="AG278" s="3">
        <v>43138</v>
      </c>
      <c r="AH278" s="14">
        <v>38.552</v>
      </c>
      <c r="AI278" s="35">
        <v>39</v>
      </c>
      <c r="AJ278" s="14">
        <v>263.58089999999999</v>
      </c>
      <c r="AK278" s="14">
        <v>263.42360000000002</v>
      </c>
      <c r="AL278" s="14">
        <v>259.02949999999998</v>
      </c>
    </row>
    <row r="279" spans="1:38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31">
        <f>(testdata[[#This Row],[high]]+testdata[[#This Row],[low]])/2</f>
        <v>253.185</v>
      </c>
      <c r="I279" s="24">
        <f>(4*testdata[[#This Row],[price]]+3*H278+2*H277+H276)/10</f>
        <v>256.1345</v>
      </c>
      <c r="J279" s="9">
        <f>(0.0962*testdata[[#This Row],[smooth]]+0.5769*I277-0.5769*I275-0.0962*I273)*(0.075*$Z278+0.54)</f>
        <v>-24.276560667328113</v>
      </c>
      <c r="K279" s="14">
        <f t="shared" si="4"/>
        <v>-6.5945553470083995</v>
      </c>
      <c r="L279" s="14">
        <f>(0.0962*testdata[[#This Row],[detrender]]+0.5769*J277-0.5769*J275-0.0962*J273)*(0.075*$Z278+0.54)</f>
        <v>-22.170749243105657</v>
      </c>
      <c r="M279" s="9">
        <f>(0.0962*testdata[[#This Row],[I1]]+0.5769*K277-0.5769*K275-0.0962*K273)*(0.075*$Z278+0.54)</f>
        <v>-10.653107606595698</v>
      </c>
      <c r="N279" s="9">
        <f>(0.0962*testdata[[#This Row],[Q1]]+0.5769*L277-0.5769*L275-0.0962*L273)*(0.075*$Z278+0.54)</f>
        <v>-40.848745831907614</v>
      </c>
      <c r="O279" s="9">
        <f>testdata[[#This Row],[I1]]-testdata[[#This Row],[JQ]]</f>
        <v>34.254190484899212</v>
      </c>
      <c r="P279" s="9">
        <f>testdata[[#This Row],[Q1]]+testdata[[#This Row],[jI]]</f>
        <v>-32.823856849701357</v>
      </c>
      <c r="Q279" s="9">
        <f>0.2*testdata[[#This Row],[I2]]+0.8*Q278</f>
        <v>15.808321261760439</v>
      </c>
      <c r="R279" s="9">
        <f>0.2*testdata[[#This Row],[Q2]]+0.8*R278</f>
        <v>-14.298705581028329</v>
      </c>
      <c r="S279" s="9">
        <f>testdata[[#This Row],[I2'']]*Q278+testdata[[#This Row],[Q2'']]*R278</f>
        <v>315.23502479131628</v>
      </c>
      <c r="T279" s="9">
        <f>testdata[[#This Row],[I2'']]*R278-testdata[[#This Row],[Q2'']]*Q278</f>
        <v>7.2748723675197482</v>
      </c>
      <c r="U279" s="9">
        <f>0.2*testdata[[#This Row],[Re]]+0.8*U278</f>
        <v>103.03526508887062</v>
      </c>
      <c r="V279" s="9">
        <f>0.2*testdata[[#This Row],[Im]]+0.8*V278</f>
        <v>8.3177599247128811</v>
      </c>
      <c r="W279" s="9">
        <f>IF(AND(testdata[[#This Row],[Re'']]&lt;&gt;0,testdata[[#This Row],[Im'']]&lt;&gt;0),2*PI()/ATAN(testdata[[#This Row],[Im'']]/testdata[[#This Row],[Re'']]),0)</f>
        <v>78.000995249770696</v>
      </c>
      <c r="X279" s="9">
        <f>IF(testdata[[#This Row],[pd-atan]]&gt;1.5*Z278,1.5*Z278,IF(testdata[[#This Row],[pd-atan]]&lt;0.67*Z278,0.67*Z278,testdata[[#This Row],[pd-atan]]))</f>
        <v>56.549264104224456</v>
      </c>
      <c r="Y279" s="9">
        <f>IF(testdata[[#This Row],[pd-limit1]]&lt;6,6,IF(testdata[[#This Row],[pd-limit1]]&gt;50,50,testdata[[#This Row],[pd-limit1]]))</f>
        <v>50</v>
      </c>
      <c r="Z279" s="14">
        <f>0.2*testdata[[#This Row],[pd-limit2]]+0.8*Z278</f>
        <v>40.15960752225304</v>
      </c>
      <c r="AA279" s="14">
        <f>0.33*testdata[[#This Row],[period]]+0.67*AA278</f>
        <v>39.082524154719863</v>
      </c>
      <c r="AB279" s="32">
        <f>TRUNC(testdata[[#This Row],[SmPd]]+0.5,0)</f>
        <v>39</v>
      </c>
      <c r="AC279" s="14">
        <f ca="1">IF(testdata[[#This Row],[PdInt]]&lt;=0,0,AVERAGE(OFFSET(testdata[[#This Row],[price]],0,0,-testdata[[#This Row],[PdInt]],1)))</f>
        <v>263.51679487179479</v>
      </c>
      <c r="AD279" s="14">
        <f ca="1">IF(testdata[[#This Row],[i]]&lt;11,testdata[[#This Row],[price]],(4*testdata[[#This Row],[iTrend]]+3*AC278+2*AC277+AC276)/10)</f>
        <v>263.48648814102563</v>
      </c>
      <c r="AE279" s="14">
        <f>(4*testdata[[#This Row],[price]]+3*H278+2*H277+H276)/10</f>
        <v>256.1345</v>
      </c>
      <c r="AF279" t="str">
        <f ca="1">IF(OR(ROUND(testdata[[#This Row],[Trendline]],4)&lt;&gt;Table3[[#This Row],[Trendline]],ROUND(testdata[[#This Row],[SmPrice]],4)&lt;&gt;Table3[[#This Row],[SmPrice]]),"ERR","")</f>
        <v/>
      </c>
      <c r="AG279" s="3">
        <v>43139</v>
      </c>
      <c r="AH279" s="14">
        <v>39.082500000000003</v>
      </c>
      <c r="AI279" s="35">
        <v>39</v>
      </c>
      <c r="AJ279" s="14">
        <v>263.51679999999999</v>
      </c>
      <c r="AK279" s="14">
        <v>263.48649999999998</v>
      </c>
      <c r="AL279" s="14">
        <v>256.1345</v>
      </c>
    </row>
    <row r="280" spans="1:38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31">
        <f>(testdata[[#This Row],[high]]+testdata[[#This Row],[low]])/2</f>
        <v>248.74</v>
      </c>
      <c r="I280" s="24">
        <f>(4*testdata[[#This Row],[price]]+3*H279+2*H278+H277)/10</f>
        <v>252.90050000000002</v>
      </c>
      <c r="J280" s="9">
        <f>(0.0962*testdata[[#This Row],[smooth]]+0.5769*I278-0.5769*I276-0.0962*I274)*(0.075*$Z279+0.54)</f>
        <v>-19.978170680438186</v>
      </c>
      <c r="K280" s="14">
        <f t="shared" si="4"/>
        <v>-10.627556870655949</v>
      </c>
      <c r="L280" s="14">
        <f>(0.0962*testdata[[#This Row],[detrender]]+0.5769*J278-0.5769*J276-0.0962*J274)*(0.075*$Z279+0.54)</f>
        <v>-29.155514847351547</v>
      </c>
      <c r="M280" s="9">
        <f>(0.0962*testdata[[#This Row],[I1]]+0.5769*K278-0.5769*K276-0.0962*K274)*(0.075*$Z279+0.54)</f>
        <v>-20.574035553228025</v>
      </c>
      <c r="N280" s="9">
        <f>(0.0962*testdata[[#This Row],[Q1]]+0.5769*L278-0.5769*L276-0.0962*L274)*(0.075*$Z279+0.54)</f>
        <v>-26.285931349679036</v>
      </c>
      <c r="O280" s="9">
        <f>testdata[[#This Row],[I1]]-testdata[[#This Row],[JQ]]</f>
        <v>15.658374479023086</v>
      </c>
      <c r="P280" s="9">
        <f>testdata[[#This Row],[Q1]]+testdata[[#This Row],[jI]]</f>
        <v>-49.729550400579569</v>
      </c>
      <c r="Q280" s="9">
        <f>0.2*testdata[[#This Row],[I2]]+0.8*Q279</f>
        <v>15.778331905212969</v>
      </c>
      <c r="R280" s="9">
        <f>0.2*testdata[[#This Row],[Q2]]+0.8*R279</f>
        <v>-21.38487454493858</v>
      </c>
      <c r="S280" s="9">
        <f>testdata[[#This Row],[I2'']]*Q279+testdata[[#This Row],[Q2'']]*R279</f>
        <v>555.20496473759522</v>
      </c>
      <c r="T280" s="9">
        <f>testdata[[#This Row],[I2'']]*R279-testdata[[#This Row],[Q2'']]*Q279</f>
        <v>112.44924447644607</v>
      </c>
      <c r="U280" s="9">
        <f>0.2*testdata[[#This Row],[Re]]+0.8*U279</f>
        <v>193.46920501861553</v>
      </c>
      <c r="V280" s="9">
        <f>0.2*testdata[[#This Row],[Im]]+0.8*V279</f>
        <v>29.144056835059519</v>
      </c>
      <c r="W280" s="9">
        <f>IF(AND(testdata[[#This Row],[Re'']]&lt;&gt;0,testdata[[#This Row],[Im'']]&lt;&gt;0),2*PI()/ATAN(testdata[[#This Row],[Im'']]/testdata[[#This Row],[Re'']]),0)</f>
        <v>42.023757349199833</v>
      </c>
      <c r="X280" s="9">
        <f>IF(testdata[[#This Row],[pd-atan]]&gt;1.5*Z279,1.5*Z279,IF(testdata[[#This Row],[pd-atan]]&lt;0.67*Z279,0.67*Z279,testdata[[#This Row],[pd-atan]]))</f>
        <v>42.023757349199833</v>
      </c>
      <c r="Y280" s="9">
        <f>IF(testdata[[#This Row],[pd-limit1]]&lt;6,6,IF(testdata[[#This Row],[pd-limit1]]&gt;50,50,testdata[[#This Row],[pd-limit1]]))</f>
        <v>42.023757349199833</v>
      </c>
      <c r="Z280" s="14">
        <f>0.2*testdata[[#This Row],[pd-limit2]]+0.8*Z279</f>
        <v>40.532437487642397</v>
      </c>
      <c r="AA280" s="14">
        <f>0.33*testdata[[#This Row],[period]]+0.67*AA279</f>
        <v>39.560995554584302</v>
      </c>
      <c r="AB280" s="32">
        <f>TRUNC(testdata[[#This Row],[SmPd]]+0.5,0)</f>
        <v>40</v>
      </c>
      <c r="AC280" s="14">
        <f ca="1">IF(testdata[[#This Row],[PdInt]]&lt;=0,0,AVERAGE(OFFSET(testdata[[#This Row],[price]],0,0,-testdata[[#This Row],[PdInt]],1)))</f>
        <v>263.1473749999999</v>
      </c>
      <c r="AD280" s="14">
        <f ca="1">IF(testdata[[#This Row],[i]]&lt;11,testdata[[#This Row],[price]],(4*testdata[[#This Row],[iTrend]]+3*AC279+2*AC278+AC277)/10)</f>
        <v>263.37493717948712</v>
      </c>
      <c r="AE280" s="14">
        <f>(4*testdata[[#This Row],[price]]+3*H279+2*H278+H277)/10</f>
        <v>252.90050000000002</v>
      </c>
      <c r="AF280" t="str">
        <f ca="1">IF(OR(ROUND(testdata[[#This Row],[Trendline]],4)&lt;&gt;Table3[[#This Row],[Trendline]],ROUND(testdata[[#This Row],[SmPrice]],4)&lt;&gt;Table3[[#This Row],[SmPrice]]),"ERR","")</f>
        <v/>
      </c>
      <c r="AG280" s="3">
        <v>43140</v>
      </c>
      <c r="AH280" s="14">
        <v>39.561</v>
      </c>
      <c r="AI280" s="35">
        <v>40</v>
      </c>
      <c r="AJ280" s="14">
        <v>263.1474</v>
      </c>
      <c r="AK280" s="14">
        <v>263.37490000000003</v>
      </c>
      <c r="AL280" s="14">
        <v>252.90049999999999</v>
      </c>
    </row>
    <row r="281" spans="1:38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31">
        <f>(testdata[[#This Row],[high]]+testdata[[#This Row],[low]])/2</f>
        <v>254.59000000000003</v>
      </c>
      <c r="I281" s="24">
        <f>(4*testdata[[#This Row],[price]]+3*H280+2*H279+H278)/10</f>
        <v>253.09650000000002</v>
      </c>
      <c r="J281" s="9">
        <f>(0.0962*testdata[[#This Row],[smooth]]+0.5769*I279-0.5769*I277-0.0962*I275)*(0.075*$Z280+0.54)</f>
        <v>-14.519252715659894</v>
      </c>
      <c r="K281" s="14">
        <f t="shared" si="4"/>
        <v>-17.440738404236271</v>
      </c>
      <c r="L281" s="14">
        <f>(0.0962*testdata[[#This Row],[detrender]]+0.5769*J279-0.5769*J277-0.0962*J275)*(0.075*$Z280+0.54)</f>
        <v>-31.851167840041523</v>
      </c>
      <c r="M281" s="9">
        <f>(0.0962*testdata[[#This Row],[I1]]+0.5769*K279-0.5769*K277-0.0962*K275)*(0.075*$Z280+0.54)</f>
        <v>-21.598998369560206</v>
      </c>
      <c r="N281" s="9">
        <f>(0.0962*testdata[[#This Row],[Q1]]+0.5769*L279-0.5769*L277-0.0962*L275)*(0.075*$Z280+0.54)</f>
        <v>-12.756699977921652</v>
      </c>
      <c r="O281" s="9">
        <f>testdata[[#This Row],[I1]]-testdata[[#This Row],[JQ]]</f>
        <v>-4.6840384263146184</v>
      </c>
      <c r="P281" s="9">
        <f>testdata[[#This Row],[Q1]]+testdata[[#This Row],[jI]]</f>
        <v>-53.450166209601733</v>
      </c>
      <c r="Q281" s="9">
        <f>0.2*testdata[[#This Row],[I2]]+0.8*Q280</f>
        <v>11.685857838907452</v>
      </c>
      <c r="R281" s="9">
        <f>0.2*testdata[[#This Row],[Q2]]+0.8*R280</f>
        <v>-27.797932877871212</v>
      </c>
      <c r="S281" s="9">
        <f>testdata[[#This Row],[I2'']]*Q280+testdata[[#This Row],[Q2'']]*R280</f>
        <v>778.83865078131589</v>
      </c>
      <c r="T281" s="9">
        <f>testdata[[#This Row],[I2'']]*R280-testdata[[#This Row],[Q2'']]*Q280</f>
        <v>188.70440739086098</v>
      </c>
      <c r="U281" s="9">
        <f>0.2*testdata[[#This Row],[Re]]+0.8*U280</f>
        <v>310.54309417115564</v>
      </c>
      <c r="V281" s="9">
        <f>0.2*testdata[[#This Row],[Im]]+0.8*V280</f>
        <v>61.05612694621982</v>
      </c>
      <c r="W281" s="9">
        <f>IF(AND(testdata[[#This Row],[Re'']]&lt;&gt;0,testdata[[#This Row],[Im'']]&lt;&gt;0),2*PI()/ATAN(testdata[[#This Row],[Im'']]/testdata[[#This Row],[Re'']]),0)</f>
        <v>32.36509738586706</v>
      </c>
      <c r="X281" s="9">
        <f>IF(testdata[[#This Row],[pd-atan]]&gt;1.5*Z280,1.5*Z280,IF(testdata[[#This Row],[pd-atan]]&lt;0.67*Z280,0.67*Z280,testdata[[#This Row],[pd-atan]]))</f>
        <v>32.36509738586706</v>
      </c>
      <c r="Y281" s="9">
        <f>IF(testdata[[#This Row],[pd-limit1]]&lt;6,6,IF(testdata[[#This Row],[pd-limit1]]&gt;50,50,testdata[[#This Row],[pd-limit1]]))</f>
        <v>32.36509738586706</v>
      </c>
      <c r="Z281" s="14">
        <f>0.2*testdata[[#This Row],[pd-limit2]]+0.8*Z280</f>
        <v>38.89896946728733</v>
      </c>
      <c r="AA281" s="14">
        <f>0.33*testdata[[#This Row],[period]]+0.67*AA280</f>
        <v>39.342526945776299</v>
      </c>
      <c r="AB281" s="32">
        <f>TRUNC(testdata[[#This Row],[SmPd]]+0.5,0)</f>
        <v>39</v>
      </c>
      <c r="AC281" s="14">
        <f ca="1">IF(testdata[[#This Row],[PdInt]]&lt;=0,0,AVERAGE(OFFSET(testdata[[#This Row],[price]],0,0,-testdata[[#This Row],[PdInt]],1)))</f>
        <v>263.31423076923068</v>
      </c>
      <c r="AD281" s="14">
        <f ca="1">IF(testdata[[#This Row],[i]]&lt;11,testdata[[#This Row],[price]],(4*testdata[[#This Row],[iTrend]]+3*AC280+2*AC279+AC278)/10)</f>
        <v>263.33135352564091</v>
      </c>
      <c r="AE281" s="14">
        <f>(4*testdata[[#This Row],[price]]+3*H280+2*H279+H278)/10</f>
        <v>253.09650000000002</v>
      </c>
      <c r="AF281" t="str">
        <f ca="1">IF(OR(ROUND(testdata[[#This Row],[Trendline]],4)&lt;&gt;Table3[[#This Row],[Trendline]],ROUND(testdata[[#This Row],[SmPrice]],4)&lt;&gt;Table3[[#This Row],[SmPrice]]),"ERR","")</f>
        <v/>
      </c>
      <c r="AG281" s="3">
        <v>43143</v>
      </c>
      <c r="AH281" s="14">
        <v>39.342500000000001</v>
      </c>
      <c r="AI281" s="35">
        <v>39</v>
      </c>
      <c r="AJ281" s="14">
        <v>263.31420000000003</v>
      </c>
      <c r="AK281" s="14">
        <v>263.33139999999997</v>
      </c>
      <c r="AL281" s="14">
        <v>253.09649999999999</v>
      </c>
    </row>
    <row r="282" spans="1:38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31">
        <f>(testdata[[#This Row],[high]]+testdata[[#This Row],[low]])/2</f>
        <v>255.19499999999999</v>
      </c>
      <c r="I282" s="24">
        <f>(4*testdata[[#This Row],[price]]+3*H281+2*H280+H279)/10</f>
        <v>253.5215</v>
      </c>
      <c r="J282" s="9">
        <f>(0.0962*testdata[[#This Row],[smooth]]+0.5769*I280-0.5769*I278-0.0962*I276)*(0.075*$Z281+0.54)</f>
        <v>-16.236362336803833</v>
      </c>
      <c r="K282" s="14">
        <f t="shared" si="4"/>
        <v>-24.276560667328113</v>
      </c>
      <c r="L282" s="14">
        <f>(0.0962*testdata[[#This Row],[detrender]]+0.5769*J280-0.5769*J278-0.0962*J276)*(0.075*$Z281+0.54)</f>
        <v>-8.2680340370212182</v>
      </c>
      <c r="M282" s="9">
        <f>(0.0962*testdata[[#This Row],[I1]]+0.5769*K280-0.5769*K278-0.0962*K276)*(0.075*$Z281+0.54)</f>
        <v>-22.763025832988362</v>
      </c>
      <c r="N282" s="9">
        <f>(0.0962*testdata[[#This Row],[Q1]]+0.5769*L280-0.5769*L278-0.0962*L276)*(0.075*$Z281+0.54)</f>
        <v>-16.218722103757798</v>
      </c>
      <c r="O282" s="9">
        <f>testdata[[#This Row],[I1]]-testdata[[#This Row],[JQ]]</f>
        <v>-8.0578385635703142</v>
      </c>
      <c r="P282" s="9">
        <f>testdata[[#This Row],[Q1]]+testdata[[#This Row],[jI]]</f>
        <v>-31.031059870009578</v>
      </c>
      <c r="Q282" s="9">
        <f>0.2*testdata[[#This Row],[I2]]+0.8*Q281</f>
        <v>7.7371185584118987</v>
      </c>
      <c r="R282" s="9">
        <f>0.2*testdata[[#This Row],[Q2]]+0.8*R281</f>
        <v>-28.444558276298888</v>
      </c>
      <c r="S282" s="9">
        <f>testdata[[#This Row],[I2'']]*Q281+testdata[[#This Row],[Q2'']]*R281</f>
        <v>881.11478926162658</v>
      </c>
      <c r="T282" s="9">
        <f>testdata[[#This Row],[I2'']]*R281-testdata[[#This Row],[Q2'']]*Q281</f>
        <v>117.32316195248157</v>
      </c>
      <c r="U282" s="9">
        <f>0.2*testdata[[#This Row],[Re]]+0.8*U281</f>
        <v>424.65743318924984</v>
      </c>
      <c r="V282" s="9">
        <f>0.2*testdata[[#This Row],[Im]]+0.8*V281</f>
        <v>72.309533947472175</v>
      </c>
      <c r="W282" s="9">
        <f>IF(AND(testdata[[#This Row],[Re'']]&lt;&gt;0,testdata[[#This Row],[Im'']]&lt;&gt;0),2*PI()/ATAN(testdata[[#This Row],[Im'']]/testdata[[#This Row],[Re'']]),0)</f>
        <v>37.253628804479298</v>
      </c>
      <c r="X282" s="9">
        <f>IF(testdata[[#This Row],[pd-atan]]&gt;1.5*Z281,1.5*Z281,IF(testdata[[#This Row],[pd-atan]]&lt;0.67*Z281,0.67*Z281,testdata[[#This Row],[pd-atan]]))</f>
        <v>37.253628804479298</v>
      </c>
      <c r="Y282" s="9">
        <f>IF(testdata[[#This Row],[pd-limit1]]&lt;6,6,IF(testdata[[#This Row],[pd-limit1]]&gt;50,50,testdata[[#This Row],[pd-limit1]]))</f>
        <v>37.253628804479298</v>
      </c>
      <c r="Z282" s="14">
        <f>0.2*testdata[[#This Row],[pd-limit2]]+0.8*Z281</f>
        <v>38.569901334725728</v>
      </c>
      <c r="AA282" s="14">
        <f>0.33*testdata[[#This Row],[period]]+0.67*AA281</f>
        <v>39.087560494129612</v>
      </c>
      <c r="AB282" s="32">
        <f>TRUNC(testdata[[#This Row],[SmPd]]+0.5,0)</f>
        <v>39</v>
      </c>
      <c r="AC282" s="14">
        <f ca="1">IF(testdata[[#This Row],[PdInt]]&lt;=0,0,AVERAGE(OFFSET(testdata[[#This Row],[price]],0,0,-testdata[[#This Row],[PdInt]],1)))</f>
        <v>263.28346153846144</v>
      </c>
      <c r="AD282" s="14">
        <f ca="1">IF(testdata[[#This Row],[i]]&lt;11,testdata[[#This Row],[price]],(4*testdata[[#This Row],[iTrend]]+3*AC281+2*AC280+AC279)/10)</f>
        <v>263.28880833333329</v>
      </c>
      <c r="AE282" s="14">
        <f>(4*testdata[[#This Row],[price]]+3*H281+2*H280+H279)/10</f>
        <v>253.5215</v>
      </c>
      <c r="AF282" t="str">
        <f ca="1">IF(OR(ROUND(testdata[[#This Row],[Trendline]],4)&lt;&gt;Table3[[#This Row],[Trendline]],ROUND(testdata[[#This Row],[SmPrice]],4)&lt;&gt;Table3[[#This Row],[SmPrice]]),"ERR","")</f>
        <v/>
      </c>
      <c r="AG282" s="3">
        <v>43144</v>
      </c>
      <c r="AH282" s="14">
        <v>39.087600000000002</v>
      </c>
      <c r="AI282" s="35">
        <v>39</v>
      </c>
      <c r="AJ282" s="14">
        <v>263.2835</v>
      </c>
      <c r="AK282" s="14">
        <v>263.28879999999998</v>
      </c>
      <c r="AL282" s="14">
        <v>253.5215</v>
      </c>
    </row>
    <row r="283" spans="1:38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31">
        <f>(testdata[[#This Row],[high]]+testdata[[#This Row],[low]])/2</f>
        <v>257.29500000000002</v>
      </c>
      <c r="I283" s="24">
        <f>(4*testdata[[#This Row],[price]]+3*H282+2*H281+H280)/10</f>
        <v>255.26850000000005</v>
      </c>
      <c r="J283" s="9">
        <f>(0.0962*testdata[[#This Row],[smooth]]+0.5769*I281-0.5769*I279-0.0962*I277)*(0.075*$Z282+0.54)</f>
        <v>-7.6905661671479963</v>
      </c>
      <c r="K283" s="14">
        <f t="shared" si="4"/>
        <v>-19.978170680438186</v>
      </c>
      <c r="L283" s="14">
        <f>(0.0962*testdata[[#This Row],[detrender]]+0.5769*J281-0.5769*J279-0.0962*J277)*(0.075*$Z282+0.54)</f>
        <v>20.292759019394918</v>
      </c>
      <c r="M283" s="9">
        <f>(0.0962*testdata[[#This Row],[I1]]+0.5769*K281-0.5769*K279-0.0962*K277)*(0.075*$Z282+0.54)</f>
        <v>-28.176860150274482</v>
      </c>
      <c r="N283" s="9">
        <f>(0.0962*testdata[[#This Row],[Q1]]+0.5769*L281-0.5769*L279-0.0962*L277)*(0.075*$Z282+0.54)</f>
        <v>-5.6178228802731276</v>
      </c>
      <c r="O283" s="9">
        <f>testdata[[#This Row],[I1]]-testdata[[#This Row],[JQ]]</f>
        <v>-14.360347800165059</v>
      </c>
      <c r="P283" s="9">
        <f>testdata[[#This Row],[Q1]]+testdata[[#This Row],[jI]]</f>
        <v>-7.8841011308795643</v>
      </c>
      <c r="Q283" s="9">
        <f>0.2*testdata[[#This Row],[I2]]+0.8*Q282</f>
        <v>3.3176252866965079</v>
      </c>
      <c r="R283" s="9">
        <f>0.2*testdata[[#This Row],[Q2]]+0.8*R282</f>
        <v>-24.332466847215024</v>
      </c>
      <c r="S283" s="9">
        <f>testdata[[#This Row],[I2'']]*Q282+testdata[[#This Row],[Q2'']]*R282</f>
        <v>717.79513141727455</v>
      </c>
      <c r="T283" s="9">
        <f>testdata[[#This Row],[I2'']]*R282-testdata[[#This Row],[Q2'']]*Q282</f>
        <v>93.894795009167979</v>
      </c>
      <c r="U283" s="9">
        <f>0.2*testdata[[#This Row],[Re]]+0.8*U282</f>
        <v>483.28497283485478</v>
      </c>
      <c r="V283" s="9">
        <f>0.2*testdata[[#This Row],[Im]]+0.8*V282</f>
        <v>76.626586159811339</v>
      </c>
      <c r="W283" s="9">
        <f>IF(AND(testdata[[#This Row],[Re'']]&lt;&gt;0,testdata[[#This Row],[Im'']]&lt;&gt;0),2*PI()/ATAN(testdata[[#This Row],[Im'']]/testdata[[#This Row],[Re'']]),0)</f>
        <v>39.958016062421841</v>
      </c>
      <c r="X283" s="9">
        <f>IF(testdata[[#This Row],[pd-atan]]&gt;1.5*Z282,1.5*Z282,IF(testdata[[#This Row],[pd-atan]]&lt;0.67*Z282,0.67*Z282,testdata[[#This Row],[pd-atan]]))</f>
        <v>39.958016062421841</v>
      </c>
      <c r="Y283" s="9">
        <f>IF(testdata[[#This Row],[pd-limit1]]&lt;6,6,IF(testdata[[#This Row],[pd-limit1]]&gt;50,50,testdata[[#This Row],[pd-limit1]]))</f>
        <v>39.958016062421841</v>
      </c>
      <c r="Z283" s="14">
        <f>0.2*testdata[[#This Row],[pd-limit2]]+0.8*Z282</f>
        <v>38.847524280264956</v>
      </c>
      <c r="AA283" s="14">
        <f>0.33*testdata[[#This Row],[period]]+0.67*AA282</f>
        <v>39.008348543554277</v>
      </c>
      <c r="AB283" s="32">
        <f>TRUNC(testdata[[#This Row],[SmPd]]+0.5,0)</f>
        <v>39</v>
      </c>
      <c r="AC283" s="14">
        <f ca="1">IF(testdata[[#This Row],[PdInt]]&lt;=0,0,AVERAGE(OFFSET(testdata[[#This Row],[price]],0,0,-testdata[[#This Row],[PdInt]],1)))</f>
        <v>263.25512820512813</v>
      </c>
      <c r="AD283" s="14">
        <f ca="1">IF(testdata[[#This Row],[i]]&lt;11,testdata[[#This Row],[price]],(4*testdata[[#This Row],[iTrend]]+3*AC282+2*AC281+AC280)/10)</f>
        <v>263.26467339743579</v>
      </c>
      <c r="AE283" s="14">
        <f>(4*testdata[[#This Row],[price]]+3*H282+2*H281+H280)/10</f>
        <v>255.26850000000005</v>
      </c>
      <c r="AF283" t="str">
        <f ca="1">IF(OR(ROUND(testdata[[#This Row],[Trendline]],4)&lt;&gt;Table3[[#This Row],[Trendline]],ROUND(testdata[[#This Row],[SmPrice]],4)&lt;&gt;Table3[[#This Row],[SmPrice]]),"ERR","")</f>
        <v/>
      </c>
      <c r="AG283" s="3">
        <v>43145</v>
      </c>
      <c r="AH283" s="14">
        <v>39.008299999999998</v>
      </c>
      <c r="AI283" s="35">
        <v>39</v>
      </c>
      <c r="AJ283" s="14">
        <v>263.25510000000003</v>
      </c>
      <c r="AK283" s="14">
        <v>263.2647</v>
      </c>
      <c r="AL283" s="14">
        <v>255.26849999999999</v>
      </c>
    </row>
    <row r="284" spans="1:38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31">
        <f>(testdata[[#This Row],[high]]+testdata[[#This Row],[low]])/2</f>
        <v>260.91500000000002</v>
      </c>
      <c r="I284" s="24">
        <f>(4*testdata[[#This Row],[price]]+3*H283+2*H282+H281)/10</f>
        <v>258.05250000000001</v>
      </c>
      <c r="J284" s="9">
        <f>(0.0962*testdata[[#This Row],[smooth]]+0.5769*I282-0.5769*I280-0.0962*I278)*(0.075*$Z283+0.54)</f>
        <v>0.91266480920506632</v>
      </c>
      <c r="K284" s="14">
        <f t="shared" si="4"/>
        <v>-14.519252715659894</v>
      </c>
      <c r="L284" s="14">
        <f>(0.0962*testdata[[#This Row],[detrender]]+0.5769*J282-0.5769*J280-0.0962*J278)*(0.075*$Z283+0.54)</f>
        <v>13.552638122610224</v>
      </c>
      <c r="M284" s="9">
        <f>(0.0962*testdata[[#This Row],[I1]]+0.5769*K282-0.5769*K280-0.0962*K278)*(0.075*$Z283+0.54)</f>
        <v>-30.72684953180563</v>
      </c>
      <c r="N284" s="9">
        <f>(0.0962*testdata[[#This Row],[Q1]]+0.5769*L282-0.5769*L280-0.0962*L278)*(0.075*$Z283+0.54)</f>
        <v>52.895551167326246</v>
      </c>
      <c r="O284" s="9">
        <f>testdata[[#This Row],[I1]]-testdata[[#This Row],[JQ]]</f>
        <v>-67.414803882986135</v>
      </c>
      <c r="P284" s="9">
        <f>testdata[[#This Row],[Q1]]+testdata[[#This Row],[jI]]</f>
        <v>-17.174211409195408</v>
      </c>
      <c r="Q284" s="9">
        <f>0.2*testdata[[#This Row],[I2]]+0.8*Q283</f>
        <v>-10.828860547240021</v>
      </c>
      <c r="R284" s="9">
        <f>0.2*testdata[[#This Row],[Q2]]+0.8*R283</f>
        <v>-22.900815759611103</v>
      </c>
      <c r="S284" s="9">
        <f>testdata[[#This Row],[I2'']]*Q283+testdata[[#This Row],[Q2'']]*R283</f>
        <v>521.30723866728283</v>
      </c>
      <c r="T284" s="9">
        <f>testdata[[#This Row],[I2'']]*R283-testdata[[#This Row],[Q2'']]*Q283</f>
        <v>339.46921570889629</v>
      </c>
      <c r="U284" s="9">
        <f>0.2*testdata[[#This Row],[Re]]+0.8*U283</f>
        <v>490.88942600134044</v>
      </c>
      <c r="V284" s="9">
        <f>0.2*testdata[[#This Row],[Im]]+0.8*V283</f>
        <v>129.19511206962832</v>
      </c>
      <c r="W284" s="9">
        <f>IF(AND(testdata[[#This Row],[Re'']]&lt;&gt;0,testdata[[#This Row],[Im'']]&lt;&gt;0),2*PI()/ATAN(testdata[[#This Row],[Im'']]/testdata[[#This Row],[Re'']]),0)</f>
        <v>24.414962274152941</v>
      </c>
      <c r="X284" s="9">
        <f>IF(testdata[[#This Row],[pd-atan]]&gt;1.5*Z283,1.5*Z283,IF(testdata[[#This Row],[pd-atan]]&lt;0.67*Z283,0.67*Z283,testdata[[#This Row],[pd-atan]]))</f>
        <v>26.027841267777521</v>
      </c>
      <c r="Y284" s="9">
        <f>IF(testdata[[#This Row],[pd-limit1]]&lt;6,6,IF(testdata[[#This Row],[pd-limit1]]&gt;50,50,testdata[[#This Row],[pd-limit1]]))</f>
        <v>26.027841267777521</v>
      </c>
      <c r="Z284" s="14">
        <f>0.2*testdata[[#This Row],[pd-limit2]]+0.8*Z283</f>
        <v>36.283587677767471</v>
      </c>
      <c r="AA284" s="14">
        <f>0.33*testdata[[#This Row],[period]]+0.67*AA283</f>
        <v>38.109177457844631</v>
      </c>
      <c r="AB284" s="32">
        <f>TRUNC(testdata[[#This Row],[SmPd]]+0.5,0)</f>
        <v>38</v>
      </c>
      <c r="AC284" s="14">
        <f ca="1">IF(testdata[[#This Row],[PdInt]]&lt;=0,0,AVERAGE(OFFSET(testdata[[#This Row],[price]],0,0,-testdata[[#This Row],[PdInt]],1)))</f>
        <v>263.4810526315789</v>
      </c>
      <c r="AD284" s="14">
        <f ca="1">IF(testdata[[#This Row],[i]]&lt;11,testdata[[#This Row],[price]],(4*testdata[[#This Row],[iTrend]]+3*AC283+2*AC282+AC281)/10)</f>
        <v>263.3570748987853</v>
      </c>
      <c r="AE284" s="14">
        <f>(4*testdata[[#This Row],[price]]+3*H283+2*H282+H281)/10</f>
        <v>258.05250000000001</v>
      </c>
      <c r="AF284" t="str">
        <f ca="1">IF(OR(ROUND(testdata[[#This Row],[Trendline]],4)&lt;&gt;Table3[[#This Row],[Trendline]],ROUND(testdata[[#This Row],[SmPrice]],4)&lt;&gt;Table3[[#This Row],[SmPrice]]),"ERR","")</f>
        <v/>
      </c>
      <c r="AG284" s="3">
        <v>43146</v>
      </c>
      <c r="AH284" s="14">
        <v>38.109200000000001</v>
      </c>
      <c r="AI284" s="35">
        <v>38</v>
      </c>
      <c r="AJ284" s="14">
        <v>263.48110000000003</v>
      </c>
      <c r="AK284" s="14">
        <v>263.3571</v>
      </c>
      <c r="AL284" s="14">
        <v>258.05250000000001</v>
      </c>
    </row>
    <row r="285" spans="1:38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31">
        <f>(testdata[[#This Row],[high]]+testdata[[#This Row],[low]])/2</f>
        <v>263.70000000000005</v>
      </c>
      <c r="I285" s="24">
        <f>(4*testdata[[#This Row],[price]]+3*H284+2*H283+H282)/10</f>
        <v>260.73300000000006</v>
      </c>
      <c r="J285" s="9">
        <f>(0.0962*testdata[[#This Row],[smooth]]+0.5769*I283-0.5769*I281-0.0962*I279)*(0.075*$Z284+0.54)</f>
        <v>5.5291637443392476</v>
      </c>
      <c r="K285" s="14">
        <f t="shared" si="4"/>
        <v>-16.236362336803833</v>
      </c>
      <c r="L285" s="14">
        <f>(0.0962*testdata[[#This Row],[detrender]]+0.5769*J283-0.5769*J281-0.0962*J279)*(0.075*$Z284+0.54)</f>
        <v>22.198740983801418</v>
      </c>
      <c r="M285" s="9">
        <f>(0.0962*testdata[[#This Row],[I1]]+0.5769*K283-0.5769*K281-0.0962*K279)*(0.075*$Z284+0.54)</f>
        <v>-7.7989548817724108</v>
      </c>
      <c r="N285" s="9">
        <f>(0.0962*testdata[[#This Row],[Q1]]+0.5769*L283-0.5769*L281-0.0962*L279)*(0.075*$Z284+0.54)</f>
        <v>112.02516792869078</v>
      </c>
      <c r="O285" s="9">
        <f>testdata[[#This Row],[I1]]-testdata[[#This Row],[JQ]]</f>
        <v>-128.2615302654946</v>
      </c>
      <c r="P285" s="9">
        <f>testdata[[#This Row],[Q1]]+testdata[[#This Row],[jI]]</f>
        <v>14.399786102029008</v>
      </c>
      <c r="Q285" s="9">
        <f>0.2*testdata[[#This Row],[I2]]+0.8*Q284</f>
        <v>-34.315394490890938</v>
      </c>
      <c r="R285" s="9">
        <f>0.2*testdata[[#This Row],[Q2]]+0.8*R284</f>
        <v>-15.44069538728308</v>
      </c>
      <c r="S285" s="9">
        <f>testdata[[#This Row],[I2'']]*Q284+testdata[[#This Row],[Q2'']]*R284</f>
        <v>725.2011418298332</v>
      </c>
      <c r="T285" s="9">
        <f>testdata[[#This Row],[I2'']]*R284-testdata[[#This Row],[Q2'']]*Q284</f>
        <v>618.64538985296656</v>
      </c>
      <c r="U285" s="9">
        <f>0.2*testdata[[#This Row],[Re]]+0.8*U284</f>
        <v>537.75176916703901</v>
      </c>
      <c r="V285" s="9">
        <f>0.2*testdata[[#This Row],[Im]]+0.8*V284</f>
        <v>227.08516762629597</v>
      </c>
      <c r="W285" s="9">
        <f>IF(AND(testdata[[#This Row],[Re'']]&lt;&gt;0,testdata[[#This Row],[Im'']]&lt;&gt;0),2*PI()/ATAN(testdata[[#This Row],[Im'']]/testdata[[#This Row],[Re'']]),0)</f>
        <v>15.724874712093255</v>
      </c>
      <c r="X285" s="9">
        <f>IF(testdata[[#This Row],[pd-atan]]&gt;1.5*Z284,1.5*Z284,IF(testdata[[#This Row],[pd-atan]]&lt;0.67*Z284,0.67*Z284,testdata[[#This Row],[pd-atan]]))</f>
        <v>24.310003744104208</v>
      </c>
      <c r="Y285" s="9">
        <f>IF(testdata[[#This Row],[pd-limit1]]&lt;6,6,IF(testdata[[#This Row],[pd-limit1]]&gt;50,50,testdata[[#This Row],[pd-limit1]]))</f>
        <v>24.310003744104208</v>
      </c>
      <c r="Z285" s="14">
        <f>0.2*testdata[[#This Row],[pd-limit2]]+0.8*Z284</f>
        <v>33.88887089103482</v>
      </c>
      <c r="AA285" s="14">
        <f>0.33*testdata[[#This Row],[period]]+0.67*AA284</f>
        <v>36.716476290797395</v>
      </c>
      <c r="AB285" s="32">
        <f>TRUNC(testdata[[#This Row],[SmPd]]+0.5,0)</f>
        <v>37</v>
      </c>
      <c r="AC285" s="14">
        <f ca="1">IF(testdata[[#This Row],[PdInt]]&lt;=0,0,AVERAGE(OFFSET(testdata[[#This Row],[price]],0,0,-testdata[[#This Row],[PdInt]],1)))</f>
        <v>263.80000000000007</v>
      </c>
      <c r="AD285" s="14">
        <f ca="1">IF(testdata[[#This Row],[i]]&lt;11,testdata[[#This Row],[price]],(4*testdata[[#This Row],[iTrend]]+3*AC284+2*AC283+AC282)/10)</f>
        <v>263.54368758434543</v>
      </c>
      <c r="AE285" s="14">
        <f>(4*testdata[[#This Row],[price]]+3*H284+2*H283+H282)/10</f>
        <v>260.73300000000006</v>
      </c>
      <c r="AF285" t="str">
        <f ca="1">IF(OR(ROUND(testdata[[#This Row],[Trendline]],4)&lt;&gt;Table3[[#This Row],[Trendline]],ROUND(testdata[[#This Row],[SmPrice]],4)&lt;&gt;Table3[[#This Row],[SmPrice]]),"ERR","")</f>
        <v/>
      </c>
      <c r="AG285" s="3">
        <v>43147</v>
      </c>
      <c r="AH285" s="14">
        <v>36.716500000000003</v>
      </c>
      <c r="AI285" s="35">
        <v>37</v>
      </c>
      <c r="AJ285" s="14">
        <v>263.8</v>
      </c>
      <c r="AK285" s="14">
        <v>263.5437</v>
      </c>
      <c r="AL285" s="14">
        <v>260.733</v>
      </c>
    </row>
    <row r="286" spans="1:38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31">
        <f>(testdata[[#This Row],[high]]+testdata[[#This Row],[low]])/2</f>
        <v>262.05499999999995</v>
      </c>
      <c r="I286" s="24">
        <f>(4*testdata[[#This Row],[price]]+3*H285+2*H284+H283)/10</f>
        <v>261.84450000000004</v>
      </c>
      <c r="J286" s="9">
        <f>(0.0962*testdata[[#This Row],[smooth]]+0.5769*I284-0.5769*I282-0.0962*I280)*(0.075*$Z285+0.54)</f>
        <v>10.70677372402446</v>
      </c>
      <c r="K286" s="14">
        <f t="shared" si="4"/>
        <v>-7.6905661671479963</v>
      </c>
      <c r="L286" s="14">
        <f>(0.0962*testdata[[#This Row],[detrender]]+0.5769*J284-0.5769*J282-0.0962*J280)*(0.075*$Z285+0.54)</f>
        <v>39.584500739819319</v>
      </c>
      <c r="M286" s="9">
        <f>(0.0962*testdata[[#This Row],[I1]]+0.5769*K284-0.5769*K282-0.0962*K280)*(0.075*$Z285+0.54)</f>
        <v>18.217355315515814</v>
      </c>
      <c r="N286" s="9">
        <f>(0.0962*testdata[[#This Row],[Q1]]+0.5769*L284-0.5769*L282-0.0962*L280)*(0.075*$Z285+0.54)</f>
        <v>59.171472600273489</v>
      </c>
      <c r="O286" s="9">
        <f>testdata[[#This Row],[I1]]-testdata[[#This Row],[JQ]]</f>
        <v>-66.862038767421481</v>
      </c>
      <c r="P286" s="9">
        <f>testdata[[#This Row],[Q1]]+testdata[[#This Row],[jI]]</f>
        <v>57.801856055335136</v>
      </c>
      <c r="Q286" s="9">
        <f>0.2*testdata[[#This Row],[I2]]+0.8*Q285</f>
        <v>-40.824723346197047</v>
      </c>
      <c r="R286" s="9">
        <f>0.2*testdata[[#This Row],[Q2]]+0.8*R285</f>
        <v>-0.7921850987594361</v>
      </c>
      <c r="S286" s="9">
        <f>testdata[[#This Row],[I2'']]*Q285+testdata[[#This Row],[Q2'']]*R285</f>
        <v>1413.1483754065259</v>
      </c>
      <c r="T286" s="9">
        <f>testdata[[#This Row],[I2'']]*R285-testdata[[#This Row],[Q2'']]*Q285</f>
        <v>603.17797328499717</v>
      </c>
      <c r="U286" s="9">
        <f>0.2*testdata[[#This Row],[Re]]+0.8*U285</f>
        <v>712.8310904149364</v>
      </c>
      <c r="V286" s="9">
        <f>0.2*testdata[[#This Row],[Im]]+0.8*V285</f>
        <v>302.30372875803624</v>
      </c>
      <c r="W286" s="9">
        <f>IF(AND(testdata[[#This Row],[Re'']]&lt;&gt;0,testdata[[#This Row],[Im'']]&lt;&gt;0),2*PI()/ATAN(testdata[[#This Row],[Im'']]/testdata[[#This Row],[Re'']]),0)</f>
        <v>15.664937337740696</v>
      </c>
      <c r="X286" s="9">
        <f>IF(testdata[[#This Row],[pd-atan]]&gt;1.5*Z285,1.5*Z285,IF(testdata[[#This Row],[pd-atan]]&lt;0.67*Z285,0.67*Z285,testdata[[#This Row],[pd-atan]]))</f>
        <v>22.705543496993332</v>
      </c>
      <c r="Y286" s="9">
        <f>IF(testdata[[#This Row],[pd-limit1]]&lt;6,6,IF(testdata[[#This Row],[pd-limit1]]&gt;50,50,testdata[[#This Row],[pd-limit1]]))</f>
        <v>22.705543496993332</v>
      </c>
      <c r="Z286" s="14">
        <f>0.2*testdata[[#This Row],[pd-limit2]]+0.8*Z285</f>
        <v>31.652205412226525</v>
      </c>
      <c r="AA286" s="14">
        <f>0.33*testdata[[#This Row],[period]]+0.67*AA285</f>
        <v>35.045266900869009</v>
      </c>
      <c r="AB286" s="32">
        <f>TRUNC(testdata[[#This Row],[SmPd]]+0.5,0)</f>
        <v>35</v>
      </c>
      <c r="AC286" s="14">
        <f ca="1">IF(testdata[[#This Row],[PdInt]]&lt;=0,0,AVERAGE(OFFSET(testdata[[#This Row],[price]],0,0,-testdata[[#This Row],[PdInt]],1)))</f>
        <v>264.28628571428584</v>
      </c>
      <c r="AD286" s="14">
        <f ca="1">IF(testdata[[#This Row],[i]]&lt;11,testdata[[#This Row],[price]],(4*testdata[[#This Row],[iTrend]]+3*AC285+2*AC284+AC283)/10)</f>
        <v>263.87623763254294</v>
      </c>
      <c r="AE286" s="14">
        <f>(4*testdata[[#This Row],[price]]+3*H285+2*H284+H283)/10</f>
        <v>261.84450000000004</v>
      </c>
      <c r="AF286" t="str">
        <f ca="1">IF(OR(ROUND(testdata[[#This Row],[Trendline]],4)&lt;&gt;Table3[[#This Row],[Trendline]],ROUND(testdata[[#This Row],[SmPrice]],4)&lt;&gt;Table3[[#This Row],[SmPrice]]),"ERR","")</f>
        <v/>
      </c>
      <c r="AG286" s="3">
        <v>43151</v>
      </c>
      <c r="AH286" s="14">
        <v>35.045299999999997</v>
      </c>
      <c r="AI286" s="35">
        <v>35</v>
      </c>
      <c r="AJ286" s="14">
        <v>264.28629999999998</v>
      </c>
      <c r="AK286" s="14">
        <v>263.87619999999998</v>
      </c>
      <c r="AL286" s="14">
        <v>261.84449999999998</v>
      </c>
    </row>
    <row r="287" spans="1:38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31">
        <f>(testdata[[#This Row],[high]]+testdata[[#This Row],[low]])/2</f>
        <v>262.28999999999996</v>
      </c>
      <c r="I287" s="24">
        <f>(4*testdata[[#This Row],[price]]+3*H286+2*H285+H284)/10</f>
        <v>262.36399999999998</v>
      </c>
      <c r="J287" s="9">
        <f>(0.0962*testdata[[#This Row],[smooth]]+0.5769*I285-0.5769*I283-0.0962*I281)*(0.075*$Z286+0.54)</f>
        <v>11.783884245928055</v>
      </c>
      <c r="K287" s="14">
        <f t="shared" si="4"/>
        <v>0.91266480920506632</v>
      </c>
      <c r="L287" s="14">
        <f>(0.0962*testdata[[#This Row],[detrender]]+0.5769*J285-0.5769*J283-0.0962*J281)*(0.075*$Z286+0.54)</f>
        <v>29.596125817014727</v>
      </c>
      <c r="M287" s="9">
        <f>(0.0962*testdata[[#This Row],[I1]]+0.5769*K285-0.5769*K283-0.0962*K281)*(0.075*$Z286+0.54)</f>
        <v>11.434922690141089</v>
      </c>
      <c r="N287" s="9">
        <f>(0.0962*testdata[[#This Row],[Q1]]+0.5769*L285-0.5769*L283-0.0962*L281)*(0.075*$Z286+0.54)</f>
        <v>20.428850868342519</v>
      </c>
      <c r="O287" s="9">
        <f>testdata[[#This Row],[I1]]-testdata[[#This Row],[JQ]]</f>
        <v>-19.516186059137453</v>
      </c>
      <c r="P287" s="9">
        <f>testdata[[#This Row],[Q1]]+testdata[[#This Row],[jI]]</f>
        <v>41.031048507155816</v>
      </c>
      <c r="Q287" s="9">
        <f>0.2*testdata[[#This Row],[I2]]+0.8*Q286</f>
        <v>-36.563015888785124</v>
      </c>
      <c r="R287" s="9">
        <f>0.2*testdata[[#This Row],[Q2]]+0.8*R286</f>
        <v>7.5724616224236145</v>
      </c>
      <c r="S287" s="9">
        <f>testdata[[#This Row],[I2'']]*Q286+testdata[[#This Row],[Q2'']]*R286</f>
        <v>1486.676217104048</v>
      </c>
      <c r="T287" s="9">
        <f>testdata[[#This Row],[I2'']]*R286-testdata[[#This Row],[Q2'']]*Q286</f>
        <v>338.1083271379386</v>
      </c>
      <c r="U287" s="9">
        <f>0.2*testdata[[#This Row],[Re]]+0.8*U286</f>
        <v>867.60011575275871</v>
      </c>
      <c r="V287" s="9">
        <f>0.2*testdata[[#This Row],[Im]]+0.8*V286</f>
        <v>309.46464843401674</v>
      </c>
      <c r="W287" s="9">
        <f>IF(AND(testdata[[#This Row],[Re'']]&lt;&gt;0,testdata[[#This Row],[Im'']]&lt;&gt;0),2*PI()/ATAN(testdata[[#This Row],[Im'']]/testdata[[#This Row],[Re'']]),0)</f>
        <v>18.338500861549729</v>
      </c>
      <c r="X287" s="9">
        <f>IF(testdata[[#This Row],[pd-atan]]&gt;1.5*Z286,1.5*Z286,IF(testdata[[#This Row],[pd-atan]]&lt;0.67*Z286,0.67*Z286,testdata[[#This Row],[pd-atan]]))</f>
        <v>21.206977626191772</v>
      </c>
      <c r="Y287" s="9">
        <f>IF(testdata[[#This Row],[pd-limit1]]&lt;6,6,IF(testdata[[#This Row],[pd-limit1]]&gt;50,50,testdata[[#This Row],[pd-limit1]]))</f>
        <v>21.206977626191772</v>
      </c>
      <c r="Z287" s="14">
        <f>0.2*testdata[[#This Row],[pd-limit2]]+0.8*Z286</f>
        <v>29.563159855019578</v>
      </c>
      <c r="AA287" s="14">
        <f>0.33*testdata[[#This Row],[period]]+0.67*AA286</f>
        <v>33.236171575738695</v>
      </c>
      <c r="AB287" s="32">
        <f>TRUNC(testdata[[#This Row],[SmPd]]+0.5,0)</f>
        <v>33</v>
      </c>
      <c r="AC287" s="14">
        <f ca="1">IF(testdata[[#This Row],[PdInt]]&lt;=0,0,AVERAGE(OFFSET(testdata[[#This Row],[price]],0,0,-testdata[[#This Row],[PdInt]],1)))</f>
        <v>264.74272727272734</v>
      </c>
      <c r="AD287" s="14">
        <f ca="1">IF(testdata[[#This Row],[i]]&lt;11,testdata[[#This Row],[price]],(4*testdata[[#This Row],[iTrend]]+3*AC286+2*AC285+AC284)/10)</f>
        <v>264.29108188653453</v>
      </c>
      <c r="AE287" s="14">
        <f>(4*testdata[[#This Row],[price]]+3*H286+2*H285+H284)/10</f>
        <v>262.36399999999998</v>
      </c>
      <c r="AF287" t="str">
        <f ca="1">IF(OR(ROUND(testdata[[#This Row],[Trendline]],4)&lt;&gt;Table3[[#This Row],[Trendline]],ROUND(testdata[[#This Row],[SmPrice]],4)&lt;&gt;Table3[[#This Row],[SmPrice]]),"ERR","")</f>
        <v/>
      </c>
      <c r="AG287" s="3">
        <v>43152</v>
      </c>
      <c r="AH287" s="14">
        <v>33.236199999999997</v>
      </c>
      <c r="AI287" s="35">
        <v>33</v>
      </c>
      <c r="AJ287" s="14">
        <v>264.74270000000001</v>
      </c>
      <c r="AK287" s="14">
        <v>264.29109999999997</v>
      </c>
      <c r="AL287" s="14">
        <v>262.36399999999998</v>
      </c>
    </row>
    <row r="288" spans="1:38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31">
        <f>(testdata[[#This Row],[high]]+testdata[[#This Row],[low]])/2</f>
        <v>261.34000000000003</v>
      </c>
      <c r="I288" s="24">
        <f>(4*testdata[[#This Row],[price]]+3*H287+2*H286+H285)/10</f>
        <v>262.00400000000002</v>
      </c>
      <c r="J288" s="9">
        <f>(0.0962*testdata[[#This Row],[smooth]]+0.5769*I286-0.5769*I284-0.0962*I282)*(0.075*$Z287+0.54)</f>
        <v>8.2816957496882129</v>
      </c>
      <c r="K288" s="14">
        <f t="shared" si="4"/>
        <v>5.5291637443392476</v>
      </c>
      <c r="L288" s="14">
        <f>(0.0962*testdata[[#This Row],[detrender]]+0.5769*J286-0.5769*J284-0.0962*J282)*(0.075*$Z287+0.54)</f>
        <v>22.082321230174294</v>
      </c>
      <c r="M288" s="9">
        <f>(0.0962*testdata[[#This Row],[I1]]+0.5769*K286-0.5769*K284-0.0962*K282)*(0.075*$Z287+0.54)</f>
        <v>18.767905477701049</v>
      </c>
      <c r="N288" s="9">
        <f>(0.0962*testdata[[#This Row],[Q1]]+0.5769*L286-0.5769*L284-0.0962*L282)*(0.075*$Z287+0.54)</f>
        <v>49.457899120689333</v>
      </c>
      <c r="O288" s="9">
        <f>testdata[[#This Row],[I1]]-testdata[[#This Row],[JQ]]</f>
        <v>-43.928735376350083</v>
      </c>
      <c r="P288" s="9">
        <f>testdata[[#This Row],[Q1]]+testdata[[#This Row],[jI]]</f>
        <v>40.850226707875343</v>
      </c>
      <c r="Q288" s="9">
        <f>0.2*testdata[[#This Row],[I2]]+0.8*Q287</f>
        <v>-38.036159786298114</v>
      </c>
      <c r="R288" s="9">
        <f>0.2*testdata[[#This Row],[Q2]]+0.8*R287</f>
        <v>14.228014639513962</v>
      </c>
      <c r="S288" s="9">
        <f>testdata[[#This Row],[I2'']]*Q287+testdata[[#This Row],[Q2'']]*R287</f>
        <v>1498.4578094357885</v>
      </c>
      <c r="T288" s="9">
        <f>testdata[[#This Row],[I2'']]*R287-testdata[[#This Row],[Q2'']]*Q287</f>
        <v>232.19176508430144</v>
      </c>
      <c r="U288" s="9">
        <f>0.2*testdata[[#This Row],[Re]]+0.8*U287</f>
        <v>993.77165448936478</v>
      </c>
      <c r="V288" s="9">
        <f>0.2*testdata[[#This Row],[Im]]+0.8*V287</f>
        <v>294.0100717640737</v>
      </c>
      <c r="W288" s="9">
        <f>IF(AND(testdata[[#This Row],[Re'']]&lt;&gt;0,testdata[[#This Row],[Im'']]&lt;&gt;0),2*PI()/ATAN(testdata[[#This Row],[Im'']]/testdata[[#This Row],[Re'']]),0)</f>
        <v>21.843340087070644</v>
      </c>
      <c r="X288" s="9">
        <f>IF(testdata[[#This Row],[pd-atan]]&gt;1.5*Z287,1.5*Z287,IF(testdata[[#This Row],[pd-atan]]&lt;0.67*Z287,0.67*Z287,testdata[[#This Row],[pd-atan]]))</f>
        <v>21.843340087070644</v>
      </c>
      <c r="Y288" s="9">
        <f>IF(testdata[[#This Row],[pd-limit1]]&lt;6,6,IF(testdata[[#This Row],[pd-limit1]]&gt;50,50,testdata[[#This Row],[pd-limit1]]))</f>
        <v>21.843340087070644</v>
      </c>
      <c r="Z288" s="14">
        <f>0.2*testdata[[#This Row],[pd-limit2]]+0.8*Z287</f>
        <v>28.019195901429793</v>
      </c>
      <c r="AA288" s="14">
        <f>0.33*testdata[[#This Row],[period]]+0.67*AA287</f>
        <v>31.514569603216756</v>
      </c>
      <c r="AB288" s="32">
        <f>TRUNC(testdata[[#This Row],[SmPd]]+0.5,0)</f>
        <v>32</v>
      </c>
      <c r="AC288" s="14">
        <f ca="1">IF(testdata[[#This Row],[PdInt]]&lt;=0,0,AVERAGE(OFFSET(testdata[[#This Row],[price]],0,0,-testdata[[#This Row],[PdInt]],1)))</f>
        <v>264.80656250000004</v>
      </c>
      <c r="AD288" s="14">
        <f ca="1">IF(testdata[[#This Row],[i]]&lt;11,testdata[[#This Row],[price]],(4*testdata[[#This Row],[iTrend]]+3*AC287+2*AC286+AC285)/10)</f>
        <v>264.58270032467539</v>
      </c>
      <c r="AE288" s="14">
        <f>(4*testdata[[#This Row],[price]]+3*H287+2*H286+H285)/10</f>
        <v>262.00400000000002</v>
      </c>
      <c r="AF288" t="str">
        <f ca="1">IF(OR(ROUND(testdata[[#This Row],[Trendline]],4)&lt;&gt;Table3[[#This Row],[Trendline]],ROUND(testdata[[#This Row],[SmPrice]],4)&lt;&gt;Table3[[#This Row],[SmPrice]]),"ERR","")</f>
        <v/>
      </c>
      <c r="AG288" s="3">
        <v>43153</v>
      </c>
      <c r="AH288" s="14">
        <v>31.514600000000002</v>
      </c>
      <c r="AI288" s="35">
        <v>32</v>
      </c>
      <c r="AJ288" s="14">
        <v>264.8066</v>
      </c>
      <c r="AK288" s="14">
        <v>264.58269999999999</v>
      </c>
      <c r="AL288" s="14">
        <v>262.00400000000002</v>
      </c>
    </row>
    <row r="289" spans="1:38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31">
        <f>(testdata[[#This Row],[high]]+testdata[[#This Row],[low]])/2</f>
        <v>262.91499999999996</v>
      </c>
      <c r="I289" s="24">
        <f>(4*testdata[[#This Row],[price]]+3*H288+2*H287+H286)/10</f>
        <v>262.23149999999998</v>
      </c>
      <c r="J289" s="9">
        <f>(0.0962*testdata[[#This Row],[smooth]]+0.5769*I287-0.5769*I285-0.0962*I283)*(0.075*$Z288+0.54)</f>
        <v>4.2547372857424817</v>
      </c>
      <c r="K289" s="14">
        <f t="shared" si="4"/>
        <v>10.70677372402446</v>
      </c>
      <c r="L289" s="14">
        <f>(0.0962*testdata[[#This Row],[detrender]]+0.5769*J287-0.5769*J285-0.0962*J283)*(0.075*$Z288+0.54)</f>
        <v>12.566613544841879</v>
      </c>
      <c r="M289" s="9">
        <f>(0.0962*testdata[[#This Row],[I1]]+0.5769*K287-0.5769*K285-0.0962*K283)*(0.075*$Z288+0.54)</f>
        <v>33.92972977800116</v>
      </c>
      <c r="N289" s="9">
        <f>(0.0962*testdata[[#This Row],[Q1]]+0.5769*L287-0.5769*L285-0.0962*L283)*(0.075*$Z288+0.54)</f>
        <v>9.3092156483232955</v>
      </c>
      <c r="O289" s="9">
        <f>testdata[[#This Row],[I1]]-testdata[[#This Row],[JQ]]</f>
        <v>1.3975580757011645</v>
      </c>
      <c r="P289" s="9">
        <f>testdata[[#This Row],[Q1]]+testdata[[#This Row],[jI]]</f>
        <v>46.496343322843039</v>
      </c>
      <c r="Q289" s="9">
        <f>0.2*testdata[[#This Row],[I2]]+0.8*Q288</f>
        <v>-30.14941621389826</v>
      </c>
      <c r="R289" s="9">
        <f>0.2*testdata[[#This Row],[Q2]]+0.8*R288</f>
        <v>20.681680376179777</v>
      </c>
      <c r="S289" s="9">
        <f>testdata[[#This Row],[I2'']]*Q288+testdata[[#This Row],[Q2'']]*R288</f>
        <v>1441.027263737476</v>
      </c>
      <c r="T289" s="9">
        <f>testdata[[#This Row],[I2'']]*R288-testdata[[#This Row],[Q2'']]*Q288</f>
        <v>357.685364173376</v>
      </c>
      <c r="U289" s="9">
        <f>0.2*testdata[[#This Row],[Re]]+0.8*U288</f>
        <v>1083.2227763389869</v>
      </c>
      <c r="V289" s="9">
        <f>0.2*testdata[[#This Row],[Im]]+0.8*V288</f>
        <v>306.74513024593421</v>
      </c>
      <c r="W289" s="9">
        <f>IF(AND(testdata[[#This Row],[Re'']]&lt;&gt;0,testdata[[#This Row],[Im'']]&lt;&gt;0),2*PI()/ATAN(testdata[[#This Row],[Im'']]/testdata[[#This Row],[Re'']]),0)</f>
        <v>22.76900396156271</v>
      </c>
      <c r="X289" s="9">
        <f>IF(testdata[[#This Row],[pd-atan]]&gt;1.5*Z288,1.5*Z288,IF(testdata[[#This Row],[pd-atan]]&lt;0.67*Z288,0.67*Z288,testdata[[#This Row],[pd-atan]]))</f>
        <v>22.76900396156271</v>
      </c>
      <c r="Y289" s="9">
        <f>IF(testdata[[#This Row],[pd-limit1]]&lt;6,6,IF(testdata[[#This Row],[pd-limit1]]&gt;50,50,testdata[[#This Row],[pd-limit1]]))</f>
        <v>22.76900396156271</v>
      </c>
      <c r="Z289" s="14">
        <f>0.2*testdata[[#This Row],[pd-limit2]]+0.8*Z288</f>
        <v>26.969157513456381</v>
      </c>
      <c r="AA289" s="14">
        <f>0.33*testdata[[#This Row],[period]]+0.67*AA288</f>
        <v>30.014583613595835</v>
      </c>
      <c r="AB289" s="32">
        <f>TRUNC(testdata[[#This Row],[SmPd]]+0.5,0)</f>
        <v>30</v>
      </c>
      <c r="AC289" s="14">
        <f ca="1">IF(testdata[[#This Row],[PdInt]]&lt;=0,0,AVERAGE(OFFSET(testdata[[#This Row],[price]],0,0,-testdata[[#This Row],[PdInt]],1)))</f>
        <v>264.83866666666671</v>
      </c>
      <c r="AD289" s="14">
        <f ca="1">IF(testdata[[#This Row],[i]]&lt;11,testdata[[#This Row],[price]],(4*testdata[[#This Row],[iTrend]]+3*AC288+2*AC287+AC286)/10)</f>
        <v>264.75460944264074</v>
      </c>
      <c r="AE289" s="14">
        <f>(4*testdata[[#This Row],[price]]+3*H288+2*H287+H286)/10</f>
        <v>262.23149999999998</v>
      </c>
      <c r="AF289" t="str">
        <f ca="1">IF(OR(ROUND(testdata[[#This Row],[Trendline]],4)&lt;&gt;Table3[[#This Row],[Trendline]],ROUND(testdata[[#This Row],[SmPrice]],4)&lt;&gt;Table3[[#This Row],[SmPrice]]),"ERR","")</f>
        <v/>
      </c>
      <c r="AG289" s="3">
        <v>43154</v>
      </c>
      <c r="AH289" s="14">
        <v>30.014600000000002</v>
      </c>
      <c r="AI289" s="35">
        <v>30</v>
      </c>
      <c r="AJ289" s="14">
        <v>264.83870000000002</v>
      </c>
      <c r="AK289" s="14">
        <v>264.75459999999998</v>
      </c>
      <c r="AL289" s="14">
        <v>262.23149999999998</v>
      </c>
    </row>
    <row r="290" spans="1:38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31">
        <f>(testdata[[#This Row],[high]]+testdata[[#This Row],[low]])/2</f>
        <v>266.435</v>
      </c>
      <c r="I290" s="24">
        <f>(4*testdata[[#This Row],[price]]+3*H289+2*H288+H287)/10</f>
        <v>263.94549999999998</v>
      </c>
      <c r="J290" s="9">
        <f>(0.0962*testdata[[#This Row],[smooth]]+0.5769*I288-0.5769*I286-0.0962*I284)*(0.075*$Z289+0.54)</f>
        <v>1.6886111049341102</v>
      </c>
      <c r="K290" s="14">
        <f t="shared" si="4"/>
        <v>11.783884245928055</v>
      </c>
      <c r="L290" s="14">
        <f>(0.0962*testdata[[#This Row],[detrender]]+0.5769*J288-0.5769*J286-0.0962*J284)*(0.075*$Z289+0.54)</f>
        <v>-3.3939748773188918</v>
      </c>
      <c r="M290" s="9">
        <f>(0.0962*testdata[[#This Row],[I1]]+0.5769*K288-0.5769*K286-0.0962*K284)*(0.075*$Z289+0.54)</f>
        <v>26.028758833633884</v>
      </c>
      <c r="N290" s="9">
        <f>(0.0962*testdata[[#This Row],[Q1]]+0.5769*L288-0.5769*L286-0.0962*L284)*(0.075*$Z289+0.54)</f>
        <v>-30.053324107623343</v>
      </c>
      <c r="O290" s="9">
        <f>testdata[[#This Row],[I1]]-testdata[[#This Row],[JQ]]</f>
        <v>41.837208353551397</v>
      </c>
      <c r="P290" s="9">
        <f>testdata[[#This Row],[Q1]]+testdata[[#This Row],[jI]]</f>
        <v>22.63478395631499</v>
      </c>
      <c r="Q290" s="9">
        <f>0.2*testdata[[#This Row],[I2]]+0.8*Q289</f>
        <v>-15.752091300408329</v>
      </c>
      <c r="R290" s="9">
        <f>0.2*testdata[[#This Row],[Q2]]+0.8*R289</f>
        <v>21.072301092206821</v>
      </c>
      <c r="S290" s="9">
        <f>testdata[[#This Row],[I2'']]*Q289+testdata[[#This Row],[Q2'']]*R289</f>
        <v>910.72695283498206</v>
      </c>
      <c r="T290" s="9">
        <f>testdata[[#This Row],[I2'']]*R289-testdata[[#This Row],[Q2'']]*Q289</f>
        <v>309.53785868207916</v>
      </c>
      <c r="U290" s="9">
        <f>0.2*testdata[[#This Row],[Re]]+0.8*U289</f>
        <v>1048.723611638186</v>
      </c>
      <c r="V290" s="9">
        <f>0.2*testdata[[#This Row],[Im]]+0.8*V289</f>
        <v>307.30367593316322</v>
      </c>
      <c r="W290" s="9">
        <f>IF(AND(testdata[[#This Row],[Re'']]&lt;&gt;0,testdata[[#This Row],[Im'']]&lt;&gt;0),2*PI()/ATAN(testdata[[#This Row],[Im'']]/testdata[[#This Row],[Re'']]),0)</f>
        <v>22.042648015672157</v>
      </c>
      <c r="X290" s="9">
        <f>IF(testdata[[#This Row],[pd-atan]]&gt;1.5*Z289,1.5*Z289,IF(testdata[[#This Row],[pd-atan]]&lt;0.67*Z289,0.67*Z289,testdata[[#This Row],[pd-atan]]))</f>
        <v>22.042648015672157</v>
      </c>
      <c r="Y290" s="9">
        <f>IF(testdata[[#This Row],[pd-limit1]]&lt;6,6,IF(testdata[[#This Row],[pd-limit1]]&gt;50,50,testdata[[#This Row],[pd-limit1]]))</f>
        <v>22.042648015672157</v>
      </c>
      <c r="Z290" s="14">
        <f>0.2*testdata[[#This Row],[pd-limit2]]+0.8*Z289</f>
        <v>25.983855613899539</v>
      </c>
      <c r="AA290" s="14">
        <f>0.33*testdata[[#This Row],[period]]+0.67*AA289</f>
        <v>28.684443373696059</v>
      </c>
      <c r="AB290" s="32">
        <f>TRUNC(testdata[[#This Row],[SmPd]]+0.5,0)</f>
        <v>29</v>
      </c>
      <c r="AC290" s="14">
        <f ca="1">IF(testdata[[#This Row],[PdInt]]&lt;=0,0,AVERAGE(OFFSET(testdata[[#This Row],[price]],0,0,-testdata[[#This Row],[PdInt]],1)))</f>
        <v>264.81120689655177</v>
      </c>
      <c r="AD290" s="14">
        <f ca="1">IF(testdata[[#This Row],[i]]&lt;11,testdata[[#This Row],[price]],(4*testdata[[#This Row],[iTrend]]+3*AC289+2*AC288+AC287)/10)</f>
        <v>264.81166798589345</v>
      </c>
      <c r="AE290" s="14">
        <f>(4*testdata[[#This Row],[price]]+3*H289+2*H288+H287)/10</f>
        <v>263.94549999999998</v>
      </c>
      <c r="AF290" t="str">
        <f ca="1">IF(OR(ROUND(testdata[[#This Row],[Trendline]],4)&lt;&gt;Table3[[#This Row],[Trendline]],ROUND(testdata[[#This Row],[SmPrice]],4)&lt;&gt;Table3[[#This Row],[SmPrice]]),"ERR","")</f>
        <v/>
      </c>
      <c r="AG290" s="3">
        <v>43157</v>
      </c>
      <c r="AH290" s="14">
        <v>28.6844</v>
      </c>
      <c r="AI290" s="35">
        <v>29</v>
      </c>
      <c r="AJ290" s="14">
        <v>264.81119999999999</v>
      </c>
      <c r="AK290" s="14">
        <v>264.81169999999997</v>
      </c>
      <c r="AL290" s="14">
        <v>263.94549999999998</v>
      </c>
    </row>
    <row r="291" spans="1:38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31">
        <f>(testdata[[#This Row],[high]]+testdata[[#This Row],[low]])/2</f>
        <v>266.435</v>
      </c>
      <c r="I291" s="24">
        <f>(4*testdata[[#This Row],[price]]+3*H290+2*H289+H288)/10</f>
        <v>265.22149999999999</v>
      </c>
      <c r="J291" s="9">
        <f>(0.0962*testdata[[#This Row],[smooth]]+0.5769*I289-0.5769*I287-0.0962*I285)*(0.075*$Z290+0.54)</f>
        <v>0.88440230704178679</v>
      </c>
      <c r="K291" s="14">
        <f t="shared" si="4"/>
        <v>8.2816957496882129</v>
      </c>
      <c r="L291" s="14">
        <f>(0.0962*testdata[[#This Row],[detrender]]+0.5769*J289-0.5769*J287-0.0962*J285)*(0.075*$Z290+0.54)</f>
        <v>-11.922273075623798</v>
      </c>
      <c r="M291" s="9">
        <f>(0.0962*testdata[[#This Row],[I1]]+0.5769*K289-0.5769*K287-0.0962*K285)*(0.075*$Z290+0.54)</f>
        <v>19.932360608055841</v>
      </c>
      <c r="N291" s="9">
        <f>(0.0962*testdata[[#This Row],[Q1]]+0.5769*L289-0.5769*L287-0.0962*L285)*(0.075*$Z290+0.54)</f>
        <v>-32.619980230765684</v>
      </c>
      <c r="O291" s="9">
        <f>testdata[[#This Row],[I1]]-testdata[[#This Row],[JQ]]</f>
        <v>40.901675980453895</v>
      </c>
      <c r="P291" s="9">
        <f>testdata[[#This Row],[Q1]]+testdata[[#This Row],[jI]]</f>
        <v>8.0100875324320437</v>
      </c>
      <c r="Q291" s="9">
        <f>0.2*testdata[[#This Row],[I2]]+0.8*Q290</f>
        <v>-4.4213378442358859</v>
      </c>
      <c r="R291" s="9">
        <f>0.2*testdata[[#This Row],[Q2]]+0.8*R290</f>
        <v>18.459858380251866</v>
      </c>
      <c r="S291" s="9">
        <f>testdata[[#This Row],[I2'']]*Q290+testdata[[#This Row],[Q2'']]*R290</f>
        <v>458.63701130051885</v>
      </c>
      <c r="T291" s="9">
        <f>testdata[[#This Row],[I2'']]*R290-testdata[[#This Row],[Q2'']]*Q290</f>
        <v>197.61361231422802</v>
      </c>
      <c r="U291" s="9">
        <f>0.2*testdata[[#This Row],[Re]]+0.8*U290</f>
        <v>930.70629157065252</v>
      </c>
      <c r="V291" s="9">
        <f>0.2*testdata[[#This Row],[Im]]+0.8*V290</f>
        <v>285.36566320937618</v>
      </c>
      <c r="W291" s="9">
        <f>IF(AND(testdata[[#This Row],[Re'']]&lt;&gt;0,testdata[[#This Row],[Im'']]&lt;&gt;0),2*PI()/ATAN(testdata[[#This Row],[Im'']]/testdata[[#This Row],[Re'']]),0)</f>
        <v>21.119119819578732</v>
      </c>
      <c r="X291" s="9">
        <f>IF(testdata[[#This Row],[pd-atan]]&gt;1.5*Z290,1.5*Z290,IF(testdata[[#This Row],[pd-atan]]&lt;0.67*Z290,0.67*Z290,testdata[[#This Row],[pd-atan]]))</f>
        <v>21.119119819578732</v>
      </c>
      <c r="Y291" s="9">
        <f>IF(testdata[[#This Row],[pd-limit1]]&lt;6,6,IF(testdata[[#This Row],[pd-limit1]]&gt;50,50,testdata[[#This Row],[pd-limit1]]))</f>
        <v>21.119119819578732</v>
      </c>
      <c r="Z291" s="14">
        <f>0.2*testdata[[#This Row],[pd-limit2]]+0.8*Z290</f>
        <v>25.010908455035377</v>
      </c>
      <c r="AA291" s="14">
        <f>0.33*testdata[[#This Row],[period]]+0.67*AA290</f>
        <v>27.472176850538034</v>
      </c>
      <c r="AB291" s="32">
        <f>TRUNC(testdata[[#This Row],[SmPd]]+0.5,0)</f>
        <v>27</v>
      </c>
      <c r="AC291" s="14">
        <f ca="1">IF(testdata[[#This Row],[PdInt]]&lt;=0,0,AVERAGE(OFFSET(testdata[[#This Row],[price]],0,0,-testdata[[#This Row],[PdInt]],1)))</f>
        <v>264.47648148148153</v>
      </c>
      <c r="AD291" s="14">
        <f ca="1">IF(testdata[[#This Row],[i]]&lt;11,testdata[[#This Row],[price]],(4*testdata[[#This Row],[iTrend]]+3*AC290+2*AC289+AC288)/10)</f>
        <v>264.68234424489145</v>
      </c>
      <c r="AE291" s="14">
        <f>(4*testdata[[#This Row],[price]]+3*H290+2*H289+H288)/10</f>
        <v>265.22149999999999</v>
      </c>
      <c r="AF291" t="str">
        <f ca="1">IF(OR(ROUND(testdata[[#This Row],[Trendline]],4)&lt;&gt;Table3[[#This Row],[Trendline]],ROUND(testdata[[#This Row],[SmPrice]],4)&lt;&gt;Table3[[#This Row],[SmPrice]]),"ERR","")</f>
        <v/>
      </c>
      <c r="AG291" s="3">
        <v>43158</v>
      </c>
      <c r="AH291" s="14">
        <v>27.472200000000001</v>
      </c>
      <c r="AI291" s="35">
        <v>27</v>
      </c>
      <c r="AJ291" s="14">
        <v>264.47649999999999</v>
      </c>
      <c r="AK291" s="14">
        <v>264.6823</v>
      </c>
      <c r="AL291" s="14">
        <v>265.22149999999999</v>
      </c>
    </row>
    <row r="292" spans="1:38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31">
        <f>(testdata[[#This Row],[high]]+testdata[[#This Row],[low]])/2</f>
        <v>263.64999999999998</v>
      </c>
      <c r="I292" s="24">
        <f>(4*testdata[[#This Row],[price]]+3*H291+2*H290+H289)/10</f>
        <v>264.96899999999999</v>
      </c>
      <c r="J292" s="9">
        <f>(0.0962*testdata[[#This Row],[smooth]]+0.5769*I290-0.5769*I288-0.0962*I286)*(0.075*$Z291+0.54)</f>
        <v>3.4319794882039303</v>
      </c>
      <c r="K292" s="14">
        <f t="shared" si="4"/>
        <v>4.2547372857424817</v>
      </c>
      <c r="L292" s="14">
        <f>(0.0962*testdata[[#This Row],[detrender]]+0.5769*J290-0.5769*J288-0.0962*J286)*(0.075*$Z291+0.54)</f>
        <v>-10.879360928524115</v>
      </c>
      <c r="M292" s="9">
        <f>(0.0962*testdata[[#This Row],[I1]]+0.5769*K290-0.5769*K288-0.0962*K286)*(0.075*$Z291+0.54)</f>
        <v>11.493222037652382</v>
      </c>
      <c r="N292" s="9">
        <f>(0.0962*testdata[[#This Row],[Q1]]+0.5769*L290-0.5769*L288-0.0962*L286)*(0.075*$Z291+0.54)</f>
        <v>-47.233831476932224</v>
      </c>
      <c r="O292" s="9">
        <f>testdata[[#This Row],[I1]]-testdata[[#This Row],[JQ]]</f>
        <v>51.488568762674703</v>
      </c>
      <c r="P292" s="9">
        <f>testdata[[#This Row],[Q1]]+testdata[[#This Row],[jI]]</f>
        <v>0.6138611091282673</v>
      </c>
      <c r="Q292" s="9">
        <f>0.2*testdata[[#This Row],[I2]]+0.8*Q291</f>
        <v>6.7606434771462318</v>
      </c>
      <c r="R292" s="9">
        <f>0.2*testdata[[#This Row],[Q2]]+0.8*R291</f>
        <v>14.890658926027148</v>
      </c>
      <c r="S292" s="9">
        <f>testdata[[#This Row],[I2'']]*Q291+testdata[[#This Row],[Q2'']]*R291</f>
        <v>244.9883661062014</v>
      </c>
      <c r="T292" s="9">
        <f>testdata[[#This Row],[I2'']]*R291-testdata[[#This Row],[Q2'']]*Q291</f>
        <v>190.6371549827457</v>
      </c>
      <c r="U292" s="9">
        <f>0.2*testdata[[#This Row],[Re]]+0.8*U291</f>
        <v>793.56270647776228</v>
      </c>
      <c r="V292" s="9">
        <f>0.2*testdata[[#This Row],[Im]]+0.8*V291</f>
        <v>266.41996156405008</v>
      </c>
      <c r="W292" s="9">
        <f>IF(AND(testdata[[#This Row],[Re'']]&lt;&gt;0,testdata[[#This Row],[Im'']]&lt;&gt;0),2*PI()/ATAN(testdata[[#This Row],[Im'']]/testdata[[#This Row],[Re'']]),0)</f>
        <v>19.398368051042826</v>
      </c>
      <c r="X292" s="9">
        <f>IF(testdata[[#This Row],[pd-atan]]&gt;1.5*Z291,1.5*Z291,IF(testdata[[#This Row],[pd-atan]]&lt;0.67*Z291,0.67*Z291,testdata[[#This Row],[pd-atan]]))</f>
        <v>19.398368051042826</v>
      </c>
      <c r="Y292" s="9">
        <f>IF(testdata[[#This Row],[pd-limit1]]&lt;6,6,IF(testdata[[#This Row],[pd-limit1]]&gt;50,50,testdata[[#This Row],[pd-limit1]]))</f>
        <v>19.398368051042826</v>
      </c>
      <c r="Z292" s="14">
        <f>0.2*testdata[[#This Row],[pd-limit2]]+0.8*Z291</f>
        <v>23.88840037423687</v>
      </c>
      <c r="AA292" s="14">
        <f>0.33*testdata[[#This Row],[period]]+0.67*AA291</f>
        <v>26.28953061335865</v>
      </c>
      <c r="AB292" s="32">
        <f>TRUNC(testdata[[#This Row],[SmPd]]+0.5,0)</f>
        <v>26</v>
      </c>
      <c r="AC292" s="14">
        <f ca="1">IF(testdata[[#This Row],[PdInt]]&lt;=0,0,AVERAGE(OFFSET(testdata[[#This Row],[price]],0,0,-testdata[[#This Row],[PdInt]],1)))</f>
        <v>264.00115384615384</v>
      </c>
      <c r="AD292" s="14">
        <f ca="1">IF(testdata[[#This Row],[i]]&lt;11,testdata[[#This Row],[price]],(4*testdata[[#This Row],[iTrend]]+3*AC291+2*AC290+AC289)/10)</f>
        <v>264.38951402888301</v>
      </c>
      <c r="AE292" s="14">
        <f>(4*testdata[[#This Row],[price]]+3*H291+2*H290+H289)/10</f>
        <v>264.96899999999999</v>
      </c>
      <c r="AF292" t="str">
        <f ca="1">IF(OR(ROUND(testdata[[#This Row],[Trendline]],4)&lt;&gt;Table3[[#This Row],[Trendline]],ROUND(testdata[[#This Row],[SmPrice]],4)&lt;&gt;Table3[[#This Row],[SmPrice]]),"ERR","")</f>
        <v/>
      </c>
      <c r="AG292" s="3">
        <v>43159</v>
      </c>
      <c r="AH292" s="14">
        <v>26.2895</v>
      </c>
      <c r="AI292" s="35">
        <v>26</v>
      </c>
      <c r="AJ292" s="14">
        <v>264.00119999999998</v>
      </c>
      <c r="AK292" s="14">
        <v>264.3895</v>
      </c>
      <c r="AL292" s="14">
        <v>264.96899999999999</v>
      </c>
    </row>
    <row r="293" spans="1:38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31">
        <f>(testdata[[#This Row],[high]]+testdata[[#This Row],[low]])/2</f>
        <v>259.64499999999998</v>
      </c>
      <c r="I293" s="24">
        <f>(4*testdata[[#This Row],[price]]+3*H292+2*H291+H290)/10</f>
        <v>262.88349999999997</v>
      </c>
      <c r="J293" s="9">
        <f>(0.0962*testdata[[#This Row],[smooth]]+0.5769*I291-0.5769*I289-0.0962*I287)*(0.075*$Z292+0.54)</f>
        <v>4.1384262250646904</v>
      </c>
      <c r="K293" s="14">
        <f t="shared" si="4"/>
        <v>1.6886111049341102</v>
      </c>
      <c r="L293" s="14">
        <f>(0.0962*testdata[[#This Row],[detrender]]+0.5769*J291-0.5769*J289-0.0962*J287)*(0.075*$Z292+0.54)</f>
        <v>-6.2483938075031409</v>
      </c>
      <c r="M293" s="9">
        <f>(0.0962*testdata[[#This Row],[I1]]+0.5769*K291-0.5769*K289-0.0962*K287)*(0.075*$Z292+0.54)</f>
        <v>-3.0879675568424045</v>
      </c>
      <c r="N293" s="9">
        <f>(0.0962*testdata[[#This Row],[Q1]]+0.5769*L291-0.5769*L289-0.0962*L287)*(0.075*$Z292+0.54)</f>
        <v>-40.980453026721726</v>
      </c>
      <c r="O293" s="9">
        <f>testdata[[#This Row],[I1]]-testdata[[#This Row],[JQ]]</f>
        <v>42.669064131655837</v>
      </c>
      <c r="P293" s="9">
        <f>testdata[[#This Row],[Q1]]+testdata[[#This Row],[jI]]</f>
        <v>-9.3363613643455459</v>
      </c>
      <c r="Q293" s="9">
        <f>0.2*testdata[[#This Row],[I2]]+0.8*Q292</f>
        <v>13.942327608048153</v>
      </c>
      <c r="R293" s="9">
        <f>0.2*testdata[[#This Row],[Q2]]+0.8*R292</f>
        <v>10.045254867952611</v>
      </c>
      <c r="S293" s="9">
        <f>testdata[[#This Row],[I2'']]*Q292+testdata[[#This Row],[Q2'']]*R292</f>
        <v>243.83957026328278</v>
      </c>
      <c r="T293" s="9">
        <f>testdata[[#This Row],[I2'']]*R292-testdata[[#This Row],[Q2'']]*Q292</f>
        <v>139.69805824708175</v>
      </c>
      <c r="U293" s="9">
        <f>0.2*testdata[[#This Row],[Re]]+0.8*U292</f>
        <v>683.6180792348664</v>
      </c>
      <c r="V293" s="9">
        <f>0.2*testdata[[#This Row],[Im]]+0.8*V292</f>
        <v>241.07558090065643</v>
      </c>
      <c r="W293" s="9">
        <f>IF(AND(testdata[[#This Row],[Re'']]&lt;&gt;0,testdata[[#This Row],[Im'']]&lt;&gt;0),2*PI()/ATAN(testdata[[#This Row],[Im'']]/testdata[[#This Row],[Re'']]),0)</f>
        <v>18.532795410086496</v>
      </c>
      <c r="X293" s="9">
        <f>IF(testdata[[#This Row],[pd-atan]]&gt;1.5*Z292,1.5*Z292,IF(testdata[[#This Row],[pd-atan]]&lt;0.67*Z292,0.67*Z292,testdata[[#This Row],[pd-atan]]))</f>
        <v>18.532795410086496</v>
      </c>
      <c r="Y293" s="9">
        <f>IF(testdata[[#This Row],[pd-limit1]]&lt;6,6,IF(testdata[[#This Row],[pd-limit1]]&gt;50,50,testdata[[#This Row],[pd-limit1]]))</f>
        <v>18.532795410086496</v>
      </c>
      <c r="Z293" s="14">
        <f>0.2*testdata[[#This Row],[pd-limit2]]+0.8*Z292</f>
        <v>22.817279381406795</v>
      </c>
      <c r="AA293" s="14">
        <f>0.33*testdata[[#This Row],[period]]+0.67*AA292</f>
        <v>25.143687706814539</v>
      </c>
      <c r="AB293" s="32">
        <f>TRUNC(testdata[[#This Row],[SmPd]]+0.5,0)</f>
        <v>25</v>
      </c>
      <c r="AC293" s="14">
        <f ca="1">IF(testdata[[#This Row],[PdInt]]&lt;=0,0,AVERAGE(OFFSET(testdata[[#This Row],[price]],0,0,-testdata[[#This Row],[PdInt]],1)))</f>
        <v>263.13160000000005</v>
      </c>
      <c r="AD293" s="14">
        <f ca="1">IF(testdata[[#This Row],[i]]&lt;11,testdata[[#This Row],[price]],(4*testdata[[#This Row],[iTrend]]+3*AC292+2*AC291+AC290)/10)</f>
        <v>263.82940313979771</v>
      </c>
      <c r="AE293" s="14">
        <f>(4*testdata[[#This Row],[price]]+3*H292+2*H291+H290)/10</f>
        <v>262.88349999999997</v>
      </c>
      <c r="AF293" t="str">
        <f ca="1">IF(OR(ROUND(testdata[[#This Row],[Trendline]],4)&lt;&gt;Table3[[#This Row],[Trendline]],ROUND(testdata[[#This Row],[SmPrice]],4)&lt;&gt;Table3[[#This Row],[SmPrice]]),"ERR","")</f>
        <v/>
      </c>
      <c r="AG293" s="3">
        <v>43160</v>
      </c>
      <c r="AH293" s="14">
        <v>25.143699999999999</v>
      </c>
      <c r="AI293" s="35">
        <v>25</v>
      </c>
      <c r="AJ293" s="14">
        <v>263.13159999999999</v>
      </c>
      <c r="AK293" s="14">
        <v>263.82940000000002</v>
      </c>
      <c r="AL293" s="14">
        <v>262.88350000000003</v>
      </c>
    </row>
    <row r="294" spans="1:38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31">
        <f>(testdata[[#This Row],[high]]+testdata[[#This Row],[low]])/2</f>
        <v>257.40999999999997</v>
      </c>
      <c r="I294" s="24">
        <f>(4*testdata[[#This Row],[price]]+3*H293+2*H292+H291)/10</f>
        <v>260.23099999999999</v>
      </c>
      <c r="J294" s="9">
        <f>(0.0962*testdata[[#This Row],[smooth]]+0.5769*I292-0.5769*I290-0.0962*I288)*(0.075*$Z293+0.54)</f>
        <v>0.94530690135602746</v>
      </c>
      <c r="K294" s="14">
        <f t="shared" si="4"/>
        <v>0.88440230704178679</v>
      </c>
      <c r="L294" s="14">
        <f>(0.0962*testdata[[#This Row],[detrender]]+0.5769*J292-0.5769*J290-0.0962*J288)*(0.075*$Z293+0.54)</f>
        <v>0.67536315079706399</v>
      </c>
      <c r="M294" s="9">
        <f>(0.0962*testdata[[#This Row],[I1]]+0.5769*K292-0.5769*K290-0.0962*K288)*(0.075*$Z293+0.54)</f>
        <v>-10.78458772049752</v>
      </c>
      <c r="N294" s="9">
        <f>(0.0962*testdata[[#This Row],[Q1]]+0.5769*L292-0.5769*L290-0.0962*L288)*(0.075*$Z293+0.54)</f>
        <v>-14.358019467988086</v>
      </c>
      <c r="O294" s="9">
        <f>testdata[[#This Row],[I1]]-testdata[[#This Row],[JQ]]</f>
        <v>15.242421775029873</v>
      </c>
      <c r="P294" s="9">
        <f>testdata[[#This Row],[Q1]]+testdata[[#This Row],[jI]]</f>
        <v>-10.109224569700455</v>
      </c>
      <c r="Q294" s="9">
        <f>0.2*testdata[[#This Row],[I2]]+0.8*Q293</f>
        <v>14.202346441444497</v>
      </c>
      <c r="R294" s="9">
        <f>0.2*testdata[[#This Row],[Q2]]+0.8*R293</f>
        <v>6.0143589804219975</v>
      </c>
      <c r="S294" s="9">
        <f>testdata[[#This Row],[I2'']]*Q293+testdata[[#This Row],[Q2'']]*R293</f>
        <v>258.42953571531461</v>
      </c>
      <c r="T294" s="9">
        <f>testdata[[#This Row],[I2'']]*R293-testdata[[#This Row],[Q2'']]*Q293</f>
        <v>58.812026469819813</v>
      </c>
      <c r="U294" s="9">
        <f>0.2*testdata[[#This Row],[Re]]+0.8*U293</f>
        <v>598.58037053095597</v>
      </c>
      <c r="V294" s="9">
        <f>0.2*testdata[[#This Row],[Im]]+0.8*V293</f>
        <v>204.62287001448911</v>
      </c>
      <c r="W294" s="9">
        <f>IF(AND(testdata[[#This Row],[Re'']]&lt;&gt;0,testdata[[#This Row],[Im'']]&lt;&gt;0),2*PI()/ATAN(testdata[[#This Row],[Im'']]/testdata[[#This Row],[Re'']]),0)</f>
        <v>19.075034207303339</v>
      </c>
      <c r="X294" s="9">
        <f>IF(testdata[[#This Row],[pd-atan]]&gt;1.5*Z293,1.5*Z293,IF(testdata[[#This Row],[pd-atan]]&lt;0.67*Z293,0.67*Z293,testdata[[#This Row],[pd-atan]]))</f>
        <v>19.075034207303339</v>
      </c>
      <c r="Y294" s="9">
        <f>IF(testdata[[#This Row],[pd-limit1]]&lt;6,6,IF(testdata[[#This Row],[pd-limit1]]&gt;50,50,testdata[[#This Row],[pd-limit1]]))</f>
        <v>19.075034207303339</v>
      </c>
      <c r="Z294" s="14">
        <f>0.2*testdata[[#This Row],[pd-limit2]]+0.8*Z293</f>
        <v>22.068830346586104</v>
      </c>
      <c r="AA294" s="14">
        <f>0.33*testdata[[#This Row],[period]]+0.67*AA293</f>
        <v>24.128984777939156</v>
      </c>
      <c r="AB294" s="32">
        <f>TRUNC(testdata[[#This Row],[SmPd]]+0.5,0)</f>
        <v>24</v>
      </c>
      <c r="AC294" s="14">
        <f ca="1">IF(testdata[[#This Row],[PdInt]]&lt;=0,0,AVERAGE(OFFSET(testdata[[#This Row],[price]],0,0,-testdata[[#This Row],[PdInt]],1)))</f>
        <v>262.0014583333334</v>
      </c>
      <c r="AD294" s="14">
        <f ca="1">IF(testdata[[#This Row],[i]]&lt;11,testdata[[#This Row],[price]],(4*testdata[[#This Row],[iTrend]]+3*AC293+2*AC292+AC291)/10)</f>
        <v>262.98794225071231</v>
      </c>
      <c r="AE294" s="14">
        <f>(4*testdata[[#This Row],[price]]+3*H293+2*H292+H291)/10</f>
        <v>260.23099999999999</v>
      </c>
      <c r="AF294" t="str">
        <f ca="1">IF(OR(ROUND(testdata[[#This Row],[Trendline]],4)&lt;&gt;Table3[[#This Row],[Trendline]],ROUND(testdata[[#This Row],[SmPrice]],4)&lt;&gt;Table3[[#This Row],[SmPrice]]),"ERR","")</f>
        <v/>
      </c>
      <c r="AG294" s="3">
        <v>43161</v>
      </c>
      <c r="AH294" s="14">
        <v>24.129000000000001</v>
      </c>
      <c r="AI294" s="35">
        <v>24</v>
      </c>
      <c r="AJ294" s="14">
        <v>262.00150000000002</v>
      </c>
      <c r="AK294" s="14">
        <v>262.98790000000002</v>
      </c>
      <c r="AL294" s="14">
        <v>260.23099999999999</v>
      </c>
    </row>
    <row r="295" spans="1:38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31">
        <f>(testdata[[#This Row],[high]]+testdata[[#This Row],[low]])/2</f>
        <v>260.28499999999997</v>
      </c>
      <c r="I295" s="24">
        <f>(4*testdata[[#This Row],[price]]+3*H294+2*H293+H292)/10</f>
        <v>259.63099999999997</v>
      </c>
      <c r="J295" s="9">
        <f>(0.0962*testdata[[#This Row],[smooth]]+0.5769*I293-0.5769*I291-0.0962*I289)*(0.075*$Z294+0.54)</f>
        <v>-3.5099773313720162</v>
      </c>
      <c r="K295" s="14">
        <f t="shared" si="4"/>
        <v>3.4319794882039303</v>
      </c>
      <c r="L295" s="14">
        <f>(0.0962*testdata[[#This Row],[detrender]]+0.5769*J293-0.5769*J291-0.0962*J289)*(0.075*$Z294+0.54)</f>
        <v>2.4811498878982237</v>
      </c>
      <c r="M295" s="9">
        <f>(0.0962*testdata[[#This Row],[I1]]+0.5769*K293-0.5769*K291-0.0962*K289)*(0.075*$Z294+0.54)</f>
        <v>-9.8856624842094991</v>
      </c>
      <c r="N295" s="9">
        <f>(0.0962*testdata[[#This Row],[Q1]]+0.5769*L293-0.5769*L291-0.0962*L289)*(0.075*$Z294+0.54)</f>
        <v>5.0555450924269083</v>
      </c>
      <c r="O295" s="9">
        <f>testdata[[#This Row],[I1]]-testdata[[#This Row],[JQ]]</f>
        <v>-1.623565604222978</v>
      </c>
      <c r="P295" s="9">
        <f>testdata[[#This Row],[Q1]]+testdata[[#This Row],[jI]]</f>
        <v>-7.4045125963112755</v>
      </c>
      <c r="Q295" s="9">
        <f>0.2*testdata[[#This Row],[I2]]+0.8*Q294</f>
        <v>11.037164032311003</v>
      </c>
      <c r="R295" s="9">
        <f>0.2*testdata[[#This Row],[Q2]]+0.8*R294</f>
        <v>3.3305846650753432</v>
      </c>
      <c r="S295" s="9">
        <f>testdata[[#This Row],[I2'']]*Q294+testdata[[#This Row],[Q2'']]*R294</f>
        <v>176.78495910838305</v>
      </c>
      <c r="T295" s="9">
        <f>testdata[[#This Row],[I2'']]*R294-testdata[[#This Row],[Q2'']]*Q294</f>
        <v>19.079349350157933</v>
      </c>
      <c r="U295" s="9">
        <f>0.2*testdata[[#This Row],[Re]]+0.8*U294</f>
        <v>514.22128824644142</v>
      </c>
      <c r="V295" s="9">
        <f>0.2*testdata[[#This Row],[Im]]+0.8*V294</f>
        <v>167.51416588162289</v>
      </c>
      <c r="W295" s="9">
        <f>IF(AND(testdata[[#This Row],[Re'']]&lt;&gt;0,testdata[[#This Row],[Im'']]&lt;&gt;0),2*PI()/ATAN(testdata[[#This Row],[Im'']]/testdata[[#This Row],[Re'']]),0)</f>
        <v>19.951581352709958</v>
      </c>
      <c r="X295" s="9">
        <f>IF(testdata[[#This Row],[pd-atan]]&gt;1.5*Z294,1.5*Z294,IF(testdata[[#This Row],[pd-atan]]&lt;0.67*Z294,0.67*Z294,testdata[[#This Row],[pd-atan]]))</f>
        <v>19.951581352709958</v>
      </c>
      <c r="Y295" s="9">
        <f>IF(testdata[[#This Row],[pd-limit1]]&lt;6,6,IF(testdata[[#This Row],[pd-limit1]]&gt;50,50,testdata[[#This Row],[pd-limit1]]))</f>
        <v>19.951581352709958</v>
      </c>
      <c r="Z295" s="14">
        <f>0.2*testdata[[#This Row],[pd-limit2]]+0.8*Z294</f>
        <v>21.645380547810877</v>
      </c>
      <c r="AA295" s="14">
        <f>0.33*testdata[[#This Row],[period]]+0.67*AA294</f>
        <v>23.309395381996822</v>
      </c>
      <c r="AB295" s="32">
        <f>TRUNC(testdata[[#This Row],[SmPd]]+0.5,0)</f>
        <v>23</v>
      </c>
      <c r="AC295" s="14">
        <f ca="1">IF(testdata[[#This Row],[PdInt]]&lt;=0,0,AVERAGE(OFFSET(testdata[[#This Row],[price]],0,0,-testdata[[#This Row],[PdInt]],1)))</f>
        <v>260.90586956521742</v>
      </c>
      <c r="AD295" s="14">
        <f ca="1">IF(testdata[[#This Row],[i]]&lt;11,testdata[[#This Row],[price]],(4*testdata[[#This Row],[iTrend]]+3*AC294+2*AC293+AC292)/10)</f>
        <v>261.9892207107024</v>
      </c>
      <c r="AE295" s="14">
        <f>(4*testdata[[#This Row],[price]]+3*H294+2*H293+H292)/10</f>
        <v>259.63099999999997</v>
      </c>
      <c r="AF295" t="str">
        <f ca="1">IF(OR(ROUND(testdata[[#This Row],[Trendline]],4)&lt;&gt;Table3[[#This Row],[Trendline]],ROUND(testdata[[#This Row],[SmPrice]],4)&lt;&gt;Table3[[#This Row],[SmPrice]]),"ERR","")</f>
        <v/>
      </c>
      <c r="AG295" s="3">
        <v>43164</v>
      </c>
      <c r="AH295" s="14">
        <v>23.3094</v>
      </c>
      <c r="AI295" s="35">
        <v>23</v>
      </c>
      <c r="AJ295" s="14">
        <v>260.90589999999997</v>
      </c>
      <c r="AK295" s="14">
        <v>261.98919999999998</v>
      </c>
      <c r="AL295" s="14">
        <v>259.63099999999997</v>
      </c>
    </row>
    <row r="296" spans="1:38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31">
        <f>(testdata[[#This Row],[high]]+testdata[[#This Row],[low]])/2</f>
        <v>262.245</v>
      </c>
      <c r="I296" s="24">
        <f>(4*testdata[[#This Row],[price]]+3*H295+2*H294+H293)/10</f>
        <v>260.42999999999995</v>
      </c>
      <c r="J296" s="9">
        <f>(0.0962*testdata[[#This Row],[smooth]]+0.5769*I294-0.5769*I292-0.0962*I290)*(0.075*$Z295+0.54)</f>
        <v>-6.6449876518184086</v>
      </c>
      <c r="K296" s="14">
        <f t="shared" si="4"/>
        <v>4.1384262250646904</v>
      </c>
      <c r="L296" s="14">
        <f>(0.0962*testdata[[#This Row],[detrender]]+0.5769*J294-0.5769*J292-0.0962*J290)*(0.075*$Z295+0.54)</f>
        <v>-4.8379189910841554</v>
      </c>
      <c r="M296" s="9">
        <f>(0.0962*testdata[[#This Row],[I1]]+0.5769*K294-0.5769*K292-0.0962*K290)*(0.075*$Z295+0.54)</f>
        <v>-5.7975738545678492</v>
      </c>
      <c r="N296" s="9">
        <f>(0.0962*testdata[[#This Row],[Q1]]+0.5769*L294-0.5769*L292-0.0962*L290)*(0.075*$Z295+0.54)</f>
        <v>14.120562815415612</v>
      </c>
      <c r="O296" s="9">
        <f>testdata[[#This Row],[I1]]-testdata[[#This Row],[JQ]]</f>
        <v>-9.9821365903509225</v>
      </c>
      <c r="P296" s="9">
        <f>testdata[[#This Row],[Q1]]+testdata[[#This Row],[jI]]</f>
        <v>-10.635492845652005</v>
      </c>
      <c r="Q296" s="9">
        <f>0.2*testdata[[#This Row],[I2]]+0.8*Q295</f>
        <v>6.8333039077786175</v>
      </c>
      <c r="R296" s="9">
        <f>0.2*testdata[[#This Row],[Q2]]+0.8*R295</f>
        <v>0.53736916292987358</v>
      </c>
      <c r="S296" s="9">
        <f>testdata[[#This Row],[I2'']]*Q295+testdata[[#This Row],[Q2'']]*R295</f>
        <v>77.210049606322983</v>
      </c>
      <c r="T296" s="9">
        <f>testdata[[#This Row],[I2'']]*R295-testdata[[#This Row],[Q2'']]*Q295</f>
        <v>16.82786560988421</v>
      </c>
      <c r="U296" s="9">
        <f>0.2*testdata[[#This Row],[Re]]+0.8*U295</f>
        <v>426.81904051841775</v>
      </c>
      <c r="V296" s="9">
        <f>0.2*testdata[[#This Row],[Im]]+0.8*V295</f>
        <v>137.37690582727515</v>
      </c>
      <c r="W296" s="9">
        <f>IF(AND(testdata[[#This Row],[Re'']]&lt;&gt;0,testdata[[#This Row],[Im'']]&lt;&gt;0),2*PI()/ATAN(testdata[[#This Row],[Im'']]/testdata[[#This Row],[Re'']]),0)</f>
        <v>20.177784826037946</v>
      </c>
      <c r="X296" s="9">
        <f>IF(testdata[[#This Row],[pd-atan]]&gt;1.5*Z295,1.5*Z295,IF(testdata[[#This Row],[pd-atan]]&lt;0.67*Z295,0.67*Z295,testdata[[#This Row],[pd-atan]]))</f>
        <v>20.177784826037946</v>
      </c>
      <c r="Y296" s="9">
        <f>IF(testdata[[#This Row],[pd-limit1]]&lt;6,6,IF(testdata[[#This Row],[pd-limit1]]&gt;50,50,testdata[[#This Row],[pd-limit1]]))</f>
        <v>20.177784826037946</v>
      </c>
      <c r="Z296" s="14">
        <f>0.2*testdata[[#This Row],[pd-limit2]]+0.8*Z295</f>
        <v>21.351861403456294</v>
      </c>
      <c r="AA296" s="14">
        <f>0.33*testdata[[#This Row],[period]]+0.67*AA295</f>
        <v>22.663409169078449</v>
      </c>
      <c r="AB296" s="32">
        <f>TRUNC(testdata[[#This Row],[SmPd]]+0.5,0)</f>
        <v>23</v>
      </c>
      <c r="AC296" s="14">
        <f ca="1">IF(testdata[[#This Row],[PdInt]]&lt;=0,0,AVERAGE(OFFSET(testdata[[#This Row],[price]],0,0,-testdata[[#This Row],[PdInt]],1)))</f>
        <v>260.49956521739131</v>
      </c>
      <c r="AD296" s="14">
        <f ca="1">IF(testdata[[#This Row],[i]]&lt;11,testdata[[#This Row],[price]],(4*testdata[[#This Row],[iTrend]]+3*AC295+2*AC294+AC293)/10)</f>
        <v>261.18503862318846</v>
      </c>
      <c r="AE296" s="14">
        <f>(4*testdata[[#This Row],[price]]+3*H295+2*H294+H293)/10</f>
        <v>260.42999999999995</v>
      </c>
      <c r="AF296" t="str">
        <f ca="1">IF(OR(ROUND(testdata[[#This Row],[Trendline]],4)&lt;&gt;Table3[[#This Row],[Trendline]],ROUND(testdata[[#This Row],[SmPrice]],4)&lt;&gt;Table3[[#This Row],[SmPrice]]),"ERR","")</f>
        <v/>
      </c>
      <c r="AG296" s="3">
        <v>43165</v>
      </c>
      <c r="AH296" s="14">
        <v>22.663399999999999</v>
      </c>
      <c r="AI296" s="35">
        <v>23</v>
      </c>
      <c r="AJ296" s="14">
        <v>260.49959999999999</v>
      </c>
      <c r="AK296" s="14">
        <v>261.185</v>
      </c>
      <c r="AL296" s="14">
        <v>260.43</v>
      </c>
    </row>
    <row r="297" spans="1:38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31">
        <f>(testdata[[#This Row],[high]]+testdata[[#This Row],[low]])/2</f>
        <v>261.67500000000001</v>
      </c>
      <c r="I297" s="24">
        <f>(4*testdata[[#This Row],[price]]+3*H296+2*H295+H294)/10</f>
        <v>261.14150000000001</v>
      </c>
      <c r="J297" s="9">
        <f>(0.0962*testdata[[#This Row],[smooth]]+0.5769*I295-0.5769*I293-0.0962*I291)*(0.075*$Z296+0.54)</f>
        <v>-4.8585201793046462</v>
      </c>
      <c r="K297" s="14">
        <f t="shared" si="4"/>
        <v>0.94530690135602746</v>
      </c>
      <c r="L297" s="14">
        <f>(0.0962*testdata[[#This Row],[detrender]]+0.5769*J295-0.5769*J293-0.0962*J291)*(0.075*$Z296+0.54)</f>
        <v>-10.631642109738209</v>
      </c>
      <c r="M297" s="9">
        <f>(0.0962*testdata[[#This Row],[I1]]+0.5769*K295-0.5769*K293-0.0962*K291)*(0.075*$Z296+0.54)</f>
        <v>0.64239249778590723</v>
      </c>
      <c r="N297" s="9">
        <f>(0.0962*testdata[[#This Row],[Q1]]+0.5769*L295-0.5769*L293-0.0962*L291)*(0.075*$Z296+0.54)</f>
        <v>11.050068143702585</v>
      </c>
      <c r="O297" s="9">
        <f>testdata[[#This Row],[I1]]-testdata[[#This Row],[JQ]]</f>
        <v>-10.104761242346559</v>
      </c>
      <c r="P297" s="9">
        <f>testdata[[#This Row],[Q1]]+testdata[[#This Row],[jI]]</f>
        <v>-9.9892496119523013</v>
      </c>
      <c r="Q297" s="9">
        <f>0.2*testdata[[#This Row],[I2]]+0.8*Q296</f>
        <v>3.4456908777535831</v>
      </c>
      <c r="R297" s="9">
        <f>0.2*testdata[[#This Row],[Q2]]+0.8*R296</f>
        <v>-1.5679545920465616</v>
      </c>
      <c r="S297" s="9">
        <f>testdata[[#This Row],[I2'']]*Q296+testdata[[#This Row],[Q2'']]*R296</f>
        <v>22.702882493310579</v>
      </c>
      <c r="T297" s="9">
        <f>testdata[[#This Row],[I2'']]*R296-testdata[[#This Row],[Q2'']]*Q296</f>
        <v>12.565918263744742</v>
      </c>
      <c r="U297" s="9">
        <f>0.2*testdata[[#This Row],[Re]]+0.8*U296</f>
        <v>345.99580891339633</v>
      </c>
      <c r="V297" s="9">
        <f>0.2*testdata[[#This Row],[Im]]+0.8*V296</f>
        <v>112.41470831456908</v>
      </c>
      <c r="W297" s="9">
        <f>IF(AND(testdata[[#This Row],[Re'']]&lt;&gt;0,testdata[[#This Row],[Im'']]&lt;&gt;0),2*PI()/ATAN(testdata[[#This Row],[Im'']]/testdata[[#This Row],[Re'']]),0)</f>
        <v>20.001022716476594</v>
      </c>
      <c r="X297" s="9">
        <f>IF(testdata[[#This Row],[pd-atan]]&gt;1.5*Z296,1.5*Z296,IF(testdata[[#This Row],[pd-atan]]&lt;0.67*Z296,0.67*Z296,testdata[[#This Row],[pd-atan]]))</f>
        <v>20.001022716476594</v>
      </c>
      <c r="Y297" s="9">
        <f>IF(testdata[[#This Row],[pd-limit1]]&lt;6,6,IF(testdata[[#This Row],[pd-limit1]]&gt;50,50,testdata[[#This Row],[pd-limit1]]))</f>
        <v>20.001022716476594</v>
      </c>
      <c r="Z297" s="14">
        <f>0.2*testdata[[#This Row],[pd-limit2]]+0.8*Z296</f>
        <v>21.081693666060353</v>
      </c>
      <c r="AA297" s="14">
        <f>0.33*testdata[[#This Row],[period]]+0.67*AA296</f>
        <v>22.14144305308248</v>
      </c>
      <c r="AB297" s="32">
        <f>TRUNC(testdata[[#This Row],[SmPd]]+0.5,0)</f>
        <v>22</v>
      </c>
      <c r="AC297" s="14">
        <f ca="1">IF(testdata[[#This Row],[PdInt]]&lt;=0,0,AVERAGE(OFFSET(testdata[[#This Row],[price]],0,0,-testdata[[#This Row],[PdInt]],1)))</f>
        <v>259.73250000000002</v>
      </c>
      <c r="AD297" s="14">
        <f ca="1">IF(testdata[[#This Row],[i]]&lt;11,testdata[[#This Row],[price]],(4*testdata[[#This Row],[iTrend]]+3*AC296+2*AC295+AC294)/10)</f>
        <v>260.4241893115942</v>
      </c>
      <c r="AE297" s="14">
        <f>(4*testdata[[#This Row],[price]]+3*H296+2*H295+H294)/10</f>
        <v>261.14150000000001</v>
      </c>
      <c r="AF297" t="str">
        <f ca="1">IF(OR(ROUND(testdata[[#This Row],[Trendline]],4)&lt;&gt;Table3[[#This Row],[Trendline]],ROUND(testdata[[#This Row],[SmPrice]],4)&lt;&gt;Table3[[#This Row],[SmPrice]]),"ERR","")</f>
        <v/>
      </c>
      <c r="AG297" s="3">
        <v>43166</v>
      </c>
      <c r="AH297" s="14">
        <v>22.141400000000001</v>
      </c>
      <c r="AI297" s="35">
        <v>22</v>
      </c>
      <c r="AJ297" s="14">
        <v>259.73250000000002</v>
      </c>
      <c r="AK297" s="14">
        <v>260.42419999999998</v>
      </c>
      <c r="AL297" s="14">
        <v>261.14150000000001</v>
      </c>
    </row>
    <row r="298" spans="1:38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31">
        <f>(testdata[[#This Row],[high]]+testdata[[#This Row],[low]])/2</f>
        <v>263.25</v>
      </c>
      <c r="I298" s="24">
        <f>(4*testdata[[#This Row],[price]]+3*H297+2*H296+H295)/10</f>
        <v>262.28000000000003</v>
      </c>
      <c r="J298" s="9">
        <f>(0.0962*testdata[[#This Row],[smooth]]+0.5769*I296-0.5769*I294-0.0962*I292)*(0.075*$Z297+0.54)</f>
        <v>-0.30518499888540424</v>
      </c>
      <c r="K298" s="14">
        <f t="shared" si="4"/>
        <v>-3.5099773313720162</v>
      </c>
      <c r="L298" s="14">
        <f>(0.0962*testdata[[#This Row],[detrender]]+0.5769*J296-0.5769*J294-0.0962*J292)*(0.075*$Z297+0.54)</f>
        <v>-10.050655286560815</v>
      </c>
      <c r="M298" s="9">
        <f>(0.0962*testdata[[#This Row],[I1]]+0.5769*K296-0.5769*K294-0.0962*K292)*(0.075*$Z297+0.54)</f>
        <v>2.3974692612649022</v>
      </c>
      <c r="N298" s="9">
        <f>(0.0962*testdata[[#This Row],[Q1]]+0.5769*L296-0.5769*L294-0.0962*L292)*(0.075*$Z297+0.54)</f>
        <v>-6.5773836694973831</v>
      </c>
      <c r="O298" s="9">
        <f>testdata[[#This Row],[I1]]-testdata[[#This Row],[JQ]]</f>
        <v>3.0674063381253669</v>
      </c>
      <c r="P298" s="9">
        <f>testdata[[#This Row],[Q1]]+testdata[[#This Row],[jI]]</f>
        <v>-7.6531860252959127</v>
      </c>
      <c r="Q298" s="9">
        <f>0.2*testdata[[#This Row],[I2]]+0.8*Q297</f>
        <v>3.37003396982794</v>
      </c>
      <c r="R298" s="9">
        <f>0.2*testdata[[#This Row],[Q2]]+0.8*R297</f>
        <v>-2.7850008786964322</v>
      </c>
      <c r="S298" s="9">
        <f>testdata[[#This Row],[I2'']]*Q297+testdata[[#This Row],[Q2'']]*R297</f>
        <v>15.978850224161606</v>
      </c>
      <c r="T298" s="9">
        <f>testdata[[#This Row],[I2'']]*R297-testdata[[#This Row],[Q2'']]*Q297</f>
        <v>4.3121918839153874</v>
      </c>
      <c r="U298" s="9">
        <f>0.2*testdata[[#This Row],[Re]]+0.8*U297</f>
        <v>279.99241717554941</v>
      </c>
      <c r="V298" s="9">
        <f>0.2*testdata[[#This Row],[Im]]+0.8*V297</f>
        <v>90.794205028438341</v>
      </c>
      <c r="W298" s="9">
        <f>IF(AND(testdata[[#This Row],[Re'']]&lt;&gt;0,testdata[[#This Row],[Im'']]&lt;&gt;0),2*PI()/ATAN(testdata[[#This Row],[Im'']]/testdata[[#This Row],[Re'']]),0)</f>
        <v>20.037268902107741</v>
      </c>
      <c r="X298" s="9">
        <f>IF(testdata[[#This Row],[pd-atan]]&gt;1.5*Z297,1.5*Z297,IF(testdata[[#This Row],[pd-atan]]&lt;0.67*Z297,0.67*Z297,testdata[[#This Row],[pd-atan]]))</f>
        <v>20.037268902107741</v>
      </c>
      <c r="Y298" s="9">
        <f>IF(testdata[[#This Row],[pd-limit1]]&lt;6,6,IF(testdata[[#This Row],[pd-limit1]]&gt;50,50,testdata[[#This Row],[pd-limit1]]))</f>
        <v>20.037268902107741</v>
      </c>
      <c r="Z298" s="14">
        <f>0.2*testdata[[#This Row],[pd-limit2]]+0.8*Z297</f>
        <v>20.872808713269833</v>
      </c>
      <c r="AA298" s="14">
        <f>0.33*testdata[[#This Row],[period]]+0.67*AA297</f>
        <v>21.72279372094431</v>
      </c>
      <c r="AB298" s="32">
        <f>TRUNC(testdata[[#This Row],[SmPd]]+0.5,0)</f>
        <v>22</v>
      </c>
      <c r="AC298" s="14">
        <f ca="1">IF(testdata[[#This Row],[PdInt]]&lt;=0,0,AVERAGE(OFFSET(testdata[[#This Row],[price]],0,0,-testdata[[#This Row],[PdInt]],1)))</f>
        <v>259.89659090909083</v>
      </c>
      <c r="AD298" s="14">
        <f ca="1">IF(testdata[[#This Row],[i]]&lt;11,testdata[[#This Row],[price]],(4*testdata[[#This Row],[iTrend]]+3*AC297+2*AC296+AC295)/10)</f>
        <v>260.06888636363635</v>
      </c>
      <c r="AE298" s="14">
        <f>(4*testdata[[#This Row],[price]]+3*H297+2*H296+H295)/10</f>
        <v>262.28000000000003</v>
      </c>
      <c r="AF298" t="str">
        <f ca="1">IF(OR(ROUND(testdata[[#This Row],[Trendline]],4)&lt;&gt;Table3[[#This Row],[Trendline]],ROUND(testdata[[#This Row],[SmPrice]],4)&lt;&gt;Table3[[#This Row],[SmPrice]]),"ERR","")</f>
        <v/>
      </c>
      <c r="AG298" s="3">
        <v>43167</v>
      </c>
      <c r="AH298" s="14">
        <v>21.722799999999999</v>
      </c>
      <c r="AI298" s="35">
        <v>22</v>
      </c>
      <c r="AJ298" s="14">
        <v>259.89659999999998</v>
      </c>
      <c r="AK298" s="14">
        <v>260.06889999999999</v>
      </c>
      <c r="AL298" s="14">
        <v>262.27999999999997</v>
      </c>
    </row>
    <row r="299" spans="1:38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31">
        <f>(testdata[[#This Row],[high]]+testdata[[#This Row],[low]])/2</f>
        <v>266.89</v>
      </c>
      <c r="I299" s="24">
        <f>(4*testdata[[#This Row],[price]]+3*H298+2*H297+H296)/10</f>
        <v>264.29049999999995</v>
      </c>
      <c r="J299" s="9">
        <f>(0.0962*testdata[[#This Row],[smooth]]+0.5769*I297-0.5769*I295-0.0962*I293)*(0.075*$Z298+0.54)</f>
        <v>2.1196953571544563</v>
      </c>
      <c r="K299" s="14">
        <f t="shared" si="4"/>
        <v>-6.6449876518184086</v>
      </c>
      <c r="L299" s="14">
        <f>(0.0962*testdata[[#This Row],[detrender]]+0.5769*J297-0.5769*J295-0.0962*J293)*(0.075*$Z298+0.54)</f>
        <v>-2.0468789025701155</v>
      </c>
      <c r="M299" s="9">
        <f>(0.0962*testdata[[#This Row],[I1]]+0.5769*K297-0.5769*K295-0.0962*K293)*(0.075*$Z298+0.54)</f>
        <v>-4.7083439992026044</v>
      </c>
      <c r="N299" s="9">
        <f>(0.0962*testdata[[#This Row],[Q1]]+0.5769*L297-0.5769*L295-0.0962*L293)*(0.075*$Z298+0.54)</f>
        <v>-15.07632780400343</v>
      </c>
      <c r="O299" s="9">
        <f>testdata[[#This Row],[I1]]-testdata[[#This Row],[JQ]]</f>
        <v>8.4313401521850224</v>
      </c>
      <c r="P299" s="9">
        <f>testdata[[#This Row],[Q1]]+testdata[[#This Row],[jI]]</f>
        <v>-6.7552229017727203</v>
      </c>
      <c r="Q299" s="9">
        <f>0.2*testdata[[#This Row],[I2]]+0.8*Q298</f>
        <v>4.3822952062993572</v>
      </c>
      <c r="R299" s="9">
        <f>0.2*testdata[[#This Row],[Q2]]+0.8*R298</f>
        <v>-3.5790452833116904</v>
      </c>
      <c r="S299" s="9">
        <f>testdata[[#This Row],[I2'']]*Q298+testdata[[#This Row],[Q2'']]*R298</f>
        <v>24.73612796996035</v>
      </c>
      <c r="T299" s="9">
        <f>testdata[[#This Row],[I2'']]*R298-testdata[[#This Row],[Q2'']]*Q298</f>
        <v>-0.14319181593801389</v>
      </c>
      <c r="U299" s="9">
        <f>0.2*testdata[[#This Row],[Re]]+0.8*U298</f>
        <v>228.9411593344316</v>
      </c>
      <c r="V299" s="9">
        <f>0.2*testdata[[#This Row],[Im]]+0.8*V298</f>
        <v>72.606725659563082</v>
      </c>
      <c r="W299" s="9">
        <f>IF(AND(testdata[[#This Row],[Re'']]&lt;&gt;0,testdata[[#This Row],[Im'']]&lt;&gt;0),2*PI()/ATAN(testdata[[#This Row],[Im'']]/testdata[[#This Row],[Re'']]),0)</f>
        <v>20.459220896588228</v>
      </c>
      <c r="X299" s="9">
        <f>IF(testdata[[#This Row],[pd-atan]]&gt;1.5*Z298,1.5*Z298,IF(testdata[[#This Row],[pd-atan]]&lt;0.67*Z298,0.67*Z298,testdata[[#This Row],[pd-atan]]))</f>
        <v>20.459220896588228</v>
      </c>
      <c r="Y299" s="9">
        <f>IF(testdata[[#This Row],[pd-limit1]]&lt;6,6,IF(testdata[[#This Row],[pd-limit1]]&gt;50,50,testdata[[#This Row],[pd-limit1]]))</f>
        <v>20.459220896588228</v>
      </c>
      <c r="Z299" s="14">
        <f>0.2*testdata[[#This Row],[pd-limit2]]+0.8*Z298</f>
        <v>20.790091149933513</v>
      </c>
      <c r="AA299" s="14">
        <f>0.33*testdata[[#This Row],[period]]+0.67*AA298</f>
        <v>21.41500187251075</v>
      </c>
      <c r="AB299" s="32">
        <f>TRUNC(testdata[[#This Row],[SmPd]]+0.5,0)</f>
        <v>21</v>
      </c>
      <c r="AC299" s="14">
        <f ca="1">IF(testdata[[#This Row],[PdInt]]&lt;=0,0,AVERAGE(OFFSET(testdata[[#This Row],[price]],0,0,-testdata[[#This Row],[PdInt]],1)))</f>
        <v>260.48285714285714</v>
      </c>
      <c r="AD299" s="14">
        <f ca="1">IF(testdata[[#This Row],[i]]&lt;11,testdata[[#This Row],[price]],(4*testdata[[#This Row],[iTrend]]+3*AC298+2*AC297+AC296)/10)</f>
        <v>260.15857665160922</v>
      </c>
      <c r="AE299" s="14">
        <f>(4*testdata[[#This Row],[price]]+3*H298+2*H297+H296)/10</f>
        <v>264.29049999999995</v>
      </c>
      <c r="AF299" t="str">
        <f ca="1">IF(OR(ROUND(testdata[[#This Row],[Trendline]],4)&lt;&gt;Table3[[#This Row],[Trendline]],ROUND(testdata[[#This Row],[SmPrice]],4)&lt;&gt;Table3[[#This Row],[SmPrice]]),"ERR","")</f>
        <v/>
      </c>
      <c r="AG299" s="3">
        <v>43168</v>
      </c>
      <c r="AH299" s="14">
        <v>21.414999999999999</v>
      </c>
      <c r="AI299" s="35">
        <v>21</v>
      </c>
      <c r="AJ299" s="14">
        <v>260.48289999999997</v>
      </c>
      <c r="AK299" s="14">
        <v>260.15859999999998</v>
      </c>
      <c r="AL299" s="14">
        <v>264.29050000000001</v>
      </c>
    </row>
    <row r="300" spans="1:38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31">
        <f>(testdata[[#This Row],[high]]+testdata[[#This Row],[low]])/2</f>
        <v>268.70999999999998</v>
      </c>
      <c r="I300" s="24">
        <f>(4*testdata[[#This Row],[price]]+3*H299+2*H298+H297)/10</f>
        <v>266.36849999999998</v>
      </c>
      <c r="J300" s="9">
        <f>(0.0962*testdata[[#This Row],[smooth]]+0.5769*I298-0.5769*I296-0.0962*I294)*(0.075*$Z299+0.54)</f>
        <v>3.479922313017175</v>
      </c>
      <c r="K300" s="14">
        <f t="shared" si="4"/>
        <v>-4.8585201793046462</v>
      </c>
      <c r="L300" s="14">
        <f>(0.0962*testdata[[#This Row],[detrender]]+0.5769*J298-0.5769*J296-0.0962*J294)*(0.075*$Z299+0.54)</f>
        <v>8.1897512448347207</v>
      </c>
      <c r="M300" s="9">
        <f>(0.0962*testdata[[#This Row],[I1]]+0.5769*K298-0.5769*K296-0.0962*K294)*(0.075*$Z299+0.54)</f>
        <v>-10.422459941228938</v>
      </c>
      <c r="N300" s="9">
        <f>(0.0962*testdata[[#This Row],[Q1]]+0.5769*L298-0.5769*L296-0.0962*L294)*(0.075*$Z299+0.54)</f>
        <v>-4.795423570605279</v>
      </c>
      <c r="O300" s="9">
        <f>testdata[[#This Row],[I1]]-testdata[[#This Row],[JQ]]</f>
        <v>-6.3096608699367174E-2</v>
      </c>
      <c r="P300" s="9">
        <f>testdata[[#This Row],[Q1]]+testdata[[#This Row],[jI]]</f>
        <v>-2.2327086963942175</v>
      </c>
      <c r="Q300" s="9">
        <f>0.2*testdata[[#This Row],[I2]]+0.8*Q299</f>
        <v>3.4932168432996127</v>
      </c>
      <c r="R300" s="9">
        <f>0.2*testdata[[#This Row],[Q2]]+0.8*R299</f>
        <v>-3.3097779659281956</v>
      </c>
      <c r="S300" s="9">
        <f>testdata[[#This Row],[I2'']]*Q299+testdata[[#This Row],[Q2'']]*R299</f>
        <v>27.154152644720334</v>
      </c>
      <c r="T300" s="9">
        <f>testdata[[#This Row],[I2'']]*R299-testdata[[#This Row],[Q2'']]*Q299</f>
        <v>2.0020428474059369</v>
      </c>
      <c r="U300" s="9">
        <f>0.2*testdata[[#This Row],[Re]]+0.8*U299</f>
        <v>188.58375799648934</v>
      </c>
      <c r="V300" s="9">
        <f>0.2*testdata[[#This Row],[Im]]+0.8*V299</f>
        <v>58.485789097131658</v>
      </c>
      <c r="W300" s="9">
        <f>IF(AND(testdata[[#This Row],[Re'']]&lt;&gt;0,testdata[[#This Row],[Im'']]&lt;&gt;0),2*PI()/ATAN(testdata[[#This Row],[Im'']]/testdata[[#This Row],[Re'']]),0)</f>
        <v>20.893405764003074</v>
      </c>
      <c r="X300" s="9">
        <f>IF(testdata[[#This Row],[pd-atan]]&gt;1.5*Z299,1.5*Z299,IF(testdata[[#This Row],[pd-atan]]&lt;0.67*Z299,0.67*Z299,testdata[[#This Row],[pd-atan]]))</f>
        <v>20.893405764003074</v>
      </c>
      <c r="Y300" s="9">
        <f>IF(testdata[[#This Row],[pd-limit1]]&lt;6,6,IF(testdata[[#This Row],[pd-limit1]]&gt;50,50,testdata[[#This Row],[pd-limit1]]))</f>
        <v>20.893405764003074</v>
      </c>
      <c r="Z300" s="14">
        <f>0.2*testdata[[#This Row],[pd-limit2]]+0.8*Z299</f>
        <v>20.810754072747425</v>
      </c>
      <c r="AA300" s="14">
        <f>0.33*testdata[[#This Row],[period]]+0.67*AA299</f>
        <v>21.215600098588855</v>
      </c>
      <c r="AB300" s="32">
        <f>TRUNC(testdata[[#This Row],[SmPd]]+0.5,0)</f>
        <v>21</v>
      </c>
      <c r="AC300" s="14">
        <f ca="1">IF(testdata[[#This Row],[PdInt]]&lt;=0,0,AVERAGE(OFFSET(testdata[[#This Row],[price]],0,0,-testdata[[#This Row],[PdInt]],1)))</f>
        <v>261.2221428571429</v>
      </c>
      <c r="AD300" s="14">
        <f ca="1">IF(testdata[[#This Row],[i]]&lt;11,testdata[[#This Row],[price]],(4*testdata[[#This Row],[iTrend]]+3*AC299+2*AC298+AC297)/10)</f>
        <v>260.5862824675325</v>
      </c>
      <c r="AE300" s="14">
        <f>(4*testdata[[#This Row],[price]]+3*H299+2*H298+H297)/10</f>
        <v>266.36849999999998</v>
      </c>
      <c r="AF300" t="str">
        <f ca="1">IF(OR(ROUND(testdata[[#This Row],[Trendline]],4)&lt;&gt;Table3[[#This Row],[Trendline]],ROUND(testdata[[#This Row],[SmPrice]],4)&lt;&gt;Table3[[#This Row],[SmPrice]]),"ERR","")</f>
        <v/>
      </c>
      <c r="AG300" s="3">
        <v>43171</v>
      </c>
      <c r="AH300" s="14">
        <v>21.215599999999998</v>
      </c>
      <c r="AI300" s="35">
        <v>21</v>
      </c>
      <c r="AJ300" s="14">
        <v>261.22210000000001</v>
      </c>
      <c r="AK300" s="14">
        <v>260.58629999999999</v>
      </c>
      <c r="AL300" s="14">
        <v>266.36849999999998</v>
      </c>
    </row>
    <row r="301" spans="1:38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31">
        <f>(testdata[[#This Row],[high]]+testdata[[#This Row],[low]])/2</f>
        <v>267.96000000000004</v>
      </c>
      <c r="I301" s="24">
        <f>(4*testdata[[#This Row],[price]]+3*H300+2*H299+H298)/10</f>
        <v>267.5</v>
      </c>
      <c r="J301" s="9">
        <f>(0.0962*testdata[[#This Row],[smooth]]+0.5769*I299-0.5769*I297-0.0962*I295)*(0.075*$Z300+0.54)</f>
        <v>5.4067531862080571</v>
      </c>
      <c r="K301" s="14">
        <f t="shared" si="4"/>
        <v>-0.30518499888540424</v>
      </c>
      <c r="L301" s="14">
        <f>(0.0962*testdata[[#This Row],[detrender]]+0.5769*J299-0.5769*J297-0.0962*J295)*(0.075*$Z300+0.54)</f>
        <v>10.259335070755379</v>
      </c>
      <c r="M301" s="9">
        <f>(0.0962*testdata[[#This Row],[I1]]+0.5769*K299-0.5769*K297-0.0962*K295)*(0.075*$Z300+0.54)</f>
        <v>-9.9543696649137239</v>
      </c>
      <c r="N301" s="9">
        <f>(0.0962*testdata[[#This Row],[Q1]]+0.5769*L299-0.5769*L297-0.0962*L295)*(0.075*$Z300+0.54)</f>
        <v>11.976301768957944</v>
      </c>
      <c r="O301" s="9">
        <f>testdata[[#This Row],[I1]]-testdata[[#This Row],[JQ]]</f>
        <v>-12.281486767843347</v>
      </c>
      <c r="P301" s="9">
        <f>testdata[[#This Row],[Q1]]+testdata[[#This Row],[jI]]</f>
        <v>0.30496540584165466</v>
      </c>
      <c r="Q301" s="9">
        <f>0.2*testdata[[#This Row],[I2]]+0.8*Q300</f>
        <v>0.33827612107102079</v>
      </c>
      <c r="R301" s="9">
        <f>0.2*testdata[[#This Row],[Q2]]+0.8*R300</f>
        <v>-2.5868292915742255</v>
      </c>
      <c r="S301" s="9">
        <f>testdata[[#This Row],[I2'']]*Q300+testdata[[#This Row],[Q2'']]*R300</f>
        <v>9.7435024346813641</v>
      </c>
      <c r="T301" s="9">
        <f>testdata[[#This Row],[I2'']]*R300-testdata[[#This Row],[Q2'']]*Q300</f>
        <v>7.9167368001473664</v>
      </c>
      <c r="U301" s="9">
        <f>0.2*testdata[[#This Row],[Re]]+0.8*U300</f>
        <v>152.81570688412776</v>
      </c>
      <c r="V301" s="9">
        <f>0.2*testdata[[#This Row],[Im]]+0.8*V300</f>
        <v>48.371978637734799</v>
      </c>
      <c r="W301" s="9">
        <f>IF(AND(testdata[[#This Row],[Re'']]&lt;&gt;0,testdata[[#This Row],[Im'']]&lt;&gt;0),2*PI()/ATAN(testdata[[#This Row],[Im'']]/testdata[[#This Row],[Re'']]),0)</f>
        <v>20.495818335013272</v>
      </c>
      <c r="X301" s="9">
        <f>IF(testdata[[#This Row],[pd-atan]]&gt;1.5*Z300,1.5*Z300,IF(testdata[[#This Row],[pd-atan]]&lt;0.67*Z300,0.67*Z300,testdata[[#This Row],[pd-atan]]))</f>
        <v>20.495818335013272</v>
      </c>
      <c r="Y301" s="9">
        <f>IF(testdata[[#This Row],[pd-limit1]]&lt;6,6,IF(testdata[[#This Row],[pd-limit1]]&gt;50,50,testdata[[#This Row],[pd-limit1]]))</f>
        <v>20.495818335013272</v>
      </c>
      <c r="Z301" s="14">
        <f>0.2*testdata[[#This Row],[pd-limit2]]+0.8*Z300</f>
        <v>20.747766925200594</v>
      </c>
      <c r="AA301" s="14">
        <f>0.33*testdata[[#This Row],[period]]+0.67*AA300</f>
        <v>21.061215151370732</v>
      </c>
      <c r="AB301" s="32">
        <f>TRUNC(testdata[[#This Row],[SmPd]]+0.5,0)</f>
        <v>21</v>
      </c>
      <c r="AC301" s="14">
        <f ca="1">IF(testdata[[#This Row],[PdInt]]&lt;=0,0,AVERAGE(OFFSET(testdata[[#This Row],[price]],0,0,-testdata[[#This Row],[PdInt]],1)))</f>
        <v>262.13738095238097</v>
      </c>
      <c r="AD301" s="14">
        <f ca="1">IF(testdata[[#This Row],[i]]&lt;11,testdata[[#This Row],[price]],(4*testdata[[#This Row],[iTrend]]+3*AC300+2*AC299+AC298)/10)</f>
        <v>261.30782575757576</v>
      </c>
      <c r="AE301" s="14">
        <f>(4*testdata[[#This Row],[price]]+3*H300+2*H299+H298)/10</f>
        <v>267.5</v>
      </c>
      <c r="AF301" t="str">
        <f ca="1">IF(OR(ROUND(testdata[[#This Row],[Trendline]],4)&lt;&gt;Table3[[#This Row],[Trendline]],ROUND(testdata[[#This Row],[SmPrice]],4)&lt;&gt;Table3[[#This Row],[SmPrice]]),"ERR","")</f>
        <v/>
      </c>
      <c r="AG301" s="3">
        <v>43172</v>
      </c>
      <c r="AH301" s="14">
        <v>21.061199999999999</v>
      </c>
      <c r="AI301" s="35">
        <v>21</v>
      </c>
      <c r="AJ301" s="14">
        <v>262.13740000000001</v>
      </c>
      <c r="AK301" s="14">
        <v>261.30779999999999</v>
      </c>
      <c r="AL301" s="14">
        <v>267.5</v>
      </c>
    </row>
    <row r="302" spans="1:38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31">
        <f>(testdata[[#This Row],[high]]+testdata[[#This Row],[low]])/2</f>
        <v>266.15499999999997</v>
      </c>
      <c r="I302" s="24">
        <f>(4*testdata[[#This Row],[price]]+3*H301+2*H300+H299)/10</f>
        <v>267.28100000000001</v>
      </c>
      <c r="J302" s="9">
        <f>(0.0962*testdata[[#This Row],[smooth]]+0.5769*I300-0.5769*I298-0.0962*I296)*(0.075*$Z301+0.54)</f>
        <v>6.3253940181663362</v>
      </c>
      <c r="K302" s="14">
        <f t="shared" si="4"/>
        <v>2.1196953571544563</v>
      </c>
      <c r="L302" s="14">
        <f>(0.0962*testdata[[#This Row],[detrender]]+0.5769*J300-0.5769*J298-0.0962*J296)*(0.075*$Z301+0.54)</f>
        <v>7.1924538010800152</v>
      </c>
      <c r="M302" s="9">
        <f>(0.0962*testdata[[#This Row],[I1]]+0.5769*K300-0.5769*K298-0.0962*K296)*(0.075*$Z301+0.54)</f>
        <v>-2.0377617030567809</v>
      </c>
      <c r="N302" s="9">
        <f>(0.0962*testdata[[#This Row],[Q1]]+0.5769*L300-0.5769*L298-0.0962*L296)*(0.075*$Z301+0.54)</f>
        <v>24.48268901463317</v>
      </c>
      <c r="O302" s="9">
        <f>testdata[[#This Row],[I1]]-testdata[[#This Row],[JQ]]</f>
        <v>-22.362993657478714</v>
      </c>
      <c r="P302" s="9">
        <f>testdata[[#This Row],[Q1]]+testdata[[#This Row],[jI]]</f>
        <v>5.1546920980232347</v>
      </c>
      <c r="Q302" s="9">
        <f>0.2*testdata[[#This Row],[I2]]+0.8*Q301</f>
        <v>-4.2019778346389263</v>
      </c>
      <c r="R302" s="9">
        <f>0.2*testdata[[#This Row],[Q2]]+0.8*R301</f>
        <v>-1.0385250136547337</v>
      </c>
      <c r="S302" s="9">
        <f>testdata[[#This Row],[I2'']]*Q301+testdata[[#This Row],[Q2'']]*R301</f>
        <v>1.2650581626265243</v>
      </c>
      <c r="T302" s="9">
        <f>testdata[[#This Row],[I2'']]*R301-testdata[[#This Row],[Q2'']]*Q301</f>
        <v>11.221107558443965</v>
      </c>
      <c r="U302" s="9">
        <f>0.2*testdata[[#This Row],[Re]]+0.8*U301</f>
        <v>122.50557713982752</v>
      </c>
      <c r="V302" s="9">
        <f>0.2*testdata[[#This Row],[Im]]+0.8*V301</f>
        <v>40.941804421876633</v>
      </c>
      <c r="W302" s="9">
        <f>IF(AND(testdata[[#This Row],[Re'']]&lt;&gt;0,testdata[[#This Row],[Im'']]&lt;&gt;0),2*PI()/ATAN(testdata[[#This Row],[Im'']]/testdata[[#This Row],[Re'']]),0)</f>
        <v>19.480716347914843</v>
      </c>
      <c r="X302" s="9">
        <f>IF(testdata[[#This Row],[pd-atan]]&gt;1.5*Z301,1.5*Z301,IF(testdata[[#This Row],[pd-atan]]&lt;0.67*Z301,0.67*Z301,testdata[[#This Row],[pd-atan]]))</f>
        <v>19.480716347914843</v>
      </c>
      <c r="Y302" s="9">
        <f>IF(testdata[[#This Row],[pd-limit1]]&lt;6,6,IF(testdata[[#This Row],[pd-limit1]]&gt;50,50,testdata[[#This Row],[pd-limit1]]))</f>
        <v>19.480716347914843</v>
      </c>
      <c r="Z302" s="14">
        <f>0.2*testdata[[#This Row],[pd-limit2]]+0.8*Z301</f>
        <v>20.494356809743444</v>
      </c>
      <c r="AA302" s="14">
        <f>0.33*testdata[[#This Row],[period]]+0.67*AA301</f>
        <v>20.874151898633727</v>
      </c>
      <c r="AB302" s="32">
        <f>TRUNC(testdata[[#This Row],[SmPd]]+0.5,0)</f>
        <v>21</v>
      </c>
      <c r="AC302" s="14">
        <f ca="1">IF(testdata[[#This Row],[PdInt]]&lt;=0,0,AVERAGE(OFFSET(testdata[[#This Row],[price]],0,0,-testdata[[#This Row],[PdInt]],1)))</f>
        <v>262.68809523809523</v>
      </c>
      <c r="AD302" s="14">
        <f ca="1">IF(testdata[[#This Row],[i]]&lt;11,testdata[[#This Row],[price]],(4*testdata[[#This Row],[iTrend]]+3*AC301+2*AC300+AC299)/10)</f>
        <v>262.00916666666666</v>
      </c>
      <c r="AE302" s="14">
        <f>(4*testdata[[#This Row],[price]]+3*H301+2*H300+H299)/10</f>
        <v>267.28100000000001</v>
      </c>
      <c r="AF302" t="str">
        <f ca="1">IF(OR(ROUND(testdata[[#This Row],[Trendline]],4)&lt;&gt;Table3[[#This Row],[Trendline]],ROUND(testdata[[#This Row],[SmPrice]],4)&lt;&gt;Table3[[#This Row],[SmPrice]]),"ERR","")</f>
        <v/>
      </c>
      <c r="AG302" s="3">
        <v>43173</v>
      </c>
      <c r="AH302" s="14">
        <v>20.874199999999998</v>
      </c>
      <c r="AI302" s="35">
        <v>21</v>
      </c>
      <c r="AJ302" s="14">
        <v>262.68810000000002</v>
      </c>
      <c r="AK302" s="14">
        <v>262.00920000000002</v>
      </c>
      <c r="AL302" s="14">
        <v>267.28100000000001</v>
      </c>
    </row>
    <row r="303" spans="1:38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31">
        <f>(testdata[[#This Row],[high]]+testdata[[#This Row],[low]])/2</f>
        <v>265.36</v>
      </c>
      <c r="I303" s="24">
        <f>(4*testdata[[#This Row],[price]]+3*H302+2*H301+H300)/10</f>
        <v>266.45349999999996</v>
      </c>
      <c r="J303" s="9">
        <f>(0.0962*testdata[[#This Row],[smooth]]+0.5769*I301-0.5769*I299-0.0962*I297)*(0.075*$Z302+0.54)</f>
        <v>4.9072495241296901</v>
      </c>
      <c r="K303" s="14">
        <f t="shared" si="4"/>
        <v>3.479922313017175</v>
      </c>
      <c r="L303" s="14">
        <f>(0.0962*testdata[[#This Row],[detrender]]+0.5769*J301-0.5769*J299-0.0962*J297)*(0.075*$Z302+0.54)</f>
        <v>5.890113434377505</v>
      </c>
      <c r="M303" s="9">
        <f>(0.0962*testdata[[#This Row],[I1]]+0.5769*K301-0.5769*K299-0.0962*K297)*(0.075*$Z302+0.54)</f>
        <v>8.1032209556785268</v>
      </c>
      <c r="N303" s="9">
        <f>(0.0962*testdata[[#This Row],[Q1]]+0.5769*L301-0.5769*L299-0.0962*L297)*(0.075*$Z302+0.54)</f>
        <v>18.047403686202369</v>
      </c>
      <c r="O303" s="9">
        <f>testdata[[#This Row],[I1]]-testdata[[#This Row],[JQ]]</f>
        <v>-14.567481373185194</v>
      </c>
      <c r="P303" s="9">
        <f>testdata[[#This Row],[Q1]]+testdata[[#This Row],[jI]]</f>
        <v>13.993334390056031</v>
      </c>
      <c r="Q303" s="9">
        <f>0.2*testdata[[#This Row],[I2]]+0.8*Q302</f>
        <v>-6.2750785423481794</v>
      </c>
      <c r="R303" s="9">
        <f>0.2*testdata[[#This Row],[Q2]]+0.8*R302</f>
        <v>1.9678468670874194</v>
      </c>
      <c r="S303" s="9">
        <f>testdata[[#This Row],[I2'']]*Q302+testdata[[#This Row],[Q2'']]*R302</f>
        <v>24.324082751053005</v>
      </c>
      <c r="T303" s="9">
        <f>testdata[[#This Row],[I2'']]*R302-testdata[[#This Row],[Q2'']]*Q302</f>
        <v>14.785674946341659</v>
      </c>
      <c r="U303" s="9">
        <f>0.2*testdata[[#This Row],[Re]]+0.8*U302</f>
        <v>102.86927826207263</v>
      </c>
      <c r="V303" s="9">
        <f>0.2*testdata[[#This Row],[Im]]+0.8*V302</f>
        <v>35.710578526769638</v>
      </c>
      <c r="W303" s="9">
        <f>IF(AND(testdata[[#This Row],[Re'']]&lt;&gt;0,testdata[[#This Row],[Im'']]&lt;&gt;0),2*PI()/ATAN(testdata[[#This Row],[Im'']]/testdata[[#This Row],[Re'']]),0)</f>
        <v>18.804650730835881</v>
      </c>
      <c r="X303" s="9">
        <f>IF(testdata[[#This Row],[pd-atan]]&gt;1.5*Z302,1.5*Z302,IF(testdata[[#This Row],[pd-atan]]&lt;0.67*Z302,0.67*Z302,testdata[[#This Row],[pd-atan]]))</f>
        <v>18.804650730835881</v>
      </c>
      <c r="Y303" s="9">
        <f>IF(testdata[[#This Row],[pd-limit1]]&lt;6,6,IF(testdata[[#This Row],[pd-limit1]]&gt;50,50,testdata[[#This Row],[pd-limit1]]))</f>
        <v>18.804650730835881</v>
      </c>
      <c r="Z303" s="14">
        <f>0.2*testdata[[#This Row],[pd-limit2]]+0.8*Z302</f>
        <v>20.156415593961931</v>
      </c>
      <c r="AA303" s="14">
        <f>0.33*testdata[[#This Row],[period]]+0.67*AA302</f>
        <v>20.637298918092036</v>
      </c>
      <c r="AB303" s="32">
        <f>TRUNC(testdata[[#This Row],[SmPd]]+0.5,0)</f>
        <v>21</v>
      </c>
      <c r="AC303" s="14">
        <f ca="1">IF(testdata[[#This Row],[PdInt]]&lt;=0,0,AVERAGE(OFFSET(testdata[[#This Row],[price]],0,0,-testdata[[#This Row],[PdInt]],1)))</f>
        <v>263.17214285714283</v>
      </c>
      <c r="AD303" s="14">
        <f ca="1">IF(testdata[[#This Row],[i]]&lt;11,testdata[[#This Row],[price]],(4*testdata[[#This Row],[iTrend]]+3*AC302+2*AC301+AC300)/10)</f>
        <v>262.62497619047616</v>
      </c>
      <c r="AE303" s="14">
        <f>(4*testdata[[#This Row],[price]]+3*H302+2*H301+H300)/10</f>
        <v>266.45349999999996</v>
      </c>
      <c r="AF303" t="str">
        <f ca="1">IF(OR(ROUND(testdata[[#This Row],[Trendline]],4)&lt;&gt;Table3[[#This Row],[Trendline]],ROUND(testdata[[#This Row],[SmPrice]],4)&lt;&gt;Table3[[#This Row],[SmPrice]]),"ERR","")</f>
        <v/>
      </c>
      <c r="AG303" s="3">
        <v>43174</v>
      </c>
      <c r="AH303" s="14">
        <v>20.6373</v>
      </c>
      <c r="AI303" s="35">
        <v>21</v>
      </c>
      <c r="AJ303" s="14">
        <v>263.1721</v>
      </c>
      <c r="AK303" s="14">
        <v>262.625</v>
      </c>
      <c r="AL303" s="14">
        <v>266.45350000000002</v>
      </c>
    </row>
    <row r="304" spans="1:38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31">
        <f>(testdata[[#This Row],[high]]+testdata[[#This Row],[low]])/2</f>
        <v>265.69499999999999</v>
      </c>
      <c r="I304" s="24">
        <f>(4*testdata[[#This Row],[price]]+3*H303+2*H302+H301)/10</f>
        <v>265.91300000000001</v>
      </c>
      <c r="J304" s="9">
        <f>(0.0962*testdata[[#This Row],[smooth]]+0.5769*I302-0.5769*I300-0.0962*I298)*(0.075*$Z303+0.54)</f>
        <v>1.7971438513453997</v>
      </c>
      <c r="K304" s="14">
        <f t="shared" si="4"/>
        <v>5.4067531862080571</v>
      </c>
      <c r="L304" s="14">
        <f>(0.0962*testdata[[#This Row],[detrender]]+0.5769*J302-0.5769*J300-0.0962*J298)*(0.075*$Z303+0.54)</f>
        <v>3.7829750819226877</v>
      </c>
      <c r="M304" s="9">
        <f>(0.0962*testdata[[#This Row],[I1]]+0.5769*K302-0.5769*K300-0.0962*K298)*(0.075*$Z303+0.54)</f>
        <v>10.019674343089353</v>
      </c>
      <c r="N304" s="9">
        <f>(0.0962*testdata[[#This Row],[Q1]]+0.5769*L302-0.5769*L300-0.0962*L298)*(0.075*$Z303+0.54)</f>
        <v>1.5499892291576542</v>
      </c>
      <c r="O304" s="9">
        <f>testdata[[#This Row],[I1]]-testdata[[#This Row],[JQ]]</f>
        <v>3.8567639570504029</v>
      </c>
      <c r="P304" s="9">
        <f>testdata[[#This Row],[Q1]]+testdata[[#This Row],[jI]]</f>
        <v>13.80264942501204</v>
      </c>
      <c r="Q304" s="9">
        <f>0.2*testdata[[#This Row],[I2]]+0.8*Q303</f>
        <v>-4.2487100424684634</v>
      </c>
      <c r="R304" s="9">
        <f>0.2*testdata[[#This Row],[Q2]]+0.8*R303</f>
        <v>4.3348073786723438</v>
      </c>
      <c r="S304" s="9">
        <f>testdata[[#This Row],[I2'']]*Q303+testdata[[#This Row],[Q2'']]*R303</f>
        <v>35.191226339700876</v>
      </c>
      <c r="T304" s="9">
        <f>testdata[[#This Row],[I2'']]*R303-testdata[[#This Row],[Q2'']]*Q303</f>
        <v>18.840446020884961</v>
      </c>
      <c r="U304" s="9">
        <f>0.2*testdata[[#This Row],[Re]]+0.8*U303</f>
        <v>89.333667877598273</v>
      </c>
      <c r="V304" s="9">
        <f>0.2*testdata[[#This Row],[Im]]+0.8*V303</f>
        <v>32.336552025592702</v>
      </c>
      <c r="W304" s="9">
        <f>IF(AND(testdata[[#This Row],[Re'']]&lt;&gt;0,testdata[[#This Row],[Im'']]&lt;&gt;0),2*PI()/ATAN(testdata[[#This Row],[Im'']]/testdata[[#This Row],[Re'']]),0)</f>
        <v>18.091372112621908</v>
      </c>
      <c r="X304" s="9">
        <f>IF(testdata[[#This Row],[pd-atan]]&gt;1.5*Z303,1.5*Z303,IF(testdata[[#This Row],[pd-atan]]&lt;0.67*Z303,0.67*Z303,testdata[[#This Row],[pd-atan]]))</f>
        <v>18.091372112621908</v>
      </c>
      <c r="Y304" s="9">
        <f>IF(testdata[[#This Row],[pd-limit1]]&lt;6,6,IF(testdata[[#This Row],[pd-limit1]]&gt;50,50,testdata[[#This Row],[pd-limit1]]))</f>
        <v>18.091372112621908</v>
      </c>
      <c r="Z304" s="14">
        <f>0.2*testdata[[#This Row],[pd-limit2]]+0.8*Z303</f>
        <v>19.74340689769393</v>
      </c>
      <c r="AA304" s="14">
        <f>0.33*testdata[[#This Row],[period]]+0.67*AA303</f>
        <v>20.342314551360662</v>
      </c>
      <c r="AB304" s="32">
        <f>TRUNC(testdata[[#This Row],[SmPd]]+0.5,0)</f>
        <v>20</v>
      </c>
      <c r="AC304" s="14">
        <f ca="1">IF(testdata[[#This Row],[PdInt]]&lt;=0,0,AVERAGE(OFFSET(testdata[[#This Row],[price]],0,0,-testdata[[#This Row],[PdInt]],1)))</f>
        <v>263.70499999999993</v>
      </c>
      <c r="AD304" s="14">
        <f ca="1">IF(testdata[[#This Row],[i]]&lt;11,testdata[[#This Row],[price]],(4*testdata[[#This Row],[iTrend]]+3*AC303+2*AC302+AC301)/10)</f>
        <v>263.185</v>
      </c>
      <c r="AE304" s="14">
        <f>(4*testdata[[#This Row],[price]]+3*H303+2*H302+H301)/10</f>
        <v>265.91300000000001</v>
      </c>
      <c r="AF304" t="str">
        <f ca="1">IF(OR(ROUND(testdata[[#This Row],[Trendline]],4)&lt;&gt;Table3[[#This Row],[Trendline]],ROUND(testdata[[#This Row],[SmPrice]],4)&lt;&gt;Table3[[#This Row],[SmPrice]]),"ERR","")</f>
        <v/>
      </c>
      <c r="AG304" s="3">
        <v>43175</v>
      </c>
      <c r="AH304" s="14">
        <v>20.342300000000002</v>
      </c>
      <c r="AI304" s="35">
        <v>20</v>
      </c>
      <c r="AJ304" s="14">
        <v>263.70499999999998</v>
      </c>
      <c r="AK304" s="14">
        <v>263.185</v>
      </c>
      <c r="AL304" s="14">
        <v>265.91300000000001</v>
      </c>
    </row>
    <row r="305" spans="1:38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31">
        <f>(testdata[[#This Row],[high]]+testdata[[#This Row],[low]])/2</f>
        <v>262.54499999999996</v>
      </c>
      <c r="I305" s="24">
        <f>(4*testdata[[#This Row],[price]]+3*H304+2*H303+H302)/10</f>
        <v>264.41399999999993</v>
      </c>
      <c r="J305" s="9">
        <f>(0.0962*testdata[[#This Row],[smooth]]+0.5769*I303-0.5769*I301-0.0962*I299)*(0.075*$Z304+0.54)</f>
        <v>-1.1959743522658335</v>
      </c>
      <c r="K305" s="14">
        <f t="shared" si="4"/>
        <v>6.3253940181663362</v>
      </c>
      <c r="L305" s="14">
        <f>(0.0962*testdata[[#This Row],[detrender]]+0.5769*J303-0.5769*J301-0.0962*J299)*(0.075*$Z304+0.54)</f>
        <v>-1.2268634972297692</v>
      </c>
      <c r="M305" s="9">
        <f>(0.0962*testdata[[#This Row],[I1]]+0.5769*K303-0.5769*K301-0.0962*K299)*(0.075*$Z304+0.54)</f>
        <v>6.9339782986605565</v>
      </c>
      <c r="N305" s="9">
        <f>(0.0962*testdata[[#This Row],[Q1]]+0.5769*L303-0.5769*L301-0.0962*L299)*(0.075*$Z304+0.54)</f>
        <v>-4.9341160902853902</v>
      </c>
      <c r="O305" s="9">
        <f>testdata[[#This Row],[I1]]-testdata[[#This Row],[JQ]]</f>
        <v>11.259510108451726</v>
      </c>
      <c r="P305" s="9">
        <f>testdata[[#This Row],[Q1]]+testdata[[#This Row],[jI]]</f>
        <v>5.7071148014307873</v>
      </c>
      <c r="Q305" s="9">
        <f>0.2*testdata[[#This Row],[I2]]+0.8*Q304</f>
        <v>-1.1470660122844256</v>
      </c>
      <c r="R305" s="9">
        <f>0.2*testdata[[#This Row],[Q2]]+0.8*R304</f>
        <v>4.6092688632240328</v>
      </c>
      <c r="S305" s="9">
        <f>testdata[[#This Row],[I2'']]*Q304+testdata[[#This Row],[Q2'']]*R304</f>
        <v>24.853843564355316</v>
      </c>
      <c r="T305" s="9">
        <f>testdata[[#This Row],[I2'']]*R304-testdata[[#This Row],[Q2'']]*Q304</f>
        <v>14.61113669374236</v>
      </c>
      <c r="U305" s="9">
        <f>0.2*testdata[[#This Row],[Re]]+0.8*U304</f>
        <v>76.43770301494969</v>
      </c>
      <c r="V305" s="9">
        <f>0.2*testdata[[#This Row],[Im]]+0.8*V304</f>
        <v>28.791468959222634</v>
      </c>
      <c r="W305" s="9">
        <f>IF(AND(testdata[[#This Row],[Re'']]&lt;&gt;0,testdata[[#This Row],[Im'']]&lt;&gt;0),2*PI()/ATAN(testdata[[#This Row],[Im'']]/testdata[[#This Row],[Re'']]),0)</f>
        <v>17.442134308546546</v>
      </c>
      <c r="X305" s="9">
        <f>IF(testdata[[#This Row],[pd-atan]]&gt;1.5*Z304,1.5*Z304,IF(testdata[[#This Row],[pd-atan]]&lt;0.67*Z304,0.67*Z304,testdata[[#This Row],[pd-atan]]))</f>
        <v>17.442134308546546</v>
      </c>
      <c r="Y305" s="9">
        <f>IF(testdata[[#This Row],[pd-limit1]]&lt;6,6,IF(testdata[[#This Row],[pd-limit1]]&gt;50,50,testdata[[#This Row],[pd-limit1]]))</f>
        <v>17.442134308546546</v>
      </c>
      <c r="Z305" s="14">
        <f>0.2*testdata[[#This Row],[pd-limit2]]+0.8*Z304</f>
        <v>19.283152379864454</v>
      </c>
      <c r="AA305" s="14">
        <f>0.33*testdata[[#This Row],[period]]+0.67*AA304</f>
        <v>19.992791034766913</v>
      </c>
      <c r="AB305" s="32">
        <f>TRUNC(testdata[[#This Row],[SmPd]]+0.5,0)</f>
        <v>20</v>
      </c>
      <c r="AC305" s="14">
        <f ca="1">IF(testdata[[#This Row],[PdInt]]&lt;=0,0,AVERAGE(OFFSET(testdata[[#This Row],[price]],0,0,-testdata[[#This Row],[PdInt]],1)))</f>
        <v>263.64724999999993</v>
      </c>
      <c r="AD305" s="14">
        <f ca="1">IF(testdata[[#This Row],[i]]&lt;11,testdata[[#This Row],[price]],(4*testdata[[#This Row],[iTrend]]+3*AC304+2*AC303+AC302)/10)</f>
        <v>263.47363809523802</v>
      </c>
      <c r="AE305" s="14">
        <f>(4*testdata[[#This Row],[price]]+3*H304+2*H303+H302)/10</f>
        <v>264.41399999999993</v>
      </c>
      <c r="AF305" t="str">
        <f ca="1">IF(OR(ROUND(testdata[[#This Row],[Trendline]],4)&lt;&gt;Table3[[#This Row],[Trendline]],ROUND(testdata[[#This Row],[SmPrice]],4)&lt;&gt;Table3[[#This Row],[SmPrice]]),"ERR","")</f>
        <v/>
      </c>
      <c r="AG305" s="3">
        <v>43178</v>
      </c>
      <c r="AH305" s="14">
        <v>19.992799999999999</v>
      </c>
      <c r="AI305" s="35">
        <v>20</v>
      </c>
      <c r="AJ305" s="14">
        <v>263.6472</v>
      </c>
      <c r="AK305" s="14">
        <v>263.47359999999998</v>
      </c>
      <c r="AL305" s="14">
        <v>264.41399999999999</v>
      </c>
    </row>
    <row r="306" spans="1:38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31">
        <f>(testdata[[#This Row],[high]]+testdata[[#This Row],[low]])/2</f>
        <v>261.98</v>
      </c>
      <c r="I306" s="24">
        <f>(4*testdata[[#This Row],[price]]+3*H305+2*H304+H303)/10</f>
        <v>263.23050000000001</v>
      </c>
      <c r="J306" s="9">
        <f>(0.0962*testdata[[#This Row],[smooth]]+0.5769*I304-0.5769*I302-0.0962*I300)*(0.075*$Z305+0.54)</f>
        <v>-2.1671325139672128</v>
      </c>
      <c r="K306" s="14">
        <f t="shared" si="4"/>
        <v>4.9072495241296901</v>
      </c>
      <c r="L306" s="14">
        <f>(0.0962*testdata[[#This Row],[detrender]]+0.5769*J304-0.5769*J302-0.0962*J300)*(0.075*$Z305+0.54)</f>
        <v>-6.2677561448216581</v>
      </c>
      <c r="M306" s="9">
        <f>(0.0962*testdata[[#This Row],[I1]]+0.5769*K304-0.5769*K302-0.0962*K300)*(0.075*$Z305+0.54)</f>
        <v>5.6325110811898744</v>
      </c>
      <c r="N306" s="9">
        <f>(0.0962*testdata[[#This Row],[Q1]]+0.5769*L304-0.5769*L302-0.0962*L300)*(0.075*$Z305+0.54)</f>
        <v>-6.6692664666699546</v>
      </c>
      <c r="O306" s="9">
        <f>testdata[[#This Row],[I1]]-testdata[[#This Row],[JQ]]</f>
        <v>11.576515990799646</v>
      </c>
      <c r="P306" s="9">
        <f>testdata[[#This Row],[Q1]]+testdata[[#This Row],[jI]]</f>
        <v>-0.63524506363178368</v>
      </c>
      <c r="Q306" s="9">
        <f>0.2*testdata[[#This Row],[I2]]+0.8*Q305</f>
        <v>1.3976503883323885</v>
      </c>
      <c r="R306" s="9">
        <f>0.2*testdata[[#This Row],[Q2]]+0.8*R305</f>
        <v>3.5603660778528696</v>
      </c>
      <c r="S306" s="9">
        <f>testdata[[#This Row],[I2'']]*Q305+testdata[[#This Row],[Q2'']]*R305</f>
        <v>14.807487246814093</v>
      </c>
      <c r="T306" s="9">
        <f>testdata[[#This Row],[I2'']]*R305-testdata[[#This Row],[Q2'']]*Q305</f>
        <v>10.526121335808888</v>
      </c>
      <c r="U306" s="9">
        <f>0.2*testdata[[#This Row],[Re]]+0.8*U305</f>
        <v>64.111659861322579</v>
      </c>
      <c r="V306" s="9">
        <f>0.2*testdata[[#This Row],[Im]]+0.8*V305</f>
        <v>25.138399434539885</v>
      </c>
      <c r="W306" s="9">
        <f>IF(AND(testdata[[#This Row],[Re'']]&lt;&gt;0,testdata[[#This Row],[Im'']]&lt;&gt;0),2*PI()/ATAN(testdata[[#This Row],[Im'']]/testdata[[#This Row],[Re'']]),0)</f>
        <v>16.814325845922294</v>
      </c>
      <c r="X306" s="9">
        <f>IF(testdata[[#This Row],[pd-atan]]&gt;1.5*Z305,1.5*Z305,IF(testdata[[#This Row],[pd-atan]]&lt;0.67*Z305,0.67*Z305,testdata[[#This Row],[pd-atan]]))</f>
        <v>16.814325845922294</v>
      </c>
      <c r="Y306" s="9">
        <f>IF(testdata[[#This Row],[pd-limit1]]&lt;6,6,IF(testdata[[#This Row],[pd-limit1]]&gt;50,50,testdata[[#This Row],[pd-limit1]]))</f>
        <v>16.814325845922294</v>
      </c>
      <c r="Z306" s="14">
        <f>0.2*testdata[[#This Row],[pd-limit2]]+0.8*Z305</f>
        <v>18.789387073076021</v>
      </c>
      <c r="AA306" s="14">
        <f>0.33*testdata[[#This Row],[period]]+0.67*AA305</f>
        <v>19.595667727408919</v>
      </c>
      <c r="AB306" s="32">
        <f>TRUNC(testdata[[#This Row],[SmPd]]+0.5,0)</f>
        <v>20</v>
      </c>
      <c r="AC306" s="14">
        <f ca="1">IF(testdata[[#This Row],[PdInt]]&lt;=0,0,AVERAGE(OFFSET(testdata[[#This Row],[price]],0,0,-testdata[[#This Row],[PdInt]],1)))</f>
        <v>263.64349999999996</v>
      </c>
      <c r="AD306" s="14">
        <f ca="1">IF(testdata[[#This Row],[i]]&lt;11,testdata[[#This Row],[price]],(4*testdata[[#This Row],[iTrend]]+3*AC305+2*AC304+AC303)/10)</f>
        <v>263.60978928571421</v>
      </c>
      <c r="AE306" s="14">
        <f>(4*testdata[[#This Row],[price]]+3*H305+2*H304+H303)/10</f>
        <v>263.23050000000001</v>
      </c>
      <c r="AF306" t="str">
        <f ca="1">IF(OR(ROUND(testdata[[#This Row],[Trendline]],4)&lt;&gt;Table3[[#This Row],[Trendline]],ROUND(testdata[[#This Row],[SmPrice]],4)&lt;&gt;Table3[[#This Row],[SmPrice]]),"ERR","")</f>
        <v/>
      </c>
      <c r="AG306" s="3">
        <v>43179</v>
      </c>
      <c r="AH306" s="14">
        <v>19.595700000000001</v>
      </c>
      <c r="AI306" s="35">
        <v>20</v>
      </c>
      <c r="AJ306" s="14">
        <v>263.64350000000002</v>
      </c>
      <c r="AK306" s="14">
        <v>263.60980000000001</v>
      </c>
      <c r="AL306" s="14">
        <v>263.23050000000001</v>
      </c>
    </row>
    <row r="307" spans="1:38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31">
        <f>(testdata[[#This Row],[high]]+testdata[[#This Row],[low]])/2</f>
        <v>262.76</v>
      </c>
      <c r="I307" s="24">
        <f>(4*testdata[[#This Row],[price]]+3*H306+2*H305+H304)/10</f>
        <v>262.7765</v>
      </c>
      <c r="J307" s="9">
        <f>(0.0962*testdata[[#This Row],[smooth]]+0.5769*I305-0.5769*I303-0.0962*I301)*(0.075*$Z306+0.54)</f>
        <v>-3.1791288705666831</v>
      </c>
      <c r="K307" s="14">
        <f t="shared" si="4"/>
        <v>1.7971438513453997</v>
      </c>
      <c r="L307" s="14">
        <f>(0.0962*testdata[[#This Row],[detrender]]+0.5769*J305-0.5769*J303-0.0962*J301)*(0.075*$Z306+0.54)</f>
        <v>-8.4730178216781269</v>
      </c>
      <c r="M307" s="9">
        <f>(0.0962*testdata[[#This Row],[I1]]+0.5769*K305-0.5769*K303-0.0962*K301)*(0.075*$Z306+0.54)</f>
        <v>3.5939358851380607</v>
      </c>
      <c r="N307" s="9">
        <f>(0.0962*testdata[[#This Row],[Q1]]+0.5769*L305-0.5769*L303-0.0962*L301)*(0.075*$Z306+0.54)</f>
        <v>-11.515578405536143</v>
      </c>
      <c r="O307" s="9">
        <f>testdata[[#This Row],[I1]]-testdata[[#This Row],[JQ]]</f>
        <v>13.312722256881543</v>
      </c>
      <c r="P307" s="9">
        <f>testdata[[#This Row],[Q1]]+testdata[[#This Row],[jI]]</f>
        <v>-4.8790819365400662</v>
      </c>
      <c r="Q307" s="9">
        <f>0.2*testdata[[#This Row],[I2]]+0.8*Q306</f>
        <v>3.7806647620422194</v>
      </c>
      <c r="R307" s="9">
        <f>0.2*testdata[[#This Row],[Q2]]+0.8*R306</f>
        <v>1.8724764749742828</v>
      </c>
      <c r="S307" s="9">
        <f>testdata[[#This Row],[I2'']]*Q306+testdata[[#This Row],[Q2'']]*R306</f>
        <v>11.95074929589884</v>
      </c>
      <c r="T307" s="9">
        <f>testdata[[#This Row],[I2'']]*R306-testdata[[#This Row],[Q2'']]*Q306</f>
        <v>10.843483098117741</v>
      </c>
      <c r="U307" s="9">
        <f>0.2*testdata[[#This Row],[Re]]+0.8*U306</f>
        <v>53.679477748237829</v>
      </c>
      <c r="V307" s="9">
        <f>0.2*testdata[[#This Row],[Im]]+0.8*V306</f>
        <v>22.279416167255459</v>
      </c>
      <c r="W307" s="9">
        <f>IF(AND(testdata[[#This Row],[Re'']]&lt;&gt;0,testdata[[#This Row],[Im'']]&lt;&gt;0),2*PI()/ATAN(testdata[[#This Row],[Im'']]/testdata[[#This Row],[Re'']]),0)</f>
        <v>15.971134635987253</v>
      </c>
      <c r="X307" s="9">
        <f>IF(testdata[[#This Row],[pd-atan]]&gt;1.5*Z306,1.5*Z306,IF(testdata[[#This Row],[pd-atan]]&lt;0.67*Z306,0.67*Z306,testdata[[#This Row],[pd-atan]]))</f>
        <v>15.971134635987253</v>
      </c>
      <c r="Y307" s="9">
        <f>IF(testdata[[#This Row],[pd-limit1]]&lt;6,6,IF(testdata[[#This Row],[pd-limit1]]&gt;50,50,testdata[[#This Row],[pd-limit1]]))</f>
        <v>15.971134635987253</v>
      </c>
      <c r="Z307" s="14">
        <f>0.2*testdata[[#This Row],[pd-limit2]]+0.8*Z306</f>
        <v>18.225736585658268</v>
      </c>
      <c r="AA307" s="14">
        <f>0.33*testdata[[#This Row],[period]]+0.67*AA306</f>
        <v>19.143590450631205</v>
      </c>
      <c r="AB307" s="32">
        <f>TRUNC(testdata[[#This Row],[SmPd]]+0.5,0)</f>
        <v>19</v>
      </c>
      <c r="AC307" s="14">
        <f ca="1">IF(testdata[[#This Row],[PdInt]]&lt;=0,0,AVERAGE(OFFSET(testdata[[#This Row],[price]],0,0,-testdata[[#This Row],[PdInt]],1)))</f>
        <v>263.78947368421052</v>
      </c>
      <c r="AD307" s="14">
        <f ca="1">IF(testdata[[#This Row],[i]]&lt;11,testdata[[#This Row],[price]],(4*testdata[[#This Row],[iTrend]]+3*AC306+2*AC305+AC304)/10)</f>
        <v>263.70878947368419</v>
      </c>
      <c r="AE307" s="14">
        <f>(4*testdata[[#This Row],[price]]+3*H306+2*H305+H304)/10</f>
        <v>262.7765</v>
      </c>
      <c r="AF307" t="str">
        <f ca="1">IF(OR(ROUND(testdata[[#This Row],[Trendline]],4)&lt;&gt;Table3[[#This Row],[Trendline]],ROUND(testdata[[#This Row],[SmPrice]],4)&lt;&gt;Table3[[#This Row],[SmPrice]]),"ERR","")</f>
        <v/>
      </c>
      <c r="AG307" s="3">
        <v>43180</v>
      </c>
      <c r="AH307" s="14">
        <v>19.143599999999999</v>
      </c>
      <c r="AI307" s="35">
        <v>19</v>
      </c>
      <c r="AJ307" s="14">
        <v>263.78949999999998</v>
      </c>
      <c r="AK307" s="14">
        <v>263.7088</v>
      </c>
      <c r="AL307" s="14">
        <v>262.7765</v>
      </c>
    </row>
    <row r="308" spans="1:38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31">
        <f>(testdata[[#This Row],[high]]+testdata[[#This Row],[low]])/2</f>
        <v>257.32499999999999</v>
      </c>
      <c r="I308" s="24">
        <f>(4*testdata[[#This Row],[price]]+3*H307+2*H306+H305)/10</f>
        <v>260.4085</v>
      </c>
      <c r="J308" s="9">
        <f>(0.0962*testdata[[#This Row],[smooth]]+0.5769*I306-0.5769*I304-0.0962*I302)*(0.075*$Z307+0.54)</f>
        <v>-4.2117772381856691</v>
      </c>
      <c r="K308" s="14">
        <f t="shared" si="4"/>
        <v>-1.1959743522658335</v>
      </c>
      <c r="L308" s="14">
        <f>(0.0962*testdata[[#This Row],[detrender]]+0.5769*J306-0.5769*J304-0.0962*J302)*(0.075*$Z307+0.54)</f>
        <v>-6.2941415558182916</v>
      </c>
      <c r="M308" s="9">
        <f>(0.0962*testdata[[#This Row],[I1]]+0.5769*K306-0.5769*K304-0.0962*K302)*(0.075*$Z307+0.54)</f>
        <v>-1.1577566350673143</v>
      </c>
      <c r="N308" s="9">
        <f>(0.0962*testdata[[#This Row],[Q1]]+0.5769*L306-0.5769*L304-0.0962*L302)*(0.075*$Z307+0.54)</f>
        <v>-13.530961678903269</v>
      </c>
      <c r="O308" s="9">
        <f>testdata[[#This Row],[I1]]-testdata[[#This Row],[JQ]]</f>
        <v>12.334987326637435</v>
      </c>
      <c r="P308" s="9">
        <f>testdata[[#This Row],[Q1]]+testdata[[#This Row],[jI]]</f>
        <v>-7.4518981908856059</v>
      </c>
      <c r="Q308" s="9">
        <f>0.2*testdata[[#This Row],[I2]]+0.8*Q307</f>
        <v>5.4915292749612625</v>
      </c>
      <c r="R308" s="9">
        <f>0.2*testdata[[#This Row],[Q2]]+0.8*R307</f>
        <v>7.6015418023049897E-3</v>
      </c>
      <c r="S308" s="9">
        <f>testdata[[#This Row],[I2'']]*Q307+testdata[[#This Row],[Q2'']]*R307</f>
        <v>20.775864927767653</v>
      </c>
      <c r="T308" s="9">
        <f>testdata[[#This Row],[I2'']]*R307-testdata[[#This Row],[Q2'']]*Q307</f>
        <v>10.254020497768378</v>
      </c>
      <c r="U308" s="9">
        <f>0.2*testdata[[#This Row],[Re]]+0.8*U307</f>
        <v>47.098755184143798</v>
      </c>
      <c r="V308" s="9">
        <f>0.2*testdata[[#This Row],[Im]]+0.8*V307</f>
        <v>19.874337033358046</v>
      </c>
      <c r="W308" s="9">
        <f>IF(AND(testdata[[#This Row],[Re'']]&lt;&gt;0,testdata[[#This Row],[Im'']]&lt;&gt;0),2*PI()/ATAN(testdata[[#This Row],[Im'']]/testdata[[#This Row],[Re'']]),0)</f>
        <v>15.735391206119372</v>
      </c>
      <c r="X308" s="9">
        <f>IF(testdata[[#This Row],[pd-atan]]&gt;1.5*Z307,1.5*Z307,IF(testdata[[#This Row],[pd-atan]]&lt;0.67*Z307,0.67*Z307,testdata[[#This Row],[pd-atan]]))</f>
        <v>15.735391206119372</v>
      </c>
      <c r="Y308" s="9">
        <f>IF(testdata[[#This Row],[pd-limit1]]&lt;6,6,IF(testdata[[#This Row],[pd-limit1]]&gt;50,50,testdata[[#This Row],[pd-limit1]]))</f>
        <v>15.735391206119372</v>
      </c>
      <c r="Z308" s="14">
        <f>0.2*testdata[[#This Row],[pd-limit2]]+0.8*Z307</f>
        <v>17.727667509750489</v>
      </c>
      <c r="AA308" s="14">
        <f>0.33*testdata[[#This Row],[period]]+0.67*AA307</f>
        <v>18.67633588014057</v>
      </c>
      <c r="AB308" s="32">
        <f>TRUNC(testdata[[#This Row],[SmPd]]+0.5,0)</f>
        <v>19</v>
      </c>
      <c r="AC308" s="14">
        <f ca="1">IF(testdata[[#This Row],[PdInt]]&lt;=0,0,AVERAGE(OFFSET(testdata[[#This Row],[price]],0,0,-testdata[[#This Row],[PdInt]],1)))</f>
        <v>263.49526315789478</v>
      </c>
      <c r="AD308" s="14">
        <f ca="1">IF(testdata[[#This Row],[i]]&lt;11,testdata[[#This Row],[price]],(4*testdata[[#This Row],[iTrend]]+3*AC307+2*AC306+AC305)/10)</f>
        <v>263.62837236842108</v>
      </c>
      <c r="AE308" s="14">
        <f>(4*testdata[[#This Row],[price]]+3*H307+2*H306+H305)/10</f>
        <v>260.4085</v>
      </c>
      <c r="AF308" t="str">
        <f ca="1">IF(OR(ROUND(testdata[[#This Row],[Trendline]],4)&lt;&gt;Table3[[#This Row],[Trendline]],ROUND(testdata[[#This Row],[SmPrice]],4)&lt;&gt;Table3[[#This Row],[SmPrice]]),"ERR","")</f>
        <v/>
      </c>
      <c r="AG308" s="3">
        <v>43181</v>
      </c>
      <c r="AH308" s="14">
        <v>18.676300000000001</v>
      </c>
      <c r="AI308" s="35">
        <v>19</v>
      </c>
      <c r="AJ308" s="14">
        <v>263.49529999999999</v>
      </c>
      <c r="AK308" s="14">
        <v>263.6284</v>
      </c>
      <c r="AL308" s="14">
        <v>260.4085</v>
      </c>
    </row>
    <row r="309" spans="1:38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31">
        <f>(testdata[[#This Row],[high]]+testdata[[#This Row],[low]])/2</f>
        <v>252.79499999999999</v>
      </c>
      <c r="I309" s="24">
        <f>(4*testdata[[#This Row],[price]]+3*H308+2*H307+H306)/10</f>
        <v>257.06549999999999</v>
      </c>
      <c r="J309" s="9">
        <f>(0.0962*testdata[[#This Row],[smooth]]+0.5769*I307-0.5769*I305-0.0962*I303)*(0.075*$Z308+0.54)</f>
        <v>-3.4545995866149055</v>
      </c>
      <c r="K309" s="14">
        <f t="shared" si="4"/>
        <v>-2.1671325139672128</v>
      </c>
      <c r="L309" s="14">
        <f>(0.0962*testdata[[#This Row],[detrender]]+0.5769*J307-0.5769*J305-0.0962*J303)*(0.075*$Z308+0.54)</f>
        <v>-3.6428515419568623</v>
      </c>
      <c r="M309" s="9">
        <f>(0.0962*testdata[[#This Row],[I1]]+0.5769*K307-0.5769*K305-0.0962*K303)*(0.075*$Z308+0.54)</f>
        <v>-5.8996202177616102</v>
      </c>
      <c r="N309" s="9">
        <f>(0.0962*testdata[[#This Row],[Q1]]+0.5769*L307-0.5769*L305-0.0962*L303)*(0.075*$Z308+0.54)</f>
        <v>-9.5299301619385908</v>
      </c>
      <c r="O309" s="9">
        <f>testdata[[#This Row],[I1]]-testdata[[#This Row],[JQ]]</f>
        <v>7.3627976479713784</v>
      </c>
      <c r="P309" s="9">
        <f>testdata[[#This Row],[Q1]]+testdata[[#This Row],[jI]]</f>
        <v>-9.5424717597184721</v>
      </c>
      <c r="Q309" s="9">
        <f>0.2*testdata[[#This Row],[I2]]+0.8*Q308</f>
        <v>5.8657829495632861</v>
      </c>
      <c r="R309" s="9">
        <f>0.2*testdata[[#This Row],[Q2]]+0.8*R308</f>
        <v>-1.9024131185018505</v>
      </c>
      <c r="S309" s="9">
        <f>testdata[[#This Row],[I2'']]*Q308+testdata[[#This Row],[Q2'']]*R308</f>
        <v>32.197657515249865</v>
      </c>
      <c r="T309" s="9">
        <f>testdata[[#This Row],[I2'']]*R308-testdata[[#This Row],[Q2'']]*Q308</f>
        <v>10.491746327617614</v>
      </c>
      <c r="U309" s="9">
        <f>0.2*testdata[[#This Row],[Re]]+0.8*U308</f>
        <v>44.118535650365018</v>
      </c>
      <c r="V309" s="9">
        <f>0.2*testdata[[#This Row],[Im]]+0.8*V308</f>
        <v>17.99781889220996</v>
      </c>
      <c r="W309" s="9">
        <f>IF(AND(testdata[[#This Row],[Re'']]&lt;&gt;0,testdata[[#This Row],[Im'']]&lt;&gt;0),2*PI()/ATAN(testdata[[#This Row],[Im'']]/testdata[[#This Row],[Re'']]),0)</f>
        <v>16.221603319197875</v>
      </c>
      <c r="X309" s="9">
        <f>IF(testdata[[#This Row],[pd-atan]]&gt;1.5*Z308,1.5*Z308,IF(testdata[[#This Row],[pd-atan]]&lt;0.67*Z308,0.67*Z308,testdata[[#This Row],[pd-atan]]))</f>
        <v>16.221603319197875</v>
      </c>
      <c r="Y309" s="9">
        <f>IF(testdata[[#This Row],[pd-limit1]]&lt;6,6,IF(testdata[[#This Row],[pd-limit1]]&gt;50,50,testdata[[#This Row],[pd-limit1]]))</f>
        <v>16.221603319197875</v>
      </c>
      <c r="Z309" s="14">
        <f>0.2*testdata[[#This Row],[pd-limit2]]+0.8*Z308</f>
        <v>17.426454671639966</v>
      </c>
      <c r="AA309" s="14">
        <f>0.33*testdata[[#This Row],[period]]+0.67*AA308</f>
        <v>18.263875081335371</v>
      </c>
      <c r="AB309" s="32">
        <f>TRUNC(testdata[[#This Row],[SmPd]]+0.5,0)</f>
        <v>18</v>
      </c>
      <c r="AC309" s="14">
        <f ca="1">IF(testdata[[#This Row],[PdInt]]&lt;=0,0,AVERAGE(OFFSET(testdata[[#This Row],[price]],0,0,-testdata[[#This Row],[PdInt]],1)))</f>
        <v>262.57416666666666</v>
      </c>
      <c r="AD309" s="14">
        <f ca="1">IF(testdata[[#This Row],[i]]&lt;11,testdata[[#This Row],[price]],(4*testdata[[#This Row],[iTrend]]+3*AC308+2*AC307+AC306)/10)</f>
        <v>263.2004903508772</v>
      </c>
      <c r="AE309" s="14">
        <f>(4*testdata[[#This Row],[price]]+3*H308+2*H307+H306)/10</f>
        <v>257.06549999999999</v>
      </c>
      <c r="AF309" t="str">
        <f ca="1">IF(OR(ROUND(testdata[[#This Row],[Trendline]],4)&lt;&gt;Table3[[#This Row],[Trendline]],ROUND(testdata[[#This Row],[SmPrice]],4)&lt;&gt;Table3[[#This Row],[SmPrice]]),"ERR","")</f>
        <v/>
      </c>
      <c r="AG309" s="3">
        <v>43182</v>
      </c>
      <c r="AH309" s="14">
        <v>18.2639</v>
      </c>
      <c r="AI309" s="35">
        <v>18</v>
      </c>
      <c r="AJ309" s="14">
        <v>262.57420000000002</v>
      </c>
      <c r="AK309" s="14">
        <v>263.20049999999998</v>
      </c>
      <c r="AL309" s="14">
        <v>257.06549999999999</v>
      </c>
    </row>
    <row r="310" spans="1:38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31">
        <f>(testdata[[#This Row],[high]]+testdata[[#This Row],[low]])/2</f>
        <v>253.755</v>
      </c>
      <c r="I310" s="24">
        <f>(4*testdata[[#This Row],[price]]+3*H309+2*H308+H307)/10</f>
        <v>255.08149999999995</v>
      </c>
      <c r="J310" s="9">
        <f>(0.0962*testdata[[#This Row],[smooth]]+0.5769*I308-0.5769*I306-0.0962*I304)*(0.075*$Z309+0.54)</f>
        <v>-4.9314514266624965</v>
      </c>
      <c r="K310" s="14">
        <f t="shared" si="4"/>
        <v>-3.1791288705666831</v>
      </c>
      <c r="L310" s="14">
        <f>(0.0962*testdata[[#This Row],[detrender]]+0.5769*J308-0.5769*J306-0.0962*J304)*(0.075*$Z309+0.54)</f>
        <v>-3.374156267822173</v>
      </c>
      <c r="M310" s="9">
        <f>(0.0962*testdata[[#This Row],[I1]]+0.5769*K308-0.5769*K306-0.0962*K304)*(0.075*$Z309+0.54)</f>
        <v>-8.0286768106862318</v>
      </c>
      <c r="N310" s="9">
        <f>(0.0962*testdata[[#This Row],[Q1]]+0.5769*L308-0.5769*L306-0.0962*L304)*(0.075*$Z309+0.54)</f>
        <v>-1.2997924894748658</v>
      </c>
      <c r="O310" s="9">
        <f>testdata[[#This Row],[I1]]-testdata[[#This Row],[JQ]]</f>
        <v>-1.8793363810918173</v>
      </c>
      <c r="P310" s="9">
        <f>testdata[[#This Row],[Q1]]+testdata[[#This Row],[jI]]</f>
        <v>-11.402833078508404</v>
      </c>
      <c r="Q310" s="9">
        <f>0.2*testdata[[#This Row],[I2]]+0.8*Q309</f>
        <v>4.3167590834322658</v>
      </c>
      <c r="R310" s="9">
        <f>0.2*testdata[[#This Row],[Q2]]+0.8*R309</f>
        <v>-3.8024971105031615</v>
      </c>
      <c r="S310" s="9">
        <f>testdata[[#This Row],[I2'']]*Q309+testdata[[#This Row],[Q2'']]*R309</f>
        <v>32.555092215056021</v>
      </c>
      <c r="T310" s="9">
        <f>testdata[[#This Row],[I2'']]*R309-testdata[[#This Row],[Q2'']]*Q309</f>
        <v>14.092363606819543</v>
      </c>
      <c r="U310" s="9">
        <f>0.2*testdata[[#This Row],[Re]]+0.8*U309</f>
        <v>41.805846963303217</v>
      </c>
      <c r="V310" s="9">
        <f>0.2*testdata[[#This Row],[Im]]+0.8*V309</f>
        <v>17.216727835131877</v>
      </c>
      <c r="W310" s="9">
        <f>IF(AND(testdata[[#This Row],[Re'']]&lt;&gt;0,testdata[[#This Row],[Im'']]&lt;&gt;0),2*PI()/ATAN(testdata[[#This Row],[Im'']]/testdata[[#This Row],[Re'']]),0)</f>
        <v>16.083541718858196</v>
      </c>
      <c r="X310" s="9">
        <f>IF(testdata[[#This Row],[pd-atan]]&gt;1.5*Z309,1.5*Z309,IF(testdata[[#This Row],[pd-atan]]&lt;0.67*Z309,0.67*Z309,testdata[[#This Row],[pd-atan]]))</f>
        <v>16.083541718858196</v>
      </c>
      <c r="Y310" s="9">
        <f>IF(testdata[[#This Row],[pd-limit1]]&lt;6,6,IF(testdata[[#This Row],[pd-limit1]]&gt;50,50,testdata[[#This Row],[pd-limit1]]))</f>
        <v>16.083541718858196</v>
      </c>
      <c r="Z310" s="14">
        <f>0.2*testdata[[#This Row],[pd-limit2]]+0.8*Z309</f>
        <v>17.157872081083614</v>
      </c>
      <c r="AA310" s="14">
        <f>0.33*testdata[[#This Row],[period]]+0.67*AA309</f>
        <v>17.898894091252291</v>
      </c>
      <c r="AB310" s="32">
        <f>TRUNC(testdata[[#This Row],[SmPd]]+0.5,0)</f>
        <v>18</v>
      </c>
      <c r="AC310" s="14">
        <f ca="1">IF(testdata[[#This Row],[PdInt]]&lt;=0,0,AVERAGE(OFFSET(testdata[[#This Row],[price]],0,0,-testdata[[#This Row],[PdInt]],1)))</f>
        <v>262.0244444444445</v>
      </c>
      <c r="AD310" s="14">
        <f ca="1">IF(testdata[[#This Row],[i]]&lt;11,testdata[[#This Row],[price]],(4*testdata[[#This Row],[iTrend]]+3*AC309+2*AC308+AC307)/10)</f>
        <v>262.66002777777783</v>
      </c>
      <c r="AE310" s="14">
        <f>(4*testdata[[#This Row],[price]]+3*H309+2*H308+H307)/10</f>
        <v>255.08149999999995</v>
      </c>
      <c r="AF310" t="str">
        <f ca="1">IF(OR(ROUND(testdata[[#This Row],[Trendline]],4)&lt;&gt;Table3[[#This Row],[Trendline]],ROUND(testdata[[#This Row],[SmPrice]],4)&lt;&gt;Table3[[#This Row],[SmPrice]]),"ERR","")</f>
        <v/>
      </c>
      <c r="AG310" s="3">
        <v>43185</v>
      </c>
      <c r="AH310" s="14">
        <v>17.898900000000001</v>
      </c>
      <c r="AI310" s="35">
        <v>18</v>
      </c>
      <c r="AJ310" s="14">
        <v>262.02440000000001</v>
      </c>
      <c r="AK310" s="14">
        <v>262.66000000000003</v>
      </c>
      <c r="AL310" s="14">
        <v>255.08150000000001</v>
      </c>
    </row>
    <row r="311" spans="1:38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31">
        <f>(testdata[[#This Row],[high]]+testdata[[#This Row],[low]])/2</f>
        <v>254.125</v>
      </c>
      <c r="I311" s="24">
        <f>(4*testdata[[#This Row],[price]]+3*H310+2*H309+H308)/10</f>
        <v>254.06799999999998</v>
      </c>
      <c r="J311" s="9">
        <f>(0.0962*testdata[[#This Row],[smooth]]+0.5769*I309-0.5769*I307-0.0962*I305)*(0.075*$Z310+0.54)</f>
        <v>-7.8370742779968943</v>
      </c>
      <c r="K311" s="14">
        <f t="shared" si="4"/>
        <v>-4.2117772381856691</v>
      </c>
      <c r="L311" s="14">
        <f>(0.0962*testdata[[#This Row],[detrender]]+0.5769*J309-0.5769*J307-0.0962*J305)*(0.075*$Z310+0.54)</f>
        <v>-1.4574402486695723</v>
      </c>
      <c r="M311" s="9">
        <f>(0.0962*testdata[[#This Row],[I1]]+0.5769*K309-0.5769*K307-0.0962*K305)*(0.075*$Z310+0.54)</f>
        <v>-6.0297916782215157</v>
      </c>
      <c r="N311" s="9">
        <f>(0.0962*testdata[[#This Row],[Q1]]+0.5769*L309-0.5769*L307-0.0962*L305)*(0.075*$Z310+0.54)</f>
        <v>5.0500106447938329</v>
      </c>
      <c r="O311" s="9">
        <f>testdata[[#This Row],[I1]]-testdata[[#This Row],[JQ]]</f>
        <v>-9.2617878829795011</v>
      </c>
      <c r="P311" s="9">
        <f>testdata[[#This Row],[Q1]]+testdata[[#This Row],[jI]]</f>
        <v>-7.4872319268910879</v>
      </c>
      <c r="Q311" s="9">
        <f>0.2*testdata[[#This Row],[I2]]+0.8*Q310</f>
        <v>1.6010496901499125</v>
      </c>
      <c r="R311" s="9">
        <f>0.2*testdata[[#This Row],[Q2]]+0.8*R310</f>
        <v>-4.5394440737807473</v>
      </c>
      <c r="S311" s="9">
        <f>testdata[[#This Row],[I2'']]*Q310+testdata[[#This Row],[Q2'']]*R310</f>
        <v>24.172568766823041</v>
      </c>
      <c r="T311" s="9">
        <f>testdata[[#This Row],[I2'']]*R310-testdata[[#This Row],[Q2'']]*Q310</f>
        <v>13.507699618658783</v>
      </c>
      <c r="U311" s="9">
        <f>0.2*testdata[[#This Row],[Re]]+0.8*U310</f>
        <v>38.279191324007186</v>
      </c>
      <c r="V311" s="9">
        <f>0.2*testdata[[#This Row],[Im]]+0.8*V310</f>
        <v>16.474922191837258</v>
      </c>
      <c r="W311" s="9">
        <f>IF(AND(testdata[[#This Row],[Re'']]&lt;&gt;0,testdata[[#This Row],[Im'']]&lt;&gt;0),2*PI()/ATAN(testdata[[#This Row],[Im'']]/testdata[[#This Row],[Re'']]),0)</f>
        <v>15.459610277775671</v>
      </c>
      <c r="X311" s="9">
        <f>IF(testdata[[#This Row],[pd-atan]]&gt;1.5*Z310,1.5*Z310,IF(testdata[[#This Row],[pd-atan]]&lt;0.67*Z310,0.67*Z310,testdata[[#This Row],[pd-atan]]))</f>
        <v>15.459610277775671</v>
      </c>
      <c r="Y311" s="9">
        <f>IF(testdata[[#This Row],[pd-limit1]]&lt;6,6,IF(testdata[[#This Row],[pd-limit1]]&gt;50,50,testdata[[#This Row],[pd-limit1]]))</f>
        <v>15.459610277775671</v>
      </c>
      <c r="Z311" s="14">
        <f>0.2*testdata[[#This Row],[pd-limit2]]+0.8*Z310</f>
        <v>16.818219720422025</v>
      </c>
      <c r="AA311" s="14">
        <f>0.33*testdata[[#This Row],[period]]+0.67*AA310</f>
        <v>17.542271548878304</v>
      </c>
      <c r="AB311" s="32">
        <f>TRUNC(testdata[[#This Row],[SmPd]]+0.5,0)</f>
        <v>18</v>
      </c>
      <c r="AC311" s="14">
        <f ca="1">IF(testdata[[#This Row],[PdInt]]&lt;=0,0,AVERAGE(OFFSET(testdata[[#This Row],[price]],0,0,-testdata[[#This Row],[PdInt]],1)))</f>
        <v>261.71777777777777</v>
      </c>
      <c r="AD311" s="14">
        <f ca="1">IF(testdata[[#This Row],[i]]&lt;11,testdata[[#This Row],[price]],(4*testdata[[#This Row],[iTrend]]+3*AC310+2*AC309+AC308)/10)</f>
        <v>262.15880409356726</v>
      </c>
      <c r="AE311" s="14">
        <f>(4*testdata[[#This Row],[price]]+3*H310+2*H309+H308)/10</f>
        <v>254.06799999999998</v>
      </c>
      <c r="AF311" t="str">
        <f ca="1">IF(OR(ROUND(testdata[[#This Row],[Trendline]],4)&lt;&gt;Table3[[#This Row],[Trendline]],ROUND(testdata[[#This Row],[SmPrice]],4)&lt;&gt;Table3[[#This Row],[SmPrice]]),"ERR","")</f>
        <v/>
      </c>
      <c r="AG311" s="3">
        <v>43186</v>
      </c>
      <c r="AH311" s="14">
        <v>17.542300000000001</v>
      </c>
      <c r="AI311" s="35">
        <v>18</v>
      </c>
      <c r="AJ311" s="14">
        <v>261.71780000000001</v>
      </c>
      <c r="AK311" s="14">
        <v>262.15879999999999</v>
      </c>
      <c r="AL311" s="14">
        <v>254.06800000000001</v>
      </c>
    </row>
    <row r="312" spans="1:38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31">
        <f>(testdata[[#This Row],[high]]+testdata[[#This Row],[low]])/2</f>
        <v>252.005</v>
      </c>
      <c r="I312" s="24">
        <f>(4*testdata[[#This Row],[price]]+3*H311+2*H310+H309)/10</f>
        <v>253.07</v>
      </c>
      <c r="J312" s="9">
        <f>(0.0962*testdata[[#This Row],[smooth]]+0.5769*I310-0.5769*I308-0.0962*I306)*(0.075*$Z311+0.54)</f>
        <v>-7.2965905613815139</v>
      </c>
      <c r="K312" s="14">
        <f t="shared" si="4"/>
        <v>-3.4545995866149055</v>
      </c>
      <c r="L312" s="14">
        <f>(0.0962*testdata[[#This Row],[detrender]]+0.5769*J310-0.5769*J308-0.0962*J306)*(0.075*$Z311+0.54)</f>
        <v>-1.636782655464939</v>
      </c>
      <c r="M312" s="9">
        <f>(0.0962*testdata[[#This Row],[I1]]+0.5769*K310-0.5769*K308-0.0962*K306)*(0.075*$Z311+0.54)</f>
        <v>-3.5099476799975124</v>
      </c>
      <c r="N312" s="9">
        <f>(0.0962*testdata[[#This Row],[Q1]]+0.5769*L310-0.5769*L308-0.0962*L306)*(0.075*$Z311+0.54)</f>
        <v>3.8369811460298471</v>
      </c>
      <c r="O312" s="9">
        <f>testdata[[#This Row],[I1]]-testdata[[#This Row],[JQ]]</f>
        <v>-7.2915807326447526</v>
      </c>
      <c r="P312" s="9">
        <f>testdata[[#This Row],[Q1]]+testdata[[#This Row],[jI]]</f>
        <v>-5.1467303354624514</v>
      </c>
      <c r="Q312" s="9">
        <f>0.2*testdata[[#This Row],[I2]]+0.8*Q311</f>
        <v>-0.17747639440902052</v>
      </c>
      <c r="R312" s="9">
        <f>0.2*testdata[[#This Row],[Q2]]+0.8*R311</f>
        <v>-4.660901326117088</v>
      </c>
      <c r="S312" s="9">
        <f>testdata[[#This Row],[I2'']]*Q311+testdata[[#This Row],[Q2'']]*R311</f>
        <v>20.873752377041555</v>
      </c>
      <c r="T312" s="9">
        <f>testdata[[#This Row],[I2'']]*R311-testdata[[#This Row],[Q2'']]*Q311</f>
        <v>8.2679787908350839</v>
      </c>
      <c r="U312" s="9">
        <f>0.2*testdata[[#This Row],[Re]]+0.8*U311</f>
        <v>34.798103534614064</v>
      </c>
      <c r="V312" s="9">
        <f>0.2*testdata[[#This Row],[Im]]+0.8*V311</f>
        <v>14.833533511636825</v>
      </c>
      <c r="W312" s="9">
        <f>IF(AND(testdata[[#This Row],[Re'']]&lt;&gt;0,testdata[[#This Row],[Im'']]&lt;&gt;0),2*PI()/ATAN(testdata[[#This Row],[Im'']]/testdata[[#This Row],[Re'']]),0)</f>
        <v>15.592988159896148</v>
      </c>
      <c r="X312" s="9">
        <f>IF(testdata[[#This Row],[pd-atan]]&gt;1.5*Z311,1.5*Z311,IF(testdata[[#This Row],[pd-atan]]&lt;0.67*Z311,0.67*Z311,testdata[[#This Row],[pd-atan]]))</f>
        <v>15.592988159896148</v>
      </c>
      <c r="Y312" s="9">
        <f>IF(testdata[[#This Row],[pd-limit1]]&lt;6,6,IF(testdata[[#This Row],[pd-limit1]]&gt;50,50,testdata[[#This Row],[pd-limit1]]))</f>
        <v>15.592988159896148</v>
      </c>
      <c r="Z312" s="14">
        <f>0.2*testdata[[#This Row],[pd-limit2]]+0.8*Z311</f>
        <v>16.573173408316851</v>
      </c>
      <c r="AA312" s="14">
        <f>0.33*testdata[[#This Row],[period]]+0.67*AA311</f>
        <v>17.222469162493027</v>
      </c>
      <c r="AB312" s="32">
        <f>TRUNC(testdata[[#This Row],[SmPd]]+0.5,0)</f>
        <v>17</v>
      </c>
      <c r="AC312" s="14">
        <f ca="1">IF(testdata[[#This Row],[PdInt]]&lt;=0,0,AVERAGE(OFFSET(testdata[[#This Row],[price]],0,0,-testdata[[#This Row],[PdInt]],1)))</f>
        <v>261.48411764705884</v>
      </c>
      <c r="AD312" s="14">
        <f ca="1">IF(testdata[[#This Row],[i]]&lt;11,testdata[[#This Row],[price]],(4*testdata[[#This Row],[iTrend]]+3*AC311+2*AC310+AC309)/10)</f>
        <v>261.77128594771244</v>
      </c>
      <c r="AE312" s="14">
        <f>(4*testdata[[#This Row],[price]]+3*H311+2*H310+H309)/10</f>
        <v>253.07</v>
      </c>
      <c r="AF312" t="str">
        <f ca="1">IF(OR(ROUND(testdata[[#This Row],[Trendline]],4)&lt;&gt;Table3[[#This Row],[Trendline]],ROUND(testdata[[#This Row],[SmPrice]],4)&lt;&gt;Table3[[#This Row],[SmPrice]]),"ERR","")</f>
        <v/>
      </c>
      <c r="AG312" s="3">
        <v>43187</v>
      </c>
      <c r="AH312" s="14">
        <v>17.2225</v>
      </c>
      <c r="AI312" s="35">
        <v>17</v>
      </c>
      <c r="AJ312" s="14">
        <v>261.48410000000001</v>
      </c>
      <c r="AK312" s="14">
        <v>261.7713</v>
      </c>
      <c r="AL312" s="14">
        <v>253.07</v>
      </c>
    </row>
    <row r="313" spans="1:38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31">
        <f>(testdata[[#This Row],[high]]+testdata[[#This Row],[low]])/2</f>
        <v>253.88</v>
      </c>
      <c r="I313" s="24">
        <f>(4*testdata[[#This Row],[price]]+3*H312+2*H311+H310)/10</f>
        <v>253.35399999999998</v>
      </c>
      <c r="J313" s="9">
        <f>(0.0962*testdata[[#This Row],[smooth]]+0.5769*I311-0.5769*I309-0.0962*I307)*(0.075*$Z312+0.54)</f>
        <v>-4.6994254981455565</v>
      </c>
      <c r="K313" s="14">
        <f t="shared" si="4"/>
        <v>-4.9314514266624965</v>
      </c>
      <c r="L313" s="14">
        <f>(0.0962*testdata[[#This Row],[detrender]]+0.5769*J311-0.5769*J309-0.0962*J307)*(0.075*$Z312+0.54)</f>
        <v>-4.7686053169254574</v>
      </c>
      <c r="M313" s="9">
        <f>(0.0962*testdata[[#This Row],[I1]]+0.5769*K311-0.5769*K309-0.0962*K307)*(0.075*$Z312+0.54)</f>
        <v>-3.2572452320581617</v>
      </c>
      <c r="N313" s="9">
        <f>(0.0962*testdata[[#This Row],[Q1]]+0.5769*L311-0.5769*L309-0.0962*L307)*(0.075*$Z312+0.54)</f>
        <v>2.8833202876666815</v>
      </c>
      <c r="O313" s="9">
        <f>testdata[[#This Row],[I1]]-testdata[[#This Row],[JQ]]</f>
        <v>-7.8147717143291775</v>
      </c>
      <c r="P313" s="9">
        <f>testdata[[#This Row],[Q1]]+testdata[[#This Row],[jI]]</f>
        <v>-8.0258505489836196</v>
      </c>
      <c r="Q313" s="9">
        <f>0.2*testdata[[#This Row],[I2]]+0.8*Q312</f>
        <v>-1.7049354583930521</v>
      </c>
      <c r="R313" s="9">
        <f>0.2*testdata[[#This Row],[Q2]]+0.8*R312</f>
        <v>-5.3338911706903946</v>
      </c>
      <c r="S313" s="9">
        <f>testdata[[#This Row],[I2'']]*Q312+testdata[[#This Row],[Q2'']]*R312</f>
        <v>25.163326228690774</v>
      </c>
      <c r="T313" s="9">
        <f>testdata[[#This Row],[I2'']]*R312-testdata[[#This Row],[Q2'']]*Q312</f>
        <v>6.9998961658239809</v>
      </c>
      <c r="U313" s="9">
        <f>0.2*testdata[[#This Row],[Re]]+0.8*U312</f>
        <v>32.87114807342941</v>
      </c>
      <c r="V313" s="9">
        <f>0.2*testdata[[#This Row],[Im]]+0.8*V312</f>
        <v>13.266806042474256</v>
      </c>
      <c r="W313" s="9">
        <f>IF(AND(testdata[[#This Row],[Re'']]&lt;&gt;0,testdata[[#This Row],[Im'']]&lt;&gt;0),2*PI()/ATAN(testdata[[#This Row],[Im'']]/testdata[[#This Row],[Re'']]),0)</f>
        <v>16.379256998715586</v>
      </c>
      <c r="X313" s="9">
        <f>IF(testdata[[#This Row],[pd-atan]]&gt;1.5*Z312,1.5*Z312,IF(testdata[[#This Row],[pd-atan]]&lt;0.67*Z312,0.67*Z312,testdata[[#This Row],[pd-atan]]))</f>
        <v>16.379256998715586</v>
      </c>
      <c r="Y313" s="9">
        <f>IF(testdata[[#This Row],[pd-limit1]]&lt;6,6,IF(testdata[[#This Row],[pd-limit1]]&gt;50,50,testdata[[#This Row],[pd-limit1]]))</f>
        <v>16.379256998715586</v>
      </c>
      <c r="Z313" s="14">
        <f>0.2*testdata[[#This Row],[pd-limit2]]+0.8*Z312</f>
        <v>16.534390126396598</v>
      </c>
      <c r="AA313" s="14">
        <f>0.33*testdata[[#This Row],[period]]+0.67*AA312</f>
        <v>16.995403080581205</v>
      </c>
      <c r="AB313" s="32">
        <f>TRUNC(testdata[[#This Row],[SmPd]]+0.5,0)</f>
        <v>17</v>
      </c>
      <c r="AC313" s="14">
        <f ca="1">IF(testdata[[#This Row],[PdInt]]&lt;=0,0,AVERAGE(OFFSET(testdata[[#This Row],[price]],0,0,-testdata[[#This Row],[PdInt]],1)))</f>
        <v>260.99205882352948</v>
      </c>
      <c r="AD313" s="14">
        <f ca="1">IF(testdata[[#This Row],[i]]&lt;11,testdata[[#This Row],[price]],(4*testdata[[#This Row],[iTrend]]+3*AC312+2*AC311+AC310)/10)</f>
        <v>261.38805882352943</v>
      </c>
      <c r="AE313" s="14">
        <f>(4*testdata[[#This Row],[price]]+3*H312+2*H311+H310)/10</f>
        <v>253.35399999999998</v>
      </c>
      <c r="AF313" t="str">
        <f ca="1">IF(OR(ROUND(testdata[[#This Row],[Trendline]],4)&lt;&gt;Table3[[#This Row],[Trendline]],ROUND(testdata[[#This Row],[SmPrice]],4)&lt;&gt;Table3[[#This Row],[SmPrice]]),"ERR","")</f>
        <v/>
      </c>
      <c r="AG313" s="3">
        <v>43188</v>
      </c>
      <c r="AH313" s="14">
        <v>16.9954</v>
      </c>
      <c r="AI313" s="35">
        <v>17</v>
      </c>
      <c r="AJ313" s="14">
        <v>260.99209999999999</v>
      </c>
      <c r="AK313" s="14">
        <v>261.38810000000001</v>
      </c>
      <c r="AL313" s="14">
        <v>253.35400000000001</v>
      </c>
    </row>
    <row r="314" spans="1:38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31">
        <f>(testdata[[#This Row],[high]]+testdata[[#This Row],[low]])/2</f>
        <v>250.35</v>
      </c>
      <c r="I314" s="24">
        <f>(4*testdata[[#This Row],[price]]+3*H313+2*H312+H311)/10</f>
        <v>252.11750000000001</v>
      </c>
      <c r="J314" s="9">
        <f>(0.0962*testdata[[#This Row],[smooth]]+0.5769*I312-0.5769*I310-0.0962*I308)*(0.075*$Z313+0.54)</f>
        <v>-3.4854460113241506</v>
      </c>
      <c r="K314" s="14">
        <f t="shared" si="4"/>
        <v>-7.8370742779968943</v>
      </c>
      <c r="L314" s="14">
        <f>(0.0962*testdata[[#This Row],[detrender]]+0.5769*J312-0.5769*J310-0.0962*J308)*(0.075*$Z313+0.54)</f>
        <v>-2.3044473583723692</v>
      </c>
      <c r="M314" s="9">
        <f>(0.0962*testdata[[#This Row],[I1]]+0.5769*K312-0.5769*K310-0.0962*K308)*(0.075*$Z313+0.54)</f>
        <v>-1.4201345393672509</v>
      </c>
      <c r="N314" s="9">
        <f>(0.0962*testdata[[#This Row],[Q1]]+0.5769*L312-0.5769*L310-0.0962*L308)*(0.075*$Z313+0.54)</f>
        <v>2.467366826917277</v>
      </c>
      <c r="O314" s="9">
        <f>testdata[[#This Row],[I1]]-testdata[[#This Row],[JQ]]</f>
        <v>-10.304441104914172</v>
      </c>
      <c r="P314" s="9">
        <f>testdata[[#This Row],[Q1]]+testdata[[#This Row],[jI]]</f>
        <v>-3.7245818977396201</v>
      </c>
      <c r="Q314" s="9">
        <f>0.2*testdata[[#This Row],[I2]]+0.8*Q313</f>
        <v>-3.4248365876972762</v>
      </c>
      <c r="R314" s="9">
        <f>0.2*testdata[[#This Row],[Q2]]+0.8*R313</f>
        <v>-5.0120293161002394</v>
      </c>
      <c r="S314" s="9">
        <f>testdata[[#This Row],[I2'']]*Q313+testdata[[#This Row],[Q2'']]*R313</f>
        <v>32.572744253955435</v>
      </c>
      <c r="T314" s="9">
        <f>testdata[[#This Row],[I2'']]*R313-testdata[[#This Row],[Q2'']]*Q313</f>
        <v>9.7225191366511456</v>
      </c>
      <c r="U314" s="9">
        <f>0.2*testdata[[#This Row],[Re]]+0.8*U313</f>
        <v>32.811467309534621</v>
      </c>
      <c r="V314" s="9">
        <f>0.2*testdata[[#This Row],[Im]]+0.8*V313</f>
        <v>12.557948661309634</v>
      </c>
      <c r="W314" s="9">
        <f>IF(AND(testdata[[#This Row],[Re'']]&lt;&gt;0,testdata[[#This Row],[Im'']]&lt;&gt;0),2*PI()/ATAN(testdata[[#This Row],[Im'']]/testdata[[#This Row],[Re'']]),0)</f>
        <v>17.189209261064669</v>
      </c>
      <c r="X314" s="9">
        <f>IF(testdata[[#This Row],[pd-atan]]&gt;1.5*Z313,1.5*Z313,IF(testdata[[#This Row],[pd-atan]]&lt;0.67*Z313,0.67*Z313,testdata[[#This Row],[pd-atan]]))</f>
        <v>17.189209261064669</v>
      </c>
      <c r="Y314" s="9">
        <f>IF(testdata[[#This Row],[pd-limit1]]&lt;6,6,IF(testdata[[#This Row],[pd-limit1]]&gt;50,50,testdata[[#This Row],[pd-limit1]]))</f>
        <v>17.189209261064669</v>
      </c>
      <c r="Z314" s="14">
        <f>0.2*testdata[[#This Row],[pd-limit2]]+0.8*Z313</f>
        <v>16.665353953330211</v>
      </c>
      <c r="AA314" s="14">
        <f>0.33*testdata[[#This Row],[period]]+0.67*AA313</f>
        <v>16.886486868588378</v>
      </c>
      <c r="AB314" s="32">
        <f>TRUNC(testdata[[#This Row],[SmPd]]+0.5,0)</f>
        <v>17</v>
      </c>
      <c r="AC314" s="14">
        <f ca="1">IF(testdata[[#This Row],[PdInt]]&lt;=0,0,AVERAGE(OFFSET(testdata[[#This Row],[price]],0,0,-testdata[[#This Row],[PdInt]],1)))</f>
        <v>260.32588235294116</v>
      </c>
      <c r="AD314" s="14">
        <f ca="1">IF(testdata[[#This Row],[i]]&lt;11,testdata[[#This Row],[price]],(4*testdata[[#This Row],[iTrend]]+3*AC313+2*AC312+AC311)/10)</f>
        <v>260.89657189542487</v>
      </c>
      <c r="AE314" s="14">
        <f>(4*testdata[[#This Row],[price]]+3*H313+2*H312+H311)/10</f>
        <v>252.11750000000001</v>
      </c>
      <c r="AF314" t="str">
        <f ca="1">IF(OR(ROUND(testdata[[#This Row],[Trendline]],4)&lt;&gt;Table3[[#This Row],[Trendline]],ROUND(testdata[[#This Row],[SmPrice]],4)&lt;&gt;Table3[[#This Row],[SmPrice]]),"ERR","")</f>
        <v/>
      </c>
      <c r="AG314" s="3">
        <v>43192</v>
      </c>
      <c r="AH314" s="14">
        <v>16.886500000000002</v>
      </c>
      <c r="AI314" s="35">
        <v>17</v>
      </c>
      <c r="AJ314" s="14">
        <v>260.32589999999999</v>
      </c>
      <c r="AK314" s="14">
        <v>260.89659999999998</v>
      </c>
      <c r="AL314" s="14">
        <v>252.11750000000001</v>
      </c>
    </row>
    <row r="315" spans="1:38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31">
        <f>(testdata[[#This Row],[high]]+testdata[[#This Row],[low]])/2</f>
        <v>250.52</v>
      </c>
      <c r="I315" s="24">
        <f>(4*testdata[[#This Row],[price]]+3*H314+2*H313+H312)/10</f>
        <v>251.28950000000003</v>
      </c>
      <c r="J315" s="9">
        <f>(0.0962*testdata[[#This Row],[smooth]]+0.5769*I313-0.5769*I311-0.0962*I309)*(0.075*$Z314+0.54)</f>
        <v>-1.7318332025479204</v>
      </c>
      <c r="K315" s="14">
        <f t="shared" si="4"/>
        <v>-7.2965905613815139</v>
      </c>
      <c r="L315" s="14">
        <f>(0.0962*testdata[[#This Row],[detrender]]+0.5769*J313-0.5769*J311-0.0962*J309)*(0.075*$Z314+0.54)</f>
        <v>3.5365585476307508</v>
      </c>
      <c r="M315" s="9">
        <f>(0.0962*testdata[[#This Row],[I1]]+0.5769*K313-0.5769*K311-0.0962*K309)*(0.075*$Z314+0.54)</f>
        <v>-1.6263652290652013</v>
      </c>
      <c r="N315" s="9">
        <f>(0.0962*testdata[[#This Row],[Q1]]+0.5769*L313-0.5769*L311-0.0962*L309)*(0.075*$Z314+0.54)</f>
        <v>-2.1828777911416668</v>
      </c>
      <c r="O315" s="9">
        <f>testdata[[#This Row],[I1]]-testdata[[#This Row],[JQ]]</f>
        <v>-5.1137127702398466</v>
      </c>
      <c r="P315" s="9">
        <f>testdata[[#This Row],[Q1]]+testdata[[#This Row],[jI]]</f>
        <v>1.9101933185655495</v>
      </c>
      <c r="Q315" s="9">
        <f>0.2*testdata[[#This Row],[I2]]+0.8*Q314</f>
        <v>-3.7626118242057904</v>
      </c>
      <c r="R315" s="9">
        <f>0.2*testdata[[#This Row],[Q2]]+0.8*R314</f>
        <v>-3.6275847891670816</v>
      </c>
      <c r="S315" s="9">
        <f>testdata[[#This Row],[I2'']]*Q314+testdata[[#This Row],[Q2'']]*R314</f>
        <v>31.0678919507871</v>
      </c>
      <c r="T315" s="9">
        <f>testdata[[#This Row],[I2'']]*R314-testdata[[#This Row],[Q2'']]*Q314</f>
        <v>6.4344356571112904</v>
      </c>
      <c r="U315" s="9">
        <f>0.2*testdata[[#This Row],[Re]]+0.8*U314</f>
        <v>32.462752237785118</v>
      </c>
      <c r="V315" s="9">
        <f>0.2*testdata[[#This Row],[Im]]+0.8*V314</f>
        <v>11.333246060469966</v>
      </c>
      <c r="W315" s="9">
        <f>IF(AND(testdata[[#This Row],[Re'']]&lt;&gt;0,testdata[[#This Row],[Im'']]&lt;&gt;0),2*PI()/ATAN(testdata[[#This Row],[Im'']]/testdata[[#This Row],[Re'']]),0)</f>
        <v>18.706274019832868</v>
      </c>
      <c r="X315" s="9">
        <f>IF(testdata[[#This Row],[pd-atan]]&gt;1.5*Z314,1.5*Z314,IF(testdata[[#This Row],[pd-atan]]&lt;0.67*Z314,0.67*Z314,testdata[[#This Row],[pd-atan]]))</f>
        <v>18.706274019832868</v>
      </c>
      <c r="Y315" s="9">
        <f>IF(testdata[[#This Row],[pd-limit1]]&lt;6,6,IF(testdata[[#This Row],[pd-limit1]]&gt;50,50,testdata[[#This Row],[pd-limit1]]))</f>
        <v>18.706274019832868</v>
      </c>
      <c r="Z315" s="14">
        <f>0.2*testdata[[#This Row],[pd-limit2]]+0.8*Z314</f>
        <v>17.073537966630742</v>
      </c>
      <c r="AA315" s="14">
        <f>0.33*testdata[[#This Row],[period]]+0.67*AA314</f>
        <v>16.948213730942356</v>
      </c>
      <c r="AB315" s="32">
        <f>TRUNC(testdata[[#This Row],[SmPd]]+0.5,0)</f>
        <v>17</v>
      </c>
      <c r="AC315" s="14">
        <f ca="1">IF(testdata[[#This Row],[PdInt]]&lt;=0,0,AVERAGE(OFFSET(testdata[[#This Row],[price]],0,0,-testdata[[#This Row],[PdInt]],1)))</f>
        <v>259.57705882352946</v>
      </c>
      <c r="AD315" s="14">
        <f ca="1">IF(testdata[[#This Row],[i]]&lt;11,testdata[[#This Row],[price]],(4*testdata[[#This Row],[iTrend]]+3*AC314+2*AC313+AC312)/10)</f>
        <v>260.27541176470595</v>
      </c>
      <c r="AE315" s="14">
        <f>(4*testdata[[#This Row],[price]]+3*H314+2*H313+H312)/10</f>
        <v>251.28950000000003</v>
      </c>
      <c r="AF315" t="str">
        <f ca="1">IF(OR(ROUND(testdata[[#This Row],[Trendline]],4)&lt;&gt;Table3[[#This Row],[Trendline]],ROUND(testdata[[#This Row],[SmPrice]],4)&lt;&gt;Table3[[#This Row],[SmPrice]]),"ERR","")</f>
        <v/>
      </c>
      <c r="AG315" s="3">
        <v>43193</v>
      </c>
      <c r="AH315" s="14">
        <v>16.9482</v>
      </c>
      <c r="AI315" s="35">
        <v>17</v>
      </c>
      <c r="AJ315" s="14">
        <v>259.57709999999997</v>
      </c>
      <c r="AK315" s="14">
        <v>260.27539999999999</v>
      </c>
      <c r="AL315" s="14">
        <v>251.2895</v>
      </c>
    </row>
    <row r="316" spans="1:38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31">
        <f>(testdata[[#This Row],[high]]+testdata[[#This Row],[low]])/2</f>
        <v>251.88</v>
      </c>
      <c r="I316" s="24">
        <f>(4*testdata[[#This Row],[price]]+3*H315+2*H314+H313)/10</f>
        <v>251.36599999999999</v>
      </c>
      <c r="J316" s="9">
        <f>(0.0962*testdata[[#This Row],[smooth]]+0.5769*I314-0.5769*I312-0.0962*I310)*(0.075*$Z315+0.54)</f>
        <v>-1.6510769802554166</v>
      </c>
      <c r="K316" s="14">
        <f t="shared" si="4"/>
        <v>-4.6994254981455565</v>
      </c>
      <c r="L316" s="14">
        <f>(0.0962*testdata[[#This Row],[detrender]]+0.5769*J314-0.5769*J312-0.0962*J310)*(0.075*$Z315+0.54)</f>
        <v>4.5771784867250247</v>
      </c>
      <c r="M316" s="9">
        <f>(0.0962*testdata[[#This Row],[I1]]+0.5769*K314-0.5769*K312-0.0962*K310)*(0.075*$Z315+0.54)</f>
        <v>-4.8689722747646638</v>
      </c>
      <c r="N316" s="9">
        <f>(0.0962*testdata[[#This Row],[Q1]]+0.5769*L314-0.5769*L312-0.0962*L310)*(0.075*$Z315+0.54)</f>
        <v>0.69132729744708887</v>
      </c>
      <c r="O316" s="9">
        <f>testdata[[#This Row],[I1]]-testdata[[#This Row],[JQ]]</f>
        <v>-5.3907527955926451</v>
      </c>
      <c r="P316" s="9">
        <f>testdata[[#This Row],[Q1]]+testdata[[#This Row],[jI]]</f>
        <v>-0.29179378803963907</v>
      </c>
      <c r="Q316" s="9">
        <f>0.2*testdata[[#This Row],[I2]]+0.8*Q315</f>
        <v>-4.0882400184831615</v>
      </c>
      <c r="R316" s="9">
        <f>0.2*testdata[[#This Row],[Q2]]+0.8*R315</f>
        <v>-2.9604265889415933</v>
      </c>
      <c r="S316" s="9">
        <f>testdata[[#This Row],[I2'']]*Q315+testdata[[#This Row],[Q2'']]*R315</f>
        <v>26.121658697226355</v>
      </c>
      <c r="T316" s="9">
        <f>testdata[[#This Row],[I2'']]*R315-testdata[[#This Row],[Q2'']]*Q315</f>
        <v>3.6915012172688115</v>
      </c>
      <c r="U316" s="9">
        <f>0.2*testdata[[#This Row],[Re]]+0.8*U315</f>
        <v>31.194533529673368</v>
      </c>
      <c r="V316" s="9">
        <f>0.2*testdata[[#This Row],[Im]]+0.8*V315</f>
        <v>9.8048970918297353</v>
      </c>
      <c r="W316" s="9">
        <f>IF(AND(testdata[[#This Row],[Re'']]&lt;&gt;0,testdata[[#This Row],[Im'']]&lt;&gt;0),2*PI()/ATAN(testdata[[#This Row],[Im'']]/testdata[[#This Row],[Re'']]),0)</f>
        <v>20.631916322836798</v>
      </c>
      <c r="X316" s="9">
        <f>IF(testdata[[#This Row],[pd-atan]]&gt;1.5*Z315,1.5*Z315,IF(testdata[[#This Row],[pd-atan]]&lt;0.67*Z315,0.67*Z315,testdata[[#This Row],[pd-atan]]))</f>
        <v>20.631916322836798</v>
      </c>
      <c r="Y316" s="9">
        <f>IF(testdata[[#This Row],[pd-limit1]]&lt;6,6,IF(testdata[[#This Row],[pd-limit1]]&gt;50,50,testdata[[#This Row],[pd-limit1]]))</f>
        <v>20.631916322836798</v>
      </c>
      <c r="Z316" s="14">
        <f>0.2*testdata[[#This Row],[pd-limit2]]+0.8*Z315</f>
        <v>17.785213637871955</v>
      </c>
      <c r="AA316" s="14">
        <f>0.33*testdata[[#This Row],[period]]+0.67*AA315</f>
        <v>17.224423700229124</v>
      </c>
      <c r="AB316" s="32">
        <f>TRUNC(testdata[[#This Row],[SmPd]]+0.5,0)</f>
        <v>17</v>
      </c>
      <c r="AC316" s="14">
        <f ca="1">IF(testdata[[#This Row],[PdInt]]&lt;=0,0,AVERAGE(OFFSET(testdata[[#This Row],[price]],0,0,-testdata[[#This Row],[PdInt]],1)))</f>
        <v>258.69411764705882</v>
      </c>
      <c r="AD316" s="14">
        <f ca="1">IF(testdata[[#This Row],[i]]&lt;11,testdata[[#This Row],[price]],(4*testdata[[#This Row],[iTrend]]+3*AC315+2*AC314+AC313)/10)</f>
        <v>259.51514705882357</v>
      </c>
      <c r="AE316" s="14">
        <f>(4*testdata[[#This Row],[price]]+3*H315+2*H314+H313)/10</f>
        <v>251.36599999999999</v>
      </c>
      <c r="AF316" t="str">
        <f ca="1">IF(OR(ROUND(testdata[[#This Row],[Trendline]],4)&lt;&gt;Table3[[#This Row],[Trendline]],ROUND(testdata[[#This Row],[SmPrice]],4)&lt;&gt;Table3[[#This Row],[SmPrice]]),"ERR","")</f>
        <v/>
      </c>
      <c r="AG316" s="3">
        <v>43194</v>
      </c>
      <c r="AH316" s="14">
        <v>17.224399999999999</v>
      </c>
      <c r="AI316" s="35">
        <v>17</v>
      </c>
      <c r="AJ316" s="14">
        <v>258.69409999999999</v>
      </c>
      <c r="AK316" s="14">
        <v>259.51510000000002</v>
      </c>
      <c r="AL316" s="14">
        <v>251.36600000000001</v>
      </c>
    </row>
    <row r="317" spans="1:38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31">
        <f>(testdata[[#This Row],[high]]+testdata[[#This Row],[low]])/2</f>
        <v>256.71499999999997</v>
      </c>
      <c r="I317" s="24">
        <f>(4*testdata[[#This Row],[price]]+3*H316+2*H315+H314)/10</f>
        <v>253.38899999999998</v>
      </c>
      <c r="J317" s="9">
        <f>(0.0962*testdata[[#This Row],[smooth]]+0.5769*I315-0.5769*I313-0.0962*I311)*(0.075*$Z316+0.54)</f>
        <v>-2.354225227641416</v>
      </c>
      <c r="K317" s="14">
        <f t="shared" si="4"/>
        <v>-3.4854460113241506</v>
      </c>
      <c r="L317" s="14">
        <f>(0.0962*testdata[[#This Row],[detrender]]+0.5769*J315-0.5769*J313-0.0962*J311)*(0.075*$Z316+0.54)</f>
        <v>4.196492885284119</v>
      </c>
      <c r="M317" s="9">
        <f>(0.0962*testdata[[#This Row],[I1]]+0.5769*K315-0.5769*K313-0.0962*K311)*(0.075*$Z316+0.54)</f>
        <v>-2.4258937878554536</v>
      </c>
      <c r="N317" s="9">
        <f>(0.0962*testdata[[#This Row],[Q1]]+0.5769*L315-0.5769*L313-0.0962*L311)*(0.075*$Z316+0.54)</f>
        <v>9.9975035590784991</v>
      </c>
      <c r="O317" s="9">
        <f>testdata[[#This Row],[I1]]-testdata[[#This Row],[JQ]]</f>
        <v>-13.482949570402649</v>
      </c>
      <c r="P317" s="9">
        <f>testdata[[#This Row],[Q1]]+testdata[[#This Row],[jI]]</f>
        <v>1.7705990974286654</v>
      </c>
      <c r="Q317" s="9">
        <f>0.2*testdata[[#This Row],[I2]]+0.8*Q316</f>
        <v>-5.9671819288670598</v>
      </c>
      <c r="R317" s="9">
        <f>0.2*testdata[[#This Row],[Q2]]+0.8*R316</f>
        <v>-2.0142214516675416</v>
      </c>
      <c r="S317" s="9">
        <f>testdata[[#This Row],[I2'']]*Q316+testdata[[#This Row],[Q2'']]*R316</f>
        <v>30.358226700696981</v>
      </c>
      <c r="T317" s="9">
        <f>testdata[[#This Row],[I2'']]*R316-testdata[[#This Row],[Q2'']]*Q316</f>
        <v>9.4307832984753368</v>
      </c>
      <c r="U317" s="9">
        <f>0.2*testdata[[#This Row],[Re]]+0.8*U316</f>
        <v>31.027272163878095</v>
      </c>
      <c r="V317" s="9">
        <f>0.2*testdata[[#This Row],[Im]]+0.8*V316</f>
        <v>9.7300743331588571</v>
      </c>
      <c r="W317" s="9">
        <f>IF(AND(testdata[[#This Row],[Re'']]&lt;&gt;0,testdata[[#This Row],[Im'']]&lt;&gt;0),2*PI()/ATAN(testdata[[#This Row],[Im'']]/testdata[[#This Row],[Re'']]),0)</f>
        <v>20.67623551735452</v>
      </c>
      <c r="X317" s="9">
        <f>IF(testdata[[#This Row],[pd-atan]]&gt;1.5*Z316,1.5*Z316,IF(testdata[[#This Row],[pd-atan]]&lt;0.67*Z316,0.67*Z316,testdata[[#This Row],[pd-atan]]))</f>
        <v>20.67623551735452</v>
      </c>
      <c r="Y317" s="9">
        <f>IF(testdata[[#This Row],[pd-limit1]]&lt;6,6,IF(testdata[[#This Row],[pd-limit1]]&gt;50,50,testdata[[#This Row],[pd-limit1]]))</f>
        <v>20.67623551735452</v>
      </c>
      <c r="Z317" s="14">
        <f>0.2*testdata[[#This Row],[pd-limit2]]+0.8*Z316</f>
        <v>18.363418013768467</v>
      </c>
      <c r="AA317" s="14">
        <f>0.33*testdata[[#This Row],[period]]+0.67*AA316</f>
        <v>17.600291823697109</v>
      </c>
      <c r="AB317" s="32">
        <f>TRUNC(testdata[[#This Row],[SmPd]]+0.5,0)</f>
        <v>18</v>
      </c>
      <c r="AC317" s="14">
        <f ca="1">IF(testdata[[#This Row],[PdInt]]&lt;=0,0,AVERAGE(OFFSET(testdata[[#This Row],[price]],0,0,-testdata[[#This Row],[PdInt]],1)))</f>
        <v>258.5841666666667</v>
      </c>
      <c r="AD317" s="14">
        <f ca="1">IF(testdata[[#This Row],[i]]&lt;11,testdata[[#This Row],[price]],(4*testdata[[#This Row],[iTrend]]+3*AC316+2*AC315+AC314)/10)</f>
        <v>258.98990196078432</v>
      </c>
      <c r="AE317" s="14">
        <f>(4*testdata[[#This Row],[price]]+3*H316+2*H315+H314)/10</f>
        <v>253.38899999999998</v>
      </c>
      <c r="AF317" t="str">
        <f ca="1">IF(OR(ROUND(testdata[[#This Row],[Trendline]],4)&lt;&gt;Table3[[#This Row],[Trendline]],ROUND(testdata[[#This Row],[SmPrice]],4)&lt;&gt;Table3[[#This Row],[SmPrice]]),"ERR","")</f>
        <v/>
      </c>
      <c r="AG317" s="3">
        <v>43195</v>
      </c>
      <c r="AH317" s="14">
        <v>17.600300000000001</v>
      </c>
      <c r="AI317" s="35">
        <v>18</v>
      </c>
      <c r="AJ317" s="14">
        <v>258.58420000000001</v>
      </c>
      <c r="AK317" s="14">
        <v>258.98989999999998</v>
      </c>
      <c r="AL317" s="14">
        <v>253.38900000000001</v>
      </c>
    </row>
    <row r="318" spans="1:38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31">
        <f>(testdata[[#This Row],[high]]+testdata[[#This Row],[low]])/2</f>
        <v>252.92000000000002</v>
      </c>
      <c r="I318" s="24">
        <f>(4*testdata[[#This Row],[price]]+3*H317+2*H316+H315)/10</f>
        <v>253.6105</v>
      </c>
      <c r="J318" s="9">
        <f>(0.0962*testdata[[#This Row],[smooth]]+0.5769*I316-0.5769*I314-0.0962*I312)*(0.075*$Z317+0.54)</f>
        <v>-0.73151813651249908</v>
      </c>
      <c r="K318" s="14">
        <f t="shared" si="4"/>
        <v>-1.7318332025479204</v>
      </c>
      <c r="L318" s="14">
        <f>(0.0962*testdata[[#This Row],[detrender]]+0.5769*J316-0.5769*J314-0.0962*J312)*(0.075*$Z317+0.54)</f>
        <v>3.239794087191997</v>
      </c>
      <c r="M318" s="9">
        <f>(0.0962*testdata[[#This Row],[I1]]+0.5769*K316-0.5769*K314-0.0962*K312)*(0.075*$Z317+0.54)</f>
        <v>3.7881912273350258</v>
      </c>
      <c r="N318" s="9">
        <f>(0.0962*testdata[[#This Row],[Q1]]+0.5769*L316-0.5769*L314-0.0962*L312)*(0.075*$Z317+0.54)</f>
        <v>8.5109629021078987</v>
      </c>
      <c r="O318" s="9">
        <f>testdata[[#This Row],[I1]]-testdata[[#This Row],[JQ]]</f>
        <v>-10.242796104655818</v>
      </c>
      <c r="P318" s="9">
        <f>testdata[[#This Row],[Q1]]+testdata[[#This Row],[jI]]</f>
        <v>7.0279853145270224</v>
      </c>
      <c r="Q318" s="9">
        <f>0.2*testdata[[#This Row],[I2]]+0.8*Q317</f>
        <v>-6.8223047640248122</v>
      </c>
      <c r="R318" s="9">
        <f>0.2*testdata[[#This Row],[Q2]]+0.8*R317</f>
        <v>-0.20578009842862865</v>
      </c>
      <c r="S318" s="9">
        <f>testdata[[#This Row],[I2'']]*Q317+testdata[[#This Row],[Q2'']]*R317</f>
        <v>41.124420389693711</v>
      </c>
      <c r="T318" s="9">
        <f>testdata[[#This Row],[I2'']]*R317-testdata[[#This Row],[Q2'']]*Q317</f>
        <v>12.513705320848645</v>
      </c>
      <c r="U318" s="9">
        <f>0.2*testdata[[#This Row],[Re]]+0.8*U317</f>
        <v>33.046701809041224</v>
      </c>
      <c r="V318" s="9">
        <f>0.2*testdata[[#This Row],[Im]]+0.8*V317</f>
        <v>10.286800530696816</v>
      </c>
      <c r="W318" s="9">
        <f>IF(AND(testdata[[#This Row],[Re'']]&lt;&gt;0,testdata[[#This Row],[Im'']]&lt;&gt;0),2*PI()/ATAN(testdata[[#This Row],[Im'']]/testdata[[#This Row],[Re'']]),0)</f>
        <v>20.820853738614115</v>
      </c>
      <c r="X318" s="9">
        <f>IF(testdata[[#This Row],[pd-atan]]&gt;1.5*Z317,1.5*Z317,IF(testdata[[#This Row],[pd-atan]]&lt;0.67*Z317,0.67*Z317,testdata[[#This Row],[pd-atan]]))</f>
        <v>20.820853738614115</v>
      </c>
      <c r="Y318" s="9">
        <f>IF(testdata[[#This Row],[pd-limit1]]&lt;6,6,IF(testdata[[#This Row],[pd-limit1]]&gt;50,50,testdata[[#This Row],[pd-limit1]]))</f>
        <v>20.820853738614115</v>
      </c>
      <c r="Z318" s="14">
        <f>0.2*testdata[[#This Row],[pd-limit2]]+0.8*Z317</f>
        <v>18.854905158737598</v>
      </c>
      <c r="AA318" s="14">
        <f>0.33*testdata[[#This Row],[period]]+0.67*AA317</f>
        <v>18.01431422426047</v>
      </c>
      <c r="AB318" s="32">
        <f>TRUNC(testdata[[#This Row],[SmPd]]+0.5,0)</f>
        <v>18</v>
      </c>
      <c r="AC318" s="14">
        <f ca="1">IF(testdata[[#This Row],[PdInt]]&lt;=0,0,AVERAGE(OFFSET(testdata[[#This Row],[price]],0,0,-testdata[[#This Row],[PdInt]],1)))</f>
        <v>257.70694444444445</v>
      </c>
      <c r="AD318" s="14">
        <f ca="1">IF(testdata[[#This Row],[i]]&lt;11,testdata[[#This Row],[price]],(4*testdata[[#This Row],[iTrend]]+3*AC317+2*AC316+AC315)/10)</f>
        <v>258.3545571895425</v>
      </c>
      <c r="AE318" s="14">
        <f>(4*testdata[[#This Row],[price]]+3*H317+2*H316+H315)/10</f>
        <v>253.6105</v>
      </c>
      <c r="AF318" t="str">
        <f ca="1">IF(OR(ROUND(testdata[[#This Row],[Trendline]],4)&lt;&gt;Table3[[#This Row],[Trendline]],ROUND(testdata[[#This Row],[SmPrice]],4)&lt;&gt;Table3[[#This Row],[SmPrice]]),"ERR","")</f>
        <v/>
      </c>
      <c r="AG318" s="3">
        <v>43196</v>
      </c>
      <c r="AH318" s="14">
        <v>18.014299999999999</v>
      </c>
      <c r="AI318" s="35">
        <v>18</v>
      </c>
      <c r="AJ318" s="14">
        <v>257.70690000000002</v>
      </c>
      <c r="AK318" s="14">
        <v>258.3546</v>
      </c>
      <c r="AL318" s="14">
        <v>253.6105</v>
      </c>
    </row>
    <row r="319" spans="1:38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31">
        <f>(testdata[[#This Row],[high]]+testdata[[#This Row],[low]])/2</f>
        <v>253.72500000000002</v>
      </c>
      <c r="I319" s="24">
        <f>(4*testdata[[#This Row],[price]]+3*H318+2*H317+H316)/10</f>
        <v>253.89700000000002</v>
      </c>
      <c r="J319" s="9">
        <f>(0.0962*testdata[[#This Row],[smooth]]+0.5769*I317-0.5769*I315-0.0962*I313)*(0.075*$Z318+0.54)</f>
        <v>2.4689070879135295</v>
      </c>
      <c r="K319" s="14">
        <f t="shared" si="4"/>
        <v>-1.6510769802554166</v>
      </c>
      <c r="L319" s="14">
        <f>(0.0962*testdata[[#This Row],[detrender]]+0.5769*J317-0.5769*J315-0.0962*J313)*(0.075*$Z318+0.54)</f>
        <v>0.64590559759494803</v>
      </c>
      <c r="M319" s="9">
        <f>(0.0962*testdata[[#This Row],[I1]]+0.5769*K317-0.5769*K315-0.0962*K313)*(0.075*$Z318+0.54)</f>
        <v>4.9130848387318151</v>
      </c>
      <c r="N319" s="9">
        <f>(0.0962*testdata[[#This Row],[Q1]]+0.5769*L317-0.5769*L315-0.0962*L313)*(0.075*$Z318+0.54)</f>
        <v>1.7618171894461223</v>
      </c>
      <c r="O319" s="9">
        <f>testdata[[#This Row],[I1]]-testdata[[#This Row],[JQ]]</f>
        <v>-3.4128941697015387</v>
      </c>
      <c r="P319" s="9">
        <f>testdata[[#This Row],[Q1]]+testdata[[#This Row],[jI]]</f>
        <v>5.5589904363267628</v>
      </c>
      <c r="Q319" s="9">
        <f>0.2*testdata[[#This Row],[I2]]+0.8*Q318</f>
        <v>-6.1404226451601573</v>
      </c>
      <c r="R319" s="9">
        <f>0.2*testdata[[#This Row],[Q2]]+0.8*R318</f>
        <v>0.9471740085224496</v>
      </c>
      <c r="S319" s="9">
        <f>testdata[[#This Row],[I2'']]*Q318+testdata[[#This Row],[Q2'']]*R318</f>
        <v>41.696925104499194</v>
      </c>
      <c r="T319" s="9">
        <f>testdata[[#This Row],[I2'']]*R318-testdata[[#This Row],[Q2'']]*Q318</f>
        <v>7.7254865270176234</v>
      </c>
      <c r="U319" s="9">
        <f>0.2*testdata[[#This Row],[Re]]+0.8*U318</f>
        <v>34.776746468132821</v>
      </c>
      <c r="V319" s="9">
        <f>0.2*testdata[[#This Row],[Im]]+0.8*V318</f>
        <v>9.7745377299609775</v>
      </c>
      <c r="W319" s="9">
        <f>IF(AND(testdata[[#This Row],[Re'']]&lt;&gt;0,testdata[[#This Row],[Im'']]&lt;&gt;0),2*PI()/ATAN(testdata[[#This Row],[Im'']]/testdata[[#This Row],[Re'']]),0)</f>
        <v>22.931642063349539</v>
      </c>
      <c r="X319" s="9">
        <f>IF(testdata[[#This Row],[pd-atan]]&gt;1.5*Z318,1.5*Z318,IF(testdata[[#This Row],[pd-atan]]&lt;0.67*Z318,0.67*Z318,testdata[[#This Row],[pd-atan]]))</f>
        <v>22.931642063349539</v>
      </c>
      <c r="Y319" s="9">
        <f>IF(testdata[[#This Row],[pd-limit1]]&lt;6,6,IF(testdata[[#This Row],[pd-limit1]]&gt;50,50,testdata[[#This Row],[pd-limit1]]))</f>
        <v>22.931642063349539</v>
      </c>
      <c r="Z319" s="14">
        <f>0.2*testdata[[#This Row],[pd-limit2]]+0.8*Z318</f>
        <v>19.670252539659987</v>
      </c>
      <c r="AA319" s="14">
        <f>0.33*testdata[[#This Row],[period]]+0.67*AA318</f>
        <v>18.560773868342313</v>
      </c>
      <c r="AB319" s="32">
        <f>TRUNC(testdata[[#This Row],[SmPd]]+0.5,0)</f>
        <v>19</v>
      </c>
      <c r="AC319" s="14">
        <f ca="1">IF(testdata[[#This Row],[PdInt]]&lt;=0,0,AVERAGE(OFFSET(testdata[[#This Row],[price]],0,0,-testdata[[#This Row],[PdInt]],1)))</f>
        <v>257.49736842105267</v>
      </c>
      <c r="AD319" s="14">
        <f ca="1">IF(testdata[[#This Row],[i]]&lt;11,testdata[[#This Row],[price]],(4*testdata[[#This Row],[iTrend]]+3*AC318+2*AC317+AC316)/10)</f>
        <v>257.89727579979365</v>
      </c>
      <c r="AE319" s="14">
        <f>(4*testdata[[#This Row],[price]]+3*H318+2*H317+H316)/10</f>
        <v>253.89700000000002</v>
      </c>
      <c r="AF319" t="str">
        <f ca="1">IF(OR(ROUND(testdata[[#This Row],[Trendline]],4)&lt;&gt;Table3[[#This Row],[Trendline]],ROUND(testdata[[#This Row],[SmPrice]],4)&lt;&gt;Table3[[#This Row],[SmPrice]]),"ERR","")</f>
        <v/>
      </c>
      <c r="AG319" s="3">
        <v>43199</v>
      </c>
      <c r="AH319" s="14">
        <v>18.5608</v>
      </c>
      <c r="AI319" s="35">
        <v>19</v>
      </c>
      <c r="AJ319" s="14">
        <v>257.49740000000003</v>
      </c>
      <c r="AK319" s="14">
        <v>257.89729999999997</v>
      </c>
      <c r="AL319" s="14">
        <v>253.89699999999999</v>
      </c>
    </row>
    <row r="320" spans="1:38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31">
        <f>(testdata[[#This Row],[high]]+testdata[[#This Row],[low]])/2</f>
        <v>255.78</v>
      </c>
      <c r="I320" s="24">
        <f>(4*testdata[[#This Row],[price]]+3*H319+2*H318+H317)/10</f>
        <v>254.68500000000003</v>
      </c>
      <c r="J320" s="9">
        <f>(0.0962*testdata[[#This Row],[smooth]]+0.5769*I318-0.5769*I316-0.0962*I314)*(0.075*$Z319+0.54)</f>
        <v>3.1072334479238313</v>
      </c>
      <c r="K320" s="14">
        <f t="shared" si="4"/>
        <v>-2.354225227641416</v>
      </c>
      <c r="L320" s="14">
        <f>(0.0962*testdata[[#This Row],[detrender]]+0.5769*J318-0.5769*J316-0.0962*J314)*(0.075*$Z319+0.54)</f>
        <v>2.3472023982452033</v>
      </c>
      <c r="M320" s="9">
        <f>(0.0962*testdata[[#This Row],[I1]]+0.5769*K318-0.5769*K316-0.0962*K314)*(0.075*$Z319+0.54)</f>
        <v>4.5131022388998367</v>
      </c>
      <c r="N320" s="9">
        <f>(0.0962*testdata[[#This Row],[Q1]]+0.5769*L318-0.5769*L316-0.0962*L314)*(0.075*$Z319+0.54)</f>
        <v>-0.65304458202849813</v>
      </c>
      <c r="O320" s="9">
        <f>testdata[[#This Row],[I1]]-testdata[[#This Row],[JQ]]</f>
        <v>-1.7011806456129177</v>
      </c>
      <c r="P320" s="9">
        <f>testdata[[#This Row],[Q1]]+testdata[[#This Row],[jI]]</f>
        <v>6.86030463714504</v>
      </c>
      <c r="Q320" s="9">
        <f>0.2*testdata[[#This Row],[I2]]+0.8*Q319</f>
        <v>-5.2525742452507096</v>
      </c>
      <c r="R320" s="9">
        <f>0.2*testdata[[#This Row],[Q2]]+0.8*R319</f>
        <v>2.1298001342469677</v>
      </c>
      <c r="S320" s="9">
        <f>testdata[[#This Row],[I2'']]*Q319+testdata[[#This Row],[Q2'']]*R319</f>
        <v>34.270317171428829</v>
      </c>
      <c r="T320" s="9">
        <f>testdata[[#This Row],[I2'']]*R319-testdata[[#This Row],[Q2'']]*Q319</f>
        <v>8.1027711710593273</v>
      </c>
      <c r="U320" s="9">
        <f>0.2*testdata[[#This Row],[Re]]+0.8*U319</f>
        <v>34.675460608792022</v>
      </c>
      <c r="V320" s="9">
        <f>0.2*testdata[[#This Row],[Im]]+0.8*V319</f>
        <v>9.4401844181806478</v>
      </c>
      <c r="W320" s="9">
        <f>IF(AND(testdata[[#This Row],[Re'']]&lt;&gt;0,testdata[[#This Row],[Im'']]&lt;&gt;0),2*PI()/ATAN(testdata[[#This Row],[Im'']]/testdata[[#This Row],[Re'']]),0)</f>
        <v>23.638581166655019</v>
      </c>
      <c r="X320" s="9">
        <f>IF(testdata[[#This Row],[pd-atan]]&gt;1.5*Z319,1.5*Z319,IF(testdata[[#This Row],[pd-atan]]&lt;0.67*Z319,0.67*Z319,testdata[[#This Row],[pd-atan]]))</f>
        <v>23.638581166655019</v>
      </c>
      <c r="Y320" s="9">
        <f>IF(testdata[[#This Row],[pd-limit1]]&lt;6,6,IF(testdata[[#This Row],[pd-limit1]]&gt;50,50,testdata[[#This Row],[pd-limit1]]))</f>
        <v>23.638581166655019</v>
      </c>
      <c r="Z320" s="14">
        <f>0.2*testdata[[#This Row],[pd-limit2]]+0.8*Z319</f>
        <v>20.463918265058997</v>
      </c>
      <c r="AA320" s="14">
        <f>0.33*testdata[[#This Row],[period]]+0.67*AA319</f>
        <v>19.18881151925882</v>
      </c>
      <c r="AB320" s="32">
        <f>TRUNC(testdata[[#This Row],[SmPd]]+0.5,0)</f>
        <v>19</v>
      </c>
      <c r="AC320" s="14">
        <f ca="1">IF(testdata[[#This Row],[PdInt]]&lt;=0,0,AVERAGE(OFFSET(testdata[[#This Row],[price]],0,0,-testdata[[#This Row],[PdInt]],1)))</f>
        <v>256.85631578947368</v>
      </c>
      <c r="AD320" s="14">
        <f ca="1">IF(testdata[[#This Row],[i]]&lt;11,testdata[[#This Row],[price]],(4*testdata[[#This Row],[iTrend]]+3*AC319+2*AC318+AC317)/10)</f>
        <v>257.39154239766083</v>
      </c>
      <c r="AE320" s="14">
        <f>(4*testdata[[#This Row],[price]]+3*H319+2*H318+H317)/10</f>
        <v>254.68500000000003</v>
      </c>
      <c r="AF320" t="str">
        <f ca="1">IF(OR(ROUND(testdata[[#This Row],[Trendline]],4)&lt;&gt;Table3[[#This Row],[Trendline]],ROUND(testdata[[#This Row],[SmPrice]],4)&lt;&gt;Table3[[#This Row],[SmPrice]]),"ERR","")</f>
        <v/>
      </c>
      <c r="AG320" s="3">
        <v>43200</v>
      </c>
      <c r="AH320" s="14">
        <v>19.188800000000001</v>
      </c>
      <c r="AI320" s="35">
        <v>19</v>
      </c>
      <c r="AJ320" s="14">
        <v>256.85629999999998</v>
      </c>
      <c r="AK320" s="14">
        <v>257.39150000000001</v>
      </c>
      <c r="AL320" s="14">
        <v>254.685</v>
      </c>
    </row>
    <row r="321" spans="1:38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31">
        <f>(testdata[[#This Row],[high]]+testdata[[#This Row],[low]])/2</f>
        <v>255.78</v>
      </c>
      <c r="I321" s="24">
        <f>(4*testdata[[#This Row],[price]]+3*H320+2*H319+H318)/10</f>
        <v>255.083</v>
      </c>
      <c r="J321" s="9">
        <f>(0.0962*testdata[[#This Row],[smooth]]+0.5769*I319-0.5769*I317-0.0962*I315)*(0.075*$Z320+0.54)</f>
        <v>1.3652141589013191</v>
      </c>
      <c r="K321" s="14">
        <f t="shared" si="4"/>
        <v>-0.73151813651249908</v>
      </c>
      <c r="L321" s="14">
        <f>(0.0962*testdata[[#This Row],[detrender]]+0.5769*J319-0.5769*J317-0.0962*J315)*(0.075*$Z320+0.54)</f>
        <v>6.3911970887789744</v>
      </c>
      <c r="M321" s="9">
        <f>(0.0962*testdata[[#This Row],[I1]]+0.5769*K319-0.5769*K317-0.0962*K315)*(0.075*$Z320+0.54)</f>
        <v>3.5060021619733543</v>
      </c>
      <c r="N321" s="9">
        <f>(0.0962*testdata[[#This Row],[Q1]]+0.5769*L319-0.5769*L317-0.0962*L315)*(0.075*$Z320+0.54)</f>
        <v>-3.6800983589962089</v>
      </c>
      <c r="O321" s="9">
        <f>testdata[[#This Row],[I1]]-testdata[[#This Row],[JQ]]</f>
        <v>2.9485802224837099</v>
      </c>
      <c r="P321" s="9">
        <f>testdata[[#This Row],[Q1]]+testdata[[#This Row],[jI]]</f>
        <v>9.8971992507523296</v>
      </c>
      <c r="Q321" s="9">
        <f>0.2*testdata[[#This Row],[I2]]+0.8*Q320</f>
        <v>-3.6123433517038257</v>
      </c>
      <c r="R321" s="9">
        <f>0.2*testdata[[#This Row],[Q2]]+0.8*R320</f>
        <v>3.6832799575480402</v>
      </c>
      <c r="S321" s="9">
        <f>testdata[[#This Row],[I2'']]*Q320+testdata[[#This Row],[Q2'']]*R320</f>
        <v>26.818751802217122</v>
      </c>
      <c r="T321" s="9">
        <f>testdata[[#This Row],[I2'']]*R320-testdata[[#This Row],[Q2'']]*Q320</f>
        <v>11.653132087660012</v>
      </c>
      <c r="U321" s="9">
        <f>0.2*testdata[[#This Row],[Re]]+0.8*U320</f>
        <v>33.104118847477046</v>
      </c>
      <c r="V321" s="9">
        <f>0.2*testdata[[#This Row],[Im]]+0.8*V320</f>
        <v>9.882773952076521</v>
      </c>
      <c r="W321" s="9">
        <f>IF(AND(testdata[[#This Row],[Re'']]&lt;&gt;0,testdata[[#This Row],[Im'']]&lt;&gt;0),2*PI()/ATAN(testdata[[#This Row],[Im'']]/testdata[[#This Row],[Re'']]),0)</f>
        <v>21.657701492923149</v>
      </c>
      <c r="X321" s="9">
        <f>IF(testdata[[#This Row],[pd-atan]]&gt;1.5*Z320,1.5*Z320,IF(testdata[[#This Row],[pd-atan]]&lt;0.67*Z320,0.67*Z320,testdata[[#This Row],[pd-atan]]))</f>
        <v>21.657701492923149</v>
      </c>
      <c r="Y321" s="9">
        <f>IF(testdata[[#This Row],[pd-limit1]]&lt;6,6,IF(testdata[[#This Row],[pd-limit1]]&gt;50,50,testdata[[#This Row],[pd-limit1]]))</f>
        <v>21.657701492923149</v>
      </c>
      <c r="Z321" s="14">
        <f>0.2*testdata[[#This Row],[pd-limit2]]+0.8*Z320</f>
        <v>20.702674910631828</v>
      </c>
      <c r="AA321" s="14">
        <f>0.33*testdata[[#This Row],[period]]+0.67*AA320</f>
        <v>19.688386438411914</v>
      </c>
      <c r="AB321" s="32">
        <f>TRUNC(testdata[[#This Row],[SmPd]]+0.5,0)</f>
        <v>20</v>
      </c>
      <c r="AC321" s="14">
        <f ca="1">IF(testdata[[#This Row],[PdInt]]&lt;=0,0,AVERAGE(OFFSET(testdata[[#This Row],[price]],0,0,-testdata[[#This Row],[PdInt]],1)))</f>
        <v>256.80250000000001</v>
      </c>
      <c r="AD321" s="14">
        <f ca="1">IF(testdata[[#This Row],[i]]&lt;11,testdata[[#This Row],[price]],(4*testdata[[#This Row],[iTrend]]+3*AC320+2*AC319+AC318)/10)</f>
        <v>257.04806286549712</v>
      </c>
      <c r="AE321" s="14">
        <f>(4*testdata[[#This Row],[price]]+3*H320+2*H319+H318)/10</f>
        <v>255.083</v>
      </c>
      <c r="AF321" t="str">
        <f ca="1">IF(OR(ROUND(testdata[[#This Row],[Trendline]],4)&lt;&gt;Table3[[#This Row],[Trendline]],ROUND(testdata[[#This Row],[SmPrice]],4)&lt;&gt;Table3[[#This Row],[SmPrice]]),"ERR","")</f>
        <v/>
      </c>
      <c r="AG321" s="3">
        <v>43201</v>
      </c>
      <c r="AH321" s="14">
        <v>19.688400000000001</v>
      </c>
      <c r="AI321" s="35">
        <v>20</v>
      </c>
      <c r="AJ321" s="14">
        <v>256.80250000000001</v>
      </c>
      <c r="AK321" s="14">
        <v>257.04809999999998</v>
      </c>
      <c r="AL321" s="14">
        <v>255.083</v>
      </c>
    </row>
    <row r="322" spans="1:38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31">
        <f>(testdata[[#This Row],[high]]+testdata[[#This Row],[low]])/2</f>
        <v>257.245</v>
      </c>
      <c r="I322" s="24">
        <f>(4*testdata[[#This Row],[price]]+3*H321+2*H320+H319)/10</f>
        <v>256.16050000000001</v>
      </c>
      <c r="J322" s="9">
        <f>(0.0962*testdata[[#This Row],[smooth]]+0.5769*I320-0.5769*I318-0.0962*I316)*(0.075*$Z321+0.54)</f>
        <v>2.2624394608125282</v>
      </c>
      <c r="K322" s="14">
        <f t="shared" si="4"/>
        <v>2.4689070879135295</v>
      </c>
      <c r="L322" s="14">
        <f>(0.0962*testdata[[#This Row],[detrender]]+0.5769*J320-0.5769*J318-0.0962*J316)*(0.075*$Z321+0.54)</f>
        <v>5.4223046411804621</v>
      </c>
      <c r="M322" s="9">
        <f>(0.0962*testdata[[#This Row],[I1]]+0.5769*K320-0.5769*K318-0.0962*K316)*(0.075*$Z321+0.54)</f>
        <v>0.69171212878528987</v>
      </c>
      <c r="N322" s="9">
        <f>(0.0962*testdata[[#This Row],[Q1]]+0.5769*L320-0.5769*L318-0.0962*L316)*(0.075*$Z321+0.54)</f>
        <v>-0.90746825206660486</v>
      </c>
      <c r="O322" s="9">
        <f>testdata[[#This Row],[I1]]-testdata[[#This Row],[JQ]]</f>
        <v>3.3763753399801342</v>
      </c>
      <c r="P322" s="9">
        <f>testdata[[#This Row],[Q1]]+testdata[[#This Row],[jI]]</f>
        <v>6.1140167699657519</v>
      </c>
      <c r="Q322" s="9">
        <f>0.2*testdata[[#This Row],[I2]]+0.8*Q321</f>
        <v>-2.2145996133670343</v>
      </c>
      <c r="R322" s="9">
        <f>0.2*testdata[[#This Row],[Q2]]+0.8*R321</f>
        <v>4.1694273200315823</v>
      </c>
      <c r="S322" s="9">
        <f>testdata[[#This Row],[I2'']]*Q321+testdata[[#This Row],[Q2'']]*R321</f>
        <v>23.357062272357833</v>
      </c>
      <c r="T322" s="9">
        <f>testdata[[#This Row],[I2'']]*R321-testdata[[#This Row],[Q2'']]*Q321</f>
        <v>6.9044126900199494</v>
      </c>
      <c r="U322" s="9">
        <f>0.2*testdata[[#This Row],[Re]]+0.8*U321</f>
        <v>31.154707532453205</v>
      </c>
      <c r="V322" s="9">
        <f>0.2*testdata[[#This Row],[Im]]+0.8*V321</f>
        <v>9.2871016996652074</v>
      </c>
      <c r="W322" s="9">
        <f>IF(AND(testdata[[#This Row],[Re'']]&lt;&gt;0,testdata[[#This Row],[Im'']]&lt;&gt;0),2*PI()/ATAN(testdata[[#This Row],[Im'']]/testdata[[#This Row],[Re'']]),0)</f>
        <v>21.687894432829456</v>
      </c>
      <c r="X322" s="9">
        <f>IF(testdata[[#This Row],[pd-atan]]&gt;1.5*Z321,1.5*Z321,IF(testdata[[#This Row],[pd-atan]]&lt;0.67*Z321,0.67*Z321,testdata[[#This Row],[pd-atan]]))</f>
        <v>21.687894432829456</v>
      </c>
      <c r="Y322" s="9">
        <f>IF(testdata[[#This Row],[pd-limit1]]&lt;6,6,IF(testdata[[#This Row],[pd-limit1]]&gt;50,50,testdata[[#This Row],[pd-limit1]]))</f>
        <v>21.687894432829456</v>
      </c>
      <c r="Z322" s="14">
        <f>0.2*testdata[[#This Row],[pd-limit2]]+0.8*Z321</f>
        <v>20.899718815071353</v>
      </c>
      <c r="AA322" s="14">
        <f>0.33*testdata[[#This Row],[period]]+0.67*AA321</f>
        <v>20.088126122709532</v>
      </c>
      <c r="AB322" s="32">
        <f>TRUNC(testdata[[#This Row],[SmPd]]+0.5,0)</f>
        <v>20</v>
      </c>
      <c r="AC322" s="14">
        <f ca="1">IF(testdata[[#This Row],[PdInt]]&lt;=0,0,AVERAGE(OFFSET(testdata[[#This Row],[price]],0,0,-testdata[[#This Row],[PdInt]],1)))</f>
        <v>256.35700000000003</v>
      </c>
      <c r="AD322" s="14">
        <f ca="1">IF(testdata[[#This Row],[i]]&lt;11,testdata[[#This Row],[price]],(4*testdata[[#This Row],[iTrend]]+3*AC321+2*AC320+AC319)/10)</f>
        <v>256.70455000000004</v>
      </c>
      <c r="AE322" s="14">
        <f>(4*testdata[[#This Row],[price]]+3*H321+2*H320+H319)/10</f>
        <v>256.16050000000001</v>
      </c>
      <c r="AF322" t="str">
        <f ca="1">IF(OR(ROUND(testdata[[#This Row],[Trendline]],4)&lt;&gt;Table3[[#This Row],[Trendline]],ROUND(testdata[[#This Row],[SmPrice]],4)&lt;&gt;Table3[[#This Row],[SmPrice]]),"ERR","")</f>
        <v/>
      </c>
      <c r="AG322" s="3">
        <v>43202</v>
      </c>
      <c r="AH322" s="14">
        <v>20.088100000000001</v>
      </c>
      <c r="AI322" s="35">
        <v>20</v>
      </c>
      <c r="AJ322" s="14">
        <v>256.35700000000003</v>
      </c>
      <c r="AK322" s="14">
        <v>256.70460000000003</v>
      </c>
      <c r="AL322" s="14">
        <v>256.16050000000001</v>
      </c>
    </row>
    <row r="323" spans="1:38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31">
        <f>(testdata[[#This Row],[high]]+testdata[[#This Row],[low]])/2</f>
        <v>257</v>
      </c>
      <c r="I323" s="24">
        <f>(4*testdata[[#This Row],[price]]+3*H322+2*H321+H320)/10</f>
        <v>256.70750000000004</v>
      </c>
      <c r="J323" s="9">
        <f>(0.0962*testdata[[#This Row],[smooth]]+0.5769*I321-0.5769*I319-0.0962*I317)*(0.075*$Z322+0.54)</f>
        <v>2.1147351717692455</v>
      </c>
      <c r="K323" s="14">
        <f t="shared" si="4"/>
        <v>3.1072334479238313</v>
      </c>
      <c r="L323" s="14">
        <f>(0.0962*testdata[[#This Row],[detrender]]+0.5769*J321-0.5769*J319-0.0962*J317)*(0.075*$Z322+0.54)</f>
        <v>-0.43584025381800534</v>
      </c>
      <c r="M323" s="9">
        <f>(0.0962*testdata[[#This Row],[I1]]+0.5769*K321-0.5769*K319-0.0962*K317)*(0.075*$Z322+0.54)</f>
        <v>2.4546002050186138</v>
      </c>
      <c r="N323" s="9">
        <f>(0.0962*testdata[[#This Row],[Q1]]+0.5769*L321-0.5769*L319-0.0962*L317)*(0.075*$Z322+0.54)</f>
        <v>6.0459949591485076</v>
      </c>
      <c r="O323" s="9">
        <f>testdata[[#This Row],[I1]]-testdata[[#This Row],[JQ]]</f>
        <v>-2.9387615112246763</v>
      </c>
      <c r="P323" s="9">
        <f>testdata[[#This Row],[Q1]]+testdata[[#This Row],[jI]]</f>
        <v>2.0187599512006082</v>
      </c>
      <c r="Q323" s="9">
        <f>0.2*testdata[[#This Row],[I2]]+0.8*Q322</f>
        <v>-2.3594319929385628</v>
      </c>
      <c r="R323" s="9">
        <f>0.2*testdata[[#This Row],[Q2]]+0.8*R322</f>
        <v>3.7392938462653875</v>
      </c>
      <c r="S323" s="9">
        <f>testdata[[#This Row],[I2'']]*Q322+testdata[[#This Row],[Q2'']]*R322</f>
        <v>20.815911099572435</v>
      </c>
      <c r="T323" s="9">
        <f>testdata[[#This Row],[I2'']]*R322-testdata[[#This Row],[Q2'']]*Q322</f>
        <v>-1.5564415049095501</v>
      </c>
      <c r="U323" s="9">
        <f>0.2*testdata[[#This Row],[Re]]+0.8*U322</f>
        <v>29.086948245877053</v>
      </c>
      <c r="V323" s="9">
        <f>0.2*testdata[[#This Row],[Im]]+0.8*V322</f>
        <v>7.1183930587502564</v>
      </c>
      <c r="W323" s="9">
        <f>IF(AND(testdata[[#This Row],[Re'']]&lt;&gt;0,testdata[[#This Row],[Im'']]&lt;&gt;0),2*PI()/ATAN(testdata[[#This Row],[Im'']]/testdata[[#This Row],[Re'']]),0)</f>
        <v>26.178767672092832</v>
      </c>
      <c r="X323" s="9">
        <f>IF(testdata[[#This Row],[pd-atan]]&gt;1.5*Z322,1.5*Z322,IF(testdata[[#This Row],[pd-atan]]&lt;0.67*Z322,0.67*Z322,testdata[[#This Row],[pd-atan]]))</f>
        <v>26.178767672092832</v>
      </c>
      <c r="Y323" s="9">
        <f>IF(testdata[[#This Row],[pd-limit1]]&lt;6,6,IF(testdata[[#This Row],[pd-limit1]]&gt;50,50,testdata[[#This Row],[pd-limit1]]))</f>
        <v>26.178767672092832</v>
      </c>
      <c r="Z323" s="14">
        <f>0.2*testdata[[#This Row],[pd-limit2]]+0.8*Z322</f>
        <v>21.955528586475651</v>
      </c>
      <c r="AA323" s="14">
        <f>0.33*testdata[[#This Row],[period]]+0.67*AA322</f>
        <v>20.704368935752353</v>
      </c>
      <c r="AB323" s="32">
        <f>TRUNC(testdata[[#This Row],[SmPd]]+0.5,0)</f>
        <v>21</v>
      </c>
      <c r="AC323" s="14">
        <f ca="1">IF(testdata[[#This Row],[PdInt]]&lt;=0,0,AVERAGE(OFFSET(testdata[[#This Row],[price]],0,0,-testdata[[#This Row],[PdInt]],1)))</f>
        <v>256.38761904761907</v>
      </c>
      <c r="AD323" s="14">
        <f ca="1">IF(testdata[[#This Row],[i]]&lt;11,testdata[[#This Row],[price]],(4*testdata[[#This Row],[iTrend]]+3*AC322+2*AC321+AC320)/10)</f>
        <v>256.50827919799497</v>
      </c>
      <c r="AE323" s="14">
        <f>(4*testdata[[#This Row],[price]]+3*H322+2*H321+H320)/10</f>
        <v>256.70750000000004</v>
      </c>
      <c r="AF323" t="str">
        <f ca="1">IF(OR(ROUND(testdata[[#This Row],[Trendline]],4)&lt;&gt;Table3[[#This Row],[Trendline]],ROUND(testdata[[#This Row],[SmPrice]],4)&lt;&gt;Table3[[#This Row],[SmPrice]]),"ERR","")</f>
        <v/>
      </c>
      <c r="AG323" s="3">
        <v>43203</v>
      </c>
      <c r="AH323" s="14">
        <v>20.7044</v>
      </c>
      <c r="AI323" s="35">
        <v>21</v>
      </c>
      <c r="AJ323" s="14">
        <v>256.38760000000002</v>
      </c>
      <c r="AK323" s="14">
        <v>256.50830000000002</v>
      </c>
      <c r="AL323" s="14">
        <v>256.70749999999998</v>
      </c>
    </row>
    <row r="324" spans="1:38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31">
        <f>(testdata[[#This Row],[high]]+testdata[[#This Row],[low]])/2</f>
        <v>258.315</v>
      </c>
      <c r="I324" s="24">
        <f>(4*testdata[[#This Row],[price]]+3*H323+2*H322+H321)/10</f>
        <v>257.45300000000003</v>
      </c>
      <c r="J324" s="9">
        <f>(0.0962*testdata[[#This Row],[smooth]]+0.5769*I322-0.5769*I320-0.0962*I318)*(0.075*$Z323+0.54)</f>
        <v>2.6696211279139548</v>
      </c>
      <c r="K324" s="14">
        <f t="shared" si="4"/>
        <v>1.3652141589013191</v>
      </c>
      <c r="L324" s="14">
        <f>(0.0962*testdata[[#This Row],[detrender]]+0.5769*J322-0.5769*J320-0.0962*J318)*(0.075*$Z323+0.54)</f>
        <v>-0.35024256727605063</v>
      </c>
      <c r="M324" s="9">
        <f>(0.0962*testdata[[#This Row],[I1]]+0.5769*K322-0.5769*K320-0.0962*K318)*(0.075*$Z323+0.54)</f>
        <v>6.7358039319777445</v>
      </c>
      <c r="N324" s="9">
        <f>(0.0962*testdata[[#This Row],[Q1]]+0.5769*L322-0.5769*L320-0.0962*L318)*(0.075*$Z323+0.54)</f>
        <v>3.1240111512996385</v>
      </c>
      <c r="O324" s="9">
        <f>testdata[[#This Row],[I1]]-testdata[[#This Row],[JQ]]</f>
        <v>-1.7587969923983193</v>
      </c>
      <c r="P324" s="9">
        <f>testdata[[#This Row],[Q1]]+testdata[[#This Row],[jI]]</f>
        <v>6.3855613647016938</v>
      </c>
      <c r="Q324" s="9">
        <f>0.2*testdata[[#This Row],[I2]]+0.8*Q323</f>
        <v>-2.2393049928305144</v>
      </c>
      <c r="R324" s="9">
        <f>0.2*testdata[[#This Row],[Q2]]+0.8*R323</f>
        <v>4.268547349952649</v>
      </c>
      <c r="S324" s="9">
        <f>testdata[[#This Row],[I2'']]*Q323+testdata[[#This Row],[Q2'']]*R323</f>
        <v>21.244840680201744</v>
      </c>
      <c r="T324" s="9">
        <f>testdata[[#This Row],[I2'']]*R323-testdata[[#This Row],[Q2'']]*Q323</f>
        <v>1.6979278012488983</v>
      </c>
      <c r="U324" s="9">
        <f>0.2*testdata[[#This Row],[Re]]+0.8*U323</f>
        <v>27.518526732741993</v>
      </c>
      <c r="V324" s="9">
        <f>0.2*testdata[[#This Row],[Im]]+0.8*V323</f>
        <v>6.0343000072499846</v>
      </c>
      <c r="W324" s="9">
        <f>IF(AND(testdata[[#This Row],[Re'']]&lt;&gt;0,testdata[[#This Row],[Im'']]&lt;&gt;0),2*PI()/ATAN(testdata[[#This Row],[Im'']]/testdata[[#This Row],[Re'']]),0)</f>
        <v>29.107047871709366</v>
      </c>
      <c r="X324" s="9">
        <f>IF(testdata[[#This Row],[pd-atan]]&gt;1.5*Z323,1.5*Z323,IF(testdata[[#This Row],[pd-atan]]&lt;0.67*Z323,0.67*Z323,testdata[[#This Row],[pd-atan]]))</f>
        <v>29.107047871709366</v>
      </c>
      <c r="Y324" s="9">
        <f>IF(testdata[[#This Row],[pd-limit1]]&lt;6,6,IF(testdata[[#This Row],[pd-limit1]]&gt;50,50,testdata[[#This Row],[pd-limit1]]))</f>
        <v>29.107047871709366</v>
      </c>
      <c r="Z324" s="14">
        <f>0.2*testdata[[#This Row],[pd-limit2]]+0.8*Z323</f>
        <v>23.385832443522396</v>
      </c>
      <c r="AA324" s="14">
        <f>0.33*testdata[[#This Row],[period]]+0.67*AA323</f>
        <v>21.589251893316469</v>
      </c>
      <c r="AB324" s="32">
        <f>TRUNC(testdata[[#This Row],[SmPd]]+0.5,0)</f>
        <v>22</v>
      </c>
      <c r="AC324" s="14">
        <f ca="1">IF(testdata[[#This Row],[PdInt]]&lt;=0,0,AVERAGE(OFFSET(testdata[[#This Row],[price]],0,0,-testdata[[#This Row],[PdInt]],1)))</f>
        <v>256.4752272727273</v>
      </c>
      <c r="AD324" s="14">
        <f ca="1">IF(testdata[[#This Row],[i]]&lt;11,testdata[[#This Row],[price]],(4*testdata[[#This Row],[iTrend]]+3*AC323+2*AC322+AC321)/10)</f>
        <v>256.45802662337667</v>
      </c>
      <c r="AE324" s="14">
        <f>(4*testdata[[#This Row],[price]]+3*H323+2*H322+H321)/10</f>
        <v>257.45300000000003</v>
      </c>
      <c r="AF324" t="str">
        <f ca="1">IF(OR(ROUND(testdata[[#This Row],[Trendline]],4)&lt;&gt;Table3[[#This Row],[Trendline]],ROUND(testdata[[#This Row],[SmPrice]],4)&lt;&gt;Table3[[#This Row],[SmPrice]]),"ERR","")</f>
        <v/>
      </c>
      <c r="AG324" s="3">
        <v>43206</v>
      </c>
      <c r="AH324" s="14">
        <v>21.589300000000001</v>
      </c>
      <c r="AI324" s="35">
        <v>22</v>
      </c>
      <c r="AJ324" s="14">
        <v>256.47519999999997</v>
      </c>
      <c r="AK324" s="14">
        <v>256.45800000000003</v>
      </c>
      <c r="AL324" s="14">
        <v>257.45299999999997</v>
      </c>
    </row>
    <row r="325" spans="1:38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31">
        <f>(testdata[[#This Row],[high]]+testdata[[#This Row],[low]])/2</f>
        <v>260.90499999999997</v>
      </c>
      <c r="I325" s="24">
        <f>(4*testdata[[#This Row],[price]]+3*H324+2*H323+H322)/10</f>
        <v>258.98099999999994</v>
      </c>
      <c r="J325" s="9">
        <f>(0.0962*testdata[[#This Row],[smooth]]+0.5769*I323-0.5769*I321-0.0962*I319)*(0.075*$Z324+0.54)</f>
        <v>3.2717393897895866</v>
      </c>
      <c r="K325" s="14">
        <f t="shared" ref="K325:K388" si="5">J322</f>
        <v>2.2624394608125282</v>
      </c>
      <c r="L325" s="14">
        <f>(0.0962*testdata[[#This Row],[detrender]]+0.5769*J323-0.5769*J321-0.0962*J319)*(0.075*$Z324+0.54)</f>
        <v>1.1690619486616907</v>
      </c>
      <c r="M325" s="9">
        <f>(0.0962*testdata[[#This Row],[I1]]+0.5769*K323-0.5769*K321-0.0962*K319)*(0.075*$Z324+0.54)</f>
        <v>5.9437205122469035</v>
      </c>
      <c r="N325" s="9">
        <f>(0.0962*testdata[[#This Row],[Q1]]+0.5769*L323-0.5769*L321-0.0962*L319)*(0.075*$Z324+0.54)</f>
        <v>-8.9192650519536123</v>
      </c>
      <c r="O325" s="9">
        <f>testdata[[#This Row],[I1]]-testdata[[#This Row],[JQ]]</f>
        <v>11.181704512766141</v>
      </c>
      <c r="P325" s="9">
        <f>testdata[[#This Row],[Q1]]+testdata[[#This Row],[jI]]</f>
        <v>7.1127824609085941</v>
      </c>
      <c r="Q325" s="9">
        <f>0.2*testdata[[#This Row],[I2]]+0.8*Q324</f>
        <v>0.44489690828881678</v>
      </c>
      <c r="R325" s="9">
        <f>0.2*testdata[[#This Row],[Q2]]+0.8*R324</f>
        <v>4.8373943721438382</v>
      </c>
      <c r="S325" s="9">
        <f>testdata[[#This Row],[I2'']]*Q324+testdata[[#This Row],[Q2'']]*R324</f>
        <v>19.652387059864431</v>
      </c>
      <c r="T325" s="9">
        <f>testdata[[#This Row],[I2'']]*R324-testdata[[#This Row],[Q2'']]*Q324</f>
        <v>12.731464888710283</v>
      </c>
      <c r="U325" s="9">
        <f>0.2*testdata[[#This Row],[Re]]+0.8*U324</f>
        <v>25.945298798166483</v>
      </c>
      <c r="V325" s="9">
        <f>0.2*testdata[[#This Row],[Im]]+0.8*V324</f>
        <v>7.3737329835420446</v>
      </c>
      <c r="W325" s="9">
        <f>IF(AND(testdata[[#This Row],[Re'']]&lt;&gt;0,testdata[[#This Row],[Im'']]&lt;&gt;0),2*PI()/ATAN(testdata[[#This Row],[Im'']]/testdata[[#This Row],[Re'']]),0)</f>
        <v>22.691013924256225</v>
      </c>
      <c r="X325" s="9">
        <f>IF(testdata[[#This Row],[pd-atan]]&gt;1.5*Z324,1.5*Z324,IF(testdata[[#This Row],[pd-atan]]&lt;0.67*Z324,0.67*Z324,testdata[[#This Row],[pd-atan]]))</f>
        <v>22.691013924256225</v>
      </c>
      <c r="Y325" s="9">
        <f>IF(testdata[[#This Row],[pd-limit1]]&lt;6,6,IF(testdata[[#This Row],[pd-limit1]]&gt;50,50,testdata[[#This Row],[pd-limit1]]))</f>
        <v>22.691013924256225</v>
      </c>
      <c r="Z325" s="14">
        <f>0.2*testdata[[#This Row],[pd-limit2]]+0.8*Z324</f>
        <v>23.246868739669161</v>
      </c>
      <c r="AA325" s="14">
        <f>0.33*testdata[[#This Row],[period]]+0.67*AA324</f>
        <v>22.136265452612861</v>
      </c>
      <c r="AB325" s="32">
        <f>TRUNC(testdata[[#This Row],[SmPd]]+0.5,0)</f>
        <v>22</v>
      </c>
      <c r="AC325" s="14">
        <f ca="1">IF(testdata[[#This Row],[PdInt]]&lt;=0,0,AVERAGE(OFFSET(testdata[[#This Row],[price]],0,0,-testdata[[#This Row],[PdInt]],1)))</f>
        <v>256.27272727272725</v>
      </c>
      <c r="AD325" s="14">
        <f ca="1">IF(testdata[[#This Row],[i]]&lt;11,testdata[[#This Row],[price]],(4*testdata[[#This Row],[iTrend]]+3*AC324+2*AC323+AC322)/10)</f>
        <v>256.36488290043292</v>
      </c>
      <c r="AE325" s="14">
        <f>(4*testdata[[#This Row],[price]]+3*H324+2*H323+H322)/10</f>
        <v>258.98099999999994</v>
      </c>
      <c r="AF325" t="str">
        <f ca="1">IF(OR(ROUND(testdata[[#This Row],[Trendline]],4)&lt;&gt;Table3[[#This Row],[Trendline]],ROUND(testdata[[#This Row],[SmPrice]],4)&lt;&gt;Table3[[#This Row],[SmPrice]]),"ERR","")</f>
        <v/>
      </c>
      <c r="AG325" s="3">
        <v>43207</v>
      </c>
      <c r="AH325" s="14">
        <v>22.136299999999999</v>
      </c>
      <c r="AI325" s="35">
        <v>22</v>
      </c>
      <c r="AJ325" s="14">
        <v>256.27269999999999</v>
      </c>
      <c r="AK325" s="14">
        <v>256.36489999999998</v>
      </c>
      <c r="AL325" s="14">
        <v>258.98099999999999</v>
      </c>
    </row>
    <row r="326" spans="1:38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31">
        <f>(testdata[[#This Row],[high]]+testdata[[#This Row],[low]])/2</f>
        <v>261.64999999999998</v>
      </c>
      <c r="I326" s="24">
        <f>(4*testdata[[#This Row],[price]]+3*H325+2*H324+H323)/10</f>
        <v>260.29449999999997</v>
      </c>
      <c r="J326" s="9">
        <f>(0.0962*testdata[[#This Row],[smooth]]+0.5769*I324-0.5769*I322-0.0962*I320)*(0.075*$Z325+0.54)</f>
        <v>2.93494985101092</v>
      </c>
      <c r="K326" s="14">
        <f t="shared" si="5"/>
        <v>2.1147351717692455</v>
      </c>
      <c r="L326" s="14">
        <f>(0.0962*testdata[[#This Row],[detrender]]+0.5769*J324-0.5769*J322-0.0962*J320)*(0.075*$Z325+0.54)</f>
        <v>0.49855854340154421</v>
      </c>
      <c r="M326" s="9">
        <f>(0.0962*testdata[[#This Row],[I1]]+0.5769*K324-0.5769*K322-0.0962*K320)*(0.075*$Z325+0.54)</f>
        <v>-0.47224568639966319</v>
      </c>
      <c r="N326" s="9">
        <f>(0.0962*testdata[[#This Row],[Q1]]+0.5769*L324-0.5769*L322-0.0962*L320)*(0.075*$Z325+0.54)</f>
        <v>-8.0106214561621218</v>
      </c>
      <c r="O326" s="9">
        <f>testdata[[#This Row],[I1]]-testdata[[#This Row],[JQ]]</f>
        <v>10.125356627931367</v>
      </c>
      <c r="P326" s="9">
        <f>testdata[[#This Row],[Q1]]+testdata[[#This Row],[jI]]</f>
        <v>2.6312857001881018E-2</v>
      </c>
      <c r="Q326" s="9">
        <f>0.2*testdata[[#This Row],[I2]]+0.8*Q325</f>
        <v>2.3809888522173273</v>
      </c>
      <c r="R326" s="9">
        <f>0.2*testdata[[#This Row],[Q2]]+0.8*R325</f>
        <v>3.8751780691154467</v>
      </c>
      <c r="S326" s="9">
        <f>testdata[[#This Row],[I2'']]*Q325+testdata[[#This Row],[Q2'']]*R325</f>
        <v>19.805059161615915</v>
      </c>
      <c r="T326" s="9">
        <f>testdata[[#This Row],[I2'']]*R325-testdata[[#This Row],[Q2'']]*Q325</f>
        <v>9.7937273318352265</v>
      </c>
      <c r="U326" s="9">
        <f>0.2*testdata[[#This Row],[Re]]+0.8*U325</f>
        <v>24.717250870856372</v>
      </c>
      <c r="V326" s="9">
        <f>0.2*testdata[[#This Row],[Im]]+0.8*V325</f>
        <v>7.857731853200681</v>
      </c>
      <c r="W326" s="9">
        <f>IF(AND(testdata[[#This Row],[Re'']]&lt;&gt;0,testdata[[#This Row],[Im'']]&lt;&gt;0),2*PI()/ATAN(testdata[[#This Row],[Im'']]/testdata[[#This Row],[Re'']]),0)</f>
        <v>20.413129451219298</v>
      </c>
      <c r="X326" s="9">
        <f>IF(testdata[[#This Row],[pd-atan]]&gt;1.5*Z325,1.5*Z325,IF(testdata[[#This Row],[pd-atan]]&lt;0.67*Z325,0.67*Z325,testdata[[#This Row],[pd-atan]]))</f>
        <v>20.413129451219298</v>
      </c>
      <c r="Y326" s="9">
        <f>IF(testdata[[#This Row],[pd-limit1]]&lt;6,6,IF(testdata[[#This Row],[pd-limit1]]&gt;50,50,testdata[[#This Row],[pd-limit1]]))</f>
        <v>20.413129451219298</v>
      </c>
      <c r="Z326" s="14">
        <f>0.2*testdata[[#This Row],[pd-limit2]]+0.8*Z325</f>
        <v>22.680120881979189</v>
      </c>
      <c r="AA326" s="14">
        <f>0.33*testdata[[#This Row],[period]]+0.67*AA325</f>
        <v>22.31573774430375</v>
      </c>
      <c r="AB326" s="32">
        <f>TRUNC(testdata[[#This Row],[SmPd]]+0.5,0)</f>
        <v>22</v>
      </c>
      <c r="AC326" s="14">
        <f ca="1">IF(testdata[[#This Row],[PdInt]]&lt;=0,0,AVERAGE(OFFSET(testdata[[#This Row],[price]],0,0,-testdata[[#This Row],[PdInt]],1)))</f>
        <v>256.08886363636361</v>
      </c>
      <c r="AD326" s="14">
        <f ca="1">IF(testdata[[#This Row],[i]]&lt;11,testdata[[#This Row],[price]],(4*testdata[[#This Row],[iTrend]]+3*AC325+2*AC324+AC323)/10)</f>
        <v>256.25117099567098</v>
      </c>
      <c r="AE326" s="14">
        <f>(4*testdata[[#This Row],[price]]+3*H325+2*H324+H323)/10</f>
        <v>260.29449999999997</v>
      </c>
      <c r="AF326" t="str">
        <f ca="1">IF(OR(ROUND(testdata[[#This Row],[Trendline]],4)&lt;&gt;Table3[[#This Row],[Trendline]],ROUND(testdata[[#This Row],[SmPrice]],4)&lt;&gt;Table3[[#This Row],[SmPrice]]),"ERR","")</f>
        <v/>
      </c>
      <c r="AG326" s="3">
        <v>43208</v>
      </c>
      <c r="AH326" s="14">
        <v>22.3157</v>
      </c>
      <c r="AI326" s="35">
        <v>22</v>
      </c>
      <c r="AJ326" s="14">
        <v>256.08890000000002</v>
      </c>
      <c r="AK326" s="14">
        <v>256.25119999999998</v>
      </c>
      <c r="AL326" s="14">
        <v>260.29450000000003</v>
      </c>
    </row>
    <row r="327" spans="1:38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31">
        <f>(testdata[[#This Row],[high]]+testdata[[#This Row],[low]])/2</f>
        <v>259.92500000000001</v>
      </c>
      <c r="I327" s="24">
        <f>(4*testdata[[#This Row],[price]]+3*H326+2*H325+H324)/10</f>
        <v>260.47750000000002</v>
      </c>
      <c r="J327" s="9">
        <f>(0.0962*testdata[[#This Row],[smooth]]+0.5769*I325-0.5769*I323-0.0962*I321)*(0.075*$Z326+0.54)</f>
        <v>4.1022411609342422</v>
      </c>
      <c r="K327" s="14">
        <f t="shared" si="5"/>
        <v>2.6696211279139548</v>
      </c>
      <c r="L327" s="14">
        <f>(0.0962*testdata[[#This Row],[detrender]]+0.5769*J325-0.5769*J323-0.0962*J321)*(0.075*$Z326+0.54)</f>
        <v>2.0858813336762081</v>
      </c>
      <c r="M327" s="9">
        <f>(0.0962*testdata[[#This Row],[I1]]+0.5769*K325-0.5769*K323-0.0962*K321)*(0.075*$Z326+0.54)</f>
        <v>-0.35894702499331965</v>
      </c>
      <c r="N327" s="9">
        <f>(0.0962*testdata[[#This Row],[Q1]]+0.5769*L325-0.5769*L323-0.0962*L321)*(0.075*$Z326+0.54)</f>
        <v>1.1467169549552698</v>
      </c>
      <c r="O327" s="9">
        <f>testdata[[#This Row],[I1]]-testdata[[#This Row],[JQ]]</f>
        <v>1.522904172958685</v>
      </c>
      <c r="P327" s="9">
        <f>testdata[[#This Row],[Q1]]+testdata[[#This Row],[jI]]</f>
        <v>1.7269343086828886</v>
      </c>
      <c r="Q327" s="9">
        <f>0.2*testdata[[#This Row],[I2]]+0.8*Q326</f>
        <v>2.2093719163655989</v>
      </c>
      <c r="R327" s="9">
        <f>0.2*testdata[[#This Row],[Q2]]+0.8*R326</f>
        <v>3.4455293170289352</v>
      </c>
      <c r="S327" s="9">
        <f>testdata[[#This Row],[I2'']]*Q326+testdata[[#This Row],[Q2'']]*R326</f>
        <v>18.612529549113376</v>
      </c>
      <c r="T327" s="9">
        <f>testdata[[#This Row],[I2'']]*R326-testdata[[#This Row],[Q2'']]*Q326</f>
        <v>0.35794270298566033</v>
      </c>
      <c r="U327" s="9">
        <f>0.2*testdata[[#This Row],[Re]]+0.8*U326</f>
        <v>23.496306606507776</v>
      </c>
      <c r="V327" s="9">
        <f>0.2*testdata[[#This Row],[Im]]+0.8*V326</f>
        <v>6.3577740231576767</v>
      </c>
      <c r="W327" s="9">
        <f>IF(AND(testdata[[#This Row],[Re'']]&lt;&gt;0,testdata[[#This Row],[Im'']]&lt;&gt;0),2*PI()/ATAN(testdata[[#This Row],[Im'']]/testdata[[#This Row],[Re'']]),0)</f>
        <v>23.776705098346266</v>
      </c>
      <c r="X327" s="9">
        <f>IF(testdata[[#This Row],[pd-atan]]&gt;1.5*Z326,1.5*Z326,IF(testdata[[#This Row],[pd-atan]]&lt;0.67*Z326,0.67*Z326,testdata[[#This Row],[pd-atan]]))</f>
        <v>23.776705098346266</v>
      </c>
      <c r="Y327" s="9">
        <f>IF(testdata[[#This Row],[pd-limit1]]&lt;6,6,IF(testdata[[#This Row],[pd-limit1]]&gt;50,50,testdata[[#This Row],[pd-limit1]]))</f>
        <v>23.776705098346266</v>
      </c>
      <c r="Z327" s="14">
        <f>0.2*testdata[[#This Row],[pd-limit2]]+0.8*Z326</f>
        <v>22.899437725252604</v>
      </c>
      <c r="AA327" s="14">
        <f>0.33*testdata[[#This Row],[period]]+0.67*AA326</f>
        <v>22.508358738016874</v>
      </c>
      <c r="AB327" s="32">
        <f>TRUNC(testdata[[#This Row],[SmPd]]+0.5,0)</f>
        <v>23</v>
      </c>
      <c r="AC327" s="14">
        <f ca="1">IF(testdata[[#This Row],[PdInt]]&lt;=0,0,AVERAGE(OFFSET(testdata[[#This Row],[price]],0,0,-testdata[[#This Row],[PdInt]],1)))</f>
        <v>256.25565217391301</v>
      </c>
      <c r="AD327" s="14">
        <f ca="1">IF(testdata[[#This Row],[i]]&lt;11,testdata[[#This Row],[price]],(4*testdata[[#This Row],[iTrend]]+3*AC326+2*AC325+AC324)/10)</f>
        <v>256.23098814229246</v>
      </c>
      <c r="AE327" s="14">
        <f>(4*testdata[[#This Row],[price]]+3*H326+2*H325+H324)/10</f>
        <v>260.47750000000002</v>
      </c>
      <c r="AF327" t="str">
        <f ca="1">IF(OR(ROUND(testdata[[#This Row],[Trendline]],4)&lt;&gt;Table3[[#This Row],[Trendline]],ROUND(testdata[[#This Row],[SmPrice]],4)&lt;&gt;Table3[[#This Row],[SmPrice]]),"ERR","")</f>
        <v/>
      </c>
      <c r="AG327" s="3">
        <v>43209</v>
      </c>
      <c r="AH327" s="14">
        <v>22.508400000000002</v>
      </c>
      <c r="AI327" s="35">
        <v>23</v>
      </c>
      <c r="AJ327" s="14">
        <v>256.25569999999999</v>
      </c>
      <c r="AK327" s="14">
        <v>256.23099999999999</v>
      </c>
      <c r="AL327" s="14">
        <v>260.47750000000002</v>
      </c>
    </row>
    <row r="328" spans="1:38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31">
        <f>(testdata[[#This Row],[high]]+testdata[[#This Row],[low]])/2</f>
        <v>258.51</v>
      </c>
      <c r="I328" s="24">
        <f>(4*testdata[[#This Row],[price]]+3*H327+2*H326+H325)/10</f>
        <v>259.80199999999996</v>
      </c>
      <c r="J328" s="9">
        <f>(0.0962*testdata[[#This Row],[smooth]]+0.5769*I326-0.5769*I324-0.0962*I322)*(0.075*$Z327+0.54)</f>
        <v>4.491378613348334</v>
      </c>
      <c r="K328" s="14">
        <f t="shared" si="5"/>
        <v>3.2717393897895866</v>
      </c>
      <c r="L328" s="14">
        <f>(0.0962*testdata[[#This Row],[detrender]]+0.5769*J326-0.5769*J324-0.0962*J322)*(0.075*$Z327+0.54)</f>
        <v>0.82959788865150597</v>
      </c>
      <c r="M328" s="9">
        <f>(0.0962*testdata[[#This Row],[I1]]+0.5769*K326-0.5769*K324-0.0962*K322)*(0.075*$Z327+0.54)</f>
        <v>1.1504708065631644</v>
      </c>
      <c r="N328" s="9">
        <f>(0.0962*testdata[[#This Row],[Q1]]+0.5769*L326-0.5769*L324-0.0962*L322)*(0.075*$Z327+0.54)</f>
        <v>0.10803057931293089</v>
      </c>
      <c r="O328" s="9">
        <f>testdata[[#This Row],[I1]]-testdata[[#This Row],[JQ]]</f>
        <v>3.1637088104766558</v>
      </c>
      <c r="P328" s="9">
        <f>testdata[[#This Row],[Q1]]+testdata[[#This Row],[jI]]</f>
        <v>1.9800686952146704</v>
      </c>
      <c r="Q328" s="9">
        <f>0.2*testdata[[#This Row],[I2]]+0.8*Q327</f>
        <v>2.4002392951878102</v>
      </c>
      <c r="R328" s="9">
        <f>0.2*testdata[[#This Row],[Q2]]+0.8*R327</f>
        <v>3.1524371926660821</v>
      </c>
      <c r="S328" s="9">
        <f>testdata[[#This Row],[I2'']]*Q327+testdata[[#This Row],[Q2'']]*R327</f>
        <v>16.164836058768486</v>
      </c>
      <c r="T328" s="9">
        <f>testdata[[#This Row],[I2'']]*R327-testdata[[#This Row],[Q2'']]*Q327</f>
        <v>1.3051886578716179</v>
      </c>
      <c r="U328" s="9">
        <f>0.2*testdata[[#This Row],[Re]]+0.8*U327</f>
        <v>22.03001249695992</v>
      </c>
      <c r="V328" s="9">
        <f>0.2*testdata[[#This Row],[Im]]+0.8*V327</f>
        <v>5.3472569501004656</v>
      </c>
      <c r="W328" s="9">
        <f>IF(AND(testdata[[#This Row],[Re'']]&lt;&gt;0,testdata[[#This Row],[Im'']]&lt;&gt;0),2*PI()/ATAN(testdata[[#This Row],[Im'']]/testdata[[#This Row],[Re'']]),0)</f>
        <v>26.386531975071385</v>
      </c>
      <c r="X328" s="9">
        <f>IF(testdata[[#This Row],[pd-atan]]&gt;1.5*Z327,1.5*Z327,IF(testdata[[#This Row],[pd-atan]]&lt;0.67*Z327,0.67*Z327,testdata[[#This Row],[pd-atan]]))</f>
        <v>26.386531975071385</v>
      </c>
      <c r="Y328" s="9">
        <f>IF(testdata[[#This Row],[pd-limit1]]&lt;6,6,IF(testdata[[#This Row],[pd-limit1]]&gt;50,50,testdata[[#This Row],[pd-limit1]]))</f>
        <v>26.386531975071385</v>
      </c>
      <c r="Z328" s="14">
        <f>0.2*testdata[[#This Row],[pd-limit2]]+0.8*Z327</f>
        <v>23.596856575216361</v>
      </c>
      <c r="AA328" s="14">
        <f>0.33*testdata[[#This Row],[period]]+0.67*AA327</f>
        <v>22.867563024292707</v>
      </c>
      <c r="AB328" s="32">
        <f>TRUNC(testdata[[#This Row],[SmPd]]+0.5,0)</f>
        <v>23</v>
      </c>
      <c r="AC328" s="14">
        <f ca="1">IF(testdata[[#This Row],[PdInt]]&lt;=0,0,AVERAGE(OFFSET(testdata[[#This Row],[price]],0,0,-testdata[[#This Row],[PdInt]],1)))</f>
        <v>256.08021739130436</v>
      </c>
      <c r="AD328" s="14">
        <f ca="1">IF(testdata[[#This Row],[i]]&lt;11,testdata[[#This Row],[price]],(4*testdata[[#This Row],[iTrend]]+3*AC327+2*AC326+AC325)/10)</f>
        <v>256.15382806324106</v>
      </c>
      <c r="AE328" s="14">
        <f>(4*testdata[[#This Row],[price]]+3*H327+2*H326+H325)/10</f>
        <v>259.80199999999996</v>
      </c>
      <c r="AF328" t="str">
        <f ca="1">IF(OR(ROUND(testdata[[#This Row],[Trendline]],4)&lt;&gt;Table3[[#This Row],[Trendline]],ROUND(testdata[[#This Row],[SmPrice]],4)&lt;&gt;Table3[[#This Row],[SmPrice]]),"ERR","")</f>
        <v/>
      </c>
      <c r="AG328" s="3">
        <v>43210</v>
      </c>
      <c r="AH328" s="14">
        <v>22.867599999999999</v>
      </c>
      <c r="AI328" s="35">
        <v>23</v>
      </c>
      <c r="AJ328" s="14">
        <v>256.08019999999999</v>
      </c>
      <c r="AK328" s="14">
        <v>256.15379999999999</v>
      </c>
      <c r="AL328" s="14">
        <v>259.80200000000002</v>
      </c>
    </row>
    <row r="329" spans="1:38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31">
        <f>(testdata[[#This Row],[high]]+testdata[[#This Row],[low]])/2</f>
        <v>257.815</v>
      </c>
      <c r="I329" s="24">
        <f>(4*testdata[[#This Row],[price]]+3*H328+2*H327+H326)/10</f>
        <v>258.82900000000001</v>
      </c>
      <c r="J329" s="9">
        <f>(0.0962*testdata[[#This Row],[smooth]]+0.5769*I327-0.5769*I325-0.0962*I323)*(0.075*$Z328+0.54)</f>
        <v>2.4654865851143808</v>
      </c>
      <c r="K329" s="14">
        <f t="shared" si="5"/>
        <v>2.93494985101092</v>
      </c>
      <c r="L329" s="14">
        <f>(0.0962*testdata[[#This Row],[detrender]]+0.5769*J327-0.5769*J325-0.0962*J323)*(0.075*$Z328+0.54)</f>
        <v>1.1845828204031073</v>
      </c>
      <c r="M329" s="9">
        <f>(0.0962*testdata[[#This Row],[I1]]+0.5769*K327-0.5769*K325-0.0962*K323)*(0.075*$Z328+0.54)</f>
        <v>0.50428949153255287</v>
      </c>
      <c r="N329" s="9">
        <f>(0.0962*testdata[[#This Row],[Q1]]+0.5769*L327-0.5769*L325-0.0962*L323)*(0.075*$Z328+0.54)</f>
        <v>1.5817214790470062</v>
      </c>
      <c r="O329" s="9">
        <f>testdata[[#This Row],[I1]]-testdata[[#This Row],[JQ]]</f>
        <v>1.3532283719639138</v>
      </c>
      <c r="P329" s="9">
        <f>testdata[[#This Row],[Q1]]+testdata[[#This Row],[jI]]</f>
        <v>1.6888723119356601</v>
      </c>
      <c r="Q329" s="9">
        <f>0.2*testdata[[#This Row],[I2]]+0.8*Q328</f>
        <v>2.1908371105430309</v>
      </c>
      <c r="R329" s="9">
        <f>0.2*testdata[[#This Row],[Q2]]+0.8*R328</f>
        <v>2.8597242165199979</v>
      </c>
      <c r="S329" s="9">
        <f>testdata[[#This Row],[I2'']]*Q328+testdata[[#This Row],[Q2'']]*R328</f>
        <v>14.273634303006617</v>
      </c>
      <c r="T329" s="9">
        <f>testdata[[#This Row],[I2'']]*R328-testdata[[#This Row],[Q2'']]*Q328</f>
        <v>4.2453952457470301E-2</v>
      </c>
      <c r="U329" s="9">
        <f>0.2*testdata[[#This Row],[Re]]+0.8*U328</f>
        <v>20.47873685816926</v>
      </c>
      <c r="V329" s="9">
        <f>0.2*testdata[[#This Row],[Im]]+0.8*V328</f>
        <v>4.2862963505718668</v>
      </c>
      <c r="W329" s="9">
        <f>IF(AND(testdata[[#This Row],[Re'']]&lt;&gt;0,testdata[[#This Row],[Im'']]&lt;&gt;0),2*PI()/ATAN(testdata[[#This Row],[Im'']]/testdata[[#This Row],[Re'']]),0)</f>
        <v>30.452679200142111</v>
      </c>
      <c r="X329" s="9">
        <f>IF(testdata[[#This Row],[pd-atan]]&gt;1.5*Z328,1.5*Z328,IF(testdata[[#This Row],[pd-atan]]&lt;0.67*Z328,0.67*Z328,testdata[[#This Row],[pd-atan]]))</f>
        <v>30.452679200142111</v>
      </c>
      <c r="Y329" s="9">
        <f>IF(testdata[[#This Row],[pd-limit1]]&lt;6,6,IF(testdata[[#This Row],[pd-limit1]]&gt;50,50,testdata[[#This Row],[pd-limit1]]))</f>
        <v>30.452679200142111</v>
      </c>
      <c r="Z329" s="14">
        <f>0.2*testdata[[#This Row],[pd-limit2]]+0.8*Z328</f>
        <v>24.968021100201511</v>
      </c>
      <c r="AA329" s="14">
        <f>0.33*testdata[[#This Row],[period]]+0.67*AA328</f>
        <v>23.560714189342612</v>
      </c>
      <c r="AB329" s="32">
        <f>TRUNC(testdata[[#This Row],[SmPd]]+0.5,0)</f>
        <v>24</v>
      </c>
      <c r="AC329" s="14">
        <f ca="1">IF(testdata[[#This Row],[PdInt]]&lt;=0,0,AVERAGE(OFFSET(testdata[[#This Row],[price]],0,0,-testdata[[#This Row],[PdInt]],1)))</f>
        <v>256.15249999999997</v>
      </c>
      <c r="AD329" s="14">
        <f ca="1">IF(testdata[[#This Row],[i]]&lt;11,testdata[[#This Row],[price]],(4*testdata[[#This Row],[iTrend]]+3*AC328+2*AC327+AC326)/10)</f>
        <v>256.14508201581032</v>
      </c>
      <c r="AE329" s="14">
        <f>(4*testdata[[#This Row],[price]]+3*H328+2*H327+H326)/10</f>
        <v>258.82900000000001</v>
      </c>
      <c r="AF329" t="str">
        <f ca="1">IF(OR(ROUND(testdata[[#This Row],[Trendline]],4)&lt;&gt;Table3[[#This Row],[Trendline]],ROUND(testdata[[#This Row],[SmPrice]],4)&lt;&gt;Table3[[#This Row],[SmPrice]]),"ERR","")</f>
        <v/>
      </c>
      <c r="AG329" s="3">
        <v>43213</v>
      </c>
      <c r="AH329" s="14">
        <v>23.560700000000001</v>
      </c>
      <c r="AI329" s="35">
        <v>24</v>
      </c>
      <c r="AJ329" s="14">
        <v>256.15249999999997</v>
      </c>
      <c r="AK329" s="14">
        <v>256.14510000000001</v>
      </c>
      <c r="AL329" s="14">
        <v>258.82900000000001</v>
      </c>
    </row>
    <row r="330" spans="1:38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31">
        <f>(testdata[[#This Row],[high]]+testdata[[#This Row],[low]])/2</f>
        <v>255.89</v>
      </c>
      <c r="I330" s="24">
        <f>(4*testdata[[#This Row],[price]]+3*H329+2*H328+H327)/10</f>
        <v>257.39499999999998</v>
      </c>
      <c r="J330" s="9">
        <f>(0.0962*testdata[[#This Row],[smooth]]+0.5769*I328-0.5769*I326-0.0962*I324)*(0.075*$Z329+0.54)</f>
        <v>-0.69893755436909843</v>
      </c>
      <c r="K330" s="14">
        <f t="shared" si="5"/>
        <v>4.1022411609342422</v>
      </c>
      <c r="L330" s="14">
        <f>(0.0962*testdata[[#This Row],[detrender]]+0.5769*J328-0.5769*J326-0.0962*J324)*(0.075*$Z329+0.54)</f>
        <v>1.3844675766778931</v>
      </c>
      <c r="M330" s="9">
        <f>(0.0962*testdata[[#This Row],[I1]]+0.5769*K328-0.5769*K326-0.0962*K324)*(0.075*$Z329+0.54)</f>
        <v>2.2455958267116714</v>
      </c>
      <c r="N330" s="9">
        <f>(0.0962*testdata[[#This Row],[Q1]]+0.5769*L328-0.5769*L326-0.0962*L324)*(0.075*$Z329+0.54)</f>
        <v>0.86336326220540027</v>
      </c>
      <c r="O330" s="9">
        <f>testdata[[#This Row],[I1]]-testdata[[#This Row],[JQ]]</f>
        <v>3.238877898728842</v>
      </c>
      <c r="P330" s="9">
        <f>testdata[[#This Row],[Q1]]+testdata[[#This Row],[jI]]</f>
        <v>3.6300634033895642</v>
      </c>
      <c r="Q330" s="9">
        <f>0.2*testdata[[#This Row],[I2]]+0.8*Q329</f>
        <v>2.4004452681801931</v>
      </c>
      <c r="R330" s="9">
        <f>0.2*testdata[[#This Row],[Q2]]+0.8*R329</f>
        <v>3.0137920538939116</v>
      </c>
      <c r="S330" s="9">
        <f>testdata[[#This Row],[I2'']]*Q329+testdata[[#This Row],[Q2'']]*R329</f>
        <v>13.877598695432546</v>
      </c>
      <c r="T330" s="9">
        <f>testdata[[#This Row],[I2'']]*R329-testdata[[#This Row],[Q2'']]*Q329</f>
        <v>0.26188398871525553</v>
      </c>
      <c r="U330" s="9">
        <f>0.2*testdata[[#This Row],[Re]]+0.8*U329</f>
        <v>19.158509225621916</v>
      </c>
      <c r="V330" s="9">
        <f>0.2*testdata[[#This Row],[Im]]+0.8*V329</f>
        <v>3.4814138782005446</v>
      </c>
      <c r="W330" s="9">
        <f>IF(AND(testdata[[#This Row],[Re'']]&lt;&gt;0,testdata[[#This Row],[Im'']]&lt;&gt;0),2*PI()/ATAN(testdata[[#This Row],[Im'']]/testdata[[#This Row],[Re'']]),0)</f>
        <v>34.954180967114482</v>
      </c>
      <c r="X330" s="9">
        <f>IF(testdata[[#This Row],[pd-atan]]&gt;1.5*Z329,1.5*Z329,IF(testdata[[#This Row],[pd-atan]]&lt;0.67*Z329,0.67*Z329,testdata[[#This Row],[pd-atan]]))</f>
        <v>34.954180967114482</v>
      </c>
      <c r="Y330" s="9">
        <f>IF(testdata[[#This Row],[pd-limit1]]&lt;6,6,IF(testdata[[#This Row],[pd-limit1]]&gt;50,50,testdata[[#This Row],[pd-limit1]]))</f>
        <v>34.954180967114482</v>
      </c>
      <c r="Z330" s="14">
        <f>0.2*testdata[[#This Row],[pd-limit2]]+0.8*Z329</f>
        <v>26.965253073584108</v>
      </c>
      <c r="AA330" s="14">
        <f>0.33*testdata[[#This Row],[period]]+0.67*AA329</f>
        <v>24.684212021142308</v>
      </c>
      <c r="AB330" s="32">
        <f>TRUNC(testdata[[#This Row],[SmPd]]+0.5,0)</f>
        <v>25</v>
      </c>
      <c r="AC330" s="14">
        <f ca="1">IF(testdata[[#This Row],[PdInt]]&lt;=0,0,AVERAGE(OFFSET(testdata[[#This Row],[price]],0,0,-testdata[[#This Row],[PdInt]],1)))</f>
        <v>256.142</v>
      </c>
      <c r="AD330" s="14">
        <f ca="1">IF(testdata[[#This Row],[i]]&lt;11,testdata[[#This Row],[price]],(4*testdata[[#This Row],[iTrend]]+3*AC329+2*AC328+AC327)/10)</f>
        <v>256.14415869565215</v>
      </c>
      <c r="AE330" s="14">
        <f>(4*testdata[[#This Row],[price]]+3*H329+2*H328+H327)/10</f>
        <v>257.39499999999998</v>
      </c>
      <c r="AF330" t="str">
        <f ca="1">IF(OR(ROUND(testdata[[#This Row],[Trendline]],4)&lt;&gt;Table3[[#This Row],[Trendline]],ROUND(testdata[[#This Row],[SmPrice]],4)&lt;&gt;Table3[[#This Row],[SmPrice]]),"ERR","")</f>
        <v/>
      </c>
      <c r="AG330" s="3">
        <v>43214</v>
      </c>
      <c r="AH330" s="14">
        <v>24.684200000000001</v>
      </c>
      <c r="AI330" s="35">
        <v>25</v>
      </c>
      <c r="AJ330" s="14">
        <v>256.142</v>
      </c>
      <c r="AK330" s="14">
        <v>256.14420000000001</v>
      </c>
      <c r="AL330" s="14">
        <v>257.39499999999998</v>
      </c>
    </row>
    <row r="331" spans="1:38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31">
        <f>(testdata[[#This Row],[high]]+testdata[[#This Row],[low]])/2</f>
        <v>253.82499999999999</v>
      </c>
      <c r="I331" s="24">
        <f>(4*testdata[[#This Row],[price]]+3*H330+2*H329+H328)/10</f>
        <v>255.71099999999996</v>
      </c>
      <c r="J331" s="9">
        <f>(0.0962*testdata[[#This Row],[smooth]]+0.5769*I329-0.5769*I327-0.0962*I325)*(0.075*$Z330+0.54)</f>
        <v>-3.2429495505428352</v>
      </c>
      <c r="K331" s="14">
        <f t="shared" si="5"/>
        <v>4.491378613348334</v>
      </c>
      <c r="L331" s="14">
        <f>(0.0962*testdata[[#This Row],[detrender]]+0.5769*J329-0.5769*J327-0.0962*J325)*(0.075*$Z330+0.54)</f>
        <v>-4.0254102245303551</v>
      </c>
      <c r="M331" s="9">
        <f>(0.0962*testdata[[#This Row],[I1]]+0.5769*K329-0.5769*K327-0.0962*K325)*(0.075*$Z330+0.54)</f>
        <v>0.94165951117785829</v>
      </c>
      <c r="N331" s="9">
        <f>(0.0962*testdata[[#This Row],[Q1]]+0.5769*L329-0.5769*L327-0.0962*L325)*(0.075*$Z330+0.54)</f>
        <v>-2.6127894422794529</v>
      </c>
      <c r="O331" s="9">
        <f>testdata[[#This Row],[I1]]-testdata[[#This Row],[JQ]]</f>
        <v>7.1041680556277864</v>
      </c>
      <c r="P331" s="9">
        <f>testdata[[#This Row],[Q1]]+testdata[[#This Row],[jI]]</f>
        <v>-3.0837507133524968</v>
      </c>
      <c r="Q331" s="9">
        <f>0.2*testdata[[#This Row],[I2]]+0.8*Q330</f>
        <v>3.3411898256697121</v>
      </c>
      <c r="R331" s="9">
        <f>0.2*testdata[[#This Row],[Q2]]+0.8*R330</f>
        <v>1.7942835004446298</v>
      </c>
      <c r="S331" s="9">
        <f>testdata[[#This Row],[I2'']]*Q330+testdata[[#This Row],[Q2'']]*R330</f>
        <v>13.427940663193644</v>
      </c>
      <c r="T331" s="9">
        <f>testdata[[#This Row],[I2'']]*R330-testdata[[#This Row],[Q2'']]*Q330</f>
        <v>5.7625720087384567</v>
      </c>
      <c r="U331" s="9">
        <f>0.2*testdata[[#This Row],[Re]]+0.8*U330</f>
        <v>18.012395513136262</v>
      </c>
      <c r="V331" s="9">
        <f>0.2*testdata[[#This Row],[Im]]+0.8*V330</f>
        <v>3.9376455043081275</v>
      </c>
      <c r="W331" s="9">
        <f>IF(AND(testdata[[#This Row],[Re'']]&lt;&gt;0,testdata[[#This Row],[Im'']]&lt;&gt;0),2*PI()/ATAN(testdata[[#This Row],[Im'']]/testdata[[#This Row],[Re'']]),0)</f>
        <v>29.194008099236374</v>
      </c>
      <c r="X331" s="9">
        <f>IF(testdata[[#This Row],[pd-atan]]&gt;1.5*Z330,1.5*Z330,IF(testdata[[#This Row],[pd-atan]]&lt;0.67*Z330,0.67*Z330,testdata[[#This Row],[pd-atan]]))</f>
        <v>29.194008099236374</v>
      </c>
      <c r="Y331" s="9">
        <f>IF(testdata[[#This Row],[pd-limit1]]&lt;6,6,IF(testdata[[#This Row],[pd-limit1]]&gt;50,50,testdata[[#This Row],[pd-limit1]]))</f>
        <v>29.194008099236374</v>
      </c>
      <c r="Z331" s="14">
        <f>0.2*testdata[[#This Row],[pd-limit2]]+0.8*Z330</f>
        <v>27.411004078714562</v>
      </c>
      <c r="AA331" s="14">
        <f>0.33*testdata[[#This Row],[period]]+0.67*AA330</f>
        <v>25.584053400141155</v>
      </c>
      <c r="AB331" s="32">
        <f>TRUNC(testdata[[#This Row],[SmPd]]+0.5,0)</f>
        <v>26</v>
      </c>
      <c r="AC331" s="14">
        <f ca="1">IF(testdata[[#This Row],[PdInt]]&lt;=0,0,AVERAGE(OFFSET(testdata[[#This Row],[price]],0,0,-testdata[[#This Row],[PdInt]],1)))</f>
        <v>256.05288461538464</v>
      </c>
      <c r="AD331" s="14">
        <f ca="1">IF(testdata[[#This Row],[i]]&lt;11,testdata[[#This Row],[price]],(4*testdata[[#This Row],[iTrend]]+3*AC330+2*AC329+AC328)/10)</f>
        <v>256.10227558528425</v>
      </c>
      <c r="AE331" s="14">
        <f>(4*testdata[[#This Row],[price]]+3*H330+2*H329+H328)/10</f>
        <v>255.71099999999996</v>
      </c>
      <c r="AF331" t="str">
        <f ca="1">IF(OR(ROUND(testdata[[#This Row],[Trendline]],4)&lt;&gt;Table3[[#This Row],[Trendline]],ROUND(testdata[[#This Row],[SmPrice]],4)&lt;&gt;Table3[[#This Row],[SmPrice]]),"ERR","")</f>
        <v/>
      </c>
      <c r="AG331" s="3">
        <v>43215</v>
      </c>
      <c r="AH331" s="14">
        <v>25.584099999999999</v>
      </c>
      <c r="AI331" s="35">
        <v>26</v>
      </c>
      <c r="AJ331" s="14">
        <v>256.05290000000002</v>
      </c>
      <c r="AK331" s="14">
        <v>256.10230000000001</v>
      </c>
      <c r="AL331" s="14">
        <v>255.71100000000001</v>
      </c>
    </row>
    <row r="332" spans="1:38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31">
        <f>(testdata[[#This Row],[high]]+testdata[[#This Row],[low]])/2</f>
        <v>256.99</v>
      </c>
      <c r="I332" s="24">
        <f>(4*testdata[[#This Row],[price]]+3*H331+2*H330+H329)/10</f>
        <v>255.90300000000002</v>
      </c>
      <c r="J332" s="9">
        <f>(0.0962*testdata[[#This Row],[smooth]]+0.5769*I330-0.5769*I328-0.0962*I326)*(0.075*$Z331+0.54)</f>
        <v>-4.7011969360049459</v>
      </c>
      <c r="K332" s="14">
        <f t="shared" si="5"/>
        <v>2.4654865851143808</v>
      </c>
      <c r="L332" s="14">
        <f>(0.0962*testdata[[#This Row],[detrender]]+0.5769*J330-0.5769*J328-0.0962*J326)*(0.075*$Z331+0.54)</f>
        <v>-9.6795488889076307</v>
      </c>
      <c r="M332" s="9">
        <f>(0.0962*testdata[[#This Row],[I1]]+0.5769*K330-0.5769*K328-0.0962*K326)*(0.075*$Z331+0.54)</f>
        <v>1.331291741688384</v>
      </c>
      <c r="N332" s="9">
        <f>(0.0962*testdata[[#This Row],[Q1]]+0.5769*L330-0.5769*L328-0.0962*L326)*(0.075*$Z331+0.54)</f>
        <v>-1.7107257440804406</v>
      </c>
      <c r="O332" s="9">
        <f>testdata[[#This Row],[I1]]-testdata[[#This Row],[JQ]]</f>
        <v>4.1762123291948212</v>
      </c>
      <c r="P332" s="9">
        <f>testdata[[#This Row],[Q1]]+testdata[[#This Row],[jI]]</f>
        <v>-8.3482571472192468</v>
      </c>
      <c r="Q332" s="9">
        <f>0.2*testdata[[#This Row],[I2]]+0.8*Q331</f>
        <v>3.5081943263747344</v>
      </c>
      <c r="R332" s="9">
        <f>0.2*testdata[[#This Row],[Q2]]+0.8*R331</f>
        <v>-0.23422462908814534</v>
      </c>
      <c r="S332" s="9">
        <f>testdata[[#This Row],[I2'']]*Q331+testdata[[#This Row],[Q2'']]*R331</f>
        <v>11.301277802384849</v>
      </c>
      <c r="T332" s="9">
        <f>testdata[[#This Row],[I2'']]*R331-testdata[[#This Row],[Q2'']]*Q331</f>
        <v>7.0772841437982219</v>
      </c>
      <c r="U332" s="9">
        <f>0.2*testdata[[#This Row],[Re]]+0.8*U331</f>
        <v>16.670171970985979</v>
      </c>
      <c r="V332" s="9">
        <f>0.2*testdata[[#This Row],[Im]]+0.8*V331</f>
        <v>4.5655732322061464</v>
      </c>
      <c r="W332" s="9">
        <f>IF(AND(testdata[[#This Row],[Re'']]&lt;&gt;0,testdata[[#This Row],[Im'']]&lt;&gt;0),2*PI()/ATAN(testdata[[#This Row],[Im'']]/testdata[[#This Row],[Re'']]),0)</f>
        <v>23.504212000294668</v>
      </c>
      <c r="X332" s="9">
        <f>IF(testdata[[#This Row],[pd-atan]]&gt;1.5*Z331,1.5*Z331,IF(testdata[[#This Row],[pd-atan]]&lt;0.67*Z331,0.67*Z331,testdata[[#This Row],[pd-atan]]))</f>
        <v>23.504212000294668</v>
      </c>
      <c r="Y332" s="9">
        <f>IF(testdata[[#This Row],[pd-limit1]]&lt;6,6,IF(testdata[[#This Row],[pd-limit1]]&gt;50,50,testdata[[#This Row],[pd-limit1]]))</f>
        <v>23.504212000294668</v>
      </c>
      <c r="Z332" s="14">
        <f>0.2*testdata[[#This Row],[pd-limit2]]+0.8*Z331</f>
        <v>26.629645663030587</v>
      </c>
      <c r="AA332" s="14">
        <f>0.33*testdata[[#This Row],[period]]+0.67*AA331</f>
        <v>25.929098846894668</v>
      </c>
      <c r="AB332" s="32">
        <f>TRUNC(testdata[[#This Row],[SmPd]]+0.5,0)</f>
        <v>26</v>
      </c>
      <c r="AC332" s="14">
        <f ca="1">IF(testdata[[#This Row],[PdInt]]&lt;=0,0,AVERAGE(OFFSET(testdata[[#This Row],[price]],0,0,-testdata[[#This Row],[PdInt]],1)))</f>
        <v>255.86096153846151</v>
      </c>
      <c r="AD332" s="14">
        <f ca="1">IF(testdata[[#This Row],[i]]&lt;11,testdata[[#This Row],[price]],(4*testdata[[#This Row],[iTrend]]+3*AC331+2*AC330+AC329)/10)</f>
        <v>256.00390000000004</v>
      </c>
      <c r="AE332" s="14">
        <f>(4*testdata[[#This Row],[price]]+3*H331+2*H330+H329)/10</f>
        <v>255.90300000000002</v>
      </c>
      <c r="AF332" t="str">
        <f ca="1">IF(OR(ROUND(testdata[[#This Row],[Trendline]],4)&lt;&gt;Table3[[#This Row],[Trendline]],ROUND(testdata[[#This Row],[SmPrice]],4)&lt;&gt;Table3[[#This Row],[SmPrice]]),"ERR","")</f>
        <v/>
      </c>
      <c r="AG332" s="3">
        <v>43216</v>
      </c>
      <c r="AH332" s="14">
        <v>25.929099999999998</v>
      </c>
      <c r="AI332" s="35">
        <v>26</v>
      </c>
      <c r="AJ332" s="14">
        <v>255.86099999999999</v>
      </c>
      <c r="AK332" s="14">
        <v>256.00389999999999</v>
      </c>
      <c r="AL332" s="14">
        <v>255.90299999999999</v>
      </c>
    </row>
    <row r="333" spans="1:38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31">
        <f>(testdata[[#This Row],[high]]+testdata[[#This Row],[low]])/2</f>
        <v>257.62</v>
      </c>
      <c r="I333" s="24">
        <f>(4*testdata[[#This Row],[price]]+3*H332+2*H331+H330)/10</f>
        <v>256.49899999999997</v>
      </c>
      <c r="J333" s="9">
        <f>(0.0962*testdata[[#This Row],[smooth]]+0.5769*I331-0.5769*I329-0.0962*I327)*(0.075*$Z332+0.54)</f>
        <v>-5.5349678706609549</v>
      </c>
      <c r="K333" s="14">
        <f t="shared" si="5"/>
        <v>-0.69893755436909843</v>
      </c>
      <c r="L333" s="14">
        <f>(0.0962*testdata[[#This Row],[detrender]]+0.5769*J331-0.5769*J329-0.0962*J327)*(0.075*$Z332+0.54)</f>
        <v>-10.707834670977158</v>
      </c>
      <c r="M333" s="9">
        <f>(0.0962*testdata[[#This Row],[I1]]+0.5769*K331-0.5769*K329-0.0962*K327)*(0.075*$Z332+0.54)</f>
        <v>1.4559816224030755</v>
      </c>
      <c r="N333" s="9">
        <f>(0.0962*testdata[[#This Row],[Q1]]+0.5769*L331-0.5769*L329-0.0962*L327)*(0.075*$Z332+0.54)</f>
        <v>-10.748694502082511</v>
      </c>
      <c r="O333" s="9">
        <f>testdata[[#This Row],[I1]]-testdata[[#This Row],[JQ]]</f>
        <v>10.049756947713412</v>
      </c>
      <c r="P333" s="9">
        <f>testdata[[#This Row],[Q1]]+testdata[[#This Row],[jI]]</f>
        <v>-9.2518530485740822</v>
      </c>
      <c r="Q333" s="9">
        <f>0.2*testdata[[#This Row],[I2]]+0.8*Q332</f>
        <v>4.8165068506424706</v>
      </c>
      <c r="R333" s="9">
        <f>0.2*testdata[[#This Row],[Q2]]+0.8*R332</f>
        <v>-2.0377503129853327</v>
      </c>
      <c r="S333" s="9">
        <f>testdata[[#This Row],[I2'']]*Q332+testdata[[#This Row],[Q2'']]*R332</f>
        <v>17.374533317602197</v>
      </c>
      <c r="T333" s="9">
        <f>testdata[[#This Row],[I2'']]*R332-testdata[[#This Row],[Q2'']]*Q332</f>
        <v>6.0206795559912401</v>
      </c>
      <c r="U333" s="9">
        <f>0.2*testdata[[#This Row],[Re]]+0.8*U332</f>
        <v>16.811044240309222</v>
      </c>
      <c r="V333" s="9">
        <f>0.2*testdata[[#This Row],[Im]]+0.8*V332</f>
        <v>4.8565944969631651</v>
      </c>
      <c r="W333" s="9">
        <f>IF(AND(testdata[[#This Row],[Re'']]&lt;&gt;0,testdata[[#This Row],[Im'']]&lt;&gt;0),2*PI()/ATAN(testdata[[#This Row],[Im'']]/testdata[[#This Row],[Re'']]),0)</f>
        <v>22.341320304069356</v>
      </c>
      <c r="X333" s="9">
        <f>IF(testdata[[#This Row],[pd-atan]]&gt;1.5*Z332,1.5*Z332,IF(testdata[[#This Row],[pd-atan]]&lt;0.67*Z332,0.67*Z332,testdata[[#This Row],[pd-atan]]))</f>
        <v>22.341320304069356</v>
      </c>
      <c r="Y333" s="9">
        <f>IF(testdata[[#This Row],[pd-limit1]]&lt;6,6,IF(testdata[[#This Row],[pd-limit1]]&gt;50,50,testdata[[#This Row],[pd-limit1]]))</f>
        <v>22.341320304069356</v>
      </c>
      <c r="Z333" s="14">
        <f>0.2*testdata[[#This Row],[pd-limit2]]+0.8*Z332</f>
        <v>25.771980591238343</v>
      </c>
      <c r="AA333" s="14">
        <f>0.33*testdata[[#This Row],[period]]+0.67*AA332</f>
        <v>25.877249822528082</v>
      </c>
      <c r="AB333" s="32">
        <f>TRUNC(testdata[[#This Row],[SmPd]]+0.5,0)</f>
        <v>26</v>
      </c>
      <c r="AC333" s="14">
        <f ca="1">IF(testdata[[#This Row],[PdInt]]&lt;=0,0,AVERAGE(OFFSET(testdata[[#This Row],[price]],0,0,-testdata[[#This Row],[PdInt]],1)))</f>
        <v>255.66326923076923</v>
      </c>
      <c r="AD333" s="14">
        <f ca="1">IF(testdata[[#This Row],[i]]&lt;11,testdata[[#This Row],[price]],(4*testdata[[#This Row],[iTrend]]+3*AC332+2*AC331+AC330)/10)</f>
        <v>255.84837307692305</v>
      </c>
      <c r="AE333" s="14">
        <f>(4*testdata[[#This Row],[price]]+3*H332+2*H331+H330)/10</f>
        <v>256.49899999999997</v>
      </c>
      <c r="AF333" t="str">
        <f ca="1">IF(OR(ROUND(testdata[[#This Row],[Trendline]],4)&lt;&gt;Table3[[#This Row],[Trendline]],ROUND(testdata[[#This Row],[SmPrice]],4)&lt;&gt;Table3[[#This Row],[SmPrice]]),"ERR","")</f>
        <v/>
      </c>
      <c r="AG333" s="3">
        <v>43217</v>
      </c>
      <c r="AH333" s="14">
        <v>25.877199999999998</v>
      </c>
      <c r="AI333" s="35">
        <v>26</v>
      </c>
      <c r="AJ333" s="14">
        <v>255.66329999999999</v>
      </c>
      <c r="AK333" s="14">
        <v>255.8484</v>
      </c>
      <c r="AL333" s="14">
        <v>256.49900000000002</v>
      </c>
    </row>
    <row r="334" spans="1:38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31">
        <f>(testdata[[#This Row],[high]]+testdata[[#This Row],[low]])/2</f>
        <v>257.37</v>
      </c>
      <c r="I334" s="24">
        <f>(4*testdata[[#This Row],[price]]+3*H333+2*H332+H331)/10</f>
        <v>257.0145</v>
      </c>
      <c r="J334" s="9">
        <f>(0.0962*testdata[[#This Row],[smooth]]+0.5769*I332-0.5769*I330-0.0962*I328)*(0.075*$Z333+0.54)</f>
        <v>-2.7916361253897586</v>
      </c>
      <c r="K334" s="14">
        <f t="shared" si="5"/>
        <v>-3.2429495505428352</v>
      </c>
      <c r="L334" s="14">
        <f>(0.0962*testdata[[#This Row],[detrender]]+0.5769*J332-0.5769*J330-0.0962*J328)*(0.075*$Z333+0.54)</f>
        <v>-7.4422610087537331</v>
      </c>
      <c r="M334" s="9">
        <f>(0.0962*testdata[[#This Row],[I1]]+0.5769*K332-0.5769*K330-0.0962*K328)*(0.075*$Z333+0.54)</f>
        <v>-3.8848167613196498</v>
      </c>
      <c r="N334" s="9">
        <f>(0.0962*testdata[[#This Row],[Q1]]+0.5769*L332-0.5769*L330-0.0962*L328)*(0.075*$Z333+0.54)</f>
        <v>-17.751909738394335</v>
      </c>
      <c r="O334" s="9">
        <f>testdata[[#This Row],[I1]]-testdata[[#This Row],[JQ]]</f>
        <v>14.5089601878515</v>
      </c>
      <c r="P334" s="9">
        <f>testdata[[#This Row],[Q1]]+testdata[[#This Row],[jI]]</f>
        <v>-11.327077770073384</v>
      </c>
      <c r="Q334" s="9">
        <f>0.2*testdata[[#This Row],[I2]]+0.8*Q333</f>
        <v>6.7549975180842772</v>
      </c>
      <c r="R334" s="9">
        <f>0.2*testdata[[#This Row],[Q2]]+0.8*R333</f>
        <v>-3.8956158044029428</v>
      </c>
      <c r="S334" s="9">
        <f>testdata[[#This Row],[I2'']]*Q333+testdata[[#This Row],[Q2'']]*R333</f>
        <v>40.473784146618513</v>
      </c>
      <c r="T334" s="9">
        <f>testdata[[#This Row],[I2'']]*R333-testdata[[#This Row],[Q2'']]*Q333</f>
        <v>4.9982619026864725</v>
      </c>
      <c r="U334" s="9">
        <f>0.2*testdata[[#This Row],[Re]]+0.8*U333</f>
        <v>21.543592221571082</v>
      </c>
      <c r="V334" s="9">
        <f>0.2*testdata[[#This Row],[Im]]+0.8*V333</f>
        <v>4.884927978107827</v>
      </c>
      <c r="W334" s="9">
        <f>IF(AND(testdata[[#This Row],[Re'']]&lt;&gt;0,testdata[[#This Row],[Im'']]&lt;&gt;0),2*PI()/ATAN(testdata[[#This Row],[Im'']]/testdata[[#This Row],[Re'']]),0)</f>
        <v>28.178765284252155</v>
      </c>
      <c r="X334" s="9">
        <f>IF(testdata[[#This Row],[pd-atan]]&gt;1.5*Z333,1.5*Z333,IF(testdata[[#This Row],[pd-atan]]&lt;0.67*Z333,0.67*Z333,testdata[[#This Row],[pd-atan]]))</f>
        <v>28.178765284252155</v>
      </c>
      <c r="Y334" s="9">
        <f>IF(testdata[[#This Row],[pd-limit1]]&lt;6,6,IF(testdata[[#This Row],[pd-limit1]]&gt;50,50,testdata[[#This Row],[pd-limit1]]))</f>
        <v>28.178765284252155</v>
      </c>
      <c r="Z334" s="14">
        <f>0.2*testdata[[#This Row],[pd-limit2]]+0.8*Z333</f>
        <v>26.253337529841104</v>
      </c>
      <c r="AA334" s="14">
        <f>0.33*testdata[[#This Row],[period]]+0.67*AA333</f>
        <v>26.001358765941383</v>
      </c>
      <c r="AB334" s="32">
        <f>TRUNC(testdata[[#This Row],[SmPd]]+0.5,0)</f>
        <v>26</v>
      </c>
      <c r="AC334" s="14">
        <f ca="1">IF(testdata[[#This Row],[PdInt]]&lt;=0,0,AVERAGE(OFFSET(testdata[[#This Row],[price]],0,0,-testdata[[#This Row],[PdInt]],1)))</f>
        <v>255.66499999999999</v>
      </c>
      <c r="AD334" s="14">
        <f ca="1">IF(testdata[[#This Row],[i]]&lt;11,testdata[[#This Row],[price]],(4*testdata[[#This Row],[iTrend]]+3*AC333+2*AC332+AC331)/10)</f>
        <v>255.74246153846153</v>
      </c>
      <c r="AE334" s="14">
        <f>(4*testdata[[#This Row],[price]]+3*H333+2*H332+H331)/10</f>
        <v>257.0145</v>
      </c>
      <c r="AF334" t="str">
        <f ca="1">IF(OR(ROUND(testdata[[#This Row],[Trendline]],4)&lt;&gt;Table3[[#This Row],[Trendline]],ROUND(testdata[[#This Row],[SmPrice]],4)&lt;&gt;Table3[[#This Row],[SmPrice]]),"ERR","")</f>
        <v/>
      </c>
      <c r="AG334" s="3">
        <v>43220</v>
      </c>
      <c r="AH334" s="14">
        <v>26.0014</v>
      </c>
      <c r="AI334" s="35">
        <v>26</v>
      </c>
      <c r="AJ334" s="14">
        <v>255.66499999999999</v>
      </c>
      <c r="AK334" s="14">
        <v>255.74250000000001</v>
      </c>
      <c r="AL334" s="14">
        <v>257.0145</v>
      </c>
    </row>
    <row r="335" spans="1:38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31">
        <f>(testdata[[#This Row],[high]]+testdata[[#This Row],[low]])/2</f>
        <v>254.90500000000003</v>
      </c>
      <c r="I335" s="24">
        <f>(4*testdata[[#This Row],[price]]+3*H334+2*H333+H332)/10</f>
        <v>256.39600000000002</v>
      </c>
      <c r="J335" s="9">
        <f>(0.0962*testdata[[#This Row],[smooth]]+0.5769*I333-0.5769*I331-0.0962*I329)*(0.075*$Z334+0.54)</f>
        <v>0.55334145281322178</v>
      </c>
      <c r="K335" s="14">
        <f t="shared" si="5"/>
        <v>-4.7011969360049459</v>
      </c>
      <c r="L335" s="14">
        <f>(0.0962*testdata[[#This Row],[detrender]]+0.5769*J333-0.5769*J331-0.0962*J329)*(0.075*$Z334+0.54)</f>
        <v>-3.7790907241470402</v>
      </c>
      <c r="M335" s="9">
        <f>(0.0962*testdata[[#This Row],[I1]]+0.5769*K333-0.5769*K331-0.0962*K329)*(0.075*$Z334+0.54)</f>
        <v>-9.3557879852543042</v>
      </c>
      <c r="N335" s="9">
        <f>(0.0962*testdata[[#This Row],[Q1]]+0.5769*L333-0.5769*L331-0.0962*L329)*(0.075*$Z334+0.54)</f>
        <v>-10.870484873508458</v>
      </c>
      <c r="O335" s="9">
        <f>testdata[[#This Row],[I1]]-testdata[[#This Row],[JQ]]</f>
        <v>6.1692879375035119</v>
      </c>
      <c r="P335" s="9">
        <f>testdata[[#This Row],[Q1]]+testdata[[#This Row],[jI]]</f>
        <v>-13.134878709401345</v>
      </c>
      <c r="Q335" s="9">
        <f>0.2*testdata[[#This Row],[I2]]+0.8*Q334</f>
        <v>6.6378556019681252</v>
      </c>
      <c r="R335" s="9">
        <f>0.2*testdata[[#This Row],[Q2]]+0.8*R334</f>
        <v>-5.7434683854026236</v>
      </c>
      <c r="S335" s="9">
        <f>testdata[[#This Row],[I2'']]*Q334+testdata[[#This Row],[Q2'']]*R334</f>
        <v>67.213044330959605</v>
      </c>
      <c r="T335" s="9">
        <f>testdata[[#This Row],[I2'']]*R334-testdata[[#This Row],[Q2'']]*Q334</f>
        <v>12.938579498218598</v>
      </c>
      <c r="U335" s="9">
        <f>0.2*testdata[[#This Row],[Re]]+0.8*U334</f>
        <v>30.677482643448787</v>
      </c>
      <c r="V335" s="9">
        <f>0.2*testdata[[#This Row],[Im]]+0.8*V334</f>
        <v>6.4956582821299813</v>
      </c>
      <c r="W335" s="9">
        <f>IF(AND(testdata[[#This Row],[Re'']]&lt;&gt;0,testdata[[#This Row],[Im'']]&lt;&gt;0),2*PI()/ATAN(testdata[[#This Row],[Im'']]/testdata[[#This Row],[Re'']]),0)</f>
        <v>30.112309025669799</v>
      </c>
      <c r="X335" s="9">
        <f>IF(testdata[[#This Row],[pd-atan]]&gt;1.5*Z334,1.5*Z334,IF(testdata[[#This Row],[pd-atan]]&lt;0.67*Z334,0.67*Z334,testdata[[#This Row],[pd-atan]]))</f>
        <v>30.112309025669799</v>
      </c>
      <c r="Y335" s="9">
        <f>IF(testdata[[#This Row],[pd-limit1]]&lt;6,6,IF(testdata[[#This Row],[pd-limit1]]&gt;50,50,testdata[[#This Row],[pd-limit1]]))</f>
        <v>30.112309025669799</v>
      </c>
      <c r="Z335" s="14">
        <f>0.2*testdata[[#This Row],[pd-limit2]]+0.8*Z334</f>
        <v>27.025131829006845</v>
      </c>
      <c r="AA335" s="14">
        <f>0.33*testdata[[#This Row],[period]]+0.67*AA334</f>
        <v>26.33920387675299</v>
      </c>
      <c r="AB335" s="32">
        <f>TRUNC(testdata[[#This Row],[SmPd]]+0.5,0)</f>
        <v>26</v>
      </c>
      <c r="AC335" s="14">
        <f ca="1">IF(testdata[[#This Row],[PdInt]]&lt;=0,0,AVERAGE(OFFSET(testdata[[#This Row],[price]],0,0,-testdata[[#This Row],[PdInt]],1)))</f>
        <v>255.74615384615379</v>
      </c>
      <c r="AD335" s="14">
        <f ca="1">IF(testdata[[#This Row],[i]]&lt;11,testdata[[#This Row],[price]],(4*testdata[[#This Row],[iTrend]]+3*AC334+2*AC333+AC332)/10)</f>
        <v>255.71671153846151</v>
      </c>
      <c r="AE335" s="14">
        <f>(4*testdata[[#This Row],[price]]+3*H334+2*H333+H332)/10</f>
        <v>256.39600000000002</v>
      </c>
      <c r="AF335" t="str">
        <f ca="1">IF(OR(ROUND(testdata[[#This Row],[Trendline]],4)&lt;&gt;Table3[[#This Row],[Trendline]],ROUND(testdata[[#This Row],[SmPrice]],4)&lt;&gt;Table3[[#This Row],[SmPrice]]),"ERR","")</f>
        <v/>
      </c>
      <c r="AG335" s="3">
        <v>43221</v>
      </c>
      <c r="AH335" s="14">
        <v>26.339200000000002</v>
      </c>
      <c r="AI335" s="35">
        <v>26</v>
      </c>
      <c r="AJ335" s="14">
        <v>255.74619999999999</v>
      </c>
      <c r="AK335" s="14">
        <v>255.7167</v>
      </c>
      <c r="AL335" s="14">
        <v>256.39600000000002</v>
      </c>
    </row>
    <row r="336" spans="1:38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31">
        <f>(testdata[[#This Row],[high]]+testdata[[#This Row],[low]])/2</f>
        <v>255.495</v>
      </c>
      <c r="I336" s="24">
        <f>(4*testdata[[#This Row],[price]]+3*H335+2*H334+H333)/10</f>
        <v>255.90550000000002</v>
      </c>
      <c r="J336" s="9">
        <f>(0.0962*testdata[[#This Row],[smooth]]+0.5769*I334-0.5769*I332-0.0962*I330)*(0.075*$Z335+0.54)</f>
        <v>1.2781404145090212</v>
      </c>
      <c r="K336" s="14">
        <f t="shared" si="5"/>
        <v>-5.5349678706609549</v>
      </c>
      <c r="L336" s="14">
        <f>(0.0962*testdata[[#This Row],[detrender]]+0.5769*J334-0.5769*J332-0.0962*J330)*(0.075*$Z335+0.54)</f>
        <v>3.3159546011754926</v>
      </c>
      <c r="M336" s="9">
        <f>(0.0962*testdata[[#This Row],[I1]]+0.5769*K334-0.5769*K332-0.0962*K330)*(0.075*$Z335+0.54)</f>
        <v>-10.833014831659723</v>
      </c>
      <c r="N336" s="9">
        <f>(0.0962*testdata[[#This Row],[Q1]]+0.5769*L334-0.5769*L332-0.0962*L330)*(0.075*$Z335+0.54)</f>
        <v>3.7900066392065686</v>
      </c>
      <c r="O336" s="9">
        <f>testdata[[#This Row],[I1]]-testdata[[#This Row],[JQ]]</f>
        <v>-9.3249745098675234</v>
      </c>
      <c r="P336" s="9">
        <f>testdata[[#This Row],[Q1]]+testdata[[#This Row],[jI]]</f>
        <v>-7.5170602304842298</v>
      </c>
      <c r="Q336" s="9">
        <f>0.2*testdata[[#This Row],[I2]]+0.8*Q335</f>
        <v>3.4452895796009955</v>
      </c>
      <c r="R336" s="9">
        <f>0.2*testdata[[#This Row],[Q2]]+0.8*R335</f>
        <v>-6.0981867544189452</v>
      </c>
      <c r="S336" s="9">
        <f>testdata[[#This Row],[I2'']]*Q335+testdata[[#This Row],[Q2'']]*R335</f>
        <v>57.894077568643119</v>
      </c>
      <c r="T336" s="9">
        <f>testdata[[#This Row],[I2'']]*R335-testdata[[#This Row],[Q2'']]*Q335</f>
        <v>20.690971330672202</v>
      </c>
      <c r="U336" s="9">
        <f>0.2*testdata[[#This Row],[Re]]+0.8*U335</f>
        <v>36.120801628487655</v>
      </c>
      <c r="V336" s="9">
        <f>0.2*testdata[[#This Row],[Im]]+0.8*V335</f>
        <v>9.3347208918384261</v>
      </c>
      <c r="W336" s="9">
        <f>IF(AND(testdata[[#This Row],[Re'']]&lt;&gt;0,testdata[[#This Row],[Im'']]&lt;&gt;0),2*PI()/ATAN(testdata[[#This Row],[Im'']]/testdata[[#This Row],[Re'']]),0)</f>
        <v>24.844791770348511</v>
      </c>
      <c r="X336" s="9">
        <f>IF(testdata[[#This Row],[pd-atan]]&gt;1.5*Z335,1.5*Z335,IF(testdata[[#This Row],[pd-atan]]&lt;0.67*Z335,0.67*Z335,testdata[[#This Row],[pd-atan]]))</f>
        <v>24.844791770348511</v>
      </c>
      <c r="Y336" s="9">
        <f>IF(testdata[[#This Row],[pd-limit1]]&lt;6,6,IF(testdata[[#This Row],[pd-limit1]]&gt;50,50,testdata[[#This Row],[pd-limit1]]))</f>
        <v>24.844791770348511</v>
      </c>
      <c r="Z336" s="14">
        <f>0.2*testdata[[#This Row],[pd-limit2]]+0.8*Z335</f>
        <v>26.589063817275179</v>
      </c>
      <c r="AA336" s="14">
        <f>0.33*testdata[[#This Row],[period]]+0.67*AA335</f>
        <v>26.421657657125316</v>
      </c>
      <c r="AB336" s="32">
        <f>TRUNC(testdata[[#This Row],[SmPd]]+0.5,0)</f>
        <v>26</v>
      </c>
      <c r="AC336" s="14">
        <f ca="1">IF(testdata[[#This Row],[PdInt]]&lt;=0,0,AVERAGE(OFFSET(testdata[[#This Row],[price]],0,0,-testdata[[#This Row],[PdInt]],1)))</f>
        <v>255.81307692307689</v>
      </c>
      <c r="AD336" s="14">
        <f ca="1">IF(testdata[[#This Row],[i]]&lt;11,testdata[[#This Row],[price]],(4*testdata[[#This Row],[iTrend]]+3*AC335+2*AC334+AC333)/10)</f>
        <v>255.74840384615382</v>
      </c>
      <c r="AE336" s="14">
        <f>(4*testdata[[#This Row],[price]]+3*H335+2*H334+H333)/10</f>
        <v>255.90550000000002</v>
      </c>
      <c r="AF336" t="str">
        <f ca="1">IF(OR(ROUND(testdata[[#This Row],[Trendline]],4)&lt;&gt;Table3[[#This Row],[Trendline]],ROUND(testdata[[#This Row],[SmPrice]],4)&lt;&gt;Table3[[#This Row],[SmPrice]]),"ERR","")</f>
        <v/>
      </c>
      <c r="AG336" s="3">
        <v>43222</v>
      </c>
      <c r="AH336" s="14">
        <v>26.421700000000001</v>
      </c>
      <c r="AI336" s="35">
        <v>26</v>
      </c>
      <c r="AJ336" s="14">
        <v>255.81309999999999</v>
      </c>
      <c r="AK336" s="14">
        <v>255.7484</v>
      </c>
      <c r="AL336" s="14">
        <v>255.90549999999999</v>
      </c>
    </row>
    <row r="337" spans="1:38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31">
        <f>(testdata[[#This Row],[high]]+testdata[[#This Row],[low]])/2</f>
        <v>252.57999999999998</v>
      </c>
      <c r="I337" s="24">
        <f>(4*testdata[[#This Row],[price]]+3*H336+2*H335+H334)/10</f>
        <v>254.39849999999996</v>
      </c>
      <c r="J337" s="9">
        <f>(0.0962*testdata[[#This Row],[smooth]]+0.5769*I335-0.5769*I333-0.0962*I331)*(0.075*$Z336+0.54)</f>
        <v>-0.47055461209460853</v>
      </c>
      <c r="K337" s="14">
        <f t="shared" si="5"/>
        <v>-2.7916361253897586</v>
      </c>
      <c r="L337" s="14">
        <f>(0.0962*testdata[[#This Row],[detrender]]+0.5769*J335-0.5769*J333-0.0962*J331)*(0.075*$Z336+0.54)</f>
        <v>9.5767922273063686</v>
      </c>
      <c r="M337" s="9">
        <f>(0.0962*testdata[[#This Row],[I1]]+0.5769*K335-0.5769*K333-0.0962*K331)*(0.075*$Z336+0.54)</f>
        <v>-7.626688711457664</v>
      </c>
      <c r="N337" s="9">
        <f>(0.0962*testdata[[#This Row],[Q1]]+0.5769*L335-0.5769*L333-0.0962*L331)*(0.075*$Z336+0.54)</f>
        <v>13.445659168291597</v>
      </c>
      <c r="O337" s="9">
        <f>testdata[[#This Row],[I1]]-testdata[[#This Row],[JQ]]</f>
        <v>-16.237295293681356</v>
      </c>
      <c r="P337" s="9">
        <f>testdata[[#This Row],[Q1]]+testdata[[#This Row],[jI]]</f>
        <v>1.9501035158487046</v>
      </c>
      <c r="Q337" s="9">
        <f>0.2*testdata[[#This Row],[I2]]+0.8*Q336</f>
        <v>-0.49122739505547486</v>
      </c>
      <c r="R337" s="9">
        <f>0.2*testdata[[#This Row],[Q2]]+0.8*R336</f>
        <v>-4.488528700365416</v>
      </c>
      <c r="S337" s="9">
        <f>testdata[[#This Row],[I2'']]*Q336+testdata[[#This Row],[Q2'']]*R336</f>
        <v>25.679465641998494</v>
      </c>
      <c r="T337" s="9">
        <f>testdata[[#This Row],[I2'']]*R336-testdata[[#This Row],[Q2'']]*Q336</f>
        <v>18.459877553043984</v>
      </c>
      <c r="U337" s="9">
        <f>0.2*testdata[[#This Row],[Re]]+0.8*U336</f>
        <v>34.032534431189823</v>
      </c>
      <c r="V337" s="9">
        <f>0.2*testdata[[#This Row],[Im]]+0.8*V336</f>
        <v>11.159752224079538</v>
      </c>
      <c r="W337" s="9">
        <f>IF(AND(testdata[[#This Row],[Re'']]&lt;&gt;0,testdata[[#This Row],[Im'']]&lt;&gt;0),2*PI()/ATAN(testdata[[#This Row],[Im'']]/testdata[[#This Row],[Re'']]),0)</f>
        <v>19.829189941009261</v>
      </c>
      <c r="X337" s="9">
        <f>IF(testdata[[#This Row],[pd-atan]]&gt;1.5*Z336,1.5*Z336,IF(testdata[[#This Row],[pd-atan]]&lt;0.67*Z336,0.67*Z336,testdata[[#This Row],[pd-atan]]))</f>
        <v>19.829189941009261</v>
      </c>
      <c r="Y337" s="9">
        <f>IF(testdata[[#This Row],[pd-limit1]]&lt;6,6,IF(testdata[[#This Row],[pd-limit1]]&gt;50,50,testdata[[#This Row],[pd-limit1]]))</f>
        <v>19.829189941009261</v>
      </c>
      <c r="Z337" s="14">
        <f>0.2*testdata[[#This Row],[pd-limit2]]+0.8*Z336</f>
        <v>25.237089042021996</v>
      </c>
      <c r="AA337" s="14">
        <f>0.33*testdata[[#This Row],[period]]+0.67*AA336</f>
        <v>26.030750014141223</v>
      </c>
      <c r="AB337" s="32">
        <f>TRUNC(testdata[[#This Row],[SmPd]]+0.5,0)</f>
        <v>26</v>
      </c>
      <c r="AC337" s="14">
        <f ca="1">IF(testdata[[#This Row],[PdInt]]&lt;=0,0,AVERAGE(OFFSET(testdata[[#This Row],[price]],0,0,-testdata[[#This Row],[PdInt]],1)))</f>
        <v>255.75365384615381</v>
      </c>
      <c r="AD337" s="14">
        <f ca="1">IF(testdata[[#This Row],[i]]&lt;11,testdata[[#This Row],[price]],(4*testdata[[#This Row],[iTrend]]+3*AC336+2*AC335+AC334)/10)</f>
        <v>255.76111538461538</v>
      </c>
      <c r="AE337" s="14">
        <f>(4*testdata[[#This Row],[price]]+3*H336+2*H335+H334)/10</f>
        <v>254.39849999999996</v>
      </c>
      <c r="AF337" t="str">
        <f ca="1">IF(OR(ROUND(testdata[[#This Row],[Trendline]],4)&lt;&gt;Table3[[#This Row],[Trendline]],ROUND(testdata[[#This Row],[SmPrice]],4)&lt;&gt;Table3[[#This Row],[SmPrice]]),"ERR","")</f>
        <v/>
      </c>
      <c r="AG337" s="3">
        <v>43223</v>
      </c>
      <c r="AH337" s="14">
        <v>26.030799999999999</v>
      </c>
      <c r="AI337" s="35">
        <v>26</v>
      </c>
      <c r="AJ337" s="14">
        <v>255.75370000000001</v>
      </c>
      <c r="AK337" s="14">
        <v>255.7611</v>
      </c>
      <c r="AL337" s="14">
        <v>254.39850000000001</v>
      </c>
    </row>
    <row r="338" spans="1:38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31">
        <f>(testdata[[#This Row],[high]]+testdata[[#This Row],[low]])/2</f>
        <v>255.255</v>
      </c>
      <c r="I338" s="24">
        <f>(4*testdata[[#This Row],[price]]+3*H337+2*H336+H335)/10</f>
        <v>254.46550000000002</v>
      </c>
      <c r="J338" s="9">
        <f>(0.0962*testdata[[#This Row],[smooth]]+0.5769*I336-0.5769*I334-0.0962*I332)*(0.075*$Z337+0.54)</f>
        <v>-1.8928734672067877</v>
      </c>
      <c r="K338" s="14">
        <f t="shared" si="5"/>
        <v>0.55334145281322178</v>
      </c>
      <c r="L338" s="14">
        <f>(0.0962*testdata[[#This Row],[detrender]]+0.5769*J336-0.5769*J334-0.0962*J332)*(0.075*$Z337+0.54)</f>
        <v>6.369058447245127</v>
      </c>
      <c r="M338" s="9">
        <f>(0.0962*testdata[[#This Row],[I1]]+0.5769*K336-0.5769*K334-0.0962*K332)*(0.075*$Z337+0.54)</f>
        <v>-3.6642891671926754</v>
      </c>
      <c r="N338" s="9">
        <f>(0.0962*testdata[[#This Row],[Q1]]+0.5769*L336-0.5769*L334-0.0962*L332)*(0.075*$Z337+0.54)</f>
        <v>18.854764999049589</v>
      </c>
      <c r="O338" s="9">
        <f>testdata[[#This Row],[I1]]-testdata[[#This Row],[JQ]]</f>
        <v>-18.301423546236368</v>
      </c>
      <c r="P338" s="9">
        <f>testdata[[#This Row],[Q1]]+testdata[[#This Row],[jI]]</f>
        <v>2.7047692800524517</v>
      </c>
      <c r="Q338" s="9">
        <f>0.2*testdata[[#This Row],[I2]]+0.8*Q337</f>
        <v>-4.0532666252916538</v>
      </c>
      <c r="R338" s="9">
        <f>0.2*testdata[[#This Row],[Q2]]+0.8*R337</f>
        <v>-3.0498691042818424</v>
      </c>
      <c r="S338" s="9">
        <f>testdata[[#This Row],[I2'']]*Q337+testdata[[#This Row],[Q2'']]*R337</f>
        <v>15.680500612734127</v>
      </c>
      <c r="T338" s="9">
        <f>testdata[[#This Row],[I2'']]*R337-testdata[[#This Row],[Q2'']]*Q337</f>
        <v>16.69502432249832</v>
      </c>
      <c r="U338" s="9">
        <f>0.2*testdata[[#This Row],[Re]]+0.8*U337</f>
        <v>30.362127667498687</v>
      </c>
      <c r="V338" s="9">
        <f>0.2*testdata[[#This Row],[Im]]+0.8*V337</f>
        <v>12.266806643763294</v>
      </c>
      <c r="W338" s="9">
        <f>IF(AND(testdata[[#This Row],[Re'']]&lt;&gt;0,testdata[[#This Row],[Im'']]&lt;&gt;0),2*PI()/ATAN(testdata[[#This Row],[Im'']]/testdata[[#This Row],[Re'']]),0)</f>
        <v>16.363985341098523</v>
      </c>
      <c r="X338" s="9">
        <f>IF(testdata[[#This Row],[pd-atan]]&gt;1.5*Z337,1.5*Z337,IF(testdata[[#This Row],[pd-atan]]&lt;0.67*Z337,0.67*Z337,testdata[[#This Row],[pd-atan]]))</f>
        <v>16.90884965815474</v>
      </c>
      <c r="Y338" s="9">
        <f>IF(testdata[[#This Row],[pd-limit1]]&lt;6,6,IF(testdata[[#This Row],[pd-limit1]]&gt;50,50,testdata[[#This Row],[pd-limit1]]))</f>
        <v>16.90884965815474</v>
      </c>
      <c r="Z338" s="14">
        <f>0.2*testdata[[#This Row],[pd-limit2]]+0.8*Z337</f>
        <v>23.571441165248547</v>
      </c>
      <c r="AA338" s="14">
        <f>0.33*testdata[[#This Row],[period]]+0.67*AA337</f>
        <v>25.21917809400664</v>
      </c>
      <c r="AB338" s="32">
        <f>TRUNC(testdata[[#This Row],[SmPd]]+0.5,0)</f>
        <v>25</v>
      </c>
      <c r="AC338" s="14">
        <f ca="1">IF(testdata[[#This Row],[PdInt]]&lt;=0,0,AVERAGE(OFFSET(testdata[[#This Row],[price]],0,0,-testdata[[#This Row],[PdInt]],1)))</f>
        <v>255.95859999999996</v>
      </c>
      <c r="AD338" s="14">
        <f ca="1">IF(testdata[[#This Row],[i]]&lt;11,testdata[[#This Row],[price]],(4*testdata[[#This Row],[iTrend]]+3*AC337+2*AC336+AC335)/10)</f>
        <v>255.8467669230769</v>
      </c>
      <c r="AE338" s="14">
        <f>(4*testdata[[#This Row],[price]]+3*H337+2*H336+H335)/10</f>
        <v>254.46550000000002</v>
      </c>
      <c r="AF338" t="str">
        <f ca="1">IF(OR(ROUND(testdata[[#This Row],[Trendline]],4)&lt;&gt;Table3[[#This Row],[Trendline]],ROUND(testdata[[#This Row],[SmPrice]],4)&lt;&gt;Table3[[#This Row],[SmPrice]]),"ERR","")</f>
        <v/>
      </c>
      <c r="AG338" s="3">
        <v>43224</v>
      </c>
      <c r="AH338" s="14">
        <v>25.219200000000001</v>
      </c>
      <c r="AI338" s="35">
        <v>25</v>
      </c>
      <c r="AJ338" s="14">
        <v>255.95859999999999</v>
      </c>
      <c r="AK338" s="14">
        <v>255.8468</v>
      </c>
      <c r="AL338" s="14">
        <v>254.46549999999999</v>
      </c>
    </row>
    <row r="339" spans="1:38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31">
        <f>(testdata[[#This Row],[high]]+testdata[[#This Row],[low]])/2</f>
        <v>258.245</v>
      </c>
      <c r="I339" s="24">
        <f>(4*testdata[[#This Row],[price]]+3*H338+2*H337+H336)/10</f>
        <v>255.93999999999997</v>
      </c>
      <c r="J339" s="9">
        <f>(0.0962*testdata[[#This Row],[smooth]]+0.5769*I337-0.5769*I335-0.0962*I333)*(0.075*$Z338+0.54)</f>
        <v>-2.7835850678443204</v>
      </c>
      <c r="K339" s="14">
        <f t="shared" si="5"/>
        <v>1.2781404145090212</v>
      </c>
      <c r="L339" s="14">
        <f>(0.0962*testdata[[#This Row],[detrender]]+0.5769*J337-0.5769*J335-0.0962*J333)*(0.075*$Z338+0.54)</f>
        <v>-0.75236776972609642</v>
      </c>
      <c r="M339" s="9">
        <f>(0.0962*testdata[[#This Row],[I1]]+0.5769*K337-0.5769*K335-0.0962*K333)*(0.075*$Z338+0.54)</f>
        <v>2.9813384628142665</v>
      </c>
      <c r="N339" s="9">
        <f>(0.0962*testdata[[#This Row],[Q1]]+0.5769*L337-0.5769*L335-0.0962*L333)*(0.075*$Z338+0.54)</f>
        <v>19.99233946683734</v>
      </c>
      <c r="O339" s="9">
        <f>testdata[[#This Row],[I1]]-testdata[[#This Row],[JQ]]</f>
        <v>-18.714199052328318</v>
      </c>
      <c r="P339" s="9">
        <f>testdata[[#This Row],[Q1]]+testdata[[#This Row],[jI]]</f>
        <v>2.2289706930881703</v>
      </c>
      <c r="Q339" s="9">
        <f>0.2*testdata[[#This Row],[I2]]+0.8*Q338</f>
        <v>-6.9854531106989874</v>
      </c>
      <c r="R339" s="9">
        <f>0.2*testdata[[#This Row],[Q2]]+0.8*R338</f>
        <v>-1.9941011448078401</v>
      </c>
      <c r="S339" s="9">
        <f>testdata[[#This Row],[I2'']]*Q338+testdata[[#This Row],[Q2'']]*R338</f>
        <v>34.395651428498454</v>
      </c>
      <c r="T339" s="9">
        <f>testdata[[#This Row],[I2'']]*R338-testdata[[#This Row],[Q2'']]*Q338</f>
        <v>13.222094004024832</v>
      </c>
      <c r="U339" s="9">
        <f>0.2*testdata[[#This Row],[Re]]+0.8*U338</f>
        <v>31.168832419698642</v>
      </c>
      <c r="V339" s="9">
        <f>0.2*testdata[[#This Row],[Im]]+0.8*V338</f>
        <v>12.457864115815603</v>
      </c>
      <c r="W339" s="9">
        <f>IF(AND(testdata[[#This Row],[Re'']]&lt;&gt;0,testdata[[#This Row],[Im'']]&lt;&gt;0),2*PI()/ATAN(testdata[[#This Row],[Im'']]/testdata[[#This Row],[Re'']]),0)</f>
        <v>16.524308432379812</v>
      </c>
      <c r="X339" s="9">
        <f>IF(testdata[[#This Row],[pd-atan]]&gt;1.5*Z338,1.5*Z338,IF(testdata[[#This Row],[pd-atan]]&lt;0.67*Z338,0.67*Z338,testdata[[#This Row],[pd-atan]]))</f>
        <v>16.524308432379812</v>
      </c>
      <c r="Y339" s="9">
        <f>IF(testdata[[#This Row],[pd-limit1]]&lt;6,6,IF(testdata[[#This Row],[pd-limit1]]&gt;50,50,testdata[[#This Row],[pd-limit1]]))</f>
        <v>16.524308432379812</v>
      </c>
      <c r="Z339" s="14">
        <f>0.2*testdata[[#This Row],[pd-limit2]]+0.8*Z338</f>
        <v>22.162014618674803</v>
      </c>
      <c r="AA339" s="14">
        <f>0.33*testdata[[#This Row],[period]]+0.67*AA338</f>
        <v>24.210314147147137</v>
      </c>
      <c r="AB339" s="32">
        <f>TRUNC(testdata[[#This Row],[SmPd]]+0.5,0)</f>
        <v>24</v>
      </c>
      <c r="AC339" s="14">
        <f ca="1">IF(testdata[[#This Row],[PdInt]]&lt;=0,0,AVERAGE(OFFSET(testdata[[#This Row],[price]],0,0,-testdata[[#This Row],[PdInt]],1)))</f>
        <v>256.51416666666665</v>
      </c>
      <c r="AD339" s="14">
        <f ca="1">IF(testdata[[#This Row],[i]]&lt;11,testdata[[#This Row],[price]],(4*testdata[[#This Row],[iTrend]]+3*AC338+2*AC337+AC336)/10)</f>
        <v>256.12528512820512</v>
      </c>
      <c r="AE339" s="14">
        <f>(4*testdata[[#This Row],[price]]+3*H338+2*H337+H336)/10</f>
        <v>255.93999999999997</v>
      </c>
      <c r="AF339" t="str">
        <f ca="1">IF(OR(ROUND(testdata[[#This Row],[Trendline]],4)&lt;&gt;Table3[[#This Row],[Trendline]],ROUND(testdata[[#This Row],[SmPrice]],4)&lt;&gt;Table3[[#This Row],[SmPrice]]),"ERR","")</f>
        <v/>
      </c>
      <c r="AG339" s="3">
        <v>43227</v>
      </c>
      <c r="AH339" s="14">
        <v>24.2103</v>
      </c>
      <c r="AI339" s="35">
        <v>24</v>
      </c>
      <c r="AJ339" s="14">
        <v>256.51420000000002</v>
      </c>
      <c r="AK339" s="14">
        <v>256.12529999999998</v>
      </c>
      <c r="AL339" s="14">
        <v>255.94</v>
      </c>
    </row>
    <row r="340" spans="1:38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31">
        <f>(testdata[[#This Row],[high]]+testdata[[#This Row],[low]])/2</f>
        <v>257.45</v>
      </c>
      <c r="I340" s="24">
        <f>(4*testdata[[#This Row],[price]]+3*H339+2*H338+H337)/10</f>
        <v>256.76249999999999</v>
      </c>
      <c r="J340" s="9">
        <f>(0.0962*testdata[[#This Row],[smooth]]+0.5769*I338-0.5769*I336-0.0962*I334)*(0.075*$Z339+0.54)</f>
        <v>-1.8827916209588711</v>
      </c>
      <c r="K340" s="14">
        <f t="shared" si="5"/>
        <v>-0.47055461209460853</v>
      </c>
      <c r="L340" s="14">
        <f>(0.0962*testdata[[#This Row],[detrender]]+0.5769*J338-0.5769*J336-0.0962*J334)*(0.075*$Z339+0.54)</f>
        <v>-3.8359866005223426</v>
      </c>
      <c r="M340" s="9">
        <f>(0.0962*testdata[[#This Row],[I1]]+0.5769*K338-0.5769*K336-0.0962*K334)*(0.075*$Z339+0.54)</f>
        <v>8.3220391928827588</v>
      </c>
      <c r="N340" s="9">
        <f>(0.0962*testdata[[#This Row],[Q1]]+0.5769*L338-0.5769*L336-0.0962*L334)*(0.075*$Z339+0.54)</f>
        <v>4.6427053239041989</v>
      </c>
      <c r="O340" s="9">
        <f>testdata[[#This Row],[I1]]-testdata[[#This Row],[JQ]]</f>
        <v>-5.1132599359988076</v>
      </c>
      <c r="P340" s="9">
        <f>testdata[[#This Row],[Q1]]+testdata[[#This Row],[jI]]</f>
        <v>4.4860525923604158</v>
      </c>
      <c r="Q340" s="9">
        <f>0.2*testdata[[#This Row],[I2]]+0.8*Q339</f>
        <v>-6.6110144757589522</v>
      </c>
      <c r="R340" s="9">
        <f>0.2*testdata[[#This Row],[Q2]]+0.8*R339</f>
        <v>-0.69807039737418897</v>
      </c>
      <c r="S340" s="9">
        <f>testdata[[#This Row],[I2'']]*Q339+testdata[[#This Row],[Q2'']]*R339</f>
        <v>47.57295461312674</v>
      </c>
      <c r="T340" s="9">
        <f>testdata[[#This Row],[I2'']]*R339-testdata[[#This Row],[Q2'']]*Q339</f>
        <v>8.306693505627722</v>
      </c>
      <c r="U340" s="9">
        <f>0.2*testdata[[#This Row],[Re]]+0.8*U339</f>
        <v>34.449656858384259</v>
      </c>
      <c r="V340" s="9">
        <f>0.2*testdata[[#This Row],[Im]]+0.8*V339</f>
        <v>11.627629993778028</v>
      </c>
      <c r="W340" s="9">
        <f>IF(AND(testdata[[#This Row],[Re'']]&lt;&gt;0,testdata[[#This Row],[Im'']]&lt;&gt;0),2*PI()/ATAN(testdata[[#This Row],[Im'']]/testdata[[#This Row],[Re'']]),0)</f>
        <v>19.302080786545869</v>
      </c>
      <c r="X340" s="9">
        <f>IF(testdata[[#This Row],[pd-atan]]&gt;1.5*Z339,1.5*Z339,IF(testdata[[#This Row],[pd-atan]]&lt;0.67*Z339,0.67*Z339,testdata[[#This Row],[pd-atan]]))</f>
        <v>19.302080786545869</v>
      </c>
      <c r="Y340" s="9">
        <f>IF(testdata[[#This Row],[pd-limit1]]&lt;6,6,IF(testdata[[#This Row],[pd-limit1]]&gt;50,50,testdata[[#This Row],[pd-limit1]]))</f>
        <v>19.302080786545869</v>
      </c>
      <c r="Z340" s="14">
        <f>0.2*testdata[[#This Row],[pd-limit2]]+0.8*Z339</f>
        <v>21.590027852249019</v>
      </c>
      <c r="AA340" s="14">
        <f>0.33*testdata[[#This Row],[period]]+0.67*AA339</f>
        <v>23.345619669830761</v>
      </c>
      <c r="AB340" s="32">
        <f>TRUNC(testdata[[#This Row],[SmPd]]+0.5,0)</f>
        <v>23</v>
      </c>
      <c r="AC340" s="14">
        <f ca="1">IF(testdata[[#This Row],[PdInt]]&lt;=0,0,AVERAGE(OFFSET(testdata[[#This Row],[price]],0,0,-testdata[[#This Row],[PdInt]],1)))</f>
        <v>256.7476086956521</v>
      </c>
      <c r="AD340" s="14">
        <f ca="1">IF(testdata[[#This Row],[i]]&lt;11,testdata[[#This Row],[price]],(4*testdata[[#This Row],[iTrend]]+3*AC339+2*AC338+AC337)/10)</f>
        <v>256.42037886287619</v>
      </c>
      <c r="AE340" s="14">
        <f>(4*testdata[[#This Row],[price]]+3*H339+2*H338+H337)/10</f>
        <v>256.76249999999999</v>
      </c>
      <c r="AF340" t="str">
        <f ca="1">IF(OR(ROUND(testdata[[#This Row],[Trendline]],4)&lt;&gt;Table3[[#This Row],[Trendline]],ROUND(testdata[[#This Row],[SmPrice]],4)&lt;&gt;Table3[[#This Row],[SmPrice]]),"ERR","")</f>
        <v/>
      </c>
      <c r="AG340" s="3">
        <v>43228</v>
      </c>
      <c r="AH340" s="14">
        <v>23.345600000000001</v>
      </c>
      <c r="AI340" s="35">
        <v>23</v>
      </c>
      <c r="AJ340" s="14">
        <v>256.74759999999998</v>
      </c>
      <c r="AK340" s="14">
        <v>256.42039999999997</v>
      </c>
      <c r="AL340" s="14">
        <v>256.76249999999999</v>
      </c>
    </row>
    <row r="341" spans="1:38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31">
        <f>(testdata[[#This Row],[high]]+testdata[[#This Row],[low]])/2</f>
        <v>259.61</v>
      </c>
      <c r="I341" s="24">
        <f>(4*testdata[[#This Row],[price]]+3*H340+2*H339+H338)/10</f>
        <v>258.25349999999997</v>
      </c>
      <c r="J341" s="9">
        <f>(0.0962*testdata[[#This Row],[smooth]]+0.5769*I339-0.5769*I337-0.0962*I335)*(0.075*$Z340+0.54)</f>
        <v>2.3060441997918137</v>
      </c>
      <c r="K341" s="14">
        <f t="shared" si="5"/>
        <v>-1.8928734672067877</v>
      </c>
      <c r="L341" s="14">
        <f>(0.0962*testdata[[#This Row],[detrender]]+0.5769*J339-0.5769*J337-0.0962*J335)*(0.075*$Z340+0.54)</f>
        <v>-2.5172069960960188</v>
      </c>
      <c r="M341" s="9">
        <f>(0.0962*testdata[[#This Row],[I1]]+0.5769*K339-0.5769*K337-0.0962*K335)*(0.075*$Z340+0.54)</f>
        <v>5.6529539334198784</v>
      </c>
      <c r="N341" s="9">
        <f>(0.0962*testdata[[#This Row],[Q1]]+0.5769*L339-0.5769*L337-0.0962*L335)*(0.075*$Z340+0.54)</f>
        <v>-12.604632314993303</v>
      </c>
      <c r="O341" s="9">
        <f>testdata[[#This Row],[I1]]-testdata[[#This Row],[JQ]]</f>
        <v>10.711758847786516</v>
      </c>
      <c r="P341" s="9">
        <f>testdata[[#This Row],[Q1]]+testdata[[#This Row],[jI]]</f>
        <v>3.1357469373238596</v>
      </c>
      <c r="Q341" s="9">
        <f>0.2*testdata[[#This Row],[I2]]+0.8*Q340</f>
        <v>-3.1464598110498589</v>
      </c>
      <c r="R341" s="9">
        <f>0.2*testdata[[#This Row],[Q2]]+0.8*R340</f>
        <v>6.8693069565420761E-2</v>
      </c>
      <c r="S341" s="9">
        <f>testdata[[#This Row],[I2'']]*Q340+testdata[[#This Row],[Q2'']]*R340</f>
        <v>20.753338759876009</v>
      </c>
      <c r="T341" s="9">
        <f>testdata[[#This Row],[I2'']]*R340-testdata[[#This Row],[Q2'']]*Q340</f>
        <v>2.6505813279028039</v>
      </c>
      <c r="U341" s="9">
        <f>0.2*testdata[[#This Row],[Re]]+0.8*U340</f>
        <v>31.71039323868261</v>
      </c>
      <c r="V341" s="9">
        <f>0.2*testdata[[#This Row],[Im]]+0.8*V340</f>
        <v>9.832220260602984</v>
      </c>
      <c r="W341" s="9">
        <f>IF(AND(testdata[[#This Row],[Re'']]&lt;&gt;0,testdata[[#This Row],[Im'']]&lt;&gt;0),2*PI()/ATAN(testdata[[#This Row],[Im'']]/testdata[[#This Row],[Re'']]),0)</f>
        <v>20.897755640633509</v>
      </c>
      <c r="X341" s="9">
        <f>IF(testdata[[#This Row],[pd-atan]]&gt;1.5*Z340,1.5*Z340,IF(testdata[[#This Row],[pd-atan]]&lt;0.67*Z340,0.67*Z340,testdata[[#This Row],[pd-atan]]))</f>
        <v>20.897755640633509</v>
      </c>
      <c r="Y341" s="9">
        <f>IF(testdata[[#This Row],[pd-limit1]]&lt;6,6,IF(testdata[[#This Row],[pd-limit1]]&gt;50,50,testdata[[#This Row],[pd-limit1]]))</f>
        <v>20.897755640633509</v>
      </c>
      <c r="Z341" s="14">
        <f>0.2*testdata[[#This Row],[pd-limit2]]+0.8*Z340</f>
        <v>21.451573409925921</v>
      </c>
      <c r="AA341" s="14">
        <f>0.33*testdata[[#This Row],[period]]+0.67*AA340</f>
        <v>22.720584404062166</v>
      </c>
      <c r="AB341" s="32">
        <f>TRUNC(testdata[[#This Row],[SmPd]]+0.5,0)</f>
        <v>23</v>
      </c>
      <c r="AC341" s="14">
        <f ca="1">IF(testdata[[#This Row],[PdInt]]&lt;=0,0,AVERAGE(OFFSET(testdata[[#This Row],[price]],0,0,-testdata[[#This Row],[PdInt]],1)))</f>
        <v>257.03847826086951</v>
      </c>
      <c r="AD341" s="14">
        <f ca="1">IF(testdata[[#This Row],[i]]&lt;11,testdata[[#This Row],[price]],(4*testdata[[#This Row],[iTrend]]+3*AC340+2*AC339+AC338)/10)</f>
        <v>256.73836724637675</v>
      </c>
      <c r="AE341" s="14">
        <f>(4*testdata[[#This Row],[price]]+3*H340+2*H339+H338)/10</f>
        <v>258.25349999999997</v>
      </c>
      <c r="AF341" t="str">
        <f ca="1">IF(OR(ROUND(testdata[[#This Row],[Trendline]],4)&lt;&gt;Table3[[#This Row],[Trendline]],ROUND(testdata[[#This Row],[SmPrice]],4)&lt;&gt;Table3[[#This Row],[SmPrice]]),"ERR","")</f>
        <v/>
      </c>
      <c r="AG341" s="3">
        <v>43229</v>
      </c>
      <c r="AH341" s="14">
        <v>22.720600000000001</v>
      </c>
      <c r="AI341" s="35">
        <v>23</v>
      </c>
      <c r="AJ341" s="14">
        <v>257.0385</v>
      </c>
      <c r="AK341" s="14">
        <v>256.73840000000001</v>
      </c>
      <c r="AL341" s="14">
        <v>258.25349999999997</v>
      </c>
    </row>
    <row r="342" spans="1:38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31">
        <f>(testdata[[#This Row],[high]]+testdata[[#This Row],[low]])/2</f>
        <v>262.35000000000002</v>
      </c>
      <c r="I342" s="24">
        <f>(4*testdata[[#This Row],[price]]+3*H341+2*H340+H339)/10</f>
        <v>260.13749999999999</v>
      </c>
      <c r="J342" s="9">
        <f>(0.0962*testdata[[#This Row],[smooth]]+0.5769*I340-0.5769*I338-0.0962*I336)*(0.075*$Z341+0.54)</f>
        <v>3.7223931492344309</v>
      </c>
      <c r="K342" s="14">
        <f t="shared" si="5"/>
        <v>-2.7835850678443204</v>
      </c>
      <c r="L342" s="14">
        <f>(0.0962*testdata[[#This Row],[detrender]]+0.5769*J340-0.5769*J338-0.0962*J336)*(0.075*$Z341+0.54)</f>
        <v>0.51777690210354455</v>
      </c>
      <c r="M342" s="9">
        <f>(0.0962*testdata[[#This Row],[I1]]+0.5769*K340-0.5769*K338-0.0962*K336)*(0.075*$Z341+0.54)</f>
        <v>-0.70053658747430259</v>
      </c>
      <c r="N342" s="9">
        <f>(0.0962*testdata[[#This Row],[Q1]]+0.5769*L340-0.5769*L338-0.0962*L336)*(0.075*$Z341+0.54)</f>
        <v>-13.229452548280419</v>
      </c>
      <c r="O342" s="9">
        <f>testdata[[#This Row],[I1]]-testdata[[#This Row],[JQ]]</f>
        <v>10.445867480436098</v>
      </c>
      <c r="P342" s="9">
        <f>testdata[[#This Row],[Q1]]+testdata[[#This Row],[jI]]</f>
        <v>-0.18275968537075804</v>
      </c>
      <c r="Q342" s="9">
        <f>0.2*testdata[[#This Row],[I2]]+0.8*Q341</f>
        <v>-0.42799435275266795</v>
      </c>
      <c r="R342" s="9">
        <f>0.2*testdata[[#This Row],[Q2]]+0.8*R341</f>
        <v>1.8402518578185006E-2</v>
      </c>
      <c r="S342" s="9">
        <f>testdata[[#This Row],[I2'']]*Q341+testdata[[#This Row],[Q2'']]*R341</f>
        <v>1.3479311557814364</v>
      </c>
      <c r="T342" s="9">
        <f>testdata[[#This Row],[I2'']]*R341-testdata[[#This Row],[Q2'']]*Q341</f>
        <v>2.8502539281111267E-2</v>
      </c>
      <c r="U342" s="9">
        <f>0.2*testdata[[#This Row],[Re]]+0.8*U341</f>
        <v>25.637900822102374</v>
      </c>
      <c r="V342" s="9">
        <f>0.2*testdata[[#This Row],[Im]]+0.8*V341</f>
        <v>7.8714767163386092</v>
      </c>
      <c r="W342" s="9">
        <f>IF(AND(testdata[[#This Row],[Re'']]&lt;&gt;0,testdata[[#This Row],[Im'']]&lt;&gt;0),2*PI()/ATAN(testdata[[#This Row],[Im'']]/testdata[[#This Row],[Re'']]),0)</f>
        <v>21.092354692771984</v>
      </c>
      <c r="X342" s="9">
        <f>IF(testdata[[#This Row],[pd-atan]]&gt;1.5*Z341,1.5*Z341,IF(testdata[[#This Row],[pd-atan]]&lt;0.67*Z341,0.67*Z341,testdata[[#This Row],[pd-atan]]))</f>
        <v>21.092354692771984</v>
      </c>
      <c r="Y342" s="9">
        <f>IF(testdata[[#This Row],[pd-limit1]]&lt;6,6,IF(testdata[[#This Row],[pd-limit1]]&gt;50,50,testdata[[#This Row],[pd-limit1]]))</f>
        <v>21.092354692771984</v>
      </c>
      <c r="Z342" s="14">
        <f>0.2*testdata[[#This Row],[pd-limit2]]+0.8*Z341</f>
        <v>21.379729666495134</v>
      </c>
      <c r="AA342" s="14">
        <f>0.33*testdata[[#This Row],[period]]+0.67*AA341</f>
        <v>22.278102340665047</v>
      </c>
      <c r="AB342" s="32">
        <f>TRUNC(testdata[[#This Row],[SmPd]]+0.5,0)</f>
        <v>22</v>
      </c>
      <c r="AC342" s="14">
        <f ca="1">IF(testdata[[#This Row],[PdInt]]&lt;=0,0,AVERAGE(OFFSET(testdata[[#This Row],[price]],0,0,-testdata[[#This Row],[PdInt]],1)))</f>
        <v>257.48772727272723</v>
      </c>
      <c r="AD342" s="14">
        <f ca="1">IF(testdata[[#This Row],[i]]&lt;11,testdata[[#This Row],[price]],(4*testdata[[#This Row],[iTrend]]+3*AC341+2*AC340+AC339)/10)</f>
        <v>257.10757279314885</v>
      </c>
      <c r="AE342" s="14">
        <f>(4*testdata[[#This Row],[price]]+3*H341+2*H340+H339)/10</f>
        <v>260.13749999999999</v>
      </c>
      <c r="AF342" t="str">
        <f ca="1">IF(OR(ROUND(testdata[[#This Row],[Trendline]],4)&lt;&gt;Table3[[#This Row],[Trendline]],ROUND(testdata[[#This Row],[SmPrice]],4)&lt;&gt;Table3[[#This Row],[SmPrice]]),"ERR","")</f>
        <v/>
      </c>
      <c r="AG342" s="3">
        <v>43230</v>
      </c>
      <c r="AH342" s="14">
        <v>22.278099999999998</v>
      </c>
      <c r="AI342" s="35">
        <v>22</v>
      </c>
      <c r="AJ342" s="14">
        <v>257.48770000000002</v>
      </c>
      <c r="AK342" s="14">
        <v>257.10759999999999</v>
      </c>
      <c r="AL342" s="14">
        <v>260.13749999999999</v>
      </c>
    </row>
    <row r="343" spans="1:38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31">
        <f>(testdata[[#This Row],[high]]+testdata[[#This Row],[low]])/2</f>
        <v>263.37</v>
      </c>
      <c r="I343" s="24">
        <f>(4*testdata[[#This Row],[price]]+3*H342+2*H341+H340)/10</f>
        <v>261.71999999999997</v>
      </c>
      <c r="J343" s="9">
        <f>(0.0962*testdata[[#This Row],[smooth]]+0.5769*I341-0.5769*I339-0.0962*I337)*(0.075*$Z342+0.54)</f>
        <v>4.3705261150984711</v>
      </c>
      <c r="K343" s="14">
        <f t="shared" si="5"/>
        <v>-1.8827916209588711</v>
      </c>
      <c r="L343" s="14">
        <f>(0.0962*testdata[[#This Row],[detrender]]+0.5769*J341-0.5769*J339-0.0962*J337)*(0.075*$Z342+0.54)</f>
        <v>7.2919445964375269</v>
      </c>
      <c r="M343" s="9">
        <f>(0.0962*testdata[[#This Row],[I1]]+0.5769*K341-0.5769*K339-0.0962*K337)*(0.075*$Z342+0.54)</f>
        <v>-3.7337853505971128</v>
      </c>
      <c r="N343" s="9">
        <f>(0.0962*testdata[[#This Row],[Q1]]+0.5769*L341-0.5769*L339-0.0962*L337)*(0.075*$Z342+0.54)</f>
        <v>-2.653495200524818</v>
      </c>
      <c r="O343" s="9">
        <f>testdata[[#This Row],[I1]]-testdata[[#This Row],[JQ]]</f>
        <v>0.77070357956594693</v>
      </c>
      <c r="P343" s="9">
        <f>testdata[[#This Row],[Q1]]+testdata[[#This Row],[jI]]</f>
        <v>3.5581592458404141</v>
      </c>
      <c r="Q343" s="9">
        <f>0.2*testdata[[#This Row],[I2]]+0.8*Q342</f>
        <v>-0.188254766288945</v>
      </c>
      <c r="R343" s="9">
        <f>0.2*testdata[[#This Row],[Q2]]+0.8*R342</f>
        <v>0.72635386403063085</v>
      </c>
      <c r="S343" s="9">
        <f>testdata[[#This Row],[I2'']]*Q342+testdata[[#This Row],[Q2'']]*R342</f>
        <v>9.3938717327601937E-2</v>
      </c>
      <c r="T343" s="9">
        <f>testdata[[#This Row],[I2'']]*R342-testdata[[#This Row],[Q2'']]*Q342</f>
        <v>0.30741099007112505</v>
      </c>
      <c r="U343" s="9">
        <f>0.2*testdata[[#This Row],[Re]]+0.8*U342</f>
        <v>20.529108401147422</v>
      </c>
      <c r="V343" s="9">
        <f>0.2*testdata[[#This Row],[Im]]+0.8*V342</f>
        <v>6.3586635710851134</v>
      </c>
      <c r="W343" s="9">
        <f>IF(AND(testdata[[#This Row],[Re'']]&lt;&gt;0,testdata[[#This Row],[Im'']]&lt;&gt;0),2*PI()/ATAN(testdata[[#This Row],[Im'']]/testdata[[#This Row],[Re'']]),0)</f>
        <v>20.918329594228574</v>
      </c>
      <c r="X343" s="9">
        <f>IF(testdata[[#This Row],[pd-atan]]&gt;1.5*Z342,1.5*Z342,IF(testdata[[#This Row],[pd-atan]]&lt;0.67*Z342,0.67*Z342,testdata[[#This Row],[pd-atan]]))</f>
        <v>20.918329594228574</v>
      </c>
      <c r="Y343" s="9">
        <f>IF(testdata[[#This Row],[pd-limit1]]&lt;6,6,IF(testdata[[#This Row],[pd-limit1]]&gt;50,50,testdata[[#This Row],[pd-limit1]]))</f>
        <v>20.918329594228574</v>
      </c>
      <c r="Z343" s="14">
        <f>0.2*testdata[[#This Row],[pd-limit2]]+0.8*Z342</f>
        <v>21.287449652041822</v>
      </c>
      <c r="AA343" s="14">
        <f>0.33*testdata[[#This Row],[period]]+0.67*AA342</f>
        <v>21.951186953419384</v>
      </c>
      <c r="AB343" s="32">
        <f>TRUNC(testdata[[#This Row],[SmPd]]+0.5,0)</f>
        <v>22</v>
      </c>
      <c r="AC343" s="14">
        <f ca="1">IF(testdata[[#This Row],[PdInt]]&lt;=0,0,AVERAGE(OFFSET(testdata[[#This Row],[price]],0,0,-testdata[[#This Row],[PdInt]],1)))</f>
        <v>257.83272727272725</v>
      </c>
      <c r="AD343" s="14">
        <f ca="1">IF(testdata[[#This Row],[i]]&lt;11,testdata[[#This Row],[price]],(4*testdata[[#This Row],[iTrend]]+3*AC342+2*AC341+AC340)/10)</f>
        <v>257.46186561264824</v>
      </c>
      <c r="AE343" s="14">
        <f>(4*testdata[[#This Row],[price]]+3*H342+2*H341+H340)/10</f>
        <v>261.71999999999997</v>
      </c>
      <c r="AF343" t="str">
        <f ca="1">IF(OR(ROUND(testdata[[#This Row],[Trendline]],4)&lt;&gt;Table3[[#This Row],[Trendline]],ROUND(testdata[[#This Row],[SmPrice]],4)&lt;&gt;Table3[[#This Row],[SmPrice]]),"ERR","")</f>
        <v/>
      </c>
      <c r="AG343" s="3">
        <v>43231</v>
      </c>
      <c r="AH343" s="14">
        <v>21.9512</v>
      </c>
      <c r="AI343" s="35">
        <v>22</v>
      </c>
      <c r="AJ343" s="14">
        <v>257.83269999999999</v>
      </c>
      <c r="AK343" s="14">
        <v>257.46190000000001</v>
      </c>
      <c r="AL343" s="14">
        <v>261.72000000000003</v>
      </c>
    </row>
    <row r="344" spans="1:38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31">
        <f>(testdata[[#This Row],[high]]+testdata[[#This Row],[low]])/2</f>
        <v>264.2</v>
      </c>
      <c r="I344" s="24">
        <f>(4*testdata[[#This Row],[price]]+3*H343+2*H342+H341)/10</f>
        <v>263.12199999999996</v>
      </c>
      <c r="J344" s="9">
        <f>(0.0962*testdata[[#This Row],[smooth]]+0.5769*I342-0.5769*I340-0.0962*I338)*(0.075*$Z343+0.54)</f>
        <v>5.9391905574830943</v>
      </c>
      <c r="K344" s="14">
        <f t="shared" si="5"/>
        <v>2.3060441997918137</v>
      </c>
      <c r="L344" s="14">
        <f>(0.0962*testdata[[#This Row],[detrender]]+0.5769*J342-0.5769*J340-0.0962*J338)*(0.075*$Z343+0.54)</f>
        <v>8.5186212694919217</v>
      </c>
      <c r="M344" s="9">
        <f>(0.0962*testdata[[#This Row],[I1]]+0.5769*K342-0.5769*K340-0.0962*K338)*(0.075*$Z343+0.54)</f>
        <v>-2.4907515870795178</v>
      </c>
      <c r="N344" s="9">
        <f>(0.0962*testdata[[#This Row],[Q1]]+0.5769*L342-0.5769*L340-0.0962*L338)*(0.075*$Z343+0.54)</f>
        <v>5.8081795715047635</v>
      </c>
      <c r="O344" s="9">
        <f>testdata[[#This Row],[I1]]-testdata[[#This Row],[JQ]]</f>
        <v>-3.5021353717129498</v>
      </c>
      <c r="P344" s="9">
        <f>testdata[[#This Row],[Q1]]+testdata[[#This Row],[jI]]</f>
        <v>6.0278696824124038</v>
      </c>
      <c r="Q344" s="9">
        <f>0.2*testdata[[#This Row],[I2]]+0.8*Q343</f>
        <v>-0.85103088737374599</v>
      </c>
      <c r="R344" s="9">
        <f>0.2*testdata[[#This Row],[Q2]]+0.8*R343</f>
        <v>1.7866570277069855</v>
      </c>
      <c r="S344" s="9">
        <f>testdata[[#This Row],[I2'']]*Q343+testdata[[#This Row],[Q2'']]*R343</f>
        <v>1.4579558565796689</v>
      </c>
      <c r="T344" s="9">
        <f>testdata[[#This Row],[I2'']]*R343-testdata[[#This Row],[Q2'']]*Q343</f>
        <v>-0.28180287226385731</v>
      </c>
      <c r="U344" s="9">
        <f>0.2*testdata[[#This Row],[Re]]+0.8*U343</f>
        <v>16.714877892233872</v>
      </c>
      <c r="V344" s="9">
        <f>0.2*testdata[[#This Row],[Im]]+0.8*V343</f>
        <v>5.0305702824153196</v>
      </c>
      <c r="W344" s="9">
        <f>IF(AND(testdata[[#This Row],[Re'']]&lt;&gt;0,testdata[[#This Row],[Im'']]&lt;&gt;0),2*PI()/ATAN(testdata[[#This Row],[Im'']]/testdata[[#This Row],[Re'']]),0)</f>
        <v>21.492686410393194</v>
      </c>
      <c r="X344" s="9">
        <f>IF(testdata[[#This Row],[pd-atan]]&gt;1.5*Z343,1.5*Z343,IF(testdata[[#This Row],[pd-atan]]&lt;0.67*Z343,0.67*Z343,testdata[[#This Row],[pd-atan]]))</f>
        <v>21.492686410393194</v>
      </c>
      <c r="Y344" s="9">
        <f>IF(testdata[[#This Row],[pd-limit1]]&lt;6,6,IF(testdata[[#This Row],[pd-limit1]]&gt;50,50,testdata[[#This Row],[pd-limit1]]))</f>
        <v>21.492686410393194</v>
      </c>
      <c r="Z344" s="14">
        <f>0.2*testdata[[#This Row],[pd-limit2]]+0.8*Z343</f>
        <v>21.328497003712094</v>
      </c>
      <c r="AA344" s="14">
        <f>0.33*testdata[[#This Row],[period]]+0.67*AA343</f>
        <v>21.745699270015979</v>
      </c>
      <c r="AB344" s="32">
        <f>TRUNC(testdata[[#This Row],[SmPd]]+0.5,0)</f>
        <v>22</v>
      </c>
      <c r="AC344" s="14">
        <f ca="1">IF(testdata[[#This Row],[PdInt]]&lt;=0,0,AVERAGE(OFFSET(testdata[[#This Row],[price]],0,0,-testdata[[#This Row],[PdInt]],1)))</f>
        <v>258.14886363636356</v>
      </c>
      <c r="AD344" s="14">
        <f ca="1">IF(testdata[[#This Row],[i]]&lt;11,testdata[[#This Row],[price]],(4*testdata[[#This Row],[iTrend]]+3*AC343+2*AC342+AC341)/10)</f>
        <v>257.81075691699596</v>
      </c>
      <c r="AE344" s="14">
        <f>(4*testdata[[#This Row],[price]]+3*H343+2*H342+H341)/10</f>
        <v>263.12199999999996</v>
      </c>
      <c r="AF344" t="str">
        <f ca="1">IF(OR(ROUND(testdata[[#This Row],[Trendline]],4)&lt;&gt;Table3[[#This Row],[Trendline]],ROUND(testdata[[#This Row],[SmPrice]],4)&lt;&gt;Table3[[#This Row],[SmPrice]]),"ERR","")</f>
        <v/>
      </c>
      <c r="AG344" s="3">
        <v>43234</v>
      </c>
      <c r="AH344" s="14">
        <v>21.745699999999999</v>
      </c>
      <c r="AI344" s="35">
        <v>22</v>
      </c>
      <c r="AJ344" s="14">
        <v>258.14890000000003</v>
      </c>
      <c r="AK344" s="14">
        <v>257.81079999999997</v>
      </c>
      <c r="AL344" s="14">
        <v>263.12200000000001</v>
      </c>
    </row>
    <row r="345" spans="1:38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31">
        <f>(testdata[[#This Row],[high]]+testdata[[#This Row],[low]])/2</f>
        <v>261.875</v>
      </c>
      <c r="I345" s="24">
        <f>(4*testdata[[#This Row],[price]]+3*H344+2*H343+H342)/10</f>
        <v>262.91899999999998</v>
      </c>
      <c r="J345" s="9">
        <f>(0.0962*testdata[[#This Row],[smooth]]+0.5769*I343-0.5769*I341-0.0962*I339)*(0.075*$Z344+0.54)</f>
        <v>5.7154068993996949</v>
      </c>
      <c r="K345" s="14">
        <f t="shared" si="5"/>
        <v>3.7223931492344309</v>
      </c>
      <c r="L345" s="14">
        <f>(0.0962*testdata[[#This Row],[detrender]]+0.5769*J343-0.5769*J341-0.0962*J339)*(0.075*$Z344+0.54)</f>
        <v>4.2976810887301635</v>
      </c>
      <c r="M345" s="9">
        <f>(0.0962*testdata[[#This Row],[I1]]+0.5769*K343-0.5769*K341-0.0962*K339)*(0.075*$Z344+0.54)</f>
        <v>0.51555272685774944</v>
      </c>
      <c r="N345" s="9">
        <f>(0.0962*testdata[[#This Row],[Q1]]+0.5769*L343-0.5769*L341-0.0962*L339)*(0.075*$Z344+0.54)</f>
        <v>13.14745966361342</v>
      </c>
      <c r="O345" s="9">
        <f>testdata[[#This Row],[I1]]-testdata[[#This Row],[JQ]]</f>
        <v>-9.4250665143789885</v>
      </c>
      <c r="P345" s="9">
        <f>testdata[[#This Row],[Q1]]+testdata[[#This Row],[jI]]</f>
        <v>4.8132338155879131</v>
      </c>
      <c r="Q345" s="9">
        <f>0.2*testdata[[#This Row],[I2]]+0.8*Q344</f>
        <v>-2.5658380127747948</v>
      </c>
      <c r="R345" s="9">
        <f>0.2*testdata[[#This Row],[Q2]]+0.8*R344</f>
        <v>2.3919723852831711</v>
      </c>
      <c r="S345" s="9">
        <f>testdata[[#This Row],[I2'']]*Q344+testdata[[#This Row],[Q2'']]*R344</f>
        <v>6.4572416731162416</v>
      </c>
      <c r="T345" s="9">
        <f>testdata[[#This Row],[I2'']]*R344-testdata[[#This Row],[Q2'']]*Q344</f>
        <v>-2.5486301358607801</v>
      </c>
      <c r="U345" s="9">
        <f>0.2*testdata[[#This Row],[Re]]+0.8*U344</f>
        <v>14.663350648410347</v>
      </c>
      <c r="V345" s="9">
        <f>0.2*testdata[[#This Row],[Im]]+0.8*V344</f>
        <v>3.5147301987600996</v>
      </c>
      <c r="W345" s="9">
        <f>IF(AND(testdata[[#This Row],[Re'']]&lt;&gt;0,testdata[[#This Row],[Im'']]&lt;&gt;0),2*PI()/ATAN(testdata[[#This Row],[Im'']]/testdata[[#This Row],[Re'']]),0)</f>
        <v>26.707811266669776</v>
      </c>
      <c r="X345" s="9">
        <f>IF(testdata[[#This Row],[pd-atan]]&gt;1.5*Z344,1.5*Z344,IF(testdata[[#This Row],[pd-atan]]&lt;0.67*Z344,0.67*Z344,testdata[[#This Row],[pd-atan]]))</f>
        <v>26.707811266669776</v>
      </c>
      <c r="Y345" s="9">
        <f>IF(testdata[[#This Row],[pd-limit1]]&lt;6,6,IF(testdata[[#This Row],[pd-limit1]]&gt;50,50,testdata[[#This Row],[pd-limit1]]))</f>
        <v>26.707811266669776</v>
      </c>
      <c r="Z345" s="14">
        <f>0.2*testdata[[#This Row],[pd-limit2]]+0.8*Z344</f>
        <v>22.404359856303632</v>
      </c>
      <c r="AA345" s="14">
        <f>0.33*testdata[[#This Row],[period]]+0.67*AA344</f>
        <v>21.963057263490906</v>
      </c>
      <c r="AB345" s="32">
        <f>TRUNC(testdata[[#This Row],[SmPd]]+0.5,0)</f>
        <v>22</v>
      </c>
      <c r="AC345" s="14">
        <f ca="1">IF(testdata[[#This Row],[PdInt]]&lt;=0,0,AVERAGE(OFFSET(testdata[[#This Row],[price]],0,0,-testdata[[#This Row],[PdInt]],1)))</f>
        <v>258.37045454545455</v>
      </c>
      <c r="AD345" s="14">
        <f ca="1">IF(testdata[[#This Row],[i]]&lt;11,testdata[[#This Row],[price]],(4*testdata[[#This Row],[iTrend]]+3*AC344+2*AC343+AC342)/10)</f>
        <v>258.10815909090906</v>
      </c>
      <c r="AE345" s="14">
        <f>(4*testdata[[#This Row],[price]]+3*H344+2*H343+H342)/10</f>
        <v>262.91899999999998</v>
      </c>
      <c r="AF345" t="str">
        <f ca="1">IF(OR(ROUND(testdata[[#This Row],[Trendline]],4)&lt;&gt;Table3[[#This Row],[Trendline]],ROUND(testdata[[#This Row],[SmPrice]],4)&lt;&gt;Table3[[#This Row],[SmPrice]]),"ERR","")</f>
        <v/>
      </c>
      <c r="AG345" s="3">
        <v>43235</v>
      </c>
      <c r="AH345" s="14">
        <v>21.963100000000001</v>
      </c>
      <c r="AI345" s="35">
        <v>22</v>
      </c>
      <c r="AJ345" s="14">
        <v>258.37049999999999</v>
      </c>
      <c r="AK345" s="14">
        <v>258.10820000000001</v>
      </c>
      <c r="AL345" s="14">
        <v>262.91899999999998</v>
      </c>
    </row>
    <row r="346" spans="1:38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31">
        <f>(testdata[[#This Row],[high]]+testdata[[#This Row],[low]])/2</f>
        <v>262.95500000000004</v>
      </c>
      <c r="I346" s="24">
        <f>(4*testdata[[#This Row],[price]]+3*H345+2*H344+H343)/10</f>
        <v>262.92150000000004</v>
      </c>
      <c r="J346" s="9">
        <f>(0.0962*testdata[[#This Row],[smooth]]+0.5769*I344-0.5769*I342-0.0962*I340)*(0.075*$Z345+0.54)</f>
        <v>5.1384002830676856</v>
      </c>
      <c r="K346" s="14">
        <f t="shared" si="5"/>
        <v>4.3705261150984711</v>
      </c>
      <c r="L346" s="14">
        <f>(0.0962*testdata[[#This Row],[detrender]]+0.5769*J344-0.5769*J342-0.0962*J340)*(0.075*$Z345+0.54)</f>
        <v>4.3392052088980222</v>
      </c>
      <c r="M346" s="9">
        <f>(0.0962*testdata[[#This Row],[I1]]+0.5769*K344-0.5769*K342-0.0962*K340)*(0.075*$Z345+0.54)</f>
        <v>7.5533727716899994</v>
      </c>
      <c r="N346" s="9">
        <f>(0.0962*testdata[[#This Row],[Q1]]+0.5769*L344-0.5769*L342-0.0962*L340)*(0.075*$Z345+0.54)</f>
        <v>11.994518501845468</v>
      </c>
      <c r="O346" s="9">
        <f>testdata[[#This Row],[I1]]-testdata[[#This Row],[JQ]]</f>
        <v>-7.6239923867469965</v>
      </c>
      <c r="P346" s="9">
        <f>testdata[[#This Row],[Q1]]+testdata[[#This Row],[jI]]</f>
        <v>11.892577980588023</v>
      </c>
      <c r="Q346" s="9">
        <f>0.2*testdata[[#This Row],[I2]]+0.8*Q345</f>
        <v>-3.5774688875692355</v>
      </c>
      <c r="R346" s="9">
        <f>0.2*testdata[[#This Row],[Q2]]+0.8*R345</f>
        <v>4.2920935043441419</v>
      </c>
      <c r="S346" s="9">
        <f>testdata[[#This Row],[I2'']]*Q345+testdata[[#This Row],[Q2'']]*R345</f>
        <v>19.445774798688767</v>
      </c>
      <c r="T346" s="9">
        <f>testdata[[#This Row],[I2'']]*R345-testdata[[#This Row],[Q2'']]*Q345</f>
        <v>2.455609879554661</v>
      </c>
      <c r="U346" s="9">
        <f>0.2*testdata[[#This Row],[Re]]+0.8*U345</f>
        <v>15.619835478466031</v>
      </c>
      <c r="V346" s="9">
        <f>0.2*testdata[[#This Row],[Im]]+0.8*V345</f>
        <v>3.3029061349190121</v>
      </c>
      <c r="W346" s="9">
        <f>IF(AND(testdata[[#This Row],[Re'']]&lt;&gt;0,testdata[[#This Row],[Im'']]&lt;&gt;0),2*PI()/ATAN(testdata[[#This Row],[Im'']]/testdata[[#This Row],[Re'']]),0)</f>
        <v>30.151641458550767</v>
      </c>
      <c r="X346" s="9">
        <f>IF(testdata[[#This Row],[pd-atan]]&gt;1.5*Z345,1.5*Z345,IF(testdata[[#This Row],[pd-atan]]&lt;0.67*Z345,0.67*Z345,testdata[[#This Row],[pd-atan]]))</f>
        <v>30.151641458550767</v>
      </c>
      <c r="Y346" s="9">
        <f>IF(testdata[[#This Row],[pd-limit1]]&lt;6,6,IF(testdata[[#This Row],[pd-limit1]]&gt;50,50,testdata[[#This Row],[pd-limit1]]))</f>
        <v>30.151641458550767</v>
      </c>
      <c r="Z346" s="14">
        <f>0.2*testdata[[#This Row],[pd-limit2]]+0.8*Z345</f>
        <v>23.953816176753058</v>
      </c>
      <c r="AA346" s="14">
        <f>0.33*testdata[[#This Row],[period]]+0.67*AA345</f>
        <v>22.620007704867419</v>
      </c>
      <c r="AB346" s="32">
        <f>TRUNC(testdata[[#This Row],[SmPd]]+0.5,0)</f>
        <v>23</v>
      </c>
      <c r="AC346" s="14">
        <f ca="1">IF(testdata[[#This Row],[PdInt]]&lt;=0,0,AVERAGE(OFFSET(testdata[[#This Row],[price]],0,0,-testdata[[#This Row],[PdInt]],1)))</f>
        <v>258.56978260869562</v>
      </c>
      <c r="AD346" s="14">
        <f ca="1">IF(testdata[[#This Row],[i]]&lt;11,testdata[[#This Row],[price]],(4*testdata[[#This Row],[iTrend]]+3*AC345+2*AC344+AC343)/10)</f>
        <v>258.35209486166002</v>
      </c>
      <c r="AE346" s="14">
        <f>(4*testdata[[#This Row],[price]]+3*H345+2*H344+H343)/10</f>
        <v>262.92150000000004</v>
      </c>
      <c r="AF346" t="str">
        <f ca="1">IF(OR(ROUND(testdata[[#This Row],[Trendline]],4)&lt;&gt;Table3[[#This Row],[Trendline]],ROUND(testdata[[#This Row],[SmPrice]],4)&lt;&gt;Table3[[#This Row],[SmPrice]]),"ERR","")</f>
        <v/>
      </c>
      <c r="AG346" s="3">
        <v>43236</v>
      </c>
      <c r="AH346" s="14">
        <v>22.62</v>
      </c>
      <c r="AI346" s="35">
        <v>23</v>
      </c>
      <c r="AJ346" s="14">
        <v>258.56979999999999</v>
      </c>
      <c r="AK346" s="14">
        <v>258.35210000000001</v>
      </c>
      <c r="AL346" s="14">
        <v>262.92149999999998</v>
      </c>
    </row>
    <row r="347" spans="1:38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31">
        <f>(testdata[[#This Row],[high]]+testdata[[#This Row],[low]])/2</f>
        <v>263.19499999999999</v>
      </c>
      <c r="I347" s="24">
        <f>(4*testdata[[#This Row],[price]]+3*H346+2*H345+H344)/10</f>
        <v>262.95949999999999</v>
      </c>
      <c r="J347" s="9">
        <f>(0.0962*testdata[[#This Row],[smooth]]+0.5769*I345-0.5769*I343-0.0962*I341)*(0.075*$Z346+0.54)</f>
        <v>2.6739794741359106</v>
      </c>
      <c r="K347" s="14">
        <f t="shared" si="5"/>
        <v>5.9391905574830943</v>
      </c>
      <c r="L347" s="14">
        <f>(0.0962*testdata[[#This Row],[detrender]]+0.5769*J345-0.5769*J343-0.0962*J341)*(0.075*$Z346+0.54)</f>
        <v>1.8955315874002134</v>
      </c>
      <c r="M347" s="9">
        <f>(0.0962*testdata[[#This Row],[I1]]+0.5769*K345-0.5769*K343-0.0962*K341)*(0.075*$Z346+0.54)</f>
        <v>9.3159466484606366</v>
      </c>
      <c r="N347" s="9">
        <f>(0.0962*testdata[[#This Row],[Q1]]+0.5769*L345-0.5769*L343-0.0962*L341)*(0.075*$Z346+0.54)</f>
        <v>-3.0442383717560033</v>
      </c>
      <c r="O347" s="9">
        <f>testdata[[#This Row],[I1]]-testdata[[#This Row],[JQ]]</f>
        <v>8.9834289292390981</v>
      </c>
      <c r="P347" s="9">
        <f>testdata[[#This Row],[Q1]]+testdata[[#This Row],[jI]]</f>
        <v>11.21147823586085</v>
      </c>
      <c r="Q347" s="9">
        <f>0.2*testdata[[#This Row],[I2]]+0.8*Q346</f>
        <v>-1.0652893242075687</v>
      </c>
      <c r="R347" s="9">
        <f>0.2*testdata[[#This Row],[Q2]]+0.8*R346</f>
        <v>5.6759704506474833</v>
      </c>
      <c r="S347" s="9">
        <f>testdata[[#This Row],[I2'']]*Q346+testdata[[#This Row],[Q2'']]*R346</f>
        <v>28.172835315685589</v>
      </c>
      <c r="T347" s="9">
        <f>testdata[[#This Row],[I2'']]*R346-testdata[[#This Row],[Q2'']]*Q346</f>
        <v>15.733286305275236</v>
      </c>
      <c r="U347" s="9">
        <f>0.2*testdata[[#This Row],[Re]]+0.8*U346</f>
        <v>18.130435445909946</v>
      </c>
      <c r="V347" s="9">
        <f>0.2*testdata[[#This Row],[Im]]+0.8*V346</f>
        <v>5.7889821689902572</v>
      </c>
      <c r="W347" s="9">
        <f>IF(AND(testdata[[#This Row],[Re'']]&lt;&gt;0,testdata[[#This Row],[Im'']]&lt;&gt;0),2*PI()/ATAN(testdata[[#This Row],[Im'']]/testdata[[#This Row],[Re'']]),0)</f>
        <v>20.329686798273443</v>
      </c>
      <c r="X347" s="9">
        <f>IF(testdata[[#This Row],[pd-atan]]&gt;1.5*Z346,1.5*Z346,IF(testdata[[#This Row],[pd-atan]]&lt;0.67*Z346,0.67*Z346,testdata[[#This Row],[pd-atan]]))</f>
        <v>20.329686798273443</v>
      </c>
      <c r="Y347" s="9">
        <f>IF(testdata[[#This Row],[pd-limit1]]&lt;6,6,IF(testdata[[#This Row],[pd-limit1]]&gt;50,50,testdata[[#This Row],[pd-limit1]]))</f>
        <v>20.329686798273443</v>
      </c>
      <c r="Z347" s="14">
        <f>0.2*testdata[[#This Row],[pd-limit2]]+0.8*Z346</f>
        <v>23.228990301057138</v>
      </c>
      <c r="AA347" s="14">
        <f>0.33*testdata[[#This Row],[period]]+0.67*AA346</f>
        <v>22.820971961610027</v>
      </c>
      <c r="AB347" s="32">
        <f>TRUNC(testdata[[#This Row],[SmPd]]+0.5,0)</f>
        <v>23</v>
      </c>
      <c r="AC347" s="14">
        <f ca="1">IF(testdata[[#This Row],[PdInt]]&lt;=0,0,AVERAGE(OFFSET(testdata[[#This Row],[price]],0,0,-testdata[[#This Row],[PdInt]],1)))</f>
        <v>258.78195652173912</v>
      </c>
      <c r="AD347" s="14">
        <f ca="1">IF(testdata[[#This Row],[i]]&lt;11,testdata[[#This Row],[price]],(4*testdata[[#This Row],[iTrend]]+3*AC346+2*AC345+AC344)/10)</f>
        <v>258.57269466403159</v>
      </c>
      <c r="AE347" s="14">
        <f>(4*testdata[[#This Row],[price]]+3*H346+2*H345+H344)/10</f>
        <v>262.95949999999999</v>
      </c>
      <c r="AF347" t="str">
        <f ca="1">IF(OR(ROUND(testdata[[#This Row],[Trendline]],4)&lt;&gt;Table3[[#This Row],[Trendline]],ROUND(testdata[[#This Row],[SmPrice]],4)&lt;&gt;Table3[[#This Row],[SmPrice]]),"ERR","")</f>
        <v/>
      </c>
      <c r="AG347" s="3">
        <v>43237</v>
      </c>
      <c r="AH347" s="14">
        <v>22.821000000000002</v>
      </c>
      <c r="AI347" s="35">
        <v>23</v>
      </c>
      <c r="AJ347" s="14">
        <v>258.78199999999998</v>
      </c>
      <c r="AK347" s="14">
        <v>258.5727</v>
      </c>
      <c r="AL347" s="14">
        <v>262.95949999999999</v>
      </c>
    </row>
    <row r="348" spans="1:38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31">
        <f>(testdata[[#This Row],[high]]+testdata[[#This Row],[low]])/2</f>
        <v>262.51499999999999</v>
      </c>
      <c r="I348" s="24">
        <f>(4*testdata[[#This Row],[price]]+3*H347+2*H346+H345)/10</f>
        <v>262.74300000000005</v>
      </c>
      <c r="J348" s="9">
        <f>(0.0962*testdata[[#This Row],[smooth]]+0.5769*I346-0.5769*I344-0.0962*I342)*(0.075*$Z347+0.54)</f>
        <v>0.30804936672614092</v>
      </c>
      <c r="K348" s="14">
        <f t="shared" si="5"/>
        <v>5.7154068993996949</v>
      </c>
      <c r="L348" s="14">
        <f>(0.0962*testdata[[#This Row],[detrender]]+0.5769*J346-0.5769*J344-0.0962*J342)*(0.075*$Z347+0.54)</f>
        <v>-1.8039122039523283</v>
      </c>
      <c r="M348" s="9">
        <f>(0.0962*testdata[[#This Row],[I1]]+0.5769*K346-0.5769*K344-0.0962*K342)*(0.075*$Z347+0.54)</f>
        <v>4.5839812784035088</v>
      </c>
      <c r="N348" s="9">
        <f>(0.0962*testdata[[#This Row],[Q1]]+0.5769*L346-0.5769*L344-0.0962*L342)*(0.075*$Z347+0.54)</f>
        <v>-6.0122777034920425</v>
      </c>
      <c r="O348" s="9">
        <f>testdata[[#This Row],[I1]]-testdata[[#This Row],[JQ]]</f>
        <v>11.727684602891738</v>
      </c>
      <c r="P348" s="9">
        <f>testdata[[#This Row],[Q1]]+testdata[[#This Row],[jI]]</f>
        <v>2.7800690744511805</v>
      </c>
      <c r="Q348" s="9">
        <f>0.2*testdata[[#This Row],[I2]]+0.8*Q347</f>
        <v>1.4933054612122927</v>
      </c>
      <c r="R348" s="9">
        <f>0.2*testdata[[#This Row],[Q2]]+0.8*R347</f>
        <v>5.0967901754082234</v>
      </c>
      <c r="S348" s="9">
        <f>testdata[[#This Row],[I2'']]*Q347+testdata[[#This Row],[Q2'']]*R347</f>
        <v>27.338428063157163</v>
      </c>
      <c r="T348" s="9">
        <f>testdata[[#This Row],[I2'']]*R347-testdata[[#This Row],[Q2'']]*Q347</f>
        <v>13.905513833219885</v>
      </c>
      <c r="U348" s="9">
        <f>0.2*testdata[[#This Row],[Re]]+0.8*U347</f>
        <v>19.972033969359391</v>
      </c>
      <c r="V348" s="9">
        <f>0.2*testdata[[#This Row],[Im]]+0.8*V347</f>
        <v>7.4122885018361835</v>
      </c>
      <c r="W348" s="9">
        <f>IF(AND(testdata[[#This Row],[Re'']]&lt;&gt;0,testdata[[#This Row],[Im'']]&lt;&gt;0),2*PI()/ATAN(testdata[[#This Row],[Im'']]/testdata[[#This Row],[Re'']]),0)</f>
        <v>17.6803645671759</v>
      </c>
      <c r="X348" s="9">
        <f>IF(testdata[[#This Row],[pd-atan]]&gt;1.5*Z347,1.5*Z347,IF(testdata[[#This Row],[pd-atan]]&lt;0.67*Z347,0.67*Z347,testdata[[#This Row],[pd-atan]]))</f>
        <v>17.6803645671759</v>
      </c>
      <c r="Y348" s="9">
        <f>IF(testdata[[#This Row],[pd-limit1]]&lt;6,6,IF(testdata[[#This Row],[pd-limit1]]&gt;50,50,testdata[[#This Row],[pd-limit1]]))</f>
        <v>17.6803645671759</v>
      </c>
      <c r="Z348" s="14">
        <f>0.2*testdata[[#This Row],[pd-limit2]]+0.8*Z347</f>
        <v>22.119265154280892</v>
      </c>
      <c r="AA348" s="14">
        <f>0.33*testdata[[#This Row],[period]]+0.67*AA347</f>
        <v>22.589408715191414</v>
      </c>
      <c r="AB348" s="32">
        <f>TRUNC(testdata[[#This Row],[SmPd]]+0.5,0)</f>
        <v>23</v>
      </c>
      <c r="AC348" s="14">
        <f ca="1">IF(testdata[[#This Row],[PdInt]]&lt;=0,0,AVERAGE(OFFSET(testdata[[#This Row],[price]],0,0,-testdata[[#This Row],[PdInt]],1)))</f>
        <v>258.85195652173911</v>
      </c>
      <c r="AD348" s="14">
        <f ca="1">IF(testdata[[#This Row],[i]]&lt;11,testdata[[#This Row],[price]],(4*testdata[[#This Row],[iTrend]]+3*AC347+2*AC346+AC345)/10)</f>
        <v>258.72637154150198</v>
      </c>
      <c r="AE348" s="14">
        <f>(4*testdata[[#This Row],[price]]+3*H347+2*H346+H345)/10</f>
        <v>262.74300000000005</v>
      </c>
      <c r="AF348" t="str">
        <f ca="1">IF(OR(ROUND(testdata[[#This Row],[Trendline]],4)&lt;&gt;Table3[[#This Row],[Trendline]],ROUND(testdata[[#This Row],[SmPrice]],4)&lt;&gt;Table3[[#This Row],[SmPrice]]),"ERR","")</f>
        <v/>
      </c>
      <c r="AG348" s="3">
        <v>43238</v>
      </c>
      <c r="AH348" s="14">
        <v>22.589400000000001</v>
      </c>
      <c r="AI348" s="35">
        <v>23</v>
      </c>
      <c r="AJ348" s="14">
        <v>258.85199999999998</v>
      </c>
      <c r="AK348" s="14">
        <v>258.72640000000001</v>
      </c>
      <c r="AL348" s="14">
        <v>262.74299999999999</v>
      </c>
    </row>
    <row r="349" spans="1:38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31">
        <f>(testdata[[#This Row],[high]]+testdata[[#This Row],[low]])/2</f>
        <v>263.65999999999997</v>
      </c>
      <c r="I349" s="24">
        <f>(4*testdata[[#This Row],[price]]+3*H348+2*H347+H346)/10</f>
        <v>263.15299999999996</v>
      </c>
      <c r="J349" s="9">
        <f>(0.0962*testdata[[#This Row],[smooth]]+0.5769*I347-0.5769*I345-0.0962*I343)*(0.075*$Z348+0.54)</f>
        <v>0.35451180561532114</v>
      </c>
      <c r="K349" s="14">
        <f t="shared" si="5"/>
        <v>5.1384002830676856</v>
      </c>
      <c r="L349" s="14">
        <f>(0.0962*testdata[[#This Row],[detrender]]+0.5769*J347-0.5769*J345-0.0962*J343)*(0.075*$Z348+0.54)</f>
        <v>-4.7078091934493491</v>
      </c>
      <c r="M349" s="9">
        <f>(0.0962*testdata[[#This Row],[I1]]+0.5769*K347-0.5769*K345-0.0962*K343)*(0.075*$Z348+0.54)</f>
        <v>4.2974179714083096</v>
      </c>
      <c r="N349" s="9">
        <f>(0.0962*testdata[[#This Row],[Q1]]+0.5769*L347-0.5769*L345-0.0962*L343)*(0.075*$Z348+0.54)</f>
        <v>-5.5857078219983016</v>
      </c>
      <c r="O349" s="9">
        <f>testdata[[#This Row],[I1]]-testdata[[#This Row],[JQ]]</f>
        <v>10.724108105065987</v>
      </c>
      <c r="P349" s="9">
        <f>testdata[[#This Row],[Q1]]+testdata[[#This Row],[jI]]</f>
        <v>-0.41039122204103951</v>
      </c>
      <c r="Q349" s="9">
        <f>0.2*testdata[[#This Row],[I2]]+0.8*Q348</f>
        <v>3.3394659899830321</v>
      </c>
      <c r="R349" s="9">
        <f>0.2*testdata[[#This Row],[Q2]]+0.8*R348</f>
        <v>3.9953538959183708</v>
      </c>
      <c r="S349" s="9">
        <f>testdata[[#This Row],[I2'']]*Q348+testdata[[#This Row],[Q2'']]*R348</f>
        <v>25.350323284370099</v>
      </c>
      <c r="T349" s="9">
        <f>testdata[[#This Row],[I2'']]*R348-testdata[[#This Row],[Q2'']]*Q348</f>
        <v>11.0542736566047</v>
      </c>
      <c r="U349" s="9">
        <f>0.2*testdata[[#This Row],[Re]]+0.8*U348</f>
        <v>21.047691832361533</v>
      </c>
      <c r="V349" s="9">
        <f>0.2*testdata[[#This Row],[Im]]+0.8*V348</f>
        <v>8.1406855327898882</v>
      </c>
      <c r="W349" s="9">
        <f>IF(AND(testdata[[#This Row],[Re'']]&lt;&gt;0,testdata[[#This Row],[Im'']]&lt;&gt;0),2*PI()/ATAN(testdata[[#This Row],[Im'']]/testdata[[#This Row],[Re'']]),0)</f>
        <v>17.025188500192368</v>
      </c>
      <c r="X349" s="9">
        <f>IF(testdata[[#This Row],[pd-atan]]&gt;1.5*Z348,1.5*Z348,IF(testdata[[#This Row],[pd-atan]]&lt;0.67*Z348,0.67*Z348,testdata[[#This Row],[pd-atan]]))</f>
        <v>17.025188500192368</v>
      </c>
      <c r="Y349" s="9">
        <f>IF(testdata[[#This Row],[pd-limit1]]&lt;6,6,IF(testdata[[#This Row],[pd-limit1]]&gt;50,50,testdata[[#This Row],[pd-limit1]]))</f>
        <v>17.025188500192368</v>
      </c>
      <c r="Z349" s="14">
        <f>0.2*testdata[[#This Row],[pd-limit2]]+0.8*Z348</f>
        <v>21.100449823463187</v>
      </c>
      <c r="AA349" s="14">
        <f>0.33*testdata[[#This Row],[period]]+0.67*AA348</f>
        <v>22.098052280921099</v>
      </c>
      <c r="AB349" s="32">
        <f>TRUNC(testdata[[#This Row],[SmPd]]+0.5,0)</f>
        <v>22</v>
      </c>
      <c r="AC349" s="14">
        <f ca="1">IF(testdata[[#This Row],[PdInt]]&lt;=0,0,AVERAGE(OFFSET(testdata[[#This Row],[price]],0,0,-testdata[[#This Row],[PdInt]],1)))</f>
        <v>258.89454545454544</v>
      </c>
      <c r="AD349" s="14">
        <f ca="1">IF(testdata[[#This Row],[i]]&lt;11,testdata[[#This Row],[price]],(4*testdata[[#This Row],[iTrend]]+3*AC348+2*AC347+AC346)/10)</f>
        <v>258.82677470355731</v>
      </c>
      <c r="AE349" s="14">
        <f>(4*testdata[[#This Row],[price]]+3*H348+2*H347+H346)/10</f>
        <v>263.15299999999996</v>
      </c>
      <c r="AF349" t="str">
        <f ca="1">IF(OR(ROUND(testdata[[#This Row],[Trendline]],4)&lt;&gt;Table3[[#This Row],[Trendline]],ROUND(testdata[[#This Row],[SmPrice]],4)&lt;&gt;Table3[[#This Row],[SmPrice]]),"ERR","")</f>
        <v/>
      </c>
      <c r="AG349" s="3">
        <v>43241</v>
      </c>
      <c r="AH349" s="14">
        <v>22.098099999999999</v>
      </c>
      <c r="AI349" s="35">
        <v>22</v>
      </c>
      <c r="AJ349" s="14">
        <v>258.89449999999999</v>
      </c>
      <c r="AK349" s="14">
        <v>258.82679999999999</v>
      </c>
      <c r="AL349" s="14">
        <v>263.15300000000002</v>
      </c>
    </row>
    <row r="350" spans="1:38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31">
        <f>(testdata[[#This Row],[high]]+testdata[[#This Row],[low]])/2</f>
        <v>264.22500000000002</v>
      </c>
      <c r="I350" s="24">
        <f>(4*testdata[[#This Row],[price]]+3*H349+2*H348+H347)/10</f>
        <v>263.6105</v>
      </c>
      <c r="J350" s="9">
        <f>(0.0962*testdata[[#This Row],[smooth]]+0.5769*I348-0.5769*I346-0.0962*I344)*(0.075*$Z349+0.54)</f>
        <v>-0.11882570005831239</v>
      </c>
      <c r="K350" s="14">
        <f t="shared" si="5"/>
        <v>2.6739794741359106</v>
      </c>
      <c r="L350" s="14">
        <f>(0.0962*testdata[[#This Row],[detrender]]+0.5769*J348-0.5769*J346-0.0962*J344)*(0.075*$Z349+0.54)</f>
        <v>-7.1516876876545545</v>
      </c>
      <c r="M350" s="9">
        <f>(0.0962*testdata[[#This Row],[I1]]+0.5769*K348-0.5769*K346-0.0962*K344)*(0.075*$Z349+0.54)</f>
        <v>1.7219205593836255</v>
      </c>
      <c r="N350" s="9">
        <f>(0.0962*testdata[[#This Row],[Q1]]+0.5769*L348-0.5769*L346-0.0962*L344)*(0.075*$Z349+0.54)</f>
        <v>-10.721869133045509</v>
      </c>
      <c r="O350" s="9">
        <f>testdata[[#This Row],[I1]]-testdata[[#This Row],[JQ]]</f>
        <v>13.395848607181419</v>
      </c>
      <c r="P350" s="9">
        <f>testdata[[#This Row],[Q1]]+testdata[[#This Row],[jI]]</f>
        <v>-5.429767128270929</v>
      </c>
      <c r="Q350" s="9">
        <f>0.2*testdata[[#This Row],[I2]]+0.8*Q349</f>
        <v>5.35074251342271</v>
      </c>
      <c r="R350" s="9">
        <f>0.2*testdata[[#This Row],[Q2]]+0.8*R349</f>
        <v>2.1103296910805112</v>
      </c>
      <c r="S350" s="9">
        <f>testdata[[#This Row],[I2'']]*Q349+testdata[[#This Row],[Q2'']]*R349</f>
        <v>26.300136597662199</v>
      </c>
      <c r="T350" s="9">
        <f>testdata[[#This Row],[I2'']]*R349-testdata[[#This Row],[Q2'']]*Q349</f>
        <v>14.330735716044714</v>
      </c>
      <c r="U350" s="9">
        <f>0.2*testdata[[#This Row],[Re]]+0.8*U349</f>
        <v>22.098180785421668</v>
      </c>
      <c r="V350" s="9">
        <f>0.2*testdata[[#This Row],[Im]]+0.8*V349</f>
        <v>9.378695569440854</v>
      </c>
      <c r="W350" s="9">
        <f>IF(AND(testdata[[#This Row],[Re'']]&lt;&gt;0,testdata[[#This Row],[Im'']]&lt;&gt;0),2*PI()/ATAN(testdata[[#This Row],[Im'']]/testdata[[#This Row],[Re'']]),0)</f>
        <v>15.654305728903015</v>
      </c>
      <c r="X350" s="9">
        <f>IF(testdata[[#This Row],[pd-atan]]&gt;1.5*Z349,1.5*Z349,IF(testdata[[#This Row],[pd-atan]]&lt;0.67*Z349,0.67*Z349,testdata[[#This Row],[pd-atan]]))</f>
        <v>15.654305728903015</v>
      </c>
      <c r="Y350" s="9">
        <f>IF(testdata[[#This Row],[pd-limit1]]&lt;6,6,IF(testdata[[#This Row],[pd-limit1]]&gt;50,50,testdata[[#This Row],[pd-limit1]]))</f>
        <v>15.654305728903015</v>
      </c>
      <c r="Z350" s="14">
        <f>0.2*testdata[[#This Row],[pd-limit2]]+0.8*Z349</f>
        <v>20.011221004551153</v>
      </c>
      <c r="AA350" s="14">
        <f>0.33*testdata[[#This Row],[period]]+0.67*AA349</f>
        <v>21.409397959719019</v>
      </c>
      <c r="AB350" s="32">
        <f>TRUNC(testdata[[#This Row],[SmPd]]+0.5,0)</f>
        <v>21</v>
      </c>
      <c r="AC350" s="14">
        <f ca="1">IF(testdata[[#This Row],[PdInt]]&lt;=0,0,AVERAGE(OFFSET(testdata[[#This Row],[price]],0,0,-testdata[[#This Row],[PdInt]],1)))</f>
        <v>259.2180952380952</v>
      </c>
      <c r="AD350" s="14">
        <f ca="1">IF(testdata[[#This Row],[i]]&lt;11,testdata[[#This Row],[price]],(4*testdata[[#This Row],[iTrend]]+3*AC349+2*AC348+AC347)/10)</f>
        <v>259.00418868812346</v>
      </c>
      <c r="AE350" s="14">
        <f>(4*testdata[[#This Row],[price]]+3*H349+2*H348+H347)/10</f>
        <v>263.6105</v>
      </c>
      <c r="AF350" t="str">
        <f ca="1">IF(OR(ROUND(testdata[[#This Row],[Trendline]],4)&lt;&gt;Table3[[#This Row],[Trendline]],ROUND(testdata[[#This Row],[SmPrice]],4)&lt;&gt;Table3[[#This Row],[SmPrice]]),"ERR","")</f>
        <v/>
      </c>
      <c r="AG350" s="3">
        <v>43242</v>
      </c>
      <c r="AH350" s="14">
        <v>21.409400000000002</v>
      </c>
      <c r="AI350" s="35">
        <v>21</v>
      </c>
      <c r="AJ350" s="14">
        <v>259.21809999999999</v>
      </c>
      <c r="AK350" s="14">
        <v>259.00420000000003</v>
      </c>
      <c r="AL350" s="14">
        <v>263.6105</v>
      </c>
    </row>
    <row r="351" spans="1:38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31">
        <f>(testdata[[#This Row],[high]]+testdata[[#This Row],[low]])/2</f>
        <v>263.20000000000005</v>
      </c>
      <c r="I351" s="24">
        <f>(4*testdata[[#This Row],[price]]+3*H350+2*H349+H348)/10</f>
        <v>263.53100000000001</v>
      </c>
      <c r="J351" s="9">
        <f>(0.0962*testdata[[#This Row],[smooth]]+0.5769*I349-0.5769*I347-0.0962*I345)*(0.075*$Z350+0.54)</f>
        <v>0.34797277442486657</v>
      </c>
      <c r="K351" s="14">
        <f t="shared" si="5"/>
        <v>0.30804936672614092</v>
      </c>
      <c r="L351" s="14">
        <f>(0.0962*testdata[[#This Row],[detrender]]+0.5769*J349-0.5769*J347-0.0962*J345)*(0.075*$Z350+0.54)</f>
        <v>-3.7846347017756492</v>
      </c>
      <c r="M351" s="9">
        <f>(0.0962*testdata[[#This Row],[I1]]+0.5769*K349-0.5769*K347-0.0962*K345)*(0.075*$Z350+0.54)</f>
        <v>-1.6131542048849528</v>
      </c>
      <c r="N351" s="9">
        <f>(0.0962*testdata[[#This Row],[Q1]]+0.5769*L349-0.5769*L347-0.0962*L345)*(0.075*$Z350+0.54)</f>
        <v>-9.3613118884305049</v>
      </c>
      <c r="O351" s="9">
        <f>testdata[[#This Row],[I1]]-testdata[[#This Row],[JQ]]</f>
        <v>9.6693612551566464</v>
      </c>
      <c r="P351" s="9">
        <f>testdata[[#This Row],[Q1]]+testdata[[#This Row],[jI]]</f>
        <v>-5.397788906660602</v>
      </c>
      <c r="Q351" s="9">
        <f>0.2*testdata[[#This Row],[I2]]+0.8*Q350</f>
        <v>6.2144662617694975</v>
      </c>
      <c r="R351" s="9">
        <f>0.2*testdata[[#This Row],[Q2]]+0.8*R350</f>
        <v>0.60870597153228867</v>
      </c>
      <c r="S351" s="9">
        <f>testdata[[#This Row],[I2'']]*Q350+testdata[[#This Row],[Q2'']]*R350</f>
        <v>34.536579109943752</v>
      </c>
      <c r="T351" s="9">
        <f>testdata[[#This Row],[I2'']]*R350-testdata[[#This Row],[Q2'']]*Q350</f>
        <v>9.857543746378191</v>
      </c>
      <c r="U351" s="9">
        <f>0.2*testdata[[#This Row],[Re]]+0.8*U350</f>
        <v>24.585860450326084</v>
      </c>
      <c r="V351" s="9">
        <f>0.2*testdata[[#This Row],[Im]]+0.8*V350</f>
        <v>9.4744652048283218</v>
      </c>
      <c r="W351" s="9">
        <f>IF(AND(testdata[[#This Row],[Re'']]&lt;&gt;0,testdata[[#This Row],[Im'']]&lt;&gt;0),2*PI()/ATAN(testdata[[#This Row],[Im'']]/testdata[[#This Row],[Re'']]),0)</f>
        <v>17.08202483848703</v>
      </c>
      <c r="X351" s="9">
        <f>IF(testdata[[#This Row],[pd-atan]]&gt;1.5*Z350,1.5*Z350,IF(testdata[[#This Row],[pd-atan]]&lt;0.67*Z350,0.67*Z350,testdata[[#This Row],[pd-atan]]))</f>
        <v>17.08202483848703</v>
      </c>
      <c r="Y351" s="9">
        <f>IF(testdata[[#This Row],[pd-limit1]]&lt;6,6,IF(testdata[[#This Row],[pd-limit1]]&gt;50,50,testdata[[#This Row],[pd-limit1]]))</f>
        <v>17.08202483848703</v>
      </c>
      <c r="Z351" s="14">
        <f>0.2*testdata[[#This Row],[pd-limit2]]+0.8*Z350</f>
        <v>19.42538177133833</v>
      </c>
      <c r="AA351" s="14">
        <f>0.33*testdata[[#This Row],[period]]+0.67*AA350</f>
        <v>20.754672617553393</v>
      </c>
      <c r="AB351" s="32">
        <f>TRUNC(testdata[[#This Row],[SmPd]]+0.5,0)</f>
        <v>21</v>
      </c>
      <c r="AC351" s="14">
        <f ca="1">IF(testdata[[#This Row],[PdInt]]&lt;=0,0,AVERAGE(OFFSET(testdata[[#This Row],[price]],0,0,-testdata[[#This Row],[PdInt]],1)))</f>
        <v>259.56619047619046</v>
      </c>
      <c r="AD351" s="14">
        <f ca="1">IF(testdata[[#This Row],[i]]&lt;11,testdata[[#This Row],[price]],(4*testdata[[#This Row],[iTrend]]+3*AC350+2*AC349+AC348)/10)</f>
        <v>259.25600950498773</v>
      </c>
      <c r="AE351" s="14">
        <f>(4*testdata[[#This Row],[price]]+3*H350+2*H349+H348)/10</f>
        <v>263.53100000000001</v>
      </c>
      <c r="AF351" t="str">
        <f ca="1">IF(OR(ROUND(testdata[[#This Row],[Trendline]],4)&lt;&gt;Table3[[#This Row],[Trendline]],ROUND(testdata[[#This Row],[SmPrice]],4)&lt;&gt;Table3[[#This Row],[SmPrice]]),"ERR","")</f>
        <v/>
      </c>
      <c r="AG351" s="3">
        <v>43243</v>
      </c>
      <c r="AH351" s="14">
        <v>20.7547</v>
      </c>
      <c r="AI351" s="35">
        <v>21</v>
      </c>
      <c r="AJ351" s="14">
        <v>259.56619999999998</v>
      </c>
      <c r="AK351" s="14">
        <v>259.25599999999997</v>
      </c>
      <c r="AL351" s="14">
        <v>263.53100000000001</v>
      </c>
    </row>
    <row r="352" spans="1:38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31">
        <f>(testdata[[#This Row],[high]]+testdata[[#This Row],[low]])/2</f>
        <v>263.02</v>
      </c>
      <c r="I352" s="24">
        <f>(4*testdata[[#This Row],[price]]+3*H351+2*H350+H349)/10</f>
        <v>263.37900000000002</v>
      </c>
      <c r="J352" s="9">
        <f>(0.0962*testdata[[#This Row],[smooth]]+0.5769*I350-0.5769*I348-0.0962*I346)*(0.075*$Z351+0.54)</f>
        <v>1.0872586140111431</v>
      </c>
      <c r="K352" s="14">
        <f t="shared" si="5"/>
        <v>0.35451180561532114</v>
      </c>
      <c r="L352" s="14">
        <f>(0.0962*testdata[[#This Row],[detrender]]+0.5769*J350-0.5769*J348-0.0962*J346)*(0.075*$Z351+0.54)</f>
        <v>-1.2699988690480593</v>
      </c>
      <c r="M352" s="9">
        <f>(0.0962*testdata[[#This Row],[I1]]+0.5769*K350-0.5769*K348-0.0962*K346)*(0.075*$Z351+0.54)</f>
        <v>-4.2752509799483631</v>
      </c>
      <c r="N352" s="9">
        <f>(0.0962*testdata[[#This Row],[Q1]]+0.5769*L350-0.5769*L348-0.0962*L346)*(0.075*$Z351+0.54)</f>
        <v>-7.2382507007825954</v>
      </c>
      <c r="O352" s="9">
        <f>testdata[[#This Row],[I1]]-testdata[[#This Row],[JQ]]</f>
        <v>7.5927625063979161</v>
      </c>
      <c r="P352" s="9">
        <f>testdata[[#This Row],[Q1]]+testdata[[#This Row],[jI]]</f>
        <v>-5.5452498489964226</v>
      </c>
      <c r="Q352" s="9">
        <f>0.2*testdata[[#This Row],[I2]]+0.8*Q351</f>
        <v>6.4901255106951812</v>
      </c>
      <c r="R352" s="9">
        <f>0.2*testdata[[#This Row],[Q2]]+0.8*R351</f>
        <v>-0.62208519257345363</v>
      </c>
      <c r="S352" s="9">
        <f>testdata[[#This Row],[I2'']]*Q351+testdata[[#This Row],[Q2'']]*R351</f>
        <v>39.953999049343459</v>
      </c>
      <c r="T352" s="9">
        <f>testdata[[#This Row],[I2'']]*R351-testdata[[#This Row],[Q2'']]*Q351</f>
        <v>7.8165055955483105</v>
      </c>
      <c r="U352" s="9">
        <f>0.2*testdata[[#This Row],[Re]]+0.8*U351</f>
        <v>27.659488170129563</v>
      </c>
      <c r="V352" s="9">
        <f>0.2*testdata[[#This Row],[Im]]+0.8*V351</f>
        <v>9.1428732829723192</v>
      </c>
      <c r="W352" s="9">
        <f>IF(AND(testdata[[#This Row],[Re'']]&lt;&gt;0,testdata[[#This Row],[Im'']]&lt;&gt;0),2*PI()/ATAN(testdata[[#This Row],[Im'']]/testdata[[#This Row],[Re'']]),0)</f>
        <v>19.681425209231232</v>
      </c>
      <c r="X352" s="9">
        <f>IF(testdata[[#This Row],[pd-atan]]&gt;1.5*Z351,1.5*Z351,IF(testdata[[#This Row],[pd-atan]]&lt;0.67*Z351,0.67*Z351,testdata[[#This Row],[pd-atan]]))</f>
        <v>19.681425209231232</v>
      </c>
      <c r="Y352" s="9">
        <f>IF(testdata[[#This Row],[pd-limit1]]&lt;6,6,IF(testdata[[#This Row],[pd-limit1]]&gt;50,50,testdata[[#This Row],[pd-limit1]]))</f>
        <v>19.681425209231232</v>
      </c>
      <c r="Z352" s="14">
        <f>0.2*testdata[[#This Row],[pd-limit2]]+0.8*Z351</f>
        <v>19.47659045891691</v>
      </c>
      <c r="AA352" s="14">
        <f>0.33*testdata[[#This Row],[period]]+0.67*AA351</f>
        <v>20.332905505203353</v>
      </c>
      <c r="AB352" s="32">
        <f>TRUNC(testdata[[#This Row],[SmPd]]+0.5,0)</f>
        <v>20</v>
      </c>
      <c r="AC352" s="14">
        <f ca="1">IF(testdata[[#This Row],[PdInt]]&lt;=0,0,AVERAGE(OFFSET(testdata[[#This Row],[price]],0,0,-testdata[[#This Row],[PdInt]],1)))</f>
        <v>260.15474999999998</v>
      </c>
      <c r="AD352" s="14">
        <f ca="1">IF(testdata[[#This Row],[i]]&lt;11,testdata[[#This Row],[price]],(4*testdata[[#This Row],[iTrend]]+3*AC351+2*AC350+AC349)/10)</f>
        <v>259.66483073593071</v>
      </c>
      <c r="AE352" s="14">
        <f>(4*testdata[[#This Row],[price]]+3*H351+2*H350+H349)/10</f>
        <v>263.37900000000002</v>
      </c>
      <c r="AF352" t="str">
        <f ca="1">IF(OR(ROUND(testdata[[#This Row],[Trendline]],4)&lt;&gt;Table3[[#This Row],[Trendline]],ROUND(testdata[[#This Row],[SmPrice]],4)&lt;&gt;Table3[[#This Row],[SmPrice]]),"ERR","")</f>
        <v/>
      </c>
      <c r="AG352" s="3">
        <v>43244</v>
      </c>
      <c r="AH352" s="14">
        <v>20.332899999999999</v>
      </c>
      <c r="AI352" s="35">
        <v>20</v>
      </c>
      <c r="AJ352" s="14">
        <v>260.15469999999999</v>
      </c>
      <c r="AK352" s="14">
        <v>259.66480000000001</v>
      </c>
      <c r="AL352" s="14">
        <v>263.37900000000002</v>
      </c>
    </row>
    <row r="353" spans="1:38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31">
        <f>(testdata[[#This Row],[high]]+testdata[[#This Row],[low]])/2</f>
        <v>263.23</v>
      </c>
      <c r="I353" s="24">
        <f>(4*testdata[[#This Row],[price]]+3*H352+2*H351+H350)/10</f>
        <v>263.26049999999998</v>
      </c>
      <c r="J353" s="9">
        <f>(0.0962*testdata[[#This Row],[smooth]]+0.5769*I351-0.5769*I349-0.0962*I347)*(0.075*$Z352+0.54)</f>
        <v>0.49423265641197717</v>
      </c>
      <c r="K353" s="14">
        <f t="shared" si="5"/>
        <v>-0.11882570005831239</v>
      </c>
      <c r="L353" s="14">
        <f>(0.0962*testdata[[#This Row],[detrender]]+0.5769*J351-0.5769*J349-0.0962*J347)*(0.075*$Z352+0.54)</f>
        <v>-0.42708689985495563</v>
      </c>
      <c r="M353" s="9">
        <f>(0.0962*testdata[[#This Row],[I1]]+0.5769*K351-0.5769*K349-0.0962*K347)*(0.075*$Z352+0.54)</f>
        <v>-6.7413290150415186</v>
      </c>
      <c r="N353" s="9">
        <f>(0.0962*testdata[[#This Row],[Q1]]+0.5769*L351-0.5769*L349-0.0962*L347)*(0.075*$Z352+0.54)</f>
        <v>0.61851702220995897</v>
      </c>
      <c r="O353" s="9">
        <f>testdata[[#This Row],[I1]]-testdata[[#This Row],[JQ]]</f>
        <v>-0.73734272226827136</v>
      </c>
      <c r="P353" s="9">
        <f>testdata[[#This Row],[Q1]]+testdata[[#This Row],[jI]]</f>
        <v>-7.1684159148964746</v>
      </c>
      <c r="Q353" s="9">
        <f>0.2*testdata[[#This Row],[I2]]+0.8*Q352</f>
        <v>5.0446318641024908</v>
      </c>
      <c r="R353" s="9">
        <f>0.2*testdata[[#This Row],[Q2]]+0.8*R352</f>
        <v>-1.9313513370380579</v>
      </c>
      <c r="S353" s="9">
        <f>testdata[[#This Row],[I2'']]*Q352+testdata[[#This Row],[Q2'']]*R352</f>
        <v>33.941759021705678</v>
      </c>
      <c r="T353" s="9">
        <f>testdata[[#This Row],[I2'']]*R352-testdata[[#This Row],[Q2'']]*Q352</f>
        <v>9.3965217979835671</v>
      </c>
      <c r="U353" s="9">
        <f>0.2*testdata[[#This Row],[Re]]+0.8*U352</f>
        <v>28.91594234044479</v>
      </c>
      <c r="V353" s="9">
        <f>0.2*testdata[[#This Row],[Im]]+0.8*V352</f>
        <v>9.193602985974568</v>
      </c>
      <c r="W353" s="9">
        <f>IF(AND(testdata[[#This Row],[Re'']]&lt;&gt;0,testdata[[#This Row],[Im'']]&lt;&gt;0),2*PI()/ATAN(testdata[[#This Row],[Im'']]/testdata[[#This Row],[Re'']]),0)</f>
        <v>20.410865287911612</v>
      </c>
      <c r="X353" s="9">
        <f>IF(testdata[[#This Row],[pd-atan]]&gt;1.5*Z352,1.5*Z352,IF(testdata[[#This Row],[pd-atan]]&lt;0.67*Z352,0.67*Z352,testdata[[#This Row],[pd-atan]]))</f>
        <v>20.410865287911612</v>
      </c>
      <c r="Y353" s="9">
        <f>IF(testdata[[#This Row],[pd-limit1]]&lt;6,6,IF(testdata[[#This Row],[pd-limit1]]&gt;50,50,testdata[[#This Row],[pd-limit1]]))</f>
        <v>20.410865287911612</v>
      </c>
      <c r="Z353" s="14">
        <f>0.2*testdata[[#This Row],[pd-limit2]]+0.8*Z352</f>
        <v>19.663445424715853</v>
      </c>
      <c r="AA353" s="14">
        <f>0.33*testdata[[#This Row],[period]]+0.67*AA352</f>
        <v>20.111983678642481</v>
      </c>
      <c r="AB353" s="32">
        <f>TRUNC(testdata[[#This Row],[SmPd]]+0.5,0)</f>
        <v>20</v>
      </c>
      <c r="AC353" s="14">
        <f ca="1">IF(testdata[[#This Row],[PdInt]]&lt;=0,0,AVERAGE(OFFSET(testdata[[#This Row],[price]],0,0,-testdata[[#This Row],[PdInt]],1)))</f>
        <v>260.43525</v>
      </c>
      <c r="AD353" s="14">
        <f ca="1">IF(testdata[[#This Row],[i]]&lt;11,testdata[[#This Row],[price]],(4*testdata[[#This Row],[iTrend]]+3*AC352+2*AC351+AC350)/10)</f>
        <v>260.05557261904761</v>
      </c>
      <c r="AE353" s="14">
        <f>(4*testdata[[#This Row],[price]]+3*H352+2*H351+H350)/10</f>
        <v>263.26049999999998</v>
      </c>
      <c r="AF353" t="str">
        <f ca="1">IF(OR(ROUND(testdata[[#This Row],[Trendline]],4)&lt;&gt;Table3[[#This Row],[Trendline]],ROUND(testdata[[#This Row],[SmPrice]],4)&lt;&gt;Table3[[#This Row],[SmPrice]]),"ERR","")</f>
        <v/>
      </c>
      <c r="AG353" s="3">
        <v>43245</v>
      </c>
      <c r="AH353" s="14">
        <v>20.111999999999998</v>
      </c>
      <c r="AI353" s="35">
        <v>20</v>
      </c>
      <c r="AJ353" s="14">
        <v>260.43520000000001</v>
      </c>
      <c r="AK353" s="14">
        <v>260.05560000000003</v>
      </c>
      <c r="AL353" s="14">
        <v>263.26049999999998</v>
      </c>
    </row>
    <row r="354" spans="1:38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31">
        <f>(testdata[[#This Row],[high]]+testdata[[#This Row],[low]])/2</f>
        <v>260.57000000000005</v>
      </c>
      <c r="I354" s="24">
        <f>(4*testdata[[#This Row],[price]]+3*H353+2*H352+H351)/10</f>
        <v>262.12099999999998</v>
      </c>
      <c r="J354" s="9">
        <f>(0.0962*testdata[[#This Row],[smooth]]+0.5769*I352-0.5769*I350-0.0962*I348)*(0.075*$Z353+0.54)</f>
        <v>-0.3896316098534201</v>
      </c>
      <c r="K354" s="14">
        <f t="shared" si="5"/>
        <v>0.34797277442486657</v>
      </c>
      <c r="L354" s="14">
        <f>(0.0962*testdata[[#This Row],[detrender]]+0.5769*J352-0.5769*J350-0.0962*J348)*(0.075*$Z353+0.54)</f>
        <v>1.2666244755223453</v>
      </c>
      <c r="M354" s="9">
        <f>(0.0962*testdata[[#This Row],[I1]]+0.5769*K352-0.5769*K350-0.0962*K348)*(0.075*$Z353+0.54)</f>
        <v>-3.7362648205544171</v>
      </c>
      <c r="N354" s="9">
        <f>(0.0962*testdata[[#This Row],[Q1]]+0.5769*L352-0.5769*L350-0.0962*L348)*(0.075*$Z353+0.54)</f>
        <v>7.4315006706304683</v>
      </c>
      <c r="O354" s="9">
        <f>testdata[[#This Row],[I1]]-testdata[[#This Row],[JQ]]</f>
        <v>-7.0835278962056014</v>
      </c>
      <c r="P354" s="9">
        <f>testdata[[#This Row],[Q1]]+testdata[[#This Row],[jI]]</f>
        <v>-2.4696403450320719</v>
      </c>
      <c r="Q354" s="9">
        <f>0.2*testdata[[#This Row],[I2]]+0.8*Q353</f>
        <v>2.6189999120408727</v>
      </c>
      <c r="R354" s="9">
        <f>0.2*testdata[[#This Row],[Q2]]+0.8*R353</f>
        <v>-2.0390091386368607</v>
      </c>
      <c r="S354" s="9">
        <f>testdata[[#This Row],[I2'']]*Q353+testdata[[#This Row],[Q2'']]*R353</f>
        <v>17.149933434502127</v>
      </c>
      <c r="T354" s="9">
        <f>testdata[[#This Row],[I2'']]*R353-testdata[[#This Row],[Q2'']]*Q353</f>
        <v>5.2278414901409844</v>
      </c>
      <c r="U354" s="9">
        <f>0.2*testdata[[#This Row],[Re]]+0.8*U353</f>
        <v>26.562740559256262</v>
      </c>
      <c r="V354" s="9">
        <f>0.2*testdata[[#This Row],[Im]]+0.8*V353</f>
        <v>8.4004506868078508</v>
      </c>
      <c r="W354" s="9">
        <f>IF(AND(testdata[[#This Row],[Re'']]&lt;&gt;0,testdata[[#This Row],[Im'']]&lt;&gt;0),2*PI()/ATAN(testdata[[#This Row],[Im'']]/testdata[[#This Row],[Re'']]),0)</f>
        <v>20.513373022894655</v>
      </c>
      <c r="X354" s="9">
        <f>IF(testdata[[#This Row],[pd-atan]]&gt;1.5*Z353,1.5*Z353,IF(testdata[[#This Row],[pd-atan]]&lt;0.67*Z353,0.67*Z353,testdata[[#This Row],[pd-atan]]))</f>
        <v>20.513373022894655</v>
      </c>
      <c r="Y354" s="9">
        <f>IF(testdata[[#This Row],[pd-limit1]]&lt;6,6,IF(testdata[[#This Row],[pd-limit1]]&gt;50,50,testdata[[#This Row],[pd-limit1]]))</f>
        <v>20.513373022894655</v>
      </c>
      <c r="Z354" s="14">
        <f>0.2*testdata[[#This Row],[pd-limit2]]+0.8*Z353</f>
        <v>19.833430944351612</v>
      </c>
      <c r="AA354" s="14">
        <f>0.33*testdata[[#This Row],[period]]+0.67*AA353</f>
        <v>20.020061276326494</v>
      </c>
      <c r="AB354" s="32">
        <f>TRUNC(testdata[[#This Row],[SmPd]]+0.5,0)</f>
        <v>20</v>
      </c>
      <c r="AC354" s="14">
        <f ca="1">IF(testdata[[#This Row],[PdInt]]&lt;=0,0,AVERAGE(OFFSET(testdata[[#This Row],[price]],0,0,-testdata[[#This Row],[PdInt]],1)))</f>
        <v>260.59524999999996</v>
      </c>
      <c r="AD354" s="14">
        <f ca="1">IF(testdata[[#This Row],[i]]&lt;11,testdata[[#This Row],[price]],(4*testdata[[#This Row],[iTrend]]+3*AC353+2*AC352+AC351)/10)</f>
        <v>260.35624404761904</v>
      </c>
      <c r="AE354" s="14">
        <f>(4*testdata[[#This Row],[price]]+3*H353+2*H352+H351)/10</f>
        <v>262.12099999999998</v>
      </c>
      <c r="AF354" t="str">
        <f ca="1">IF(OR(ROUND(testdata[[#This Row],[Trendline]],4)&lt;&gt;Table3[[#This Row],[Trendline]],ROUND(testdata[[#This Row],[SmPrice]],4)&lt;&gt;Table3[[#This Row],[SmPrice]]),"ERR","")</f>
        <v/>
      </c>
      <c r="AG354" s="3">
        <v>43249</v>
      </c>
      <c r="AH354" s="14">
        <v>20.020099999999999</v>
      </c>
      <c r="AI354" s="35">
        <v>20</v>
      </c>
      <c r="AJ354" s="14">
        <v>260.59519999999998</v>
      </c>
      <c r="AK354" s="14">
        <v>260.3562</v>
      </c>
      <c r="AL354" s="14">
        <v>262.12099999999998</v>
      </c>
    </row>
    <row r="355" spans="1:38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31">
        <f>(testdata[[#This Row],[high]]+testdata[[#This Row],[low]])/2</f>
        <v>262.78999999999996</v>
      </c>
      <c r="I355" s="24">
        <f>(4*testdata[[#This Row],[price]]+3*H354+2*H353+H352)/10</f>
        <v>262.23500000000001</v>
      </c>
      <c r="J355" s="9">
        <f>(0.0962*testdata[[#This Row],[smooth]]+0.5769*I353-0.5769*I351-0.0962*I349)*(0.075*$Z354+0.54)</f>
        <v>-0.49544787281449026</v>
      </c>
      <c r="K355" s="14">
        <f t="shared" si="5"/>
        <v>1.0872586140111431</v>
      </c>
      <c r="L355" s="14">
        <f>(0.0962*testdata[[#This Row],[detrender]]+0.5769*J353-0.5769*J351-0.0962*J349)*(0.075*$Z354+0.54)</f>
        <v>5.2942369564787338E-3</v>
      </c>
      <c r="M355" s="9">
        <f>(0.0962*testdata[[#This Row],[I1]]+0.5769*K353-0.5769*K351-0.0962*K349)*(0.075*$Z354+0.54)</f>
        <v>-1.289462326612477</v>
      </c>
      <c r="N355" s="9">
        <f>(0.0962*testdata[[#This Row],[Q1]]+0.5769*L353-0.5769*L351-0.0962*L349)*(0.075*$Z354+0.54)</f>
        <v>4.8464924249646684</v>
      </c>
      <c r="O355" s="9">
        <f>testdata[[#This Row],[I1]]-testdata[[#This Row],[JQ]]</f>
        <v>-3.7592338109535253</v>
      </c>
      <c r="P355" s="9">
        <f>testdata[[#This Row],[Q1]]+testdata[[#This Row],[jI]]</f>
        <v>-1.2841680896559982</v>
      </c>
      <c r="Q355" s="9">
        <f>0.2*testdata[[#This Row],[I2]]+0.8*Q354</f>
        <v>1.3433531674419932</v>
      </c>
      <c r="R355" s="9">
        <f>0.2*testdata[[#This Row],[Q2]]+0.8*R354</f>
        <v>-1.8880409288406883</v>
      </c>
      <c r="S355" s="9">
        <f>testdata[[#This Row],[I2'']]*Q354+testdata[[#This Row],[Q2'']]*R354</f>
        <v>7.3679745353969981</v>
      </c>
      <c r="T355" s="9">
        <f>testdata[[#This Row],[I2'']]*R354-testdata[[#This Row],[Q2'']]*Q354</f>
        <v>2.2056696417323329</v>
      </c>
      <c r="U355" s="9">
        <f>0.2*testdata[[#This Row],[Re]]+0.8*U354</f>
        <v>22.723787354484411</v>
      </c>
      <c r="V355" s="9">
        <f>0.2*testdata[[#This Row],[Im]]+0.8*V354</f>
        <v>7.1614944777927469</v>
      </c>
      <c r="W355" s="9">
        <f>IF(AND(testdata[[#This Row],[Re'']]&lt;&gt;0,testdata[[#This Row],[Im'']]&lt;&gt;0),2*PI()/ATAN(testdata[[#This Row],[Im'']]/testdata[[#This Row],[Re'']]),0)</f>
        <v>20.580297367360206</v>
      </c>
      <c r="X355" s="9">
        <f>IF(testdata[[#This Row],[pd-atan]]&gt;1.5*Z354,1.5*Z354,IF(testdata[[#This Row],[pd-atan]]&lt;0.67*Z354,0.67*Z354,testdata[[#This Row],[pd-atan]]))</f>
        <v>20.580297367360206</v>
      </c>
      <c r="Y355" s="9">
        <f>IF(testdata[[#This Row],[pd-limit1]]&lt;6,6,IF(testdata[[#This Row],[pd-limit1]]&gt;50,50,testdata[[#This Row],[pd-limit1]]))</f>
        <v>20.580297367360206</v>
      </c>
      <c r="Z355" s="14">
        <f>0.2*testdata[[#This Row],[pd-limit2]]+0.8*Z354</f>
        <v>19.982804228953331</v>
      </c>
      <c r="AA355" s="14">
        <f>0.33*testdata[[#This Row],[period]]+0.67*AA354</f>
        <v>20.007766450693349</v>
      </c>
      <c r="AB355" s="32">
        <f>TRUNC(testdata[[#This Row],[SmPd]]+0.5,0)</f>
        <v>20</v>
      </c>
      <c r="AC355" s="14">
        <f ca="1">IF(testdata[[#This Row],[PdInt]]&lt;=0,0,AVERAGE(OFFSET(testdata[[#This Row],[price]],0,0,-testdata[[#This Row],[PdInt]],1)))</f>
        <v>260.98949999999991</v>
      </c>
      <c r="AD355" s="14">
        <f ca="1">IF(testdata[[#This Row],[i]]&lt;11,testdata[[#This Row],[price]],(4*testdata[[#This Row],[iTrend]]+3*AC354+2*AC353+AC352)/10)</f>
        <v>260.67689999999999</v>
      </c>
      <c r="AE355" s="14">
        <f>(4*testdata[[#This Row],[price]]+3*H354+2*H353+H352)/10</f>
        <v>262.23500000000001</v>
      </c>
      <c r="AF355" t="str">
        <f ca="1">IF(OR(ROUND(testdata[[#This Row],[Trendline]],4)&lt;&gt;Table3[[#This Row],[Trendline]],ROUND(testdata[[#This Row],[SmPrice]],4)&lt;&gt;Table3[[#This Row],[SmPrice]]),"ERR","")</f>
        <v/>
      </c>
      <c r="AG355" s="3">
        <v>43250</v>
      </c>
      <c r="AH355" s="14">
        <v>20.0078</v>
      </c>
      <c r="AI355" s="35">
        <v>20</v>
      </c>
      <c r="AJ355" s="14">
        <v>260.98950000000002</v>
      </c>
      <c r="AK355" s="14">
        <v>260.67689999999999</v>
      </c>
      <c r="AL355" s="14">
        <v>262.23500000000001</v>
      </c>
    </row>
    <row r="356" spans="1:38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31">
        <f>(testdata[[#This Row],[high]]+testdata[[#This Row],[low]])/2</f>
        <v>262.40999999999997</v>
      </c>
      <c r="I356" s="24">
        <f>(4*testdata[[#This Row],[price]]+3*H355+2*H354+H353)/10</f>
        <v>262.23799999999994</v>
      </c>
      <c r="J356" s="9">
        <f>(0.0962*testdata[[#This Row],[smooth]]+0.5769*I354-0.5769*I352-0.0962*I350)*(0.075*$Z355+0.54)</f>
        <v>-1.748754130698797</v>
      </c>
      <c r="K356" s="14">
        <f t="shared" si="5"/>
        <v>0.49423265641197717</v>
      </c>
      <c r="L356" s="14">
        <f>(0.0962*testdata[[#This Row],[detrender]]+0.5769*J354-0.5769*J352-0.0962*J350)*(0.075*$Z355+0.54)</f>
        <v>-2.056685799685317</v>
      </c>
      <c r="M356" s="9">
        <f>(0.0962*testdata[[#This Row],[I1]]+0.5769*K354-0.5769*K352-0.0962*K350)*(0.075*$Z355+0.54)</f>
        <v>-0.43519128148654751</v>
      </c>
      <c r="N356" s="9">
        <f>(0.0962*testdata[[#This Row],[Q1]]+0.5769*L354-0.5769*L352-0.0962*L350)*(0.075*$Z355+0.54)</f>
        <v>3.9826556482008568</v>
      </c>
      <c r="O356" s="9">
        <f>testdata[[#This Row],[I1]]-testdata[[#This Row],[JQ]]</f>
        <v>-3.4884229917888798</v>
      </c>
      <c r="P356" s="9">
        <f>testdata[[#This Row],[Q1]]+testdata[[#This Row],[jI]]</f>
        <v>-2.4918770811718645</v>
      </c>
      <c r="Q356" s="9">
        <f>0.2*testdata[[#This Row],[I2]]+0.8*Q355</f>
        <v>0.37699793559581862</v>
      </c>
      <c r="R356" s="9">
        <f>0.2*testdata[[#This Row],[Q2]]+0.8*R355</f>
        <v>-2.0088081593069238</v>
      </c>
      <c r="S356" s="9">
        <f>testdata[[#This Row],[I2'']]*Q355+testdata[[#This Row],[Q2'']]*R355</f>
        <v>4.2991533938623334</v>
      </c>
      <c r="T356" s="9">
        <f>testdata[[#This Row],[I2'']]*R355-testdata[[#This Row],[Q2'']]*Q355</f>
        <v>1.9867512710949247</v>
      </c>
      <c r="U356" s="9">
        <f>0.2*testdata[[#This Row],[Re]]+0.8*U355</f>
        <v>19.038860562359996</v>
      </c>
      <c r="V356" s="9">
        <f>0.2*testdata[[#This Row],[Im]]+0.8*V355</f>
        <v>6.1265458364531824</v>
      </c>
      <c r="W356" s="9">
        <f>IF(AND(testdata[[#This Row],[Re'']]&lt;&gt;0,testdata[[#This Row],[Im'']]&lt;&gt;0),2*PI()/ATAN(testdata[[#This Row],[Im'']]/testdata[[#This Row],[Re'']]),0)</f>
        <v>20.18192846664585</v>
      </c>
      <c r="X356" s="9">
        <f>IF(testdata[[#This Row],[pd-atan]]&gt;1.5*Z355,1.5*Z355,IF(testdata[[#This Row],[pd-atan]]&lt;0.67*Z355,0.67*Z355,testdata[[#This Row],[pd-atan]]))</f>
        <v>20.18192846664585</v>
      </c>
      <c r="Y356" s="9">
        <f>IF(testdata[[#This Row],[pd-limit1]]&lt;6,6,IF(testdata[[#This Row],[pd-limit1]]&gt;50,50,testdata[[#This Row],[pd-limit1]]))</f>
        <v>20.18192846664585</v>
      </c>
      <c r="Z356" s="14">
        <f>0.2*testdata[[#This Row],[pd-limit2]]+0.8*Z355</f>
        <v>20.022629076491835</v>
      </c>
      <c r="AA356" s="14">
        <f>0.33*testdata[[#This Row],[period]]+0.67*AA355</f>
        <v>20.01267111720685</v>
      </c>
      <c r="AB356" s="32">
        <f>TRUNC(testdata[[#This Row],[SmPd]]+0.5,0)</f>
        <v>20</v>
      </c>
      <c r="AC356" s="14">
        <f ca="1">IF(testdata[[#This Row],[PdInt]]&lt;=0,0,AVERAGE(OFFSET(testdata[[#This Row],[price]],0,0,-testdata[[#This Row],[PdInt]],1)))</f>
        <v>261.33524999999997</v>
      </c>
      <c r="AD356" s="14">
        <f ca="1">IF(testdata[[#This Row],[i]]&lt;11,testdata[[#This Row],[price]],(4*testdata[[#This Row],[iTrend]]+3*AC355+2*AC354+AC353)/10)</f>
        <v>260.99352499999998</v>
      </c>
      <c r="AE356" s="14">
        <f>(4*testdata[[#This Row],[price]]+3*H355+2*H354+H353)/10</f>
        <v>262.23799999999994</v>
      </c>
      <c r="AF356" t="str">
        <f ca="1">IF(OR(ROUND(testdata[[#This Row],[Trendline]],4)&lt;&gt;Table3[[#This Row],[Trendline]],ROUND(testdata[[#This Row],[SmPrice]],4)&lt;&gt;Table3[[#This Row],[SmPrice]]),"ERR","")</f>
        <v/>
      </c>
      <c r="AG356" s="3">
        <v>43251</v>
      </c>
      <c r="AH356" s="14">
        <v>20.012699999999999</v>
      </c>
      <c r="AI356" s="35">
        <v>20</v>
      </c>
      <c r="AJ356" s="14">
        <v>261.33519999999999</v>
      </c>
      <c r="AK356" s="14">
        <v>260.99349999999998</v>
      </c>
      <c r="AL356" s="14">
        <v>262.238</v>
      </c>
    </row>
    <row r="357" spans="1:38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31">
        <f>(testdata[[#This Row],[high]]+testdata[[#This Row],[low]])/2</f>
        <v>264.12</v>
      </c>
      <c r="I357" s="24">
        <f>(4*testdata[[#This Row],[price]]+3*H356+2*H355+H354)/10</f>
        <v>262.98599999999999</v>
      </c>
      <c r="J357" s="9">
        <f>(0.0962*testdata[[#This Row],[smooth]]+0.5769*I355-0.5769*I353-0.0962*I351)*(0.075*$Z356+0.54)</f>
        <v>-1.3149345501968823</v>
      </c>
      <c r="K357" s="14">
        <f t="shared" si="5"/>
        <v>-0.3896316098534201</v>
      </c>
      <c r="L357" s="14">
        <f>(0.0962*testdata[[#This Row],[detrender]]+0.5769*J355-0.5769*J353-0.0962*J351)*(0.075*$Z356+0.54)</f>
        <v>-1.4923139997543615</v>
      </c>
      <c r="M357" s="9">
        <f>(0.0962*testdata[[#This Row],[I1]]+0.5769*K355-0.5769*K353-0.0962*K351)*(0.075*$Z356+0.54)</f>
        <v>1.2835601588404788</v>
      </c>
      <c r="N357" s="9">
        <f>(0.0962*testdata[[#This Row],[Q1]]+0.5769*L355-0.5769*L353-0.0962*L351)*(0.075*$Z356+0.54)</f>
        <v>0.95951994622994929</v>
      </c>
      <c r="O357" s="9">
        <f>testdata[[#This Row],[I1]]-testdata[[#This Row],[JQ]]</f>
        <v>-1.3491515560833693</v>
      </c>
      <c r="P357" s="9">
        <f>testdata[[#This Row],[Q1]]+testdata[[#This Row],[jI]]</f>
        <v>-0.20875384091388272</v>
      </c>
      <c r="Q357" s="9">
        <f>0.2*testdata[[#This Row],[I2]]+0.8*Q356</f>
        <v>3.1768037259981008E-2</v>
      </c>
      <c r="R357" s="9">
        <f>0.2*testdata[[#This Row],[Q2]]+0.8*R356</f>
        <v>-1.6487972956283157</v>
      </c>
      <c r="S357" s="9">
        <f>testdata[[#This Row],[I2'']]*Q356+testdata[[#This Row],[Q2'']]*R356</f>
        <v>3.3240939449662945</v>
      </c>
      <c r="T357" s="9">
        <f>testdata[[#This Row],[I2'']]*R356-testdata[[#This Row],[Q2'']]*Q356</f>
        <v>0.55777728421482742</v>
      </c>
      <c r="U357" s="9">
        <f>0.2*testdata[[#This Row],[Re]]+0.8*U356</f>
        <v>15.895907238881257</v>
      </c>
      <c r="V357" s="9">
        <f>0.2*testdata[[#This Row],[Im]]+0.8*V356</f>
        <v>5.0127921260055119</v>
      </c>
      <c r="W357" s="9">
        <f>IF(AND(testdata[[#This Row],[Re'']]&lt;&gt;0,testdata[[#This Row],[Im'']]&lt;&gt;0),2*PI()/ATAN(testdata[[#This Row],[Im'']]/testdata[[#This Row],[Re'']]),0)</f>
        <v>20.568223330100288</v>
      </c>
      <c r="X357" s="9">
        <f>IF(testdata[[#This Row],[pd-atan]]&gt;1.5*Z356,1.5*Z356,IF(testdata[[#This Row],[pd-atan]]&lt;0.67*Z356,0.67*Z356,testdata[[#This Row],[pd-atan]]))</f>
        <v>20.568223330100288</v>
      </c>
      <c r="Y357" s="9">
        <f>IF(testdata[[#This Row],[pd-limit1]]&lt;6,6,IF(testdata[[#This Row],[pd-limit1]]&gt;50,50,testdata[[#This Row],[pd-limit1]]))</f>
        <v>20.568223330100288</v>
      </c>
      <c r="Z357" s="14">
        <f>0.2*testdata[[#This Row],[pd-limit2]]+0.8*Z356</f>
        <v>20.131747927213528</v>
      </c>
      <c r="AA357" s="14">
        <f>0.33*testdata[[#This Row],[period]]+0.67*AA356</f>
        <v>20.051966464509054</v>
      </c>
      <c r="AB357" s="32">
        <f>TRUNC(testdata[[#This Row],[SmPd]]+0.5,0)</f>
        <v>20</v>
      </c>
      <c r="AC357" s="14">
        <f ca="1">IF(testdata[[#This Row],[PdInt]]&lt;=0,0,AVERAGE(OFFSET(testdata[[#This Row],[price]],0,0,-testdata[[#This Row],[PdInt]],1)))</f>
        <v>261.91224999999997</v>
      </c>
      <c r="AD357" s="14">
        <f ca="1">IF(testdata[[#This Row],[i]]&lt;11,testdata[[#This Row],[price]],(4*testdata[[#This Row],[iTrend]]+3*AC356+2*AC355+AC354)/10)</f>
        <v>261.42289999999991</v>
      </c>
      <c r="AE357" s="14">
        <f>(4*testdata[[#This Row],[price]]+3*H356+2*H355+H354)/10</f>
        <v>262.98599999999999</v>
      </c>
      <c r="AF357" t="str">
        <f ca="1">IF(OR(ROUND(testdata[[#This Row],[Trendline]],4)&lt;&gt;Table3[[#This Row],[Trendline]],ROUND(testdata[[#This Row],[SmPrice]],4)&lt;&gt;Table3[[#This Row],[SmPrice]]),"ERR","")</f>
        <v/>
      </c>
      <c r="AG357" s="3">
        <v>43252</v>
      </c>
      <c r="AH357" s="14">
        <v>20.052</v>
      </c>
      <c r="AI357" s="35">
        <v>20</v>
      </c>
      <c r="AJ357" s="14">
        <v>261.91219999999998</v>
      </c>
      <c r="AK357" s="14">
        <v>261.42290000000003</v>
      </c>
      <c r="AL357" s="14">
        <v>262.98599999999999</v>
      </c>
    </row>
    <row r="358" spans="1:38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31">
        <f>(testdata[[#This Row],[high]]+testdata[[#This Row],[low]])/2</f>
        <v>265.64999999999998</v>
      </c>
      <c r="I358" s="24">
        <f>(4*testdata[[#This Row],[price]]+3*H357+2*H356+H355)/10</f>
        <v>264.25699999999995</v>
      </c>
      <c r="J358" s="9">
        <f>(0.0962*testdata[[#This Row],[smooth]]+0.5769*I356-0.5769*I354-0.0962*I352)*(0.075*$Z357+0.54)</f>
        <v>0.31150177601937706</v>
      </c>
      <c r="K358" s="14">
        <f t="shared" si="5"/>
        <v>-0.49544787281449026</v>
      </c>
      <c r="L358" s="14">
        <f>(0.0962*testdata[[#This Row],[detrender]]+0.5769*J356-0.5769*J354-0.0962*J352)*(0.075*$Z357+0.54)</f>
        <v>-1.7602443549032141</v>
      </c>
      <c r="M358" s="9">
        <f>(0.0962*testdata[[#This Row],[I1]]+0.5769*K356-0.5769*K354-0.0962*K352)*(0.075*$Z357+0.54)</f>
        <v>5.3526594629916477E-3</v>
      </c>
      <c r="N358" s="9">
        <f>(0.0962*testdata[[#This Row],[Q1]]+0.5769*L356-0.5769*L354-0.0962*L352)*(0.075*$Z357+0.54)</f>
        <v>-4.0267440172645665</v>
      </c>
      <c r="O358" s="9">
        <f>testdata[[#This Row],[I1]]-testdata[[#This Row],[JQ]]</f>
        <v>3.5312961444500761</v>
      </c>
      <c r="P358" s="9">
        <f>testdata[[#This Row],[Q1]]+testdata[[#This Row],[jI]]</f>
        <v>-1.7548916954402225</v>
      </c>
      <c r="Q358" s="9">
        <f>0.2*testdata[[#This Row],[I2]]+0.8*Q357</f>
        <v>0.73167365869800005</v>
      </c>
      <c r="R358" s="9">
        <f>0.2*testdata[[#This Row],[Q2]]+0.8*R357</f>
        <v>-1.6700161755906973</v>
      </c>
      <c r="S358" s="9">
        <f>testdata[[#This Row],[I2'']]*Q357+testdata[[#This Row],[Q2'']]*R357</f>
        <v>2.7767619900211487</v>
      </c>
      <c r="T358" s="9">
        <f>testdata[[#This Row],[I2'']]*R357-testdata[[#This Row],[Q2'']]*Q357</f>
        <v>-1.1533284136528015</v>
      </c>
      <c r="U358" s="9">
        <f>0.2*testdata[[#This Row],[Re]]+0.8*U357</f>
        <v>13.272078189109235</v>
      </c>
      <c r="V358" s="9">
        <f>0.2*testdata[[#This Row],[Im]]+0.8*V357</f>
        <v>3.7795680180738493</v>
      </c>
      <c r="W358" s="9">
        <f>IF(AND(testdata[[#This Row],[Re'']]&lt;&gt;0,testdata[[#This Row],[Im'']]&lt;&gt;0),2*PI()/ATAN(testdata[[#This Row],[Im'']]/testdata[[#This Row],[Re'']]),0)</f>
        <v>22.647668670774298</v>
      </c>
      <c r="X358" s="9">
        <f>IF(testdata[[#This Row],[pd-atan]]&gt;1.5*Z357,1.5*Z357,IF(testdata[[#This Row],[pd-atan]]&lt;0.67*Z357,0.67*Z357,testdata[[#This Row],[pd-atan]]))</f>
        <v>22.647668670774298</v>
      </c>
      <c r="Y358" s="9">
        <f>IF(testdata[[#This Row],[pd-limit1]]&lt;6,6,IF(testdata[[#This Row],[pd-limit1]]&gt;50,50,testdata[[#This Row],[pd-limit1]]))</f>
        <v>22.647668670774298</v>
      </c>
      <c r="Z358" s="14">
        <f>0.2*testdata[[#This Row],[pd-limit2]]+0.8*Z357</f>
        <v>20.634932075925683</v>
      </c>
      <c r="AA358" s="14">
        <f>0.33*testdata[[#This Row],[period]]+0.67*AA357</f>
        <v>20.244345116276541</v>
      </c>
      <c r="AB358" s="32">
        <f>TRUNC(testdata[[#This Row],[SmPd]]+0.5,0)</f>
        <v>20</v>
      </c>
      <c r="AC358" s="14">
        <f ca="1">IF(testdata[[#This Row],[PdInt]]&lt;=0,0,AVERAGE(OFFSET(testdata[[#This Row],[price]],0,0,-testdata[[#This Row],[PdInt]],1)))</f>
        <v>262.43199999999996</v>
      </c>
      <c r="AD358" s="14">
        <f ca="1">IF(testdata[[#This Row],[i]]&lt;11,testdata[[#This Row],[price]],(4*testdata[[#This Row],[iTrend]]+3*AC357+2*AC356+AC355)/10)</f>
        <v>261.91247499999992</v>
      </c>
      <c r="AE358" s="14">
        <f>(4*testdata[[#This Row],[price]]+3*H357+2*H356+H355)/10</f>
        <v>264.25699999999995</v>
      </c>
      <c r="AF358" t="str">
        <f ca="1">IF(OR(ROUND(testdata[[#This Row],[Trendline]],4)&lt;&gt;Table3[[#This Row],[Trendline]],ROUND(testdata[[#This Row],[SmPrice]],4)&lt;&gt;Table3[[#This Row],[SmPrice]]),"ERR","")</f>
        <v/>
      </c>
      <c r="AG358" s="3">
        <v>43255</v>
      </c>
      <c r="AH358" s="14">
        <v>20.244299999999999</v>
      </c>
      <c r="AI358" s="35">
        <v>20</v>
      </c>
      <c r="AJ358" s="14">
        <v>262.43200000000002</v>
      </c>
      <c r="AK358" s="14">
        <v>261.91250000000002</v>
      </c>
      <c r="AL358" s="14">
        <v>264.25700000000001</v>
      </c>
    </row>
    <row r="359" spans="1:38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31">
        <f>(testdata[[#This Row],[high]]+testdata[[#This Row],[low]])/2</f>
        <v>265.77999999999997</v>
      </c>
      <c r="I359" s="24">
        <f>(4*testdata[[#This Row],[price]]+3*H358+2*H357+H356)/10</f>
        <v>265.07199999999995</v>
      </c>
      <c r="J359" s="9">
        <f>(0.0962*testdata[[#This Row],[smooth]]+0.5769*I357-0.5769*I355-0.0962*I353)*(0.075*$Z358+0.54)</f>
        <v>1.2682670873916131</v>
      </c>
      <c r="K359" s="14">
        <f t="shared" si="5"/>
        <v>-1.748754130698797</v>
      </c>
      <c r="L359" s="14">
        <f>(0.0962*testdata[[#This Row],[detrender]]+0.5769*J357-0.5769*J355-0.0962*J353)*(0.075*$Z358+0.54)</f>
        <v>-0.83149849054481129</v>
      </c>
      <c r="M359" s="9">
        <f>(0.0962*testdata[[#This Row],[I1]]+0.5769*K357-0.5769*K355-0.0962*K353)*(0.075*$Z358+0.54)</f>
        <v>-2.1060266282161284</v>
      </c>
      <c r="N359" s="9">
        <f>(0.0962*testdata[[#This Row],[Q1]]+0.5769*L357-0.5769*L355-0.0962*L353)*(0.075*$Z358+0.54)</f>
        <v>-1.8848589597135028</v>
      </c>
      <c r="O359" s="9">
        <f>testdata[[#This Row],[I1]]-testdata[[#This Row],[JQ]]</f>
        <v>0.13610482901470577</v>
      </c>
      <c r="P359" s="9">
        <f>testdata[[#This Row],[Q1]]+testdata[[#This Row],[jI]]</f>
        <v>-2.9375251187609397</v>
      </c>
      <c r="Q359" s="9">
        <f>0.2*testdata[[#This Row],[I2]]+0.8*Q358</f>
        <v>0.61255989276134126</v>
      </c>
      <c r="R359" s="9">
        <f>0.2*testdata[[#This Row],[Q2]]+0.8*R358</f>
        <v>-1.9235179642247457</v>
      </c>
      <c r="S359" s="9">
        <f>testdata[[#This Row],[I2'']]*Q358+testdata[[#This Row],[Q2'']]*R358</f>
        <v>3.6605000522029587</v>
      </c>
      <c r="T359" s="9">
        <f>testdata[[#This Row],[I2'']]*R358-testdata[[#This Row],[Q2'']]*Q358</f>
        <v>0.38440249702610574</v>
      </c>
      <c r="U359" s="9">
        <f>0.2*testdata[[#This Row],[Re]]+0.8*U358</f>
        <v>11.34976256172798</v>
      </c>
      <c r="V359" s="9">
        <f>0.2*testdata[[#This Row],[Im]]+0.8*V358</f>
        <v>3.1005349138643008</v>
      </c>
      <c r="W359" s="9">
        <f>IF(AND(testdata[[#This Row],[Re'']]&lt;&gt;0,testdata[[#This Row],[Im'']]&lt;&gt;0),2*PI()/ATAN(testdata[[#This Row],[Im'']]/testdata[[#This Row],[Re'']]),0)</f>
        <v>23.561302180836027</v>
      </c>
      <c r="X359" s="9">
        <f>IF(testdata[[#This Row],[pd-atan]]&gt;1.5*Z358,1.5*Z358,IF(testdata[[#This Row],[pd-atan]]&lt;0.67*Z358,0.67*Z358,testdata[[#This Row],[pd-atan]]))</f>
        <v>23.561302180836027</v>
      </c>
      <c r="Y359" s="9">
        <f>IF(testdata[[#This Row],[pd-limit1]]&lt;6,6,IF(testdata[[#This Row],[pd-limit1]]&gt;50,50,testdata[[#This Row],[pd-limit1]]))</f>
        <v>23.561302180836027</v>
      </c>
      <c r="Z359" s="14">
        <f>0.2*testdata[[#This Row],[pd-limit2]]+0.8*Z358</f>
        <v>21.220206096907752</v>
      </c>
      <c r="AA359" s="14">
        <f>0.33*testdata[[#This Row],[period]]+0.67*AA358</f>
        <v>20.566379239884842</v>
      </c>
      <c r="AB359" s="32">
        <f>TRUNC(testdata[[#This Row],[SmPd]]+0.5,0)</f>
        <v>21</v>
      </c>
      <c r="AC359" s="14">
        <f ca="1">IF(testdata[[#This Row],[PdInt]]&lt;=0,0,AVERAGE(OFFSET(testdata[[#This Row],[price]],0,0,-testdata[[#This Row],[PdInt]],1)))</f>
        <v>262.59142857142854</v>
      </c>
      <c r="AD359" s="14">
        <f ca="1">IF(testdata[[#This Row],[i]]&lt;11,testdata[[#This Row],[price]],(4*testdata[[#This Row],[iTrend]]+3*AC358+2*AC357+AC356)/10)</f>
        <v>262.28214642857137</v>
      </c>
      <c r="AE359" s="14">
        <f>(4*testdata[[#This Row],[price]]+3*H358+2*H357+H356)/10</f>
        <v>265.07199999999995</v>
      </c>
      <c r="AF359" t="str">
        <f ca="1">IF(OR(ROUND(testdata[[#This Row],[Trendline]],4)&lt;&gt;Table3[[#This Row],[Trendline]],ROUND(testdata[[#This Row],[SmPrice]],4)&lt;&gt;Table3[[#This Row],[SmPrice]]),"ERR","")</f>
        <v/>
      </c>
      <c r="AG359" s="3">
        <v>43256</v>
      </c>
      <c r="AH359" s="14">
        <v>20.566400000000002</v>
      </c>
      <c r="AI359" s="35">
        <v>21</v>
      </c>
      <c r="AJ359" s="14">
        <v>262.59140000000002</v>
      </c>
      <c r="AK359" s="14">
        <v>262.28210000000001</v>
      </c>
      <c r="AL359" s="14">
        <v>265.072</v>
      </c>
    </row>
    <row r="360" spans="1:38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31">
        <f>(testdata[[#This Row],[high]]+testdata[[#This Row],[low]])/2</f>
        <v>267.185</v>
      </c>
      <c r="I360" s="24">
        <f>(4*testdata[[#This Row],[price]]+3*H359+2*H358+H357)/10</f>
        <v>266.14999999999998</v>
      </c>
      <c r="J360" s="9">
        <f>(0.0962*testdata[[#This Row],[smooth]]+0.5769*I358-0.5769*I356-0.0962*I354)*(0.075*$Z359+0.54)</f>
        <v>3.308859938454034</v>
      </c>
      <c r="K360" s="14">
        <f t="shared" si="5"/>
        <v>-1.3149345501968823</v>
      </c>
      <c r="L360" s="14">
        <f>(0.0962*testdata[[#This Row],[detrender]]+0.5769*J358-0.5769*J356-0.0962*J354)*(0.075*$Z359+0.54)</f>
        <v>3.2918197929170945</v>
      </c>
      <c r="M360" s="9">
        <f>(0.0962*testdata[[#This Row],[I1]]+0.5769*K358-0.5769*K356-0.0962*K354)*(0.075*$Z359+0.54)</f>
        <v>-1.5579638291051237</v>
      </c>
      <c r="N360" s="9">
        <f>(0.0962*testdata[[#This Row],[Q1]]+0.5769*L358-0.5769*L356-0.0962*L354)*(0.075*$Z359+0.54)</f>
        <v>0.77979544591877703</v>
      </c>
      <c r="O360" s="9">
        <f>testdata[[#This Row],[I1]]-testdata[[#This Row],[JQ]]</f>
        <v>-2.0947299961156594</v>
      </c>
      <c r="P360" s="9">
        <f>testdata[[#This Row],[Q1]]+testdata[[#This Row],[jI]]</f>
        <v>1.7338559638119708</v>
      </c>
      <c r="Q360" s="9">
        <f>0.2*testdata[[#This Row],[I2]]+0.8*Q359</f>
        <v>7.1101914985941095E-2</v>
      </c>
      <c r="R360" s="9">
        <f>0.2*testdata[[#This Row],[Q2]]+0.8*R359</f>
        <v>-1.1920431786174024</v>
      </c>
      <c r="S360" s="9">
        <f>testdata[[#This Row],[I2'']]*Q359+testdata[[#This Row],[Q2'']]*R359</f>
        <v>2.336470649621055</v>
      </c>
      <c r="T360" s="9">
        <f>testdata[[#This Row],[I2'']]*R359-testdata[[#This Row],[Q2'']]*Q359</f>
        <v>0.59343203089452601</v>
      </c>
      <c r="U360" s="9">
        <f>0.2*testdata[[#This Row],[Re]]+0.8*U359</f>
        <v>9.5471041793065954</v>
      </c>
      <c r="V360" s="9">
        <f>0.2*testdata[[#This Row],[Im]]+0.8*V359</f>
        <v>2.599114337270346</v>
      </c>
      <c r="W360" s="9">
        <f>IF(AND(testdata[[#This Row],[Re'']]&lt;&gt;0,testdata[[#This Row],[Im'']]&lt;&gt;0),2*PI()/ATAN(testdata[[#This Row],[Im'']]/testdata[[#This Row],[Re'']]),0)</f>
        <v>23.638815588075854</v>
      </c>
      <c r="X360" s="9">
        <f>IF(testdata[[#This Row],[pd-atan]]&gt;1.5*Z359,1.5*Z359,IF(testdata[[#This Row],[pd-atan]]&lt;0.67*Z359,0.67*Z359,testdata[[#This Row],[pd-atan]]))</f>
        <v>23.638815588075854</v>
      </c>
      <c r="Y360" s="9">
        <f>IF(testdata[[#This Row],[pd-limit1]]&lt;6,6,IF(testdata[[#This Row],[pd-limit1]]&gt;50,50,testdata[[#This Row],[pd-limit1]]))</f>
        <v>23.638815588075854</v>
      </c>
      <c r="Z360" s="14">
        <f>0.2*testdata[[#This Row],[pd-limit2]]+0.8*Z359</f>
        <v>21.703927995141374</v>
      </c>
      <c r="AA360" s="14">
        <f>0.33*testdata[[#This Row],[period]]+0.67*AA359</f>
        <v>20.9417703291195</v>
      </c>
      <c r="AB360" s="32">
        <f>TRUNC(testdata[[#This Row],[SmPd]]+0.5,0)</f>
        <v>21</v>
      </c>
      <c r="AC360" s="14">
        <f ca="1">IF(testdata[[#This Row],[PdInt]]&lt;=0,0,AVERAGE(OFFSET(testdata[[#This Row],[price]],0,0,-testdata[[#This Row],[PdInt]],1)))</f>
        <v>263.01714285714286</v>
      </c>
      <c r="AD360" s="14">
        <f ca="1">IF(testdata[[#This Row],[i]]&lt;11,testdata[[#This Row],[price]],(4*testdata[[#This Row],[iTrend]]+3*AC359+2*AC358+AC357)/10)</f>
        <v>262.66191071428568</v>
      </c>
      <c r="AE360" s="14">
        <f>(4*testdata[[#This Row],[price]]+3*H359+2*H358+H357)/10</f>
        <v>266.14999999999998</v>
      </c>
      <c r="AF360" t="str">
        <f ca="1">IF(OR(ROUND(testdata[[#This Row],[Trendline]],4)&lt;&gt;Table3[[#This Row],[Trendline]],ROUND(testdata[[#This Row],[SmPrice]],4)&lt;&gt;Table3[[#This Row],[SmPrice]]),"ERR","")</f>
        <v/>
      </c>
      <c r="AG360" s="3">
        <v>43257</v>
      </c>
      <c r="AH360" s="14">
        <v>20.941800000000001</v>
      </c>
      <c r="AI360" s="35">
        <v>21</v>
      </c>
      <c r="AJ360" s="14">
        <v>263.01710000000003</v>
      </c>
      <c r="AK360" s="14">
        <v>262.6619</v>
      </c>
      <c r="AL360" s="14">
        <v>266.14999999999998</v>
      </c>
    </row>
    <row r="361" spans="1:38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31">
        <f>(testdata[[#This Row],[high]]+testdata[[#This Row],[low]])/2</f>
        <v>268.15499999999997</v>
      </c>
      <c r="I361" s="24">
        <f>(4*testdata[[#This Row],[price]]+3*H360+2*H359+H358)/10</f>
        <v>267.13849999999996</v>
      </c>
      <c r="J361" s="9">
        <f>(0.0962*testdata[[#This Row],[smooth]]+0.5769*I359-0.5769*I357-0.0962*I355)*(0.075*$Z360+0.54)</f>
        <v>3.6313379844669953</v>
      </c>
      <c r="K361" s="14">
        <f t="shared" si="5"/>
        <v>0.31150177601937706</v>
      </c>
      <c r="L361" s="14">
        <f>(0.0962*testdata[[#This Row],[detrender]]+0.5769*J359-0.5769*J357-0.0962*J355)*(0.075*$Z360+0.54)</f>
        <v>4.0911613058753744</v>
      </c>
      <c r="M361" s="9">
        <f>(0.0962*testdata[[#This Row],[I1]]+0.5769*K359-0.5769*K357-0.0962*K355)*(0.075*$Z360+0.54)</f>
        <v>-1.8614973408751025</v>
      </c>
      <c r="N361" s="9">
        <f>(0.0962*testdata[[#This Row],[Q1]]+0.5769*L359-0.5769*L357-0.0962*L355)*(0.075*$Z360+0.54)</f>
        <v>1.6784905799108427</v>
      </c>
      <c r="O361" s="9">
        <f>testdata[[#This Row],[I1]]-testdata[[#This Row],[JQ]]</f>
        <v>-1.3669888038914657</v>
      </c>
      <c r="P361" s="9">
        <f>testdata[[#This Row],[Q1]]+testdata[[#This Row],[jI]]</f>
        <v>2.2296639650002721</v>
      </c>
      <c r="Q361" s="9">
        <f>0.2*testdata[[#This Row],[I2]]+0.8*Q360</f>
        <v>-0.21651622878954027</v>
      </c>
      <c r="R361" s="9">
        <f>0.2*testdata[[#This Row],[Q2]]+0.8*R360</f>
        <v>-0.5077017498938674</v>
      </c>
      <c r="S361" s="9">
        <f>testdata[[#This Row],[I2'']]*Q360+testdata[[#This Row],[Q2'']]*R360</f>
        <v>0.58980768924063276</v>
      </c>
      <c r="T361" s="9">
        <f>testdata[[#This Row],[I2'']]*R360-testdata[[#This Row],[Q2'']]*Q360</f>
        <v>0.29419526024770359</v>
      </c>
      <c r="U361" s="9">
        <f>0.2*testdata[[#This Row],[Re]]+0.8*U360</f>
        <v>7.7556448812934029</v>
      </c>
      <c r="V361" s="9">
        <f>0.2*testdata[[#This Row],[Im]]+0.8*V360</f>
        <v>2.1381305218658175</v>
      </c>
      <c r="W361" s="9">
        <f>IF(AND(testdata[[#This Row],[Re'']]&lt;&gt;0,testdata[[#This Row],[Im'']]&lt;&gt;0),2*PI()/ATAN(testdata[[#This Row],[Im'']]/testdata[[#This Row],[Re'']]),0)</f>
        <v>23.357149133122306</v>
      </c>
      <c r="X361" s="9">
        <f>IF(testdata[[#This Row],[pd-atan]]&gt;1.5*Z360,1.5*Z360,IF(testdata[[#This Row],[pd-atan]]&lt;0.67*Z360,0.67*Z360,testdata[[#This Row],[pd-atan]]))</f>
        <v>23.357149133122306</v>
      </c>
      <c r="Y361" s="9">
        <f>IF(testdata[[#This Row],[pd-limit1]]&lt;6,6,IF(testdata[[#This Row],[pd-limit1]]&gt;50,50,testdata[[#This Row],[pd-limit1]]))</f>
        <v>23.357149133122306</v>
      </c>
      <c r="Z361" s="14">
        <f>0.2*testdata[[#This Row],[pd-limit2]]+0.8*Z360</f>
        <v>22.034572222737562</v>
      </c>
      <c r="AA361" s="14">
        <f>0.33*testdata[[#This Row],[period]]+0.67*AA360</f>
        <v>21.302394954013462</v>
      </c>
      <c r="AB361" s="32">
        <f>TRUNC(testdata[[#This Row],[SmPd]]+0.5,0)</f>
        <v>21</v>
      </c>
      <c r="AC361" s="14">
        <f ca="1">IF(testdata[[#This Row],[PdInt]]&lt;=0,0,AVERAGE(OFFSET(testdata[[#This Row],[price]],0,0,-testdata[[#This Row],[PdInt]],1)))</f>
        <v>263.52690476190475</v>
      </c>
      <c r="AD361" s="14">
        <f ca="1">IF(testdata[[#This Row],[i]]&lt;11,testdata[[#This Row],[price]],(4*testdata[[#This Row],[iTrend]]+3*AC360+2*AC359+AC358)/10)</f>
        <v>263.07739047619043</v>
      </c>
      <c r="AE361" s="14">
        <f>(4*testdata[[#This Row],[price]]+3*H360+2*H359+H358)/10</f>
        <v>267.13849999999996</v>
      </c>
      <c r="AF361" t="str">
        <f ca="1">IF(OR(ROUND(testdata[[#This Row],[Trendline]],4)&lt;&gt;Table3[[#This Row],[Trendline]],ROUND(testdata[[#This Row],[SmPrice]],4)&lt;&gt;Table3[[#This Row],[SmPrice]]),"ERR","")</f>
        <v/>
      </c>
      <c r="AG361" s="3">
        <v>43258</v>
      </c>
      <c r="AH361" s="14">
        <v>21.302399999999999</v>
      </c>
      <c r="AI361" s="35">
        <v>21</v>
      </c>
      <c r="AJ361" s="14">
        <v>263.52690000000001</v>
      </c>
      <c r="AK361" s="14">
        <v>263.07740000000001</v>
      </c>
      <c r="AL361" s="14">
        <v>267.13850000000002</v>
      </c>
    </row>
    <row r="362" spans="1:38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31">
        <f>(testdata[[#This Row],[high]]+testdata[[#This Row],[low]])/2</f>
        <v>268.29499999999996</v>
      </c>
      <c r="I362" s="24">
        <f>(4*testdata[[#This Row],[price]]+3*H361+2*H360+H359)/10</f>
        <v>267.77949999999998</v>
      </c>
      <c r="J362" s="9">
        <f>(0.0962*testdata[[#This Row],[smooth]]+0.5769*I360-0.5769*I358-0.0962*I356)*(0.075*$Z361+0.54)</f>
        <v>3.5633230748844995</v>
      </c>
      <c r="K362" s="14">
        <f t="shared" si="5"/>
        <v>1.2682670873916131</v>
      </c>
      <c r="L362" s="14">
        <f>(0.0962*testdata[[#This Row],[detrender]]+0.5769*J360-0.5769*J358-0.0962*J356)*(0.075*$Z361+0.54)</f>
        <v>4.9118417210496137</v>
      </c>
      <c r="M362" s="9">
        <f>(0.0962*testdata[[#This Row],[I1]]+0.5769*K360-0.5769*K358-0.0962*K356)*(0.075*$Z361+0.54)</f>
        <v>-0.87330921478891899</v>
      </c>
      <c r="N362" s="9">
        <f>(0.0962*testdata[[#This Row],[Q1]]+0.5769*L360-0.5769*L358-0.0962*L356)*(0.075*$Z361+0.54)</f>
        <v>7.8602442263156975</v>
      </c>
      <c r="O362" s="9">
        <f>testdata[[#This Row],[I1]]-testdata[[#This Row],[JQ]]</f>
        <v>-6.5919771389240847</v>
      </c>
      <c r="P362" s="9">
        <f>testdata[[#This Row],[Q1]]+testdata[[#This Row],[jI]]</f>
        <v>4.0385325062606947</v>
      </c>
      <c r="Q362" s="9">
        <f>0.2*testdata[[#This Row],[I2]]+0.8*Q361</f>
        <v>-1.4916084108164493</v>
      </c>
      <c r="R362" s="9">
        <f>0.2*testdata[[#This Row],[Q2]]+0.8*R361</f>
        <v>0.40154510133704502</v>
      </c>
      <c r="S362" s="9">
        <f>testdata[[#This Row],[I2'']]*Q361+testdata[[#This Row],[Q2'']]*R361</f>
        <v>0.11909227733060881</v>
      </c>
      <c r="T362" s="9">
        <f>testdata[[#This Row],[I2'']]*R361-testdata[[#This Row],[Q2'']]*Q361</f>
        <v>0.84423323135833273</v>
      </c>
      <c r="U362" s="9">
        <f>0.2*testdata[[#This Row],[Re]]+0.8*U361</f>
        <v>6.2283343605008445</v>
      </c>
      <c r="V362" s="9">
        <f>0.2*testdata[[#This Row],[Im]]+0.8*V361</f>
        <v>1.8793510637643207</v>
      </c>
      <c r="W362" s="9">
        <f>IF(AND(testdata[[#This Row],[Re'']]&lt;&gt;0,testdata[[#This Row],[Im'']]&lt;&gt;0),2*PI()/ATAN(testdata[[#This Row],[Im'']]/testdata[[#This Row],[Re'']]),0)</f>
        <v>21.440342176657314</v>
      </c>
      <c r="X362" s="9">
        <f>IF(testdata[[#This Row],[pd-atan]]&gt;1.5*Z361,1.5*Z361,IF(testdata[[#This Row],[pd-atan]]&lt;0.67*Z361,0.67*Z361,testdata[[#This Row],[pd-atan]]))</f>
        <v>21.440342176657314</v>
      </c>
      <c r="Y362" s="9">
        <f>IF(testdata[[#This Row],[pd-limit1]]&lt;6,6,IF(testdata[[#This Row],[pd-limit1]]&gt;50,50,testdata[[#This Row],[pd-limit1]]))</f>
        <v>21.440342176657314</v>
      </c>
      <c r="Z362" s="14">
        <f>0.2*testdata[[#This Row],[pd-limit2]]+0.8*Z361</f>
        <v>21.915726213521516</v>
      </c>
      <c r="AA362" s="14">
        <f>0.33*testdata[[#This Row],[period]]+0.67*AA361</f>
        <v>21.504794269651121</v>
      </c>
      <c r="AB362" s="32">
        <f>TRUNC(testdata[[#This Row],[SmPd]]+0.5,0)</f>
        <v>22</v>
      </c>
      <c r="AC362" s="14">
        <f ca="1">IF(testdata[[#This Row],[PdInt]]&lt;=0,0,AVERAGE(OFFSET(testdata[[#This Row],[price]],0,0,-testdata[[#This Row],[PdInt]],1)))</f>
        <v>263.74363636363637</v>
      </c>
      <c r="AD362" s="14">
        <f ca="1">IF(testdata[[#This Row],[i]]&lt;11,testdata[[#This Row],[price]],(4*testdata[[#This Row],[iTrend]]+3*AC361+2*AC360+AC359)/10)</f>
        <v>263.41809740259737</v>
      </c>
      <c r="AE362" s="14">
        <f>(4*testdata[[#This Row],[price]]+3*H361+2*H360+H359)/10</f>
        <v>267.77949999999998</v>
      </c>
      <c r="AF362" t="str">
        <f ca="1">IF(OR(ROUND(testdata[[#This Row],[Trendline]],4)&lt;&gt;Table3[[#This Row],[Trendline]],ROUND(testdata[[#This Row],[SmPrice]],4)&lt;&gt;Table3[[#This Row],[SmPrice]]),"ERR","")</f>
        <v/>
      </c>
      <c r="AG362" s="3">
        <v>43259</v>
      </c>
      <c r="AH362" s="14">
        <v>21.504799999999999</v>
      </c>
      <c r="AI362" s="35">
        <v>22</v>
      </c>
      <c r="AJ362" s="14">
        <v>263.74360000000001</v>
      </c>
      <c r="AK362" s="14">
        <v>263.41809999999998</v>
      </c>
      <c r="AL362" s="14">
        <v>267.77949999999998</v>
      </c>
    </row>
    <row r="363" spans="1:38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31">
        <f>(testdata[[#This Row],[high]]+testdata[[#This Row],[low]])/2</f>
        <v>269.63499999999999</v>
      </c>
      <c r="I363" s="24">
        <f>(4*testdata[[#This Row],[price]]+3*H362+2*H361+H360)/10</f>
        <v>268.69199999999995</v>
      </c>
      <c r="J363" s="9">
        <f>(0.0962*testdata[[#This Row],[smooth]]+0.5769*I361-0.5769*I359-0.0962*I357)*(0.075*$Z362+0.54)</f>
        <v>3.8019629375512962</v>
      </c>
      <c r="K363" s="14">
        <f t="shared" si="5"/>
        <v>3.308859938454034</v>
      </c>
      <c r="L363" s="14">
        <f>(0.0962*testdata[[#This Row],[detrender]]+0.5769*J361-0.5769*J359-0.0962*J357)*(0.075*$Z362+0.54)</f>
        <v>4.0518197360598007</v>
      </c>
      <c r="M363" s="9">
        <f>(0.0962*testdata[[#This Row],[I1]]+0.5769*K361-0.5769*K359-0.0962*K357)*(0.075*$Z362+0.54)</f>
        <v>3.3723796199090001</v>
      </c>
      <c r="N363" s="9">
        <f>(0.0962*testdata[[#This Row],[Q1]]+0.5769*L361-0.5769*L359-0.0962*L357)*(0.075*$Z362+0.54)</f>
        <v>7.3660489403884188</v>
      </c>
      <c r="O363" s="9">
        <f>testdata[[#This Row],[I1]]-testdata[[#This Row],[JQ]]</f>
        <v>-4.0571890019343844</v>
      </c>
      <c r="P363" s="9">
        <f>testdata[[#This Row],[Q1]]+testdata[[#This Row],[jI]]</f>
        <v>7.4241993559688009</v>
      </c>
      <c r="Q363" s="9">
        <f>0.2*testdata[[#This Row],[I2]]+0.8*Q362</f>
        <v>-2.0047245290400362</v>
      </c>
      <c r="R363" s="9">
        <f>0.2*testdata[[#This Row],[Q2]]+0.8*R362</f>
        <v>1.8060759522633962</v>
      </c>
      <c r="S363" s="9">
        <f>testdata[[#This Row],[I2'']]*Q362+testdata[[#This Row],[Q2'']]*R362</f>
        <v>3.715484920160169</v>
      </c>
      <c r="T363" s="9">
        <f>testdata[[#This Row],[I2'']]*R362-testdata[[#This Row],[Q2'']]*Q362</f>
        <v>1.8889707668031686</v>
      </c>
      <c r="U363" s="9">
        <f>0.2*testdata[[#This Row],[Re]]+0.8*U362</f>
        <v>5.7257644724327097</v>
      </c>
      <c r="V363" s="9">
        <f>0.2*testdata[[#This Row],[Im]]+0.8*V362</f>
        <v>1.8812750043720903</v>
      </c>
      <c r="W363" s="9">
        <f>IF(AND(testdata[[#This Row],[Re'']]&lt;&gt;0,testdata[[#This Row],[Im'']]&lt;&gt;0),2*PI()/ATAN(testdata[[#This Row],[Im'']]/testdata[[#This Row],[Re'']]),0)</f>
        <v>19.792600245792229</v>
      </c>
      <c r="X363" s="9">
        <f>IF(testdata[[#This Row],[pd-atan]]&gt;1.5*Z362,1.5*Z362,IF(testdata[[#This Row],[pd-atan]]&lt;0.67*Z362,0.67*Z362,testdata[[#This Row],[pd-atan]]))</f>
        <v>19.792600245792229</v>
      </c>
      <c r="Y363" s="9">
        <f>IF(testdata[[#This Row],[pd-limit1]]&lt;6,6,IF(testdata[[#This Row],[pd-limit1]]&gt;50,50,testdata[[#This Row],[pd-limit1]]))</f>
        <v>19.792600245792229</v>
      </c>
      <c r="Z363" s="14">
        <f>0.2*testdata[[#This Row],[pd-limit2]]+0.8*Z362</f>
        <v>21.491101019975659</v>
      </c>
      <c r="AA363" s="14">
        <f>0.33*testdata[[#This Row],[period]]+0.67*AA362</f>
        <v>21.500275497258222</v>
      </c>
      <c r="AB363" s="32">
        <f>TRUNC(testdata[[#This Row],[SmPd]]+0.5,0)</f>
        <v>22</v>
      </c>
      <c r="AC363" s="14">
        <f ca="1">IF(testdata[[#This Row],[PdInt]]&lt;=0,0,AVERAGE(OFFSET(testdata[[#This Row],[price]],0,0,-testdata[[#This Row],[PdInt]],1)))</f>
        <v>264.19931818181817</v>
      </c>
      <c r="AD363" s="14">
        <f ca="1">IF(testdata[[#This Row],[i]]&lt;11,testdata[[#This Row],[price]],(4*testdata[[#This Row],[iTrend]]+3*AC362+2*AC361+AC360)/10)</f>
        <v>263.80991341991341</v>
      </c>
      <c r="AE363" s="14">
        <f>(4*testdata[[#This Row],[price]]+3*H362+2*H361+H360)/10</f>
        <v>268.69199999999995</v>
      </c>
      <c r="AF363" t="str">
        <f ca="1">IF(OR(ROUND(testdata[[#This Row],[Trendline]],4)&lt;&gt;Table3[[#This Row],[Trendline]],ROUND(testdata[[#This Row],[SmPrice]],4)&lt;&gt;Table3[[#This Row],[SmPrice]]),"ERR","")</f>
        <v/>
      </c>
      <c r="AG363" s="3">
        <v>43262</v>
      </c>
      <c r="AH363" s="14">
        <v>21.500299999999999</v>
      </c>
      <c r="AI363" s="35">
        <v>22</v>
      </c>
      <c r="AJ363" s="14">
        <v>264.19929999999999</v>
      </c>
      <c r="AK363" s="14">
        <v>263.80990000000003</v>
      </c>
      <c r="AL363" s="14">
        <v>268.69200000000001</v>
      </c>
    </row>
    <row r="364" spans="1:38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31">
        <f>(testdata[[#This Row],[high]]+testdata[[#This Row],[low]])/2</f>
        <v>269.55500000000001</v>
      </c>
      <c r="I364" s="24">
        <f>(4*testdata[[#This Row],[price]]+3*H363+2*H362+H361)/10</f>
        <v>269.18700000000001</v>
      </c>
      <c r="J364" s="9">
        <f>(0.0962*testdata[[#This Row],[smooth]]+0.5769*I362-0.5769*I360-0.0962*I358)*(0.075*$Z363+0.54)</f>
        <v>3.0433896404311667</v>
      </c>
      <c r="K364" s="14">
        <f t="shared" si="5"/>
        <v>3.6313379844669953</v>
      </c>
      <c r="L364" s="14">
        <f>(0.0962*testdata[[#This Row],[detrender]]+0.5769*J362-0.5769*J360-0.0962*J358)*(0.075*$Z363+0.54)</f>
        <v>0.88140653820809212</v>
      </c>
      <c r="M364" s="9">
        <f>(0.0962*testdata[[#This Row],[I1]]+0.5769*K362-0.5769*K360-0.0962*K358)*(0.075*$Z363+0.54)</f>
        <v>4.0610370443635535</v>
      </c>
      <c r="N364" s="9">
        <f>(0.0962*testdata[[#This Row],[Q1]]+0.5769*L362-0.5769*L360-0.0962*L358)*(0.075*$Z363+0.54)</f>
        <v>2.5579209681440913</v>
      </c>
      <c r="O364" s="9">
        <f>testdata[[#This Row],[I1]]-testdata[[#This Row],[JQ]]</f>
        <v>1.073417016322904</v>
      </c>
      <c r="P364" s="9">
        <f>testdata[[#This Row],[Q1]]+testdata[[#This Row],[jI]]</f>
        <v>4.942443582571646</v>
      </c>
      <c r="Q364" s="9">
        <f>0.2*testdata[[#This Row],[I2]]+0.8*Q363</f>
        <v>-1.3890962199674481</v>
      </c>
      <c r="R364" s="9">
        <f>0.2*testdata[[#This Row],[Q2]]+0.8*R363</f>
        <v>2.433349478325046</v>
      </c>
      <c r="S364" s="9">
        <f>testdata[[#This Row],[I2'']]*Q363+testdata[[#This Row],[Q2'']]*R363</f>
        <v>7.179569241621083</v>
      </c>
      <c r="T364" s="9">
        <f>testdata[[#This Row],[I2'']]*R363-testdata[[#This Row],[Q2'']]*Q363</f>
        <v>2.369382108661803</v>
      </c>
      <c r="U364" s="9">
        <f>0.2*testdata[[#This Row],[Re]]+0.8*U363</f>
        <v>6.016525426270384</v>
      </c>
      <c r="V364" s="9">
        <f>0.2*testdata[[#This Row],[Im]]+0.8*V363</f>
        <v>1.978896425230033</v>
      </c>
      <c r="W364" s="9">
        <f>IF(AND(testdata[[#This Row],[Re'']]&lt;&gt;0,testdata[[#This Row],[Im'']]&lt;&gt;0),2*PI()/ATAN(testdata[[#This Row],[Im'']]/testdata[[#This Row],[Re'']]),0)</f>
        <v>19.773091200008171</v>
      </c>
      <c r="X364" s="9">
        <f>IF(testdata[[#This Row],[pd-atan]]&gt;1.5*Z363,1.5*Z363,IF(testdata[[#This Row],[pd-atan]]&lt;0.67*Z363,0.67*Z363,testdata[[#This Row],[pd-atan]]))</f>
        <v>19.773091200008171</v>
      </c>
      <c r="Y364" s="9">
        <f>IF(testdata[[#This Row],[pd-limit1]]&lt;6,6,IF(testdata[[#This Row],[pd-limit1]]&gt;50,50,testdata[[#This Row],[pd-limit1]]))</f>
        <v>19.773091200008171</v>
      </c>
      <c r="Z364" s="14">
        <f>0.2*testdata[[#This Row],[pd-limit2]]+0.8*Z363</f>
        <v>21.147499055982159</v>
      </c>
      <c r="AA364" s="14">
        <f>0.33*testdata[[#This Row],[period]]+0.67*AA363</f>
        <v>21.383859271637121</v>
      </c>
      <c r="AB364" s="32">
        <f>TRUNC(testdata[[#This Row],[SmPd]]+0.5,0)</f>
        <v>21</v>
      </c>
      <c r="AC364" s="14">
        <f ca="1">IF(testdata[[#This Row],[PdInt]]&lt;=0,0,AVERAGE(OFFSET(testdata[[#This Row],[price]],0,0,-testdata[[#This Row],[PdInt]],1)))</f>
        <v>264.58190476190475</v>
      </c>
      <c r="AD364" s="14">
        <f ca="1">IF(testdata[[#This Row],[i]]&lt;11,testdata[[#This Row],[price]],(4*testdata[[#This Row],[iTrend]]+3*AC363+2*AC362+AC361)/10)</f>
        <v>264.19397510822512</v>
      </c>
      <c r="AE364" s="14">
        <f>(4*testdata[[#This Row],[price]]+3*H363+2*H362+H361)/10</f>
        <v>269.18700000000001</v>
      </c>
      <c r="AF364" t="str">
        <f ca="1">IF(OR(ROUND(testdata[[#This Row],[Trendline]],4)&lt;&gt;Table3[[#This Row],[Trendline]],ROUND(testdata[[#This Row],[SmPrice]],4)&lt;&gt;Table3[[#This Row],[SmPrice]]),"ERR","")</f>
        <v/>
      </c>
      <c r="AG364" s="3">
        <v>43263</v>
      </c>
      <c r="AH364" s="14">
        <v>21.383900000000001</v>
      </c>
      <c r="AI364" s="35">
        <v>21</v>
      </c>
      <c r="AJ364" s="14">
        <v>264.58190000000002</v>
      </c>
      <c r="AK364" s="14">
        <v>264.19400000000002</v>
      </c>
      <c r="AL364" s="14">
        <v>269.18700000000001</v>
      </c>
    </row>
    <row r="365" spans="1:38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31">
        <f>(testdata[[#This Row],[high]]+testdata[[#This Row],[low]])/2</f>
        <v>269.44</v>
      </c>
      <c r="I365" s="24">
        <f>(4*testdata[[#This Row],[price]]+3*H364+2*H363+H362)/10</f>
        <v>269.399</v>
      </c>
      <c r="J365" s="9">
        <f>(0.0962*testdata[[#This Row],[smooth]]+0.5769*I363-0.5769*I361-0.0962*I359)*(0.075*$Z364+0.54)</f>
        <v>2.7903964518471285</v>
      </c>
      <c r="K365" s="14">
        <f t="shared" si="5"/>
        <v>3.5633230748844995</v>
      </c>
      <c r="L365" s="14">
        <f>(0.0962*testdata[[#This Row],[detrender]]+0.5769*J363-0.5769*J361-0.0962*J359)*(0.075*$Z364+0.54)</f>
        <v>0.52059270706925598</v>
      </c>
      <c r="M365" s="9">
        <f>(0.0962*testdata[[#This Row],[I1]]+0.5769*K363-0.5769*K361-0.0962*K359)*(0.075*$Z364+0.54)</f>
        <v>4.7628002725585707</v>
      </c>
      <c r="N365" s="9">
        <f>(0.0962*testdata[[#This Row],[Q1]]+0.5769*L363-0.5769*L361-0.0962*L359)*(0.075*$Z364+0.54)</f>
        <v>0.22828599922385887</v>
      </c>
      <c r="O365" s="9">
        <f>testdata[[#This Row],[I1]]-testdata[[#This Row],[JQ]]</f>
        <v>3.3350370756606407</v>
      </c>
      <c r="P365" s="9">
        <f>testdata[[#This Row],[Q1]]+testdata[[#This Row],[jI]]</f>
        <v>5.2833929796278269</v>
      </c>
      <c r="Q365" s="9">
        <f>0.2*testdata[[#This Row],[I2]]+0.8*Q364</f>
        <v>-0.44426956084183034</v>
      </c>
      <c r="R365" s="9">
        <f>0.2*testdata[[#This Row],[Q2]]+0.8*R364</f>
        <v>3.0033581785856023</v>
      </c>
      <c r="S365" s="9">
        <f>testdata[[#This Row],[I2'']]*Q364+testdata[[#This Row],[Q2'']]*R364</f>
        <v>7.9253532246965204</v>
      </c>
      <c r="T365" s="9">
        <f>testdata[[#This Row],[I2'']]*R364-testdata[[#This Row],[Q2'']]*Q364</f>
        <v>3.090890388971415</v>
      </c>
      <c r="U365" s="9">
        <f>0.2*testdata[[#This Row],[Re]]+0.8*U364</f>
        <v>6.3982909859556116</v>
      </c>
      <c r="V365" s="9">
        <f>0.2*testdata[[#This Row],[Im]]+0.8*V364</f>
        <v>2.2012952179783096</v>
      </c>
      <c r="W365" s="9">
        <f>IF(AND(testdata[[#This Row],[Re'']]&lt;&gt;0,testdata[[#This Row],[Im'']]&lt;&gt;0),2*PI()/ATAN(testdata[[#This Row],[Im'']]/testdata[[#This Row],[Re'']]),0)</f>
        <v>18.961855231679561</v>
      </c>
      <c r="X365" s="9">
        <f>IF(testdata[[#This Row],[pd-atan]]&gt;1.5*Z364,1.5*Z364,IF(testdata[[#This Row],[pd-atan]]&lt;0.67*Z364,0.67*Z364,testdata[[#This Row],[pd-atan]]))</f>
        <v>18.961855231679561</v>
      </c>
      <c r="Y365" s="9">
        <f>IF(testdata[[#This Row],[pd-limit1]]&lt;6,6,IF(testdata[[#This Row],[pd-limit1]]&gt;50,50,testdata[[#This Row],[pd-limit1]]))</f>
        <v>18.961855231679561</v>
      </c>
      <c r="Z365" s="14">
        <f>0.2*testdata[[#This Row],[pd-limit2]]+0.8*Z364</f>
        <v>20.710370291121642</v>
      </c>
      <c r="AA365" s="14">
        <f>0.33*testdata[[#This Row],[period]]+0.67*AA364</f>
        <v>21.161607908067015</v>
      </c>
      <c r="AB365" s="32">
        <f>TRUNC(testdata[[#This Row],[SmPd]]+0.5,0)</f>
        <v>21</v>
      </c>
      <c r="AC365" s="14">
        <f ca="1">IF(testdata[[#This Row],[PdInt]]&lt;=0,0,AVERAGE(OFFSET(testdata[[#This Row],[price]],0,0,-testdata[[#This Row],[PdInt]],1)))</f>
        <v>264.83142857142855</v>
      </c>
      <c r="AD365" s="14">
        <f ca="1">IF(testdata[[#This Row],[i]]&lt;11,testdata[[#This Row],[price]],(4*testdata[[#This Row],[iTrend]]+3*AC364+2*AC363+AC362)/10)</f>
        <v>264.52137012987015</v>
      </c>
      <c r="AE365" s="14">
        <f>(4*testdata[[#This Row],[price]]+3*H364+2*H363+H362)/10</f>
        <v>269.399</v>
      </c>
      <c r="AF365" t="str">
        <f ca="1">IF(OR(ROUND(testdata[[#This Row],[Trendline]],4)&lt;&gt;Table3[[#This Row],[Trendline]],ROUND(testdata[[#This Row],[SmPrice]],4)&lt;&gt;Table3[[#This Row],[SmPrice]]),"ERR","")</f>
        <v/>
      </c>
      <c r="AG365" s="3">
        <v>43264</v>
      </c>
      <c r="AH365" s="14">
        <v>21.1616</v>
      </c>
      <c r="AI365" s="35">
        <v>21</v>
      </c>
      <c r="AJ365" s="14">
        <v>264.83139999999997</v>
      </c>
      <c r="AK365" s="14">
        <v>264.52140000000003</v>
      </c>
      <c r="AL365" s="14">
        <v>269.399</v>
      </c>
    </row>
    <row r="366" spans="1:38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31">
        <f>(testdata[[#This Row],[high]]+testdata[[#This Row],[low]])/2</f>
        <v>269.495</v>
      </c>
      <c r="I366" s="24">
        <f>(4*testdata[[#This Row],[price]]+3*H365+2*H364+H363)/10</f>
        <v>269.50450000000001</v>
      </c>
      <c r="J366" s="9">
        <f>(0.0962*testdata[[#This Row],[smooth]]+0.5769*I364-0.5769*I362-0.0962*I360)*(0.075*$Z365+0.54)</f>
        <v>2.3752206222752976</v>
      </c>
      <c r="K366" s="14">
        <f t="shared" si="5"/>
        <v>3.8019629375512962</v>
      </c>
      <c r="L366" s="14">
        <f>(0.0962*testdata[[#This Row],[detrender]]+0.5769*J364-0.5769*J362-0.0962*J360)*(0.075*$Z365+0.54)</f>
        <v>-0.81588787718994993</v>
      </c>
      <c r="M366" s="9">
        <f>(0.0962*testdata[[#This Row],[I1]]+0.5769*K364-0.5769*K362-0.0962*K360)*(0.075*$Z365+0.54)</f>
        <v>3.8840792895553871</v>
      </c>
      <c r="N366" s="9">
        <f>(0.0962*testdata[[#This Row],[Q1]]+0.5769*L364-0.5769*L362-0.0962*L360)*(0.075*$Z365+0.54)</f>
        <v>-5.6943844145783764</v>
      </c>
      <c r="O366" s="9">
        <f>testdata[[#This Row],[I1]]-testdata[[#This Row],[JQ]]</f>
        <v>9.4963473521296731</v>
      </c>
      <c r="P366" s="9">
        <f>testdata[[#This Row],[Q1]]+testdata[[#This Row],[jI]]</f>
        <v>3.068191412365437</v>
      </c>
      <c r="Q366" s="9">
        <f>0.2*testdata[[#This Row],[I2]]+0.8*Q365</f>
        <v>1.5438538217524704</v>
      </c>
      <c r="R366" s="9">
        <f>0.2*testdata[[#This Row],[Q2]]+0.8*R365</f>
        <v>3.0163248253415693</v>
      </c>
      <c r="S366" s="9">
        <f>testdata[[#This Row],[I2'']]*Q365+testdata[[#This Row],[Q2'']]*R365</f>
        <v>8.3732165740664399</v>
      </c>
      <c r="T366" s="9">
        <f>testdata[[#This Row],[I2'']]*R365-testdata[[#This Row],[Q2'']]*Q365</f>
        <v>5.9768073076117307</v>
      </c>
      <c r="U366" s="9">
        <f>0.2*testdata[[#This Row],[Re]]+0.8*U365</f>
        <v>6.793276103577778</v>
      </c>
      <c r="V366" s="9">
        <f>0.2*testdata[[#This Row],[Im]]+0.8*V365</f>
        <v>2.9563976359049939</v>
      </c>
      <c r="W366" s="9">
        <f>IF(AND(testdata[[#This Row],[Re'']]&lt;&gt;0,testdata[[#This Row],[Im'']]&lt;&gt;0),2*PI()/ATAN(testdata[[#This Row],[Im'']]/testdata[[#This Row],[Re'']]),0)</f>
        <v>15.307151272999731</v>
      </c>
      <c r="X366" s="9">
        <f>IF(testdata[[#This Row],[pd-atan]]&gt;1.5*Z365,1.5*Z365,IF(testdata[[#This Row],[pd-atan]]&lt;0.67*Z365,0.67*Z365,testdata[[#This Row],[pd-atan]]))</f>
        <v>15.307151272999731</v>
      </c>
      <c r="Y366" s="9">
        <f>IF(testdata[[#This Row],[pd-limit1]]&lt;6,6,IF(testdata[[#This Row],[pd-limit1]]&gt;50,50,testdata[[#This Row],[pd-limit1]]))</f>
        <v>15.307151272999731</v>
      </c>
      <c r="Z366" s="14">
        <f>0.2*testdata[[#This Row],[pd-limit2]]+0.8*Z365</f>
        <v>19.629726487497258</v>
      </c>
      <c r="AA366" s="14">
        <f>0.33*testdata[[#This Row],[period]]+0.67*AA365</f>
        <v>20.656087039278997</v>
      </c>
      <c r="AB366" s="32">
        <f>TRUNC(testdata[[#This Row],[SmPd]]+0.5,0)</f>
        <v>21</v>
      </c>
      <c r="AC366" s="14">
        <f ca="1">IF(testdata[[#This Row],[PdInt]]&lt;=0,0,AVERAGE(OFFSET(testdata[[#This Row],[price]],0,0,-testdata[[#This Row],[PdInt]],1)))</f>
        <v>265.19428571428568</v>
      </c>
      <c r="AD366" s="14">
        <f ca="1">IF(testdata[[#This Row],[i]]&lt;11,testdata[[#This Row],[price]],(4*testdata[[#This Row],[iTrend]]+3*AC365+2*AC364+AC363)/10)</f>
        <v>264.86345562770555</v>
      </c>
      <c r="AE366" s="14">
        <f>(4*testdata[[#This Row],[price]]+3*H365+2*H364+H363)/10</f>
        <v>269.50450000000001</v>
      </c>
      <c r="AF366" t="str">
        <f ca="1">IF(OR(ROUND(testdata[[#This Row],[Trendline]],4)&lt;&gt;Table3[[#This Row],[Trendline]],ROUND(testdata[[#This Row],[SmPrice]],4)&lt;&gt;Table3[[#This Row],[SmPrice]]),"ERR","")</f>
        <v/>
      </c>
      <c r="AG366" s="3">
        <v>43265</v>
      </c>
      <c r="AH366" s="14">
        <v>20.656099999999999</v>
      </c>
      <c r="AI366" s="35">
        <v>21</v>
      </c>
      <c r="AJ366" s="14">
        <v>265.1943</v>
      </c>
      <c r="AK366" s="14">
        <v>264.86349999999999</v>
      </c>
      <c r="AL366" s="14">
        <v>269.50450000000001</v>
      </c>
    </row>
    <row r="367" spans="1:38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31">
        <f>(testdata[[#This Row],[high]]+testdata[[#This Row],[low]])/2</f>
        <v>268.5</v>
      </c>
      <c r="I367" s="24">
        <f>(4*testdata[[#This Row],[price]]+3*H366+2*H365+H364)/10</f>
        <v>269.09199999999998</v>
      </c>
      <c r="J367" s="9">
        <f>(0.0962*testdata[[#This Row],[smooth]]+0.5769*I365-0.5769*I363-0.0962*I361)*(0.075*$Z366+0.54)</f>
        <v>1.1988762669464443</v>
      </c>
      <c r="K367" s="14">
        <f t="shared" si="5"/>
        <v>3.0433896404311667</v>
      </c>
      <c r="L367" s="14">
        <f>(0.0962*testdata[[#This Row],[detrender]]+0.5769*J365-0.5769*J363-0.0962*J361)*(0.075*$Z366+0.54)</f>
        <v>-1.6451495745265106</v>
      </c>
      <c r="M367" s="9">
        <f>(0.0962*testdata[[#This Row],[I1]]+0.5769*K365-0.5769*K363-0.0962*K361)*(0.075*$Z366+0.54)</f>
        <v>0.82422408007104675</v>
      </c>
      <c r="N367" s="9">
        <f>(0.0962*testdata[[#This Row],[Q1]]+0.5769*L365-0.5769*L363-0.0962*L361)*(0.075*$Z366+0.54)</f>
        <v>-5.2096580754413973</v>
      </c>
      <c r="O367" s="9">
        <f>testdata[[#This Row],[I1]]-testdata[[#This Row],[JQ]]</f>
        <v>8.2530477158725635</v>
      </c>
      <c r="P367" s="9">
        <f>testdata[[#This Row],[Q1]]+testdata[[#This Row],[jI]]</f>
        <v>-0.82092549445546381</v>
      </c>
      <c r="Q367" s="9">
        <f>0.2*testdata[[#This Row],[I2]]+0.8*Q366</f>
        <v>2.8856926005764891</v>
      </c>
      <c r="R367" s="9">
        <f>0.2*testdata[[#This Row],[Q2]]+0.8*R366</f>
        <v>2.2488747613821629</v>
      </c>
      <c r="S367" s="9">
        <f>testdata[[#This Row],[I2'']]*Q366+testdata[[#This Row],[Q2'']]*R366</f>
        <v>11.238424321643954</v>
      </c>
      <c r="T367" s="9">
        <f>testdata[[#This Row],[I2'']]*R366-testdata[[#This Row],[Q2'']]*Q366</f>
        <v>5.2322523344208101</v>
      </c>
      <c r="U367" s="9">
        <f>0.2*testdata[[#This Row],[Re]]+0.8*U366</f>
        <v>7.6823057471910143</v>
      </c>
      <c r="V367" s="9">
        <f>0.2*testdata[[#This Row],[Im]]+0.8*V366</f>
        <v>3.4115685756081575</v>
      </c>
      <c r="W367" s="9">
        <f>IF(AND(testdata[[#This Row],[Re'']]&lt;&gt;0,testdata[[#This Row],[Im'']]&lt;&gt;0),2*PI()/ATAN(testdata[[#This Row],[Im'']]/testdata[[#This Row],[Re'']]),0)</f>
        <v>15.034382640073382</v>
      </c>
      <c r="X367" s="9">
        <f>IF(testdata[[#This Row],[pd-atan]]&gt;1.5*Z366,1.5*Z366,IF(testdata[[#This Row],[pd-atan]]&lt;0.67*Z366,0.67*Z366,testdata[[#This Row],[pd-atan]]))</f>
        <v>15.034382640073382</v>
      </c>
      <c r="Y367" s="9">
        <f>IF(testdata[[#This Row],[pd-limit1]]&lt;6,6,IF(testdata[[#This Row],[pd-limit1]]&gt;50,50,testdata[[#This Row],[pd-limit1]]))</f>
        <v>15.034382640073382</v>
      </c>
      <c r="Z367" s="14">
        <f>0.2*testdata[[#This Row],[pd-limit2]]+0.8*Z366</f>
        <v>18.710657718012484</v>
      </c>
      <c r="AA367" s="14">
        <f>0.33*testdata[[#This Row],[period]]+0.67*AA366</f>
        <v>20.014095363261049</v>
      </c>
      <c r="AB367" s="32">
        <f>TRUNC(testdata[[#This Row],[SmPd]]+0.5,0)</f>
        <v>20</v>
      </c>
      <c r="AC367" s="14">
        <f ca="1">IF(testdata[[#This Row],[PdInt]]&lt;=0,0,AVERAGE(OFFSET(testdata[[#This Row],[price]],0,0,-testdata[[#This Row],[PdInt]],1)))</f>
        <v>265.57150000000001</v>
      </c>
      <c r="AD367" s="14">
        <f ca="1">IF(testdata[[#This Row],[i]]&lt;11,testdata[[#This Row],[price]],(4*testdata[[#This Row],[iTrend]]+3*AC366+2*AC365+AC364)/10)</f>
        <v>265.21136190476187</v>
      </c>
      <c r="AE367" s="14">
        <f>(4*testdata[[#This Row],[price]]+3*H366+2*H365+H364)/10</f>
        <v>269.09199999999998</v>
      </c>
      <c r="AF367" t="str">
        <f ca="1">IF(OR(ROUND(testdata[[#This Row],[Trendline]],4)&lt;&gt;Table3[[#This Row],[Trendline]],ROUND(testdata[[#This Row],[SmPrice]],4)&lt;&gt;Table3[[#This Row],[SmPrice]]),"ERR","")</f>
        <v/>
      </c>
      <c r="AG367" s="3">
        <v>43266</v>
      </c>
      <c r="AH367" s="14">
        <v>20.014099999999999</v>
      </c>
      <c r="AI367" s="35">
        <v>20</v>
      </c>
      <c r="AJ367" s="14">
        <v>265.57150000000001</v>
      </c>
      <c r="AK367" s="14">
        <v>265.21140000000003</v>
      </c>
      <c r="AL367" s="14">
        <v>269.09199999999998</v>
      </c>
    </row>
    <row r="368" spans="1:38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31">
        <f>(testdata[[#This Row],[high]]+testdata[[#This Row],[low]])/2</f>
        <v>267.91999999999996</v>
      </c>
      <c r="I368" s="24">
        <f>(4*testdata[[#This Row],[price]]+3*H367+2*H366+H365)/10</f>
        <v>268.56100000000004</v>
      </c>
      <c r="J368" s="9">
        <f>(0.0962*testdata[[#This Row],[smooth]]+0.5769*I366-0.5769*I364-0.0962*I362)*(0.075*$Z367+0.54)</f>
        <v>0.50204370557631828</v>
      </c>
      <c r="K368" s="14">
        <f t="shared" si="5"/>
        <v>2.7903964518471285</v>
      </c>
      <c r="L368" s="14">
        <f>(0.0962*testdata[[#This Row],[detrender]]+0.5769*J366-0.5769*J364-0.0962*J362)*(0.075*$Z367+0.54)</f>
        <v>-1.3213692744136034</v>
      </c>
      <c r="M368" s="9">
        <f>(0.0962*testdata[[#This Row],[I1]]+0.5769*K366-0.5769*K364-0.0962*K362)*(0.075*$Z367+0.54)</f>
        <v>0.47584089928802648</v>
      </c>
      <c r="N368" s="9">
        <f>(0.0962*testdata[[#This Row],[Q1]]+0.5769*L366-0.5769*L364-0.0962*L362)*(0.075*$Z367+0.54)</f>
        <v>-3.0680888429919468</v>
      </c>
      <c r="O368" s="9">
        <f>testdata[[#This Row],[I1]]-testdata[[#This Row],[JQ]]</f>
        <v>5.8584852948390758</v>
      </c>
      <c r="P368" s="9">
        <f>testdata[[#This Row],[Q1]]+testdata[[#This Row],[jI]]</f>
        <v>-0.84552837512557688</v>
      </c>
      <c r="Q368" s="9">
        <f>0.2*testdata[[#This Row],[I2]]+0.8*Q367</f>
        <v>3.480251139429007</v>
      </c>
      <c r="R368" s="9">
        <f>0.2*testdata[[#This Row],[Q2]]+0.8*R367</f>
        <v>1.629994134080615</v>
      </c>
      <c r="S368" s="9">
        <f>testdata[[#This Row],[I2'']]*Q367+testdata[[#This Row],[Q2'']]*R367</f>
        <v>13.708587630533049</v>
      </c>
      <c r="T368" s="9">
        <f>testdata[[#This Row],[I2'']]*R367-testdata[[#This Row],[Q2'']]*Q367</f>
        <v>3.1229869390338969</v>
      </c>
      <c r="U368" s="9">
        <f>0.2*testdata[[#This Row],[Re]]+0.8*U367</f>
        <v>8.8875621238594213</v>
      </c>
      <c r="V368" s="9">
        <f>0.2*testdata[[#This Row],[Im]]+0.8*V367</f>
        <v>3.3538522482933057</v>
      </c>
      <c r="W368" s="9">
        <f>IF(AND(testdata[[#This Row],[Re'']]&lt;&gt;0,testdata[[#This Row],[Im'']]&lt;&gt;0),2*PI()/ATAN(testdata[[#This Row],[Im'']]/testdata[[#This Row],[Re'']]),0)</f>
        <v>17.412555760039968</v>
      </c>
      <c r="X368" s="9">
        <f>IF(testdata[[#This Row],[pd-atan]]&gt;1.5*Z367,1.5*Z367,IF(testdata[[#This Row],[pd-atan]]&lt;0.67*Z367,0.67*Z367,testdata[[#This Row],[pd-atan]]))</f>
        <v>17.412555760039968</v>
      </c>
      <c r="Y368" s="9">
        <f>IF(testdata[[#This Row],[pd-limit1]]&lt;6,6,IF(testdata[[#This Row],[pd-limit1]]&gt;50,50,testdata[[#This Row],[pd-limit1]]))</f>
        <v>17.412555760039968</v>
      </c>
      <c r="Z368" s="14">
        <f>0.2*testdata[[#This Row],[pd-limit2]]+0.8*Z367</f>
        <v>18.451037326417982</v>
      </c>
      <c r="AA368" s="14">
        <f>0.33*testdata[[#This Row],[period]]+0.67*AA367</f>
        <v>19.498286211102837</v>
      </c>
      <c r="AB368" s="32">
        <f>TRUNC(testdata[[#This Row],[SmPd]]+0.5,0)</f>
        <v>19</v>
      </c>
      <c r="AC368" s="14">
        <f ca="1">IF(testdata[[#This Row],[PdInt]]&lt;=0,0,AVERAGE(OFFSET(testdata[[#This Row],[price]],0,0,-testdata[[#This Row],[PdInt]],1)))</f>
        <v>265.95657894736843</v>
      </c>
      <c r="AD368" s="14">
        <f ca="1">IF(testdata[[#This Row],[i]]&lt;11,testdata[[#This Row],[price]],(4*testdata[[#This Row],[iTrend]]+3*AC367+2*AC366+AC365)/10)</f>
        <v>265.57608157894737</v>
      </c>
      <c r="AE368" s="14">
        <f>(4*testdata[[#This Row],[price]]+3*H367+2*H366+H365)/10</f>
        <v>268.56100000000004</v>
      </c>
      <c r="AF368" t="str">
        <f ca="1">IF(OR(ROUND(testdata[[#This Row],[Trendline]],4)&lt;&gt;Table3[[#This Row],[Trendline]],ROUND(testdata[[#This Row],[SmPrice]],4)&lt;&gt;Table3[[#This Row],[SmPrice]]),"ERR","")</f>
        <v/>
      </c>
      <c r="AG368" s="3">
        <v>43269</v>
      </c>
      <c r="AH368" s="14">
        <v>19.4983</v>
      </c>
      <c r="AI368" s="35">
        <v>19</v>
      </c>
      <c r="AJ368" s="14">
        <v>265.95659999999998</v>
      </c>
      <c r="AK368" s="14">
        <v>265.5761</v>
      </c>
      <c r="AL368" s="14">
        <v>268.56099999999998</v>
      </c>
    </row>
    <row r="369" spans="1:38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31">
        <f>(testdata[[#This Row],[high]]+testdata[[#This Row],[low]])/2</f>
        <v>266.76499999999999</v>
      </c>
      <c r="I369" s="24">
        <f>(4*testdata[[#This Row],[price]]+3*H368+2*H367+H366)/10</f>
        <v>267.73149999999998</v>
      </c>
      <c r="J369" s="9">
        <f>(0.0962*testdata[[#This Row],[smooth]]+0.5769*I367-0.5769*I365-0.0962*I363)*(0.075*$Z368+0.54)</f>
        <v>-0.5184877521137653</v>
      </c>
      <c r="K369" s="14">
        <f t="shared" si="5"/>
        <v>2.3752206222752976</v>
      </c>
      <c r="L369" s="14">
        <f>(0.0962*testdata[[#This Row],[detrender]]+0.5769*J367-0.5769*J365-0.0962*J363)*(0.075*$Z368+0.54)</f>
        <v>-2.5659540985456188</v>
      </c>
      <c r="M369" s="9">
        <f>(0.0962*testdata[[#This Row],[I1]]+0.5769*K367-0.5769*K365-0.0962*K363)*(0.075*$Z368+0.54)</f>
        <v>-0.74984209000726509</v>
      </c>
      <c r="N369" s="9">
        <f>(0.0962*testdata[[#This Row],[Q1]]+0.5769*L367-0.5769*L365-0.0962*L363)*(0.075*$Z368+0.54)</f>
        <v>-3.6284288131357956</v>
      </c>
      <c r="O369" s="9">
        <f>testdata[[#This Row],[I1]]-testdata[[#This Row],[JQ]]</f>
        <v>6.0036494354110932</v>
      </c>
      <c r="P369" s="9">
        <f>testdata[[#This Row],[Q1]]+testdata[[#This Row],[jI]]</f>
        <v>-3.3157961885528842</v>
      </c>
      <c r="Q369" s="9">
        <f>0.2*testdata[[#This Row],[I2]]+0.8*Q368</f>
        <v>3.9849307986254243</v>
      </c>
      <c r="R369" s="9">
        <f>0.2*testdata[[#This Row],[Q2]]+0.8*R368</f>
        <v>0.64083606955391526</v>
      </c>
      <c r="S369" s="9">
        <f>testdata[[#This Row],[I2'']]*Q368+testdata[[#This Row],[Q2'']]*R368</f>
        <v>14.913118986742035</v>
      </c>
      <c r="T369" s="9">
        <f>testdata[[#This Row],[I2'']]*R368-testdata[[#This Row],[Q2'']]*Q368</f>
        <v>4.265143365224402</v>
      </c>
      <c r="U369" s="9">
        <f>0.2*testdata[[#This Row],[Re]]+0.8*U368</f>
        <v>10.092673496435944</v>
      </c>
      <c r="V369" s="9">
        <f>0.2*testdata[[#This Row],[Im]]+0.8*V368</f>
        <v>3.5361104716795251</v>
      </c>
      <c r="W369" s="9">
        <f>IF(AND(testdata[[#This Row],[Re'']]&lt;&gt;0,testdata[[#This Row],[Im'']]&lt;&gt;0),2*PI()/ATAN(testdata[[#This Row],[Im'']]/testdata[[#This Row],[Re'']]),0)</f>
        <v>18.64451390731519</v>
      </c>
      <c r="X369" s="9">
        <f>IF(testdata[[#This Row],[pd-atan]]&gt;1.5*Z368,1.5*Z368,IF(testdata[[#This Row],[pd-atan]]&lt;0.67*Z368,0.67*Z368,testdata[[#This Row],[pd-atan]]))</f>
        <v>18.64451390731519</v>
      </c>
      <c r="Y369" s="9">
        <f>IF(testdata[[#This Row],[pd-limit1]]&lt;6,6,IF(testdata[[#This Row],[pd-limit1]]&gt;50,50,testdata[[#This Row],[pd-limit1]]))</f>
        <v>18.64451390731519</v>
      </c>
      <c r="Z369" s="14">
        <f>0.2*testdata[[#This Row],[pd-limit2]]+0.8*Z368</f>
        <v>18.489732642597424</v>
      </c>
      <c r="AA369" s="14">
        <f>0.33*testdata[[#This Row],[period]]+0.67*AA368</f>
        <v>19.165463533496052</v>
      </c>
      <c r="AB369" s="32">
        <f>TRUNC(testdata[[#This Row],[SmPd]]+0.5,0)</f>
        <v>19</v>
      </c>
      <c r="AC369" s="14">
        <f ca="1">IF(testdata[[#This Row],[PdInt]]&lt;=0,0,AVERAGE(OFFSET(testdata[[#This Row],[price]],0,0,-testdata[[#This Row],[PdInt]],1)))</f>
        <v>266.09026315789475</v>
      </c>
      <c r="AD369" s="14">
        <f ca="1">IF(testdata[[#This Row],[i]]&lt;11,testdata[[#This Row],[price]],(4*testdata[[#This Row],[iTrend]]+3*AC368+2*AC367+AC366)/10)</f>
        <v>265.85680751879698</v>
      </c>
      <c r="AE369" s="14">
        <f>(4*testdata[[#This Row],[price]]+3*H368+2*H367+H366)/10</f>
        <v>267.73149999999998</v>
      </c>
      <c r="AF369" t="str">
        <f ca="1">IF(OR(ROUND(testdata[[#This Row],[Trendline]],4)&lt;&gt;Table3[[#This Row],[Trendline]],ROUND(testdata[[#This Row],[SmPrice]],4)&lt;&gt;Table3[[#This Row],[SmPrice]]),"ERR","")</f>
        <v/>
      </c>
      <c r="AG369" s="3">
        <v>43270</v>
      </c>
      <c r="AH369" s="14">
        <v>19.165500000000002</v>
      </c>
      <c r="AI369" s="35">
        <v>19</v>
      </c>
      <c r="AJ369" s="14">
        <v>266.09030000000001</v>
      </c>
      <c r="AK369" s="14">
        <v>265.85680000000002</v>
      </c>
      <c r="AL369" s="14">
        <v>267.73149999999998</v>
      </c>
    </row>
    <row r="370" spans="1:38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31">
        <f>(testdata[[#This Row],[high]]+testdata[[#This Row],[low]])/2</f>
        <v>268.23500000000001</v>
      </c>
      <c r="I370" s="24">
        <f>(4*testdata[[#This Row],[price]]+3*H369+2*H368+H367)/10</f>
        <v>267.75749999999999</v>
      </c>
      <c r="J370" s="9">
        <f>(0.0962*testdata[[#This Row],[smooth]]+0.5769*I368-0.5769*I366-0.0962*I364)*(0.075*$Z369+0.54)</f>
        <v>-1.3136888898044812</v>
      </c>
      <c r="K370" s="14">
        <f t="shared" si="5"/>
        <v>1.1988762669464443</v>
      </c>
      <c r="L370" s="14">
        <f>(0.0962*testdata[[#This Row],[detrender]]+0.5769*J368-0.5769*J366-0.0962*J364)*(0.075*$Z369+0.54)</f>
        <v>-2.8896839851908411</v>
      </c>
      <c r="M370" s="9">
        <f>(0.0962*testdata[[#This Row],[I1]]+0.5769*K368-0.5769*K366-0.0962*K364)*(0.075*$Z369+0.54)</f>
        <v>-1.5752472447441415</v>
      </c>
      <c r="N370" s="9">
        <f>(0.0962*testdata[[#This Row],[Q1]]+0.5769*L368-0.5769*L366-0.0962*L364)*(0.075*$Z369+0.54)</f>
        <v>-1.2608349810857378</v>
      </c>
      <c r="O370" s="9">
        <f>testdata[[#This Row],[I1]]-testdata[[#This Row],[JQ]]</f>
        <v>2.4597112480321819</v>
      </c>
      <c r="P370" s="9">
        <f>testdata[[#This Row],[Q1]]+testdata[[#This Row],[jI]]</f>
        <v>-4.464931229934983</v>
      </c>
      <c r="Q370" s="9">
        <f>0.2*testdata[[#This Row],[I2]]+0.8*Q369</f>
        <v>3.6798868885067759</v>
      </c>
      <c r="R370" s="9">
        <f>0.2*testdata[[#This Row],[Q2]]+0.8*R369</f>
        <v>-0.38031739034386436</v>
      </c>
      <c r="S370" s="9">
        <f>testdata[[#This Row],[I2'']]*Q369+testdata[[#This Row],[Q2'']]*R369</f>
        <v>14.42037349585757</v>
      </c>
      <c r="T370" s="9">
        <f>testdata[[#This Row],[I2'']]*R369-testdata[[#This Row],[Q2'']]*Q369</f>
        <v>3.8737427320677815</v>
      </c>
      <c r="U370" s="9">
        <f>0.2*testdata[[#This Row],[Re]]+0.8*U369</f>
        <v>10.958213496320269</v>
      </c>
      <c r="V370" s="9">
        <f>0.2*testdata[[#This Row],[Im]]+0.8*V369</f>
        <v>3.6036369237571768</v>
      </c>
      <c r="W370" s="9">
        <f>IF(AND(testdata[[#This Row],[Re'']]&lt;&gt;0,testdata[[#This Row],[Im'']]&lt;&gt;0),2*PI()/ATAN(testdata[[#This Row],[Im'']]/testdata[[#This Row],[Re'']]),0)</f>
        <v>19.776325019567061</v>
      </c>
      <c r="X370" s="9">
        <f>IF(testdata[[#This Row],[pd-atan]]&gt;1.5*Z369,1.5*Z369,IF(testdata[[#This Row],[pd-atan]]&lt;0.67*Z369,0.67*Z369,testdata[[#This Row],[pd-atan]]))</f>
        <v>19.776325019567061</v>
      </c>
      <c r="Y370" s="9">
        <f>IF(testdata[[#This Row],[pd-limit1]]&lt;6,6,IF(testdata[[#This Row],[pd-limit1]]&gt;50,50,testdata[[#This Row],[pd-limit1]]))</f>
        <v>19.776325019567061</v>
      </c>
      <c r="Z370" s="14">
        <f>0.2*testdata[[#This Row],[pd-limit2]]+0.8*Z369</f>
        <v>18.747051117991354</v>
      </c>
      <c r="AA370" s="14">
        <f>0.33*testdata[[#This Row],[period]]+0.67*AA369</f>
        <v>19.027387436379502</v>
      </c>
      <c r="AB370" s="32">
        <f>TRUNC(testdata[[#This Row],[SmPd]]+0.5,0)</f>
        <v>19</v>
      </c>
      <c r="AC370" s="14">
        <f ca="1">IF(testdata[[#This Row],[PdInt]]&lt;=0,0,AVERAGE(OFFSET(testdata[[#This Row],[price]],0,0,-testdata[[#This Row],[PdInt]],1)))</f>
        <v>266.35526315789474</v>
      </c>
      <c r="AD370" s="14">
        <f ca="1">IF(testdata[[#This Row],[i]]&lt;11,testdata[[#This Row],[price]],(4*testdata[[#This Row],[iTrend]]+3*AC369+2*AC368+AC367)/10)</f>
        <v>266.11765000000003</v>
      </c>
      <c r="AE370" s="14">
        <f>(4*testdata[[#This Row],[price]]+3*H369+2*H368+H367)/10</f>
        <v>267.75749999999999</v>
      </c>
      <c r="AF370" t="str">
        <f ca="1">IF(OR(ROUND(testdata[[#This Row],[Trendline]],4)&lt;&gt;Table3[[#This Row],[Trendline]],ROUND(testdata[[#This Row],[SmPrice]],4)&lt;&gt;Table3[[#This Row],[SmPrice]]),"ERR","")</f>
        <v/>
      </c>
      <c r="AG370" s="3">
        <v>43271</v>
      </c>
      <c r="AH370" s="14">
        <v>19.0274</v>
      </c>
      <c r="AI370" s="35">
        <v>19</v>
      </c>
      <c r="AJ370" s="14">
        <v>266.3553</v>
      </c>
      <c r="AK370" s="14">
        <v>266.11770000000001</v>
      </c>
      <c r="AL370" s="14">
        <v>267.75749999999999</v>
      </c>
    </row>
    <row r="371" spans="1:38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31">
        <f>(testdata[[#This Row],[high]]+testdata[[#This Row],[low]])/2</f>
        <v>266.95</v>
      </c>
      <c r="I371" s="24">
        <f>(4*testdata[[#This Row],[price]]+3*H370+2*H369+H368)/10</f>
        <v>267.39549999999997</v>
      </c>
      <c r="J371" s="9">
        <f>(0.0962*testdata[[#This Row],[smooth]]+0.5769*I369-0.5769*I367-0.0962*I365)*(0.075*$Z370+0.54)</f>
        <v>-1.9024555941349683</v>
      </c>
      <c r="K371" s="14">
        <f t="shared" si="5"/>
        <v>0.50204370557631828</v>
      </c>
      <c r="L371" s="14">
        <f>(0.0962*testdata[[#This Row],[detrender]]+0.5769*J369-0.5769*J367-0.0962*J365)*(0.075*$Z370+0.54)</f>
        <v>-2.8065621408579848</v>
      </c>
      <c r="M371" s="9">
        <f>(0.0962*testdata[[#This Row],[I1]]+0.5769*K369-0.5769*K367-0.0962*K365)*(0.075*$Z370+0.54)</f>
        <v>-1.323225233496035</v>
      </c>
      <c r="N371" s="9">
        <f>(0.0962*testdata[[#This Row],[Q1]]+0.5769*L369-0.5769*L367-0.0962*L365)*(0.075*$Z370+0.54)</f>
        <v>-1.6566240393423806</v>
      </c>
      <c r="O371" s="9">
        <f>testdata[[#This Row],[I1]]-testdata[[#This Row],[JQ]]</f>
        <v>2.1586677449186986</v>
      </c>
      <c r="P371" s="9">
        <f>testdata[[#This Row],[Q1]]+testdata[[#This Row],[jI]]</f>
        <v>-4.1297873743540201</v>
      </c>
      <c r="Q371" s="9">
        <f>0.2*testdata[[#This Row],[I2]]+0.8*Q370</f>
        <v>3.3756430597891605</v>
      </c>
      <c r="R371" s="9">
        <f>0.2*testdata[[#This Row],[Q2]]+0.8*R370</f>
        <v>-1.1302113871458956</v>
      </c>
      <c r="S371" s="9">
        <f>testdata[[#This Row],[I2'']]*Q370+testdata[[#This Row],[Q2'']]*R370</f>
        <v>12.851823681293272</v>
      </c>
      <c r="T371" s="9">
        <f>testdata[[#This Row],[I2'']]*R370-testdata[[#This Row],[Q2'']]*Q370</f>
        <v>2.875234305567846</v>
      </c>
      <c r="U371" s="9">
        <f>0.2*testdata[[#This Row],[Re]]+0.8*U370</f>
        <v>11.336935533314872</v>
      </c>
      <c r="V371" s="9">
        <f>0.2*testdata[[#This Row],[Im]]+0.8*V370</f>
        <v>3.4579564001193108</v>
      </c>
      <c r="W371" s="9">
        <f>IF(AND(testdata[[#This Row],[Re'']]&lt;&gt;0,testdata[[#This Row],[Im'']]&lt;&gt;0),2*PI()/ATAN(testdata[[#This Row],[Im'']]/testdata[[#This Row],[Re'']]),0)</f>
        <v>21.223174915513898</v>
      </c>
      <c r="X371" s="9">
        <f>IF(testdata[[#This Row],[pd-atan]]&gt;1.5*Z370,1.5*Z370,IF(testdata[[#This Row],[pd-atan]]&lt;0.67*Z370,0.67*Z370,testdata[[#This Row],[pd-atan]]))</f>
        <v>21.223174915513898</v>
      </c>
      <c r="Y371" s="9">
        <f>IF(testdata[[#This Row],[pd-limit1]]&lt;6,6,IF(testdata[[#This Row],[pd-limit1]]&gt;50,50,testdata[[#This Row],[pd-limit1]]))</f>
        <v>21.223174915513898</v>
      </c>
      <c r="Z371" s="14">
        <f>0.2*testdata[[#This Row],[pd-limit2]]+0.8*Z370</f>
        <v>19.242275877495864</v>
      </c>
      <c r="AA371" s="14">
        <f>0.33*testdata[[#This Row],[period]]+0.67*AA370</f>
        <v>19.098300621947903</v>
      </c>
      <c r="AB371" s="32">
        <f>TRUNC(testdata[[#This Row],[SmPd]]+0.5,0)</f>
        <v>19</v>
      </c>
      <c r="AC371" s="14">
        <f ca="1">IF(testdata[[#This Row],[PdInt]]&lt;=0,0,AVERAGE(OFFSET(testdata[[#This Row],[price]],0,0,-testdata[[#This Row],[PdInt]],1)))</f>
        <v>266.56210526315789</v>
      </c>
      <c r="AD371" s="14">
        <f ca="1">IF(testdata[[#This Row],[i]]&lt;11,testdata[[#This Row],[price]],(4*testdata[[#This Row],[iTrend]]+3*AC370+2*AC369+AC368)/10)</f>
        <v>266.34513157894742</v>
      </c>
      <c r="AE371" s="14">
        <f>(4*testdata[[#This Row],[price]]+3*H370+2*H369+H368)/10</f>
        <v>267.39549999999997</v>
      </c>
      <c r="AF371" t="str">
        <f ca="1">IF(OR(ROUND(testdata[[#This Row],[Trendline]],4)&lt;&gt;Table3[[#This Row],[Trendline]],ROUND(testdata[[#This Row],[SmPrice]],4)&lt;&gt;Table3[[#This Row],[SmPrice]]),"ERR","")</f>
        <v/>
      </c>
      <c r="AG371" s="3">
        <v>43272</v>
      </c>
      <c r="AH371" s="14">
        <v>19.098299999999998</v>
      </c>
      <c r="AI371" s="35">
        <v>19</v>
      </c>
      <c r="AJ371" s="14">
        <v>266.56209999999999</v>
      </c>
      <c r="AK371" s="14">
        <v>266.3451</v>
      </c>
      <c r="AL371" s="14">
        <v>267.39550000000003</v>
      </c>
    </row>
    <row r="372" spans="1:38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31">
        <f>(testdata[[#This Row],[high]]+testdata[[#This Row],[low]])/2</f>
        <v>267.25</v>
      </c>
      <c r="I372" s="24">
        <f>(4*testdata[[#This Row],[price]]+3*H371+2*H370+H369)/10</f>
        <v>267.30849999999998</v>
      </c>
      <c r="J372" s="9">
        <f>(0.0962*testdata[[#This Row],[smooth]]+0.5769*I370-0.5769*I368-0.0962*I366)*(0.075*$Z371+0.54)</f>
        <v>-1.3382323772456748</v>
      </c>
      <c r="K372" s="14">
        <f t="shared" si="5"/>
        <v>-0.5184877521137653</v>
      </c>
      <c r="L372" s="14">
        <f>(0.0962*testdata[[#This Row],[detrender]]+0.5769*J370-0.5769*J368-0.0962*J366)*(0.075*$Z371+0.54)</f>
        <v>-2.7858199848981111</v>
      </c>
      <c r="M372" s="9">
        <f>(0.0962*testdata[[#This Row],[I1]]+0.5769*K370-0.5769*K368-0.0962*K366)*(0.075*$Z371+0.54)</f>
        <v>-2.6451041842606555</v>
      </c>
      <c r="N372" s="9">
        <f>(0.0962*testdata[[#This Row],[Q1]]+0.5769*L370-0.5769*L368-0.0962*L366)*(0.075*$Z371+0.54)</f>
        <v>-2.1701206725180238</v>
      </c>
      <c r="O372" s="9">
        <f>testdata[[#This Row],[I1]]-testdata[[#This Row],[JQ]]</f>
        <v>1.6516329204042584</v>
      </c>
      <c r="P372" s="9">
        <f>testdata[[#This Row],[Q1]]+testdata[[#This Row],[jI]]</f>
        <v>-5.4309241691587662</v>
      </c>
      <c r="Q372" s="9">
        <f>0.2*testdata[[#This Row],[I2]]+0.8*Q371</f>
        <v>3.0308410319121801</v>
      </c>
      <c r="R372" s="9">
        <f>0.2*testdata[[#This Row],[Q2]]+0.8*R371</f>
        <v>-1.9903539435484698</v>
      </c>
      <c r="S372" s="9">
        <f>testdata[[#This Row],[I2'']]*Q371+testdata[[#This Row],[Q2'']]*R371</f>
        <v>12.480558186147789</v>
      </c>
      <c r="T372" s="9">
        <f>testdata[[#This Row],[I2'']]*R371-testdata[[#This Row],[Q2'']]*Q371</f>
        <v>3.2932334291672158</v>
      </c>
      <c r="U372" s="9">
        <f>0.2*testdata[[#This Row],[Re]]+0.8*U371</f>
        <v>11.565660063881456</v>
      </c>
      <c r="V372" s="9">
        <f>0.2*testdata[[#This Row],[Im]]+0.8*V371</f>
        <v>3.4250118059288921</v>
      </c>
      <c r="W372" s="9">
        <f>IF(AND(testdata[[#This Row],[Re'']]&lt;&gt;0,testdata[[#This Row],[Im'']]&lt;&gt;0),2*PI()/ATAN(testdata[[#This Row],[Im'']]/testdata[[#This Row],[Re'']]),0)</f>
        <v>21.823559844144402</v>
      </c>
      <c r="X372" s="9">
        <f>IF(testdata[[#This Row],[pd-atan]]&gt;1.5*Z371,1.5*Z371,IF(testdata[[#This Row],[pd-atan]]&lt;0.67*Z371,0.67*Z371,testdata[[#This Row],[pd-atan]]))</f>
        <v>21.823559844144402</v>
      </c>
      <c r="Y372" s="9">
        <f>IF(testdata[[#This Row],[pd-limit1]]&lt;6,6,IF(testdata[[#This Row],[pd-limit1]]&gt;50,50,testdata[[#This Row],[pd-limit1]]))</f>
        <v>21.823559844144402</v>
      </c>
      <c r="Z372" s="14">
        <f>0.2*testdata[[#This Row],[pd-limit2]]+0.8*Z371</f>
        <v>19.758532670825574</v>
      </c>
      <c r="AA372" s="14">
        <f>0.33*testdata[[#This Row],[period]]+0.67*AA371</f>
        <v>19.316177198077536</v>
      </c>
      <c r="AB372" s="32">
        <f>TRUNC(testdata[[#This Row],[SmPd]]+0.5,0)</f>
        <v>19</v>
      </c>
      <c r="AC372" s="14">
        <f ca="1">IF(testdata[[#This Row],[PdInt]]&lt;=0,0,AVERAGE(OFFSET(testdata[[#This Row],[price]],0,0,-testdata[[#This Row],[PdInt]],1)))</f>
        <v>266.77368421052631</v>
      </c>
      <c r="AD372" s="14">
        <f ca="1">IF(testdata[[#This Row],[i]]&lt;11,testdata[[#This Row],[price]],(4*testdata[[#This Row],[iTrend]]+3*AC371+2*AC370+AC369)/10)</f>
        <v>266.55818421052629</v>
      </c>
      <c r="AE372" s="14">
        <f>(4*testdata[[#This Row],[price]]+3*H371+2*H370+H369)/10</f>
        <v>267.30849999999998</v>
      </c>
      <c r="AF372" t="str">
        <f ca="1">IF(OR(ROUND(testdata[[#This Row],[Trendline]],4)&lt;&gt;Table3[[#This Row],[Trendline]],ROUND(testdata[[#This Row],[SmPrice]],4)&lt;&gt;Table3[[#This Row],[SmPrice]]),"ERR","")</f>
        <v/>
      </c>
      <c r="AG372" s="3">
        <v>43273</v>
      </c>
      <c r="AH372" s="14">
        <v>19.316199999999998</v>
      </c>
      <c r="AI372" s="35">
        <v>19</v>
      </c>
      <c r="AJ372" s="14">
        <v>266.77370000000002</v>
      </c>
      <c r="AK372" s="14">
        <v>266.5582</v>
      </c>
      <c r="AL372" s="14">
        <v>267.30849999999998</v>
      </c>
    </row>
    <row r="373" spans="1:38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31">
        <f>(testdata[[#This Row],[high]]+testdata[[#This Row],[low]])/2</f>
        <v>263.57499999999999</v>
      </c>
      <c r="I373" s="24">
        <f>(4*testdata[[#This Row],[price]]+3*H372+2*H371+H370)/10</f>
        <v>265.81849999999997</v>
      </c>
      <c r="J373" s="9">
        <f>(0.0962*testdata[[#This Row],[smooth]]+0.5769*I371-0.5769*I369-0.0962*I367)*(0.075*$Z372+0.54)</f>
        <v>-1.0286346925202459</v>
      </c>
      <c r="K373" s="14">
        <f t="shared" si="5"/>
        <v>-1.3136888898044812</v>
      </c>
      <c r="L373" s="14">
        <f>(0.0962*testdata[[#This Row],[detrender]]+0.5769*J371-0.5769*J369-0.0962*J367)*(0.075*$Z372+0.54)</f>
        <v>-2.0475631049221739</v>
      </c>
      <c r="M373" s="9">
        <f>(0.0962*testdata[[#This Row],[I1]]+0.5769*K371-0.5769*K369-0.0962*K367)*(0.075*$Z372+0.54)</f>
        <v>-3.032403692436882</v>
      </c>
      <c r="N373" s="9">
        <f>(0.0962*testdata[[#This Row],[Q1]]+0.5769*L371-0.5769*L369-0.0962*L367)*(0.075*$Z372+0.54)</f>
        <v>-0.35892380370897059</v>
      </c>
      <c r="O373" s="9">
        <f>testdata[[#This Row],[I1]]-testdata[[#This Row],[JQ]]</f>
        <v>-0.95476508609551058</v>
      </c>
      <c r="P373" s="9">
        <f>testdata[[#This Row],[Q1]]+testdata[[#This Row],[jI]]</f>
        <v>-5.0799667973590559</v>
      </c>
      <c r="Q373" s="9">
        <f>0.2*testdata[[#This Row],[I2]]+0.8*Q372</f>
        <v>2.2337198083106422</v>
      </c>
      <c r="R373" s="9">
        <f>0.2*testdata[[#This Row],[Q2]]+0.8*R372</f>
        <v>-2.608276514310587</v>
      </c>
      <c r="S373" s="9">
        <f>testdata[[#This Row],[I2'']]*Q372+testdata[[#This Row],[Q2'']]*R372</f>
        <v>11.961443094945839</v>
      </c>
      <c r="T373" s="9">
        <f>testdata[[#This Row],[I2'']]*R372-testdata[[#This Row],[Q2'']]*Q372</f>
        <v>3.4593784528919844</v>
      </c>
      <c r="U373" s="9">
        <f>0.2*testdata[[#This Row],[Re]]+0.8*U372</f>
        <v>11.644816670094333</v>
      </c>
      <c r="V373" s="9">
        <f>0.2*testdata[[#This Row],[Im]]+0.8*V372</f>
        <v>3.4318851353215107</v>
      </c>
      <c r="W373" s="9">
        <f>IF(AND(testdata[[#This Row],[Re'']]&lt;&gt;0,testdata[[#This Row],[Im'']]&lt;&gt;0),2*PI()/ATAN(testdata[[#This Row],[Im'']]/testdata[[#This Row],[Re'']]),0)</f>
        <v>21.923201857729104</v>
      </c>
      <c r="X373" s="9">
        <f>IF(testdata[[#This Row],[pd-atan]]&gt;1.5*Z372,1.5*Z372,IF(testdata[[#This Row],[pd-atan]]&lt;0.67*Z372,0.67*Z372,testdata[[#This Row],[pd-atan]]))</f>
        <v>21.923201857729104</v>
      </c>
      <c r="Y373" s="9">
        <f>IF(testdata[[#This Row],[pd-limit1]]&lt;6,6,IF(testdata[[#This Row],[pd-limit1]]&gt;50,50,testdata[[#This Row],[pd-limit1]]))</f>
        <v>21.923201857729104</v>
      </c>
      <c r="Z373" s="14">
        <f>0.2*testdata[[#This Row],[pd-limit2]]+0.8*Z372</f>
        <v>20.191466508206283</v>
      </c>
      <c r="AA373" s="14">
        <f>0.33*testdata[[#This Row],[period]]+0.67*AA372</f>
        <v>19.605022670420023</v>
      </c>
      <c r="AB373" s="32">
        <f>TRUNC(testdata[[#This Row],[SmPd]]+0.5,0)</f>
        <v>20</v>
      </c>
      <c r="AC373" s="14">
        <f ca="1">IF(testdata[[#This Row],[PdInt]]&lt;=0,0,AVERAGE(OFFSET(testdata[[#This Row],[price]],0,0,-testdata[[#This Row],[PdInt]],1)))</f>
        <v>266.61374999999998</v>
      </c>
      <c r="AD373" s="14">
        <f ca="1">IF(testdata[[#This Row],[i]]&lt;11,testdata[[#This Row],[price]],(4*testdata[[#This Row],[iTrend]]+3*AC372+2*AC371+AC370)/10)</f>
        <v>266.6255526315789</v>
      </c>
      <c r="AE373" s="14">
        <f>(4*testdata[[#This Row],[price]]+3*H372+2*H371+H370)/10</f>
        <v>265.81849999999997</v>
      </c>
      <c r="AF373" t="str">
        <f ca="1">IF(OR(ROUND(testdata[[#This Row],[Trendline]],4)&lt;&gt;Table3[[#This Row],[Trendline]],ROUND(testdata[[#This Row],[SmPrice]],4)&lt;&gt;Table3[[#This Row],[SmPrice]]),"ERR","")</f>
        <v/>
      </c>
      <c r="AG373" s="3">
        <v>43276</v>
      </c>
      <c r="AH373" s="14">
        <v>19.605</v>
      </c>
      <c r="AI373" s="35">
        <v>20</v>
      </c>
      <c r="AJ373" s="14">
        <v>266.61369999999999</v>
      </c>
      <c r="AK373" s="14">
        <v>266.62560000000002</v>
      </c>
      <c r="AL373" s="14">
        <v>265.81849999999997</v>
      </c>
    </row>
    <row r="374" spans="1:38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31">
        <f>(testdata[[#This Row],[high]]+testdata[[#This Row],[low]])/2</f>
        <v>263.88</v>
      </c>
      <c r="I374" s="24">
        <f>(4*testdata[[#This Row],[price]]+3*H373+2*H372+H371)/10</f>
        <v>264.76949999999999</v>
      </c>
      <c r="J374" s="9">
        <f>(0.0962*testdata[[#This Row],[smooth]]+0.5769*I372-0.5769*I370-0.0962*I368)*(0.075*$Z373+0.54)</f>
        <v>-1.281448951530844</v>
      </c>
      <c r="K374" s="14">
        <f t="shared" si="5"/>
        <v>-1.9024555941349683</v>
      </c>
      <c r="L374" s="14">
        <f>(0.0962*testdata[[#This Row],[detrender]]+0.5769*J372-0.5769*J370-0.0962*J368)*(0.075*$Z373+0.54)</f>
        <v>-0.38155860513908774</v>
      </c>
      <c r="M374" s="9">
        <f>(0.0962*testdata[[#This Row],[I1]]+0.5769*K372-0.5769*K370-0.0962*K368)*(0.075*$Z373+0.54)</f>
        <v>-2.9627972957283948</v>
      </c>
      <c r="N374" s="9">
        <f>(0.0962*testdata[[#This Row],[Q1]]+0.5769*L372-0.5769*L370-0.0962*L368)*(0.075*$Z373+0.54)</f>
        <v>0.30882973505398176</v>
      </c>
      <c r="O374" s="9">
        <f>testdata[[#This Row],[I1]]-testdata[[#This Row],[JQ]]</f>
        <v>-2.21128532918895</v>
      </c>
      <c r="P374" s="9">
        <f>testdata[[#This Row],[Q1]]+testdata[[#This Row],[jI]]</f>
        <v>-3.3443559008674826</v>
      </c>
      <c r="Q374" s="9">
        <f>0.2*testdata[[#This Row],[I2]]+0.8*Q373</f>
        <v>1.3447187808107239</v>
      </c>
      <c r="R374" s="9">
        <f>0.2*testdata[[#This Row],[Q2]]+0.8*R373</f>
        <v>-2.7554923916219662</v>
      </c>
      <c r="S374" s="9">
        <f>testdata[[#This Row],[I2'']]*Q373+testdata[[#This Row],[Q2'']]*R373</f>
        <v>10.190811067733335</v>
      </c>
      <c r="T374" s="9">
        <f>testdata[[#This Row],[I2'']]*R373-testdata[[#This Row],[Q2'']]*Q373</f>
        <v>2.6475995224742745</v>
      </c>
      <c r="U374" s="9">
        <f>0.2*testdata[[#This Row],[Re]]+0.8*U373</f>
        <v>11.354015549622133</v>
      </c>
      <c r="V374" s="9">
        <f>0.2*testdata[[#This Row],[Im]]+0.8*V373</f>
        <v>3.2750280127520637</v>
      </c>
      <c r="W374" s="9">
        <f>IF(AND(testdata[[#This Row],[Re'']]&lt;&gt;0,testdata[[#This Row],[Im'']]&lt;&gt;0),2*PI()/ATAN(testdata[[#This Row],[Im'']]/testdata[[#This Row],[Re'']]),0)</f>
        <v>22.374103637003692</v>
      </c>
      <c r="X374" s="9">
        <f>IF(testdata[[#This Row],[pd-atan]]&gt;1.5*Z373,1.5*Z373,IF(testdata[[#This Row],[pd-atan]]&lt;0.67*Z373,0.67*Z373,testdata[[#This Row],[pd-atan]]))</f>
        <v>22.374103637003692</v>
      </c>
      <c r="Y374" s="9">
        <f>IF(testdata[[#This Row],[pd-limit1]]&lt;6,6,IF(testdata[[#This Row],[pd-limit1]]&gt;50,50,testdata[[#This Row],[pd-limit1]]))</f>
        <v>22.374103637003692</v>
      </c>
      <c r="Z374" s="14">
        <f>0.2*testdata[[#This Row],[pd-limit2]]+0.8*Z373</f>
        <v>20.627993933965765</v>
      </c>
      <c r="AA374" s="14">
        <f>0.33*testdata[[#This Row],[period]]+0.67*AA373</f>
        <v>19.94260318739012</v>
      </c>
      <c r="AB374" s="32">
        <f>TRUNC(testdata[[#This Row],[SmPd]]+0.5,0)</f>
        <v>20</v>
      </c>
      <c r="AC374" s="14">
        <f ca="1">IF(testdata[[#This Row],[PdInt]]&lt;=0,0,AVERAGE(OFFSET(testdata[[#This Row],[price]],0,0,-testdata[[#This Row],[PdInt]],1)))</f>
        <v>266.77924999999993</v>
      </c>
      <c r="AD374" s="14">
        <f ca="1">IF(testdata[[#This Row],[i]]&lt;11,testdata[[#This Row],[price]],(4*testdata[[#This Row],[iTrend]]+3*AC373+2*AC372+AC371)/10)</f>
        <v>266.70677236842101</v>
      </c>
      <c r="AE374" s="14">
        <f>(4*testdata[[#This Row],[price]]+3*H373+2*H372+H371)/10</f>
        <v>264.76949999999999</v>
      </c>
      <c r="AF374" t="str">
        <f ca="1">IF(OR(ROUND(testdata[[#This Row],[Trendline]],4)&lt;&gt;Table3[[#This Row],[Trendline]],ROUND(testdata[[#This Row],[SmPrice]],4)&lt;&gt;Table3[[#This Row],[SmPrice]]),"ERR","")</f>
        <v/>
      </c>
      <c r="AG374" s="3">
        <v>43277</v>
      </c>
      <c r="AH374" s="14">
        <v>19.942599999999999</v>
      </c>
      <c r="AI374" s="35">
        <v>20</v>
      </c>
      <c r="AJ374" s="14">
        <v>266.7792</v>
      </c>
      <c r="AK374" s="14">
        <v>266.70679999999999</v>
      </c>
      <c r="AL374" s="14">
        <v>264.76949999999999</v>
      </c>
    </row>
    <row r="375" spans="1:38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31">
        <f>(testdata[[#This Row],[high]]+testdata[[#This Row],[low]])/2</f>
        <v>263.73500000000001</v>
      </c>
      <c r="I375" s="24">
        <f>(4*testdata[[#This Row],[price]]+3*H374+2*H373+H372)/10</f>
        <v>264.09800000000001</v>
      </c>
      <c r="J375" s="9">
        <f>(0.0962*testdata[[#This Row],[smooth]]+0.5769*I373-0.5769*I371-0.0962*I369)*(0.075*$Z374+0.54)</f>
        <v>-2.6283136764718469</v>
      </c>
      <c r="K375" s="14">
        <f t="shared" si="5"/>
        <v>-1.3382323772456748</v>
      </c>
      <c r="L375" s="14">
        <f>(0.0962*testdata[[#This Row],[detrender]]+0.5769*J373-0.5769*J371-0.0962*J369)*(0.075*$Z374+0.54)</f>
        <v>0.6285133817406473</v>
      </c>
      <c r="M375" s="9">
        <f>(0.0962*testdata[[#This Row],[I1]]+0.5769*K373-0.5769*K371-0.0962*K369)*(0.075*$Z374+0.54)</f>
        <v>-2.9318119968199534</v>
      </c>
      <c r="N375" s="9">
        <f>(0.0962*testdata[[#This Row],[Q1]]+0.5769*L373-0.5769*L371-0.0962*L369)*(0.075*$Z374+0.54)</f>
        <v>1.5552529747252288</v>
      </c>
      <c r="O375" s="9">
        <f>testdata[[#This Row],[I1]]-testdata[[#This Row],[JQ]]</f>
        <v>-2.8934853519709036</v>
      </c>
      <c r="P375" s="9">
        <f>testdata[[#This Row],[Q1]]+testdata[[#This Row],[jI]]</f>
        <v>-2.303298615079306</v>
      </c>
      <c r="Q375" s="9">
        <f>0.2*testdata[[#This Row],[I2]]+0.8*Q374</f>
        <v>0.49707795425439838</v>
      </c>
      <c r="R375" s="9">
        <f>0.2*testdata[[#This Row],[Q2]]+0.8*R374</f>
        <v>-2.6650536363134343</v>
      </c>
      <c r="S375" s="9">
        <f>testdata[[#This Row],[I2'']]*Q374+testdata[[#This Row],[Q2'']]*R374</f>
        <v>8.0119650787389869</v>
      </c>
      <c r="T375" s="9">
        <f>testdata[[#This Row],[I2'']]*R374-testdata[[#This Row],[Q2'']]*Q374</f>
        <v>2.2140531556275809</v>
      </c>
      <c r="U375" s="9">
        <f>0.2*testdata[[#This Row],[Re]]+0.8*U374</f>
        <v>10.685605455445504</v>
      </c>
      <c r="V375" s="9">
        <f>0.2*testdata[[#This Row],[Im]]+0.8*V374</f>
        <v>3.0628330413271669</v>
      </c>
      <c r="W375" s="9">
        <f>IF(AND(testdata[[#This Row],[Re'']]&lt;&gt;0,testdata[[#This Row],[Im'']]&lt;&gt;0),2*PI()/ATAN(testdata[[#This Row],[Im'']]/testdata[[#This Row],[Re'']]),0)</f>
        <v>22.508468923355199</v>
      </c>
      <c r="X375" s="9">
        <f>IF(testdata[[#This Row],[pd-atan]]&gt;1.5*Z374,1.5*Z374,IF(testdata[[#This Row],[pd-atan]]&lt;0.67*Z374,0.67*Z374,testdata[[#This Row],[pd-atan]]))</f>
        <v>22.508468923355199</v>
      </c>
      <c r="Y375" s="9">
        <f>IF(testdata[[#This Row],[pd-limit1]]&lt;6,6,IF(testdata[[#This Row],[pd-limit1]]&gt;50,50,testdata[[#This Row],[pd-limit1]]))</f>
        <v>22.508468923355199</v>
      </c>
      <c r="Z375" s="14">
        <f>0.2*testdata[[#This Row],[pd-limit2]]+0.8*Z374</f>
        <v>21.004088931843654</v>
      </c>
      <c r="AA375" s="14">
        <f>0.33*testdata[[#This Row],[period]]+0.67*AA374</f>
        <v>20.292893483059785</v>
      </c>
      <c r="AB375" s="32">
        <f>TRUNC(testdata[[#This Row],[SmPd]]+0.5,0)</f>
        <v>20</v>
      </c>
      <c r="AC375" s="14">
        <f ca="1">IF(testdata[[#This Row],[PdInt]]&lt;=0,0,AVERAGE(OFFSET(testdata[[#This Row],[price]],0,0,-testdata[[#This Row],[PdInt]],1)))</f>
        <v>266.82649999999995</v>
      </c>
      <c r="AD375" s="14">
        <f ca="1">IF(testdata[[#This Row],[i]]&lt;11,testdata[[#This Row],[price]],(4*testdata[[#This Row],[iTrend]]+3*AC374+2*AC373+AC372)/10)</f>
        <v>266.76449342105263</v>
      </c>
      <c r="AE375" s="14">
        <f>(4*testdata[[#This Row],[price]]+3*H374+2*H373+H372)/10</f>
        <v>264.09800000000001</v>
      </c>
      <c r="AF375" t="str">
        <f ca="1">IF(OR(ROUND(testdata[[#This Row],[Trendline]],4)&lt;&gt;Table3[[#This Row],[Trendline]],ROUND(testdata[[#This Row],[SmPrice]],4)&lt;&gt;Table3[[#This Row],[SmPrice]]),"ERR","")</f>
        <v/>
      </c>
      <c r="AG375" s="3">
        <v>43278</v>
      </c>
      <c r="AH375" s="14">
        <v>20.292899999999999</v>
      </c>
      <c r="AI375" s="35">
        <v>20</v>
      </c>
      <c r="AJ375" s="14">
        <v>266.82650000000001</v>
      </c>
      <c r="AK375" s="14">
        <v>266.7645</v>
      </c>
      <c r="AL375" s="14">
        <v>264.09800000000001</v>
      </c>
    </row>
    <row r="376" spans="1:38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31">
        <f>(testdata[[#This Row],[high]]+testdata[[#This Row],[low]])/2</f>
        <v>262.375</v>
      </c>
      <c r="I376" s="24">
        <f>(4*testdata[[#This Row],[price]]+3*H375+2*H374+H373)/10</f>
        <v>263.20400000000001</v>
      </c>
      <c r="J376" s="9">
        <f>(0.0962*testdata[[#This Row],[smooth]]+0.5769*I374-0.5769*I372-0.0962*I370)*(0.075*$Z375+0.54)</f>
        <v>-4.0249966471753336</v>
      </c>
      <c r="K376" s="14">
        <f t="shared" si="5"/>
        <v>-1.0286346925202459</v>
      </c>
      <c r="L376" s="14">
        <f>(0.0962*testdata[[#This Row],[detrender]]+0.5769*J374-0.5769*J372-0.0962*J370)*(0.075*$Z375+0.54)</f>
        <v>-0.48243682447638825</v>
      </c>
      <c r="M376" s="9">
        <f>(0.0962*testdata[[#This Row],[I1]]+0.5769*K374-0.5769*K372-0.0962*K370)*(0.075*$Z375+0.54)</f>
        <v>-2.1421659928577412</v>
      </c>
      <c r="N376" s="9">
        <f>(0.0962*testdata[[#This Row],[Q1]]+0.5769*L374-0.5769*L372-0.0962*L370)*(0.075*$Z375+0.54)</f>
        <v>3.4238259983960933</v>
      </c>
      <c r="O376" s="9">
        <f>testdata[[#This Row],[I1]]-testdata[[#This Row],[JQ]]</f>
        <v>-4.4524606909163396</v>
      </c>
      <c r="P376" s="9">
        <f>testdata[[#This Row],[Q1]]+testdata[[#This Row],[jI]]</f>
        <v>-2.6246028173341296</v>
      </c>
      <c r="Q376" s="9">
        <f>0.2*testdata[[#This Row],[I2]]+0.8*Q375</f>
        <v>-0.49282977477974926</v>
      </c>
      <c r="R376" s="9">
        <f>0.2*testdata[[#This Row],[Q2]]+0.8*R375</f>
        <v>-2.6569634725175733</v>
      </c>
      <c r="S376" s="9">
        <f>testdata[[#This Row],[I2'']]*Q375+testdata[[#This Row],[Q2'']]*R375</f>
        <v>6.8359753477417549</v>
      </c>
      <c r="T376" s="9">
        <f>testdata[[#This Row],[I2'']]*R375-testdata[[#This Row],[Q2'']]*Q375</f>
        <v>2.6341357508079994</v>
      </c>
      <c r="U376" s="9">
        <f>0.2*testdata[[#This Row],[Re]]+0.8*U375</f>
        <v>9.9156794339047547</v>
      </c>
      <c r="V376" s="9">
        <f>0.2*testdata[[#This Row],[Im]]+0.8*V375</f>
        <v>2.9770935832233336</v>
      </c>
      <c r="W376" s="9">
        <f>IF(AND(testdata[[#This Row],[Re'']]&lt;&gt;0,testdata[[#This Row],[Im'']]&lt;&gt;0),2*PI()/ATAN(testdata[[#This Row],[Im'']]/testdata[[#This Row],[Re'']]),0)</f>
        <v>21.54152088405035</v>
      </c>
      <c r="X376" s="9">
        <f>IF(testdata[[#This Row],[pd-atan]]&gt;1.5*Z375,1.5*Z375,IF(testdata[[#This Row],[pd-atan]]&lt;0.67*Z375,0.67*Z375,testdata[[#This Row],[pd-atan]]))</f>
        <v>21.54152088405035</v>
      </c>
      <c r="Y376" s="9">
        <f>IF(testdata[[#This Row],[pd-limit1]]&lt;6,6,IF(testdata[[#This Row],[pd-limit1]]&gt;50,50,testdata[[#This Row],[pd-limit1]]))</f>
        <v>21.54152088405035</v>
      </c>
      <c r="Z376" s="14">
        <f>0.2*testdata[[#This Row],[pd-limit2]]+0.8*Z375</f>
        <v>21.111575322284992</v>
      </c>
      <c r="AA376" s="14">
        <f>0.33*testdata[[#This Row],[period]]+0.67*AA375</f>
        <v>20.563058490004103</v>
      </c>
      <c r="AB376" s="32">
        <f>TRUNC(testdata[[#This Row],[SmPd]]+0.5,0)</f>
        <v>21</v>
      </c>
      <c r="AC376" s="14">
        <f ca="1">IF(testdata[[#This Row],[PdInt]]&lt;=0,0,AVERAGE(OFFSET(testdata[[#This Row],[price]],0,0,-testdata[[#This Row],[PdInt]],1)))</f>
        <v>266.61452380952375</v>
      </c>
      <c r="AD376" s="14">
        <f ca="1">IF(testdata[[#This Row],[i]]&lt;11,testdata[[#This Row],[price]],(4*testdata[[#This Row],[iTrend]]+3*AC375+2*AC374+AC373)/10)</f>
        <v>266.71098452380949</v>
      </c>
      <c r="AE376" s="14">
        <f>(4*testdata[[#This Row],[price]]+3*H375+2*H374+H373)/10</f>
        <v>263.20400000000001</v>
      </c>
      <c r="AF376" t="str">
        <f ca="1">IF(OR(ROUND(testdata[[#This Row],[Trendline]],4)&lt;&gt;Table3[[#This Row],[Trendline]],ROUND(testdata[[#This Row],[SmPrice]],4)&lt;&gt;Table3[[#This Row],[SmPrice]]),"ERR","")</f>
        <v/>
      </c>
      <c r="AG376" s="3">
        <v>43279</v>
      </c>
      <c r="AH376" s="14">
        <v>20.563099999999999</v>
      </c>
      <c r="AI376" s="35">
        <v>21</v>
      </c>
      <c r="AJ376" s="14">
        <v>266.61450000000002</v>
      </c>
      <c r="AK376" s="14">
        <v>266.71100000000001</v>
      </c>
      <c r="AL376" s="14">
        <v>263.20400000000001</v>
      </c>
    </row>
    <row r="377" spans="1:38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31">
        <f>(testdata[[#This Row],[high]]+testdata[[#This Row],[low]])/2</f>
        <v>264.59000000000003</v>
      </c>
      <c r="I377" s="24">
        <f>(4*testdata[[#This Row],[price]]+3*H376+2*H375+H374)/10</f>
        <v>263.68349999999998</v>
      </c>
      <c r="J377" s="9">
        <f>(0.0962*testdata[[#This Row],[smooth]]+0.5769*I375-0.5769*I373-0.0962*I371)*(0.075*$Z376+0.54)</f>
        <v>-2.8658056273920636</v>
      </c>
      <c r="K377" s="14">
        <f t="shared" si="5"/>
        <v>-1.281448951530844</v>
      </c>
      <c r="L377" s="14">
        <f>(0.0962*testdata[[#This Row],[detrender]]+0.5769*J375-0.5769*J373-0.0962*J371)*(0.075*$Z376+0.54)</f>
        <v>-2.1563421009930215</v>
      </c>
      <c r="M377" s="9">
        <f>(0.0962*testdata[[#This Row],[I1]]+0.5769*K375-0.5769*K373-0.0962*K371)*(0.075*$Z376+0.54)</f>
        <v>-0.39437556897601378</v>
      </c>
      <c r="N377" s="9">
        <f>(0.0962*testdata[[#This Row],[Q1]]+0.5769*L375-0.5769*L373-0.0962*L371)*(0.075*$Z376+0.54)</f>
        <v>3.410935475572336</v>
      </c>
      <c r="O377" s="9">
        <f>testdata[[#This Row],[I1]]-testdata[[#This Row],[JQ]]</f>
        <v>-4.69238442710318</v>
      </c>
      <c r="P377" s="9">
        <f>testdata[[#This Row],[Q1]]+testdata[[#This Row],[jI]]</f>
        <v>-2.5507176699690355</v>
      </c>
      <c r="Q377" s="9">
        <f>0.2*testdata[[#This Row],[I2]]+0.8*Q376</f>
        <v>-1.3327407052444356</v>
      </c>
      <c r="R377" s="9">
        <f>0.2*testdata[[#This Row],[Q2]]+0.8*R376</f>
        <v>-2.6357143120078659</v>
      </c>
      <c r="S377" s="9">
        <f>testdata[[#This Row],[I2'']]*Q376+testdata[[#This Row],[Q2'']]*R376</f>
        <v>7.659810952602105</v>
      </c>
      <c r="T377" s="9">
        <f>testdata[[#This Row],[I2'']]*R376-testdata[[#This Row],[Q2'']]*Q376</f>
        <v>2.2420848814011767</v>
      </c>
      <c r="U377" s="9">
        <f>0.2*testdata[[#This Row],[Re]]+0.8*U376</f>
        <v>9.4645057376442256</v>
      </c>
      <c r="V377" s="9">
        <f>0.2*testdata[[#This Row],[Im]]+0.8*V376</f>
        <v>2.8300918428589021</v>
      </c>
      <c r="W377" s="9">
        <f>IF(AND(testdata[[#This Row],[Re'']]&lt;&gt;0,testdata[[#This Row],[Im'']]&lt;&gt;0),2*PI()/ATAN(testdata[[#This Row],[Im'']]/testdata[[#This Row],[Re'']]),0)</f>
        <v>21.624476390044702</v>
      </c>
      <c r="X377" s="9">
        <f>IF(testdata[[#This Row],[pd-atan]]&gt;1.5*Z376,1.5*Z376,IF(testdata[[#This Row],[pd-atan]]&lt;0.67*Z376,0.67*Z376,testdata[[#This Row],[pd-atan]]))</f>
        <v>21.624476390044702</v>
      </c>
      <c r="Y377" s="9">
        <f>IF(testdata[[#This Row],[pd-limit1]]&lt;6,6,IF(testdata[[#This Row],[pd-limit1]]&gt;50,50,testdata[[#This Row],[pd-limit1]]))</f>
        <v>21.624476390044702</v>
      </c>
      <c r="Z377" s="14">
        <f>0.2*testdata[[#This Row],[pd-limit2]]+0.8*Z376</f>
        <v>21.214155535836937</v>
      </c>
      <c r="AA377" s="14">
        <f>0.33*testdata[[#This Row],[period]]+0.67*AA376</f>
        <v>20.77792051512894</v>
      </c>
      <c r="AB377" s="32">
        <f>TRUNC(testdata[[#This Row],[SmPd]]+0.5,0)</f>
        <v>21</v>
      </c>
      <c r="AC377" s="14">
        <f ca="1">IF(testdata[[#This Row],[PdInt]]&lt;=0,0,AVERAGE(OFFSET(testdata[[#This Row],[price]],0,0,-testdata[[#This Row],[PdInt]],1)))</f>
        <v>266.71833333333336</v>
      </c>
      <c r="AD377" s="14">
        <f ca="1">IF(testdata[[#This Row],[i]]&lt;11,testdata[[#This Row],[price]],(4*testdata[[#This Row],[iTrend]]+3*AC376+2*AC375+AC374)/10)</f>
        <v>266.71491547619047</v>
      </c>
      <c r="AE377" s="14">
        <f>(4*testdata[[#This Row],[price]]+3*H376+2*H375+H374)/10</f>
        <v>263.68349999999998</v>
      </c>
      <c r="AF377" t="str">
        <f ca="1">IF(OR(ROUND(testdata[[#This Row],[Trendline]],4)&lt;&gt;Table3[[#This Row],[Trendline]],ROUND(testdata[[#This Row],[SmPrice]],4)&lt;&gt;Table3[[#This Row],[SmPrice]]),"ERR","")</f>
        <v/>
      </c>
      <c r="AG377" s="3">
        <v>43280</v>
      </c>
      <c r="AH377" s="14">
        <v>20.777899999999999</v>
      </c>
      <c r="AI377" s="35">
        <v>21</v>
      </c>
      <c r="AJ377" s="14">
        <v>266.7183</v>
      </c>
      <c r="AK377" s="14">
        <v>266.7149</v>
      </c>
      <c r="AL377" s="14">
        <v>263.68349999999998</v>
      </c>
    </row>
    <row r="378" spans="1:38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31">
        <f>(testdata[[#This Row],[high]]+testdata[[#This Row],[low]])/2</f>
        <v>262.88</v>
      </c>
      <c r="I378" s="24">
        <f>(4*testdata[[#This Row],[price]]+3*H377+2*H376+H375)/10</f>
        <v>263.3775</v>
      </c>
      <c r="J378" s="9">
        <f>(0.0962*testdata[[#This Row],[smooth]]+0.5769*I376-0.5769*I374-0.0962*I372)*(0.075*$Z377+0.54)</f>
        <v>-2.730527500202665</v>
      </c>
      <c r="K378" s="14">
        <f t="shared" si="5"/>
        <v>-2.6283136764718469</v>
      </c>
      <c r="L378" s="14">
        <f>(0.0962*testdata[[#This Row],[detrender]]+0.5769*J376-0.5769*J374-0.0962*J372)*(0.075*$Z377+0.54)</f>
        <v>-3.6583753537869379</v>
      </c>
      <c r="M378" s="9">
        <f>(0.0962*testdata[[#This Row],[I1]]+0.5769*K376-0.5769*K374-0.0962*K372)*(0.075*$Z377+0.54)</f>
        <v>0.64175222358863626</v>
      </c>
      <c r="N378" s="9">
        <f>(0.0962*testdata[[#This Row],[Q1]]+0.5769*L376-0.5769*L374-0.0962*L372)*(0.075*$Z377+0.54)</f>
        <v>-0.3029015850479605</v>
      </c>
      <c r="O378" s="9">
        <f>testdata[[#This Row],[I1]]-testdata[[#This Row],[JQ]]</f>
        <v>-2.3254120914238863</v>
      </c>
      <c r="P378" s="9">
        <f>testdata[[#This Row],[Q1]]+testdata[[#This Row],[jI]]</f>
        <v>-3.0166231301983015</v>
      </c>
      <c r="Q378" s="9">
        <f>0.2*testdata[[#This Row],[I2]]+0.8*Q377</f>
        <v>-1.5312749824803258</v>
      </c>
      <c r="R378" s="9">
        <f>0.2*testdata[[#This Row],[Q2]]+0.8*R377</f>
        <v>-2.7118960756459529</v>
      </c>
      <c r="S378" s="9">
        <f>testdata[[#This Row],[I2'']]*Q377+testdata[[#This Row],[Q2'']]*R377</f>
        <v>9.1885757993319945</v>
      </c>
      <c r="T378" s="9">
        <f>testdata[[#This Row],[I2'']]*R377-testdata[[#This Row],[Q2'']]*Q377</f>
        <v>0.4217490985369845</v>
      </c>
      <c r="U378" s="9">
        <f>0.2*testdata[[#This Row],[Re]]+0.8*U377</f>
        <v>9.4093197499817798</v>
      </c>
      <c r="V378" s="9">
        <f>0.2*testdata[[#This Row],[Im]]+0.8*V377</f>
        <v>2.3484232939945189</v>
      </c>
      <c r="W378" s="9">
        <f>IF(AND(testdata[[#This Row],[Re'']]&lt;&gt;0,testdata[[#This Row],[Im'']]&lt;&gt;0),2*PI()/ATAN(testdata[[#This Row],[Im'']]/testdata[[#This Row],[Re'']]),0)</f>
        <v>25.688868327843959</v>
      </c>
      <c r="X378" s="9">
        <f>IF(testdata[[#This Row],[pd-atan]]&gt;1.5*Z377,1.5*Z377,IF(testdata[[#This Row],[pd-atan]]&lt;0.67*Z377,0.67*Z377,testdata[[#This Row],[pd-atan]]))</f>
        <v>25.688868327843959</v>
      </c>
      <c r="Y378" s="9">
        <f>IF(testdata[[#This Row],[pd-limit1]]&lt;6,6,IF(testdata[[#This Row],[pd-limit1]]&gt;50,50,testdata[[#This Row],[pd-limit1]]))</f>
        <v>25.688868327843959</v>
      </c>
      <c r="Z378" s="14">
        <f>0.2*testdata[[#This Row],[pd-limit2]]+0.8*Z377</f>
        <v>22.109098094238341</v>
      </c>
      <c r="AA378" s="14">
        <f>0.33*testdata[[#This Row],[period]]+0.67*AA377</f>
        <v>21.217209116235043</v>
      </c>
      <c r="AB378" s="32">
        <f>TRUNC(testdata[[#This Row],[SmPd]]+0.5,0)</f>
        <v>21</v>
      </c>
      <c r="AC378" s="14">
        <f ca="1">IF(testdata[[#This Row],[PdInt]]&lt;=0,0,AVERAGE(OFFSET(testdata[[#This Row],[price]],0,0,-testdata[[#This Row],[PdInt]],1)))</f>
        <v>266.65928571428572</v>
      </c>
      <c r="AD378" s="14">
        <f ca="1">IF(testdata[[#This Row],[i]]&lt;11,testdata[[#This Row],[price]],(4*testdata[[#This Row],[iTrend]]+3*AC377+2*AC376+AC375)/10)</f>
        <v>266.68476904761906</v>
      </c>
      <c r="AE378" s="14">
        <f>(4*testdata[[#This Row],[price]]+3*H377+2*H376+H375)/10</f>
        <v>263.3775</v>
      </c>
      <c r="AF378" t="str">
        <f ca="1">IF(OR(ROUND(testdata[[#This Row],[Trendline]],4)&lt;&gt;Table3[[#This Row],[Trendline]],ROUND(testdata[[#This Row],[SmPrice]],4)&lt;&gt;Table3[[#This Row],[SmPrice]]),"ERR","")</f>
        <v/>
      </c>
      <c r="AG378" s="3">
        <v>43283</v>
      </c>
      <c r="AH378" s="14">
        <v>21.217199999999998</v>
      </c>
      <c r="AI378" s="35">
        <v>21</v>
      </c>
      <c r="AJ378" s="14">
        <v>266.65929999999997</v>
      </c>
      <c r="AK378" s="14">
        <v>266.6848</v>
      </c>
      <c r="AL378" s="14">
        <v>263.3775</v>
      </c>
    </row>
    <row r="379" spans="1:38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31">
        <f>(testdata[[#This Row],[high]]+testdata[[#This Row],[low]])/2</f>
        <v>263.90999999999997</v>
      </c>
      <c r="I379" s="24">
        <f>(4*testdata[[#This Row],[price]]+3*H378+2*H377+H376)/10</f>
        <v>263.58350000000002</v>
      </c>
      <c r="J379" s="9">
        <f>(0.0962*testdata[[#This Row],[smooth]]+0.5769*I377-0.5769*I375-0.0962*I373)*(0.075*$Z378+0.54)</f>
        <v>-0.99826506008906279</v>
      </c>
      <c r="K379" s="14">
        <f t="shared" si="5"/>
        <v>-4.0249966471753336</v>
      </c>
      <c r="L379" s="14">
        <f>(0.0962*testdata[[#This Row],[detrender]]+0.5769*J377-0.5769*J375-0.0962*J373)*(0.075*$Z378+0.54)</f>
        <v>-0.29474888197755705</v>
      </c>
      <c r="M379" s="9">
        <f>(0.0962*testdata[[#This Row],[I1]]+0.5769*K377-0.5769*K375-0.0962*K373)*(0.075*$Z378+0.54)</f>
        <v>-0.5013382367010929</v>
      </c>
      <c r="N379" s="9">
        <f>(0.0962*testdata[[#This Row],[Q1]]+0.5769*L377-0.5769*L375-0.0962*L373)*(0.075*$Z378+0.54)</f>
        <v>-3.1609035772393677</v>
      </c>
      <c r="O379" s="9">
        <f>testdata[[#This Row],[I1]]-testdata[[#This Row],[JQ]]</f>
        <v>-0.86409306993596591</v>
      </c>
      <c r="P379" s="9">
        <f>testdata[[#This Row],[Q1]]+testdata[[#This Row],[jI]]</f>
        <v>-0.79608711867865001</v>
      </c>
      <c r="Q379" s="9">
        <f>0.2*testdata[[#This Row],[I2]]+0.8*Q378</f>
        <v>-1.397838599971454</v>
      </c>
      <c r="R379" s="9">
        <f>0.2*testdata[[#This Row],[Q2]]+0.8*R378</f>
        <v>-2.3287342842524925</v>
      </c>
      <c r="S379" s="9">
        <f>testdata[[#This Row],[I2'']]*Q378+testdata[[#This Row],[Q2'']]*R378</f>
        <v>8.4557606443681337</v>
      </c>
      <c r="T379" s="9">
        <f>testdata[[#This Row],[I2'']]*R378-testdata[[#This Row],[Q2'']]*Q378</f>
        <v>0.22486046332894949</v>
      </c>
      <c r="U379" s="9">
        <f>0.2*testdata[[#This Row],[Re]]+0.8*U378</f>
        <v>9.2186079288590506</v>
      </c>
      <c r="V379" s="9">
        <f>0.2*testdata[[#This Row],[Im]]+0.8*V378</f>
        <v>1.9237107278614052</v>
      </c>
      <c r="W379" s="9">
        <f>IF(AND(testdata[[#This Row],[Re'']]&lt;&gt;0,testdata[[#This Row],[Im'']]&lt;&gt;0),2*PI()/ATAN(testdata[[#This Row],[Im'']]/testdata[[#This Row],[Re'']]),0)</f>
        <v>30.541721243939882</v>
      </c>
      <c r="X379" s="9">
        <f>IF(testdata[[#This Row],[pd-atan]]&gt;1.5*Z378,1.5*Z378,IF(testdata[[#This Row],[pd-atan]]&lt;0.67*Z378,0.67*Z378,testdata[[#This Row],[pd-atan]]))</f>
        <v>30.541721243939882</v>
      </c>
      <c r="Y379" s="9">
        <f>IF(testdata[[#This Row],[pd-limit1]]&lt;6,6,IF(testdata[[#This Row],[pd-limit1]]&gt;50,50,testdata[[#This Row],[pd-limit1]]))</f>
        <v>30.541721243939882</v>
      </c>
      <c r="Z379" s="14">
        <f>0.2*testdata[[#This Row],[pd-limit2]]+0.8*Z378</f>
        <v>23.795622724178649</v>
      </c>
      <c r="AA379" s="14">
        <f>0.33*testdata[[#This Row],[period]]+0.67*AA378</f>
        <v>22.068085606856435</v>
      </c>
      <c r="AB379" s="32">
        <f>TRUNC(testdata[[#This Row],[SmPd]]+0.5,0)</f>
        <v>22</v>
      </c>
      <c r="AC379" s="14">
        <f ca="1">IF(testdata[[#This Row],[PdInt]]&lt;=0,0,AVERAGE(OFFSET(testdata[[#This Row],[price]],0,0,-testdata[[#This Row],[PdInt]],1)))</f>
        <v>266.53431818181821</v>
      </c>
      <c r="AD379" s="14">
        <f ca="1">IF(testdata[[#This Row],[i]]&lt;11,testdata[[#This Row],[price]],(4*testdata[[#This Row],[iTrend]]+3*AC378+2*AC377+AC376)/10)</f>
        <v>266.61663203463206</v>
      </c>
      <c r="AE379" s="14">
        <f>(4*testdata[[#This Row],[price]]+3*H378+2*H377+H376)/10</f>
        <v>263.58350000000002</v>
      </c>
      <c r="AF379" t="str">
        <f ca="1">IF(OR(ROUND(testdata[[#This Row],[Trendline]],4)&lt;&gt;Table3[[#This Row],[Trendline]],ROUND(testdata[[#This Row],[SmPrice]],4)&lt;&gt;Table3[[#This Row],[SmPrice]]),"ERR","")</f>
        <v/>
      </c>
      <c r="AG379" s="3">
        <v>43284</v>
      </c>
      <c r="AH379" s="14">
        <v>22.068100000000001</v>
      </c>
      <c r="AI379" s="35">
        <v>22</v>
      </c>
      <c r="AJ379" s="14">
        <v>266.53429999999997</v>
      </c>
      <c r="AK379" s="14">
        <v>266.61660000000001</v>
      </c>
      <c r="AL379" s="14">
        <v>263.58350000000002</v>
      </c>
    </row>
    <row r="380" spans="1:38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31">
        <f>(testdata[[#This Row],[high]]+testdata[[#This Row],[low]])/2</f>
        <v>264.27</v>
      </c>
      <c r="I380" s="24">
        <f>(4*testdata[[#This Row],[price]]+3*H379+2*H378+H377)/10</f>
        <v>263.916</v>
      </c>
      <c r="J380" s="9">
        <f>(0.0962*testdata[[#This Row],[smooth]]+0.5769*I378-0.5769*I376-0.0962*I374)*(0.075*$Z379+0.54)</f>
        <v>4.1810266704329642E-2</v>
      </c>
      <c r="K380" s="14">
        <f t="shared" si="5"/>
        <v>-2.8658056273920636</v>
      </c>
      <c r="L380" s="14">
        <f>(0.0962*testdata[[#This Row],[detrender]]+0.5769*J378-0.5769*J376-0.0962*J374)*(0.075*$Z379+0.54)</f>
        <v>2.0319415757232533</v>
      </c>
      <c r="M380" s="9">
        <f>(0.0962*testdata[[#This Row],[I1]]+0.5769*K378-0.5769*K376-0.0962*K374)*(0.075*$Z379+0.54)</f>
        <v>-2.3607717149540832</v>
      </c>
      <c r="N380" s="9">
        <f>(0.0962*testdata[[#This Row],[Q1]]+0.5769*L378-0.5769*L376-0.0962*L374)*(0.075*$Z379+0.54)</f>
        <v>-3.7195217321359415</v>
      </c>
      <c r="O380" s="9">
        <f>testdata[[#This Row],[I1]]-testdata[[#This Row],[JQ]]</f>
        <v>0.85371610474387793</v>
      </c>
      <c r="P380" s="9">
        <f>testdata[[#This Row],[Q1]]+testdata[[#This Row],[jI]]</f>
        <v>-0.32883013923082993</v>
      </c>
      <c r="Q380" s="9">
        <f>0.2*testdata[[#This Row],[I2]]+0.8*Q379</f>
        <v>-0.94752765902838765</v>
      </c>
      <c r="R380" s="9">
        <f>0.2*testdata[[#This Row],[Q2]]+0.8*R379</f>
        <v>-1.9287534552481602</v>
      </c>
      <c r="S380" s="9">
        <f>testdata[[#This Row],[I2'']]*Q379+testdata[[#This Row],[Q2'']]*R379</f>
        <v>5.8160450334373168</v>
      </c>
      <c r="T380" s="9">
        <f>testdata[[#This Row],[I2'']]*R379-testdata[[#This Row],[Q2'']]*Q379</f>
        <v>-0.48954588471728044</v>
      </c>
      <c r="U380" s="9">
        <f>0.2*testdata[[#This Row],[Re]]+0.8*U379</f>
        <v>8.5380953497747036</v>
      </c>
      <c r="V380" s="9">
        <f>0.2*testdata[[#This Row],[Im]]+0.8*V379</f>
        <v>1.441059405345668</v>
      </c>
      <c r="W380" s="9">
        <f>IF(AND(testdata[[#This Row],[Re'']]&lt;&gt;0,testdata[[#This Row],[Im'']]&lt;&gt;0),2*PI()/ATAN(testdata[[#This Row],[Im'']]/testdata[[#This Row],[Re'']]),0)</f>
        <v>37.577927016570783</v>
      </c>
      <c r="X380" s="9">
        <f>IF(testdata[[#This Row],[pd-atan]]&gt;1.5*Z379,1.5*Z379,IF(testdata[[#This Row],[pd-atan]]&lt;0.67*Z379,0.67*Z379,testdata[[#This Row],[pd-atan]]))</f>
        <v>35.69343408626797</v>
      </c>
      <c r="Y380" s="9">
        <f>IF(testdata[[#This Row],[pd-limit1]]&lt;6,6,IF(testdata[[#This Row],[pd-limit1]]&gt;50,50,testdata[[#This Row],[pd-limit1]]))</f>
        <v>35.69343408626797</v>
      </c>
      <c r="Z380" s="14">
        <f>0.2*testdata[[#This Row],[pd-limit2]]+0.8*Z379</f>
        <v>26.175184996596514</v>
      </c>
      <c r="AA380" s="14">
        <f>0.33*testdata[[#This Row],[period]]+0.67*AA379</f>
        <v>23.423428405470663</v>
      </c>
      <c r="AB380" s="32">
        <f>TRUNC(testdata[[#This Row],[SmPd]]+0.5,0)</f>
        <v>23</v>
      </c>
      <c r="AC380" s="14">
        <f ca="1">IF(testdata[[#This Row],[PdInt]]&lt;=0,0,AVERAGE(OFFSET(testdata[[#This Row],[price]],0,0,-testdata[[#This Row],[PdInt]],1)))</f>
        <v>266.43586956521739</v>
      </c>
      <c r="AD380" s="14">
        <f ca="1">IF(testdata[[#This Row],[i]]&lt;11,testdata[[#This Row],[price]],(4*testdata[[#This Row],[iTrend]]+3*AC379+2*AC378+AC377)/10)</f>
        <v>266.53833375682291</v>
      </c>
      <c r="AE380" s="14">
        <f>(4*testdata[[#This Row],[price]]+3*H379+2*H378+H377)/10</f>
        <v>263.916</v>
      </c>
      <c r="AF380" t="str">
        <f ca="1">IF(OR(ROUND(testdata[[#This Row],[Trendline]],4)&lt;&gt;Table3[[#This Row],[Trendline]],ROUND(testdata[[#This Row],[SmPrice]],4)&lt;&gt;Table3[[#This Row],[SmPrice]]),"ERR","")</f>
        <v/>
      </c>
      <c r="AG380" s="3">
        <v>43286</v>
      </c>
      <c r="AH380" s="14">
        <v>23.423400000000001</v>
      </c>
      <c r="AI380" s="35">
        <v>23</v>
      </c>
      <c r="AJ380" s="14">
        <v>266.4359</v>
      </c>
      <c r="AK380" s="14">
        <v>266.53829999999999</v>
      </c>
      <c r="AL380" s="14">
        <v>263.916</v>
      </c>
    </row>
    <row r="381" spans="1:38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31">
        <f>(testdata[[#This Row],[high]]+testdata[[#This Row],[low]])/2</f>
        <v>266.40999999999997</v>
      </c>
      <c r="I381" s="24">
        <f>(4*testdata[[#This Row],[price]]+3*H380+2*H379+H378)/10</f>
        <v>264.91499999999996</v>
      </c>
      <c r="J381" s="9">
        <f>(0.0962*testdata[[#This Row],[smooth]]+0.5769*I379-0.5769*I377-0.0962*I375)*(0.075*$Z380+0.54)</f>
        <v>5.2329119432151378E-2</v>
      </c>
      <c r="K381" s="14">
        <f t="shared" si="5"/>
        <v>-2.730527500202665</v>
      </c>
      <c r="L381" s="14">
        <f>(0.0962*testdata[[#This Row],[detrender]]+0.5769*J379-0.5769*J377-0.0962*J375)*(0.075*$Z380+0.54)</f>
        <v>3.342346195746448</v>
      </c>
      <c r="M381" s="9">
        <f>(0.0962*testdata[[#This Row],[I1]]+0.5769*K379-0.5769*K377-0.0962*K375)*(0.075*$Z380+0.54)</f>
        <v>-4.297117120571567</v>
      </c>
      <c r="N381" s="9">
        <f>(0.0962*testdata[[#This Row],[Q1]]+0.5769*L379-0.5769*L377-0.0962*L375)*(0.075*$Z380+0.54)</f>
        <v>3.341750084523381</v>
      </c>
      <c r="O381" s="9">
        <f>testdata[[#This Row],[I1]]-testdata[[#This Row],[JQ]]</f>
        <v>-6.072277584726046</v>
      </c>
      <c r="P381" s="9">
        <f>testdata[[#This Row],[Q1]]+testdata[[#This Row],[jI]]</f>
        <v>-0.95477092482511905</v>
      </c>
      <c r="Q381" s="9">
        <f>0.2*testdata[[#This Row],[I2]]+0.8*Q380</f>
        <v>-1.9724776441679195</v>
      </c>
      <c r="R381" s="9">
        <f>0.2*testdata[[#This Row],[Q2]]+0.8*R380</f>
        <v>-1.733956949163552</v>
      </c>
      <c r="S381" s="9">
        <f>testdata[[#This Row],[I2'']]*Q380+testdata[[#This Row],[Q2'']]*R380</f>
        <v>5.213352581615017</v>
      </c>
      <c r="T381" s="9">
        <f>testdata[[#This Row],[I2'']]*R380-testdata[[#This Row],[Q2'']]*Q380</f>
        <v>2.1614509026916799</v>
      </c>
      <c r="U381" s="9">
        <f>0.2*testdata[[#This Row],[Re]]+0.8*U380</f>
        <v>7.8731467961427661</v>
      </c>
      <c r="V381" s="9">
        <f>0.2*testdata[[#This Row],[Im]]+0.8*V380</f>
        <v>1.5851377048148705</v>
      </c>
      <c r="W381" s="9">
        <f>IF(AND(testdata[[#This Row],[Re'']]&lt;&gt;0,testdata[[#This Row],[Im'']]&lt;&gt;0),2*PI()/ATAN(testdata[[#This Row],[Im'']]/testdata[[#This Row],[Re'']]),0)</f>
        <v>31.624871729233952</v>
      </c>
      <c r="X381" s="9">
        <f>IF(testdata[[#This Row],[pd-atan]]&gt;1.5*Z380,1.5*Z380,IF(testdata[[#This Row],[pd-atan]]&lt;0.67*Z380,0.67*Z380,testdata[[#This Row],[pd-atan]]))</f>
        <v>31.624871729233952</v>
      </c>
      <c r="Y381" s="9">
        <f>IF(testdata[[#This Row],[pd-limit1]]&lt;6,6,IF(testdata[[#This Row],[pd-limit1]]&gt;50,50,testdata[[#This Row],[pd-limit1]]))</f>
        <v>31.624871729233952</v>
      </c>
      <c r="Z381" s="14">
        <f>0.2*testdata[[#This Row],[pd-limit2]]+0.8*Z380</f>
        <v>27.265122343124002</v>
      </c>
      <c r="AA381" s="14">
        <f>0.33*testdata[[#This Row],[period]]+0.67*AA380</f>
        <v>24.691187404896265</v>
      </c>
      <c r="AB381" s="32">
        <f>TRUNC(testdata[[#This Row],[SmPd]]+0.5,0)</f>
        <v>25</v>
      </c>
      <c r="AC381" s="14">
        <f ca="1">IF(testdata[[#This Row],[PdInt]]&lt;=0,0,AVERAGE(OFFSET(testdata[[#This Row],[price]],0,0,-testdata[[#This Row],[PdInt]],1)))</f>
        <v>266.34219999999999</v>
      </c>
      <c r="AD381" s="14">
        <f ca="1">IF(testdata[[#This Row],[i]]&lt;11,testdata[[#This Row],[price]],(4*testdata[[#This Row],[iTrend]]+3*AC380+2*AC379+AC378)/10)</f>
        <v>266.44043307735745</v>
      </c>
      <c r="AE381" s="14">
        <f>(4*testdata[[#This Row],[price]]+3*H380+2*H379+H378)/10</f>
        <v>264.91499999999996</v>
      </c>
      <c r="AF381" t="str">
        <f ca="1">IF(OR(ROUND(testdata[[#This Row],[Trendline]],4)&lt;&gt;Table3[[#This Row],[Trendline]],ROUND(testdata[[#This Row],[SmPrice]],4)&lt;&gt;Table3[[#This Row],[SmPrice]]),"ERR","")</f>
        <v/>
      </c>
      <c r="AG381" s="3">
        <v>43287</v>
      </c>
      <c r="AH381" s="14">
        <v>24.691199999999998</v>
      </c>
      <c r="AI381" s="35">
        <v>25</v>
      </c>
      <c r="AJ381" s="14">
        <v>266.34219999999999</v>
      </c>
      <c r="AK381" s="14">
        <v>266.44040000000001</v>
      </c>
      <c r="AL381" s="14">
        <v>264.91500000000002</v>
      </c>
    </row>
    <row r="382" spans="1:38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31">
        <f>(testdata[[#This Row],[high]]+testdata[[#This Row],[low]])/2</f>
        <v>269.27999999999997</v>
      </c>
      <c r="I382" s="24">
        <f>(4*testdata[[#This Row],[price]]+3*H381+2*H380+H379)/10</f>
        <v>266.88</v>
      </c>
      <c r="J382" s="9">
        <f>(0.0962*testdata[[#This Row],[smooth]]+0.5769*I380-0.5769*I378-0.0962*I376)*(0.075*$Z381+0.54)</f>
        <v>1.7171174911342395</v>
      </c>
      <c r="K382" s="14">
        <f t="shared" si="5"/>
        <v>-0.99826506008906279</v>
      </c>
      <c r="L382" s="14">
        <f>(0.0962*testdata[[#This Row],[detrender]]+0.5769*J380-0.5769*J378-0.0962*J376)*(0.075*$Z381+0.54)</f>
        <v>5.5620323775853828</v>
      </c>
      <c r="M382" s="9">
        <f>(0.0962*testdata[[#This Row],[I1]]+0.5769*K380-0.5769*K378-0.0962*K376)*(0.075*$Z381+0.54)</f>
        <v>-0.34660078059012389</v>
      </c>
      <c r="N382" s="9">
        <f>(0.0962*testdata[[#This Row],[Q1]]+0.5769*L380-0.5769*L378-0.0962*L376)*(0.075*$Z381+0.54)</f>
        <v>9.9885657148116547</v>
      </c>
      <c r="O382" s="9">
        <f>testdata[[#This Row],[I1]]-testdata[[#This Row],[JQ]]</f>
        <v>-10.986830774900717</v>
      </c>
      <c r="P382" s="9">
        <f>testdata[[#This Row],[Q1]]+testdata[[#This Row],[jI]]</f>
        <v>5.2154315969952592</v>
      </c>
      <c r="Q382" s="9">
        <f>0.2*testdata[[#This Row],[I2]]+0.8*Q381</f>
        <v>-3.7753482703144794</v>
      </c>
      <c r="R382" s="9">
        <f>0.2*testdata[[#This Row],[Q2]]+0.8*R381</f>
        <v>-0.34407923993178979</v>
      </c>
      <c r="S382" s="9">
        <f>testdata[[#This Row],[I2'']]*Q381+testdata[[#This Row],[Q2'']]*R381</f>
        <v>8.0434086512859739</v>
      </c>
      <c r="T382" s="9">
        <f>testdata[[#This Row],[I2'']]*R381-testdata[[#This Row],[Q2'']]*Q381</f>
        <v>5.8676027602366432</v>
      </c>
      <c r="U382" s="9">
        <f>0.2*testdata[[#This Row],[Re]]+0.8*U381</f>
        <v>7.9071991671714086</v>
      </c>
      <c r="V382" s="9">
        <f>0.2*testdata[[#This Row],[Im]]+0.8*V381</f>
        <v>2.4416307158992252</v>
      </c>
      <c r="W382" s="9">
        <f>IF(AND(testdata[[#This Row],[Re'']]&lt;&gt;0,testdata[[#This Row],[Im'']]&lt;&gt;0),2*PI()/ATAN(testdata[[#This Row],[Im'']]/testdata[[#This Row],[Re'']]),0)</f>
        <v>20.979088743541904</v>
      </c>
      <c r="X382" s="9">
        <f>IF(testdata[[#This Row],[pd-atan]]&gt;1.5*Z381,1.5*Z381,IF(testdata[[#This Row],[pd-atan]]&lt;0.67*Z381,0.67*Z381,testdata[[#This Row],[pd-atan]]))</f>
        <v>20.979088743541904</v>
      </c>
      <c r="Y382" s="9">
        <f>IF(testdata[[#This Row],[pd-limit1]]&lt;6,6,IF(testdata[[#This Row],[pd-limit1]]&gt;50,50,testdata[[#This Row],[pd-limit1]]))</f>
        <v>20.979088743541904</v>
      </c>
      <c r="Z382" s="14">
        <f>0.2*testdata[[#This Row],[pd-limit2]]+0.8*Z381</f>
        <v>26.007915623207584</v>
      </c>
      <c r="AA382" s="14">
        <f>0.33*testdata[[#This Row],[period]]+0.67*AA381</f>
        <v>25.125707716939001</v>
      </c>
      <c r="AB382" s="32">
        <f>TRUNC(testdata[[#This Row],[SmPd]]+0.5,0)</f>
        <v>25</v>
      </c>
      <c r="AC382" s="14">
        <f ca="1">IF(testdata[[#This Row],[PdInt]]&lt;=0,0,AVERAGE(OFFSET(testdata[[#This Row],[price]],0,0,-testdata[[#This Row],[PdInt]],1)))</f>
        <v>266.54859999999996</v>
      </c>
      <c r="AD382" s="14">
        <f ca="1">IF(testdata[[#This Row],[i]]&lt;11,testdata[[#This Row],[price]],(4*testdata[[#This Row],[iTrend]]+3*AC381+2*AC380+AC379)/10)</f>
        <v>266.4627057312253</v>
      </c>
      <c r="AE382" s="14">
        <f>(4*testdata[[#This Row],[price]]+3*H381+2*H380+H379)/10</f>
        <v>266.88</v>
      </c>
      <c r="AF382" t="str">
        <f ca="1">IF(OR(ROUND(testdata[[#This Row],[Trendline]],4)&lt;&gt;Table3[[#This Row],[Trendline]],ROUND(testdata[[#This Row],[SmPrice]],4)&lt;&gt;Table3[[#This Row],[SmPrice]]),"ERR","")</f>
        <v/>
      </c>
      <c r="AG382" s="3">
        <v>43290</v>
      </c>
      <c r="AH382" s="14">
        <v>25.125699999999998</v>
      </c>
      <c r="AI382" s="35">
        <v>25</v>
      </c>
      <c r="AJ382" s="14">
        <v>266.54860000000002</v>
      </c>
      <c r="AK382" s="14">
        <v>266.46269999999998</v>
      </c>
      <c r="AL382" s="14">
        <v>266.88</v>
      </c>
    </row>
    <row r="383" spans="1:38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31">
        <f>(testdata[[#This Row],[high]]+testdata[[#This Row],[low]])/2</f>
        <v>270.56</v>
      </c>
      <c r="I383" s="24">
        <f>(4*testdata[[#This Row],[price]]+3*H382+2*H381+H380)/10</f>
        <v>268.71699999999998</v>
      </c>
      <c r="J383" s="9">
        <f>(0.0962*testdata[[#This Row],[smooth]]+0.5769*I381-0.5769*I379-0.0962*I377)*(0.075*$Z382+0.54)</f>
        <v>3.1191324682390027</v>
      </c>
      <c r="K383" s="14">
        <f t="shared" si="5"/>
        <v>4.1810266704329642E-2</v>
      </c>
      <c r="L383" s="14">
        <f>(0.0962*testdata[[#This Row],[detrender]]+0.5769*J381-0.5769*J379-0.0962*J377)*(0.075*$Z382+0.54)</f>
        <v>2.9434803034575636</v>
      </c>
      <c r="M383" s="9">
        <f>(0.0962*testdata[[#This Row],[I1]]+0.5769*K381-0.5769*K379-0.0962*K377)*(0.075*$Z382+0.54)</f>
        <v>2.1769701160179968</v>
      </c>
      <c r="N383" s="9">
        <f>(0.0962*testdata[[#This Row],[Q1]]+0.5769*L381-0.5769*L379-0.0962*L377)*(0.075*$Z382+0.54)</f>
        <v>6.4477561564301826</v>
      </c>
      <c r="O383" s="9">
        <f>testdata[[#This Row],[I1]]-testdata[[#This Row],[JQ]]</f>
        <v>-6.405945889725853</v>
      </c>
      <c r="P383" s="9">
        <f>testdata[[#This Row],[Q1]]+testdata[[#This Row],[jI]]</f>
        <v>5.12045041947556</v>
      </c>
      <c r="Q383" s="9">
        <f>0.2*testdata[[#This Row],[I2]]+0.8*Q382</f>
        <v>-4.3014677941967543</v>
      </c>
      <c r="R383" s="9">
        <f>0.2*testdata[[#This Row],[Q2]]+0.8*R382</f>
        <v>0.74882669194968021</v>
      </c>
      <c r="S383" s="9">
        <f>testdata[[#This Row],[I2'']]*Q382+testdata[[#This Row],[Q2'']]*R382</f>
        <v>15.981883277627473</v>
      </c>
      <c r="T383" s="9">
        <f>testdata[[#This Row],[I2'']]*R382-testdata[[#This Row],[Q2'']]*Q382</f>
        <v>4.3071273254358307</v>
      </c>
      <c r="U383" s="9">
        <f>0.2*testdata[[#This Row],[Re]]+0.8*U382</f>
        <v>9.5221359892626225</v>
      </c>
      <c r="V383" s="9">
        <f>0.2*testdata[[#This Row],[Im]]+0.8*V382</f>
        <v>2.8147300378065463</v>
      </c>
      <c r="W383" s="9">
        <f>IF(AND(testdata[[#This Row],[Re'']]&lt;&gt;0,testdata[[#This Row],[Im'']]&lt;&gt;0),2*PI()/ATAN(testdata[[#This Row],[Im'']]/testdata[[#This Row],[Re'']]),0)</f>
        <v>21.861101893920992</v>
      </c>
      <c r="X383" s="9">
        <f>IF(testdata[[#This Row],[pd-atan]]&gt;1.5*Z382,1.5*Z382,IF(testdata[[#This Row],[pd-atan]]&lt;0.67*Z382,0.67*Z382,testdata[[#This Row],[pd-atan]]))</f>
        <v>21.861101893920992</v>
      </c>
      <c r="Y383" s="9">
        <f>IF(testdata[[#This Row],[pd-limit1]]&lt;6,6,IF(testdata[[#This Row],[pd-limit1]]&gt;50,50,testdata[[#This Row],[pd-limit1]]))</f>
        <v>21.861101893920992</v>
      </c>
      <c r="Z383" s="14">
        <f>0.2*testdata[[#This Row],[pd-limit2]]+0.8*Z382</f>
        <v>25.178552877350267</v>
      </c>
      <c r="AA383" s="14">
        <f>0.33*testdata[[#This Row],[period]]+0.67*AA382</f>
        <v>25.14314661987472</v>
      </c>
      <c r="AB383" s="32">
        <f>TRUNC(testdata[[#This Row],[SmPd]]+0.5,0)</f>
        <v>25</v>
      </c>
      <c r="AC383" s="14">
        <f ca="1">IF(testdata[[#This Row],[PdInt]]&lt;=0,0,AVERAGE(OFFSET(testdata[[#This Row],[price]],0,0,-testdata[[#This Row],[PdInt]],1)))</f>
        <v>266.745</v>
      </c>
      <c r="AD383" s="14">
        <f ca="1">IF(testdata[[#This Row],[i]]&lt;11,testdata[[#This Row],[price]],(4*testdata[[#This Row],[iTrend]]+3*AC382+2*AC381+AC380)/10)</f>
        <v>266.57460695652173</v>
      </c>
      <c r="AE383" s="14">
        <f>(4*testdata[[#This Row],[price]]+3*H382+2*H381+H380)/10</f>
        <v>268.71699999999998</v>
      </c>
      <c r="AF383" t="str">
        <f ca="1">IF(OR(ROUND(testdata[[#This Row],[Trendline]],4)&lt;&gt;Table3[[#This Row],[Trendline]],ROUND(testdata[[#This Row],[SmPrice]],4)&lt;&gt;Table3[[#This Row],[SmPrice]]),"ERR","")</f>
        <v/>
      </c>
      <c r="AG383" s="3">
        <v>43291</v>
      </c>
      <c r="AH383" s="14">
        <v>25.1431</v>
      </c>
      <c r="AI383" s="35">
        <v>25</v>
      </c>
      <c r="AJ383" s="14">
        <v>266.745</v>
      </c>
      <c r="AK383" s="14">
        <v>266.57459999999998</v>
      </c>
      <c r="AL383" s="14">
        <v>268.71699999999998</v>
      </c>
    </row>
    <row r="384" spans="1:38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31">
        <f>(testdata[[#This Row],[high]]+testdata[[#This Row],[low]])/2</f>
        <v>269.33</v>
      </c>
      <c r="I384" s="24">
        <f>(4*testdata[[#This Row],[price]]+3*H383+2*H382+H381)/10</f>
        <v>269.39699999999999</v>
      </c>
      <c r="J384" s="9">
        <f>(0.0962*testdata[[#This Row],[smooth]]+0.5769*I382-0.5769*I380-0.0962*I378)*(0.075*$Z383+0.54)</f>
        <v>5.5586062781551009</v>
      </c>
      <c r="K384" s="14">
        <f t="shared" si="5"/>
        <v>5.2329119432151378E-2</v>
      </c>
      <c r="L384" s="14">
        <f>(0.0962*testdata[[#This Row],[detrender]]+0.5769*J382-0.5769*J380-0.0962*J378)*(0.075*$Z383+0.54)</f>
        <v>4.2834382671017819</v>
      </c>
      <c r="M384" s="9">
        <f>(0.0962*testdata[[#This Row],[I1]]+0.5769*K382-0.5769*K380-0.0962*K378)*(0.075*$Z383+0.54)</f>
        <v>3.2425388217150797</v>
      </c>
      <c r="N384" s="9">
        <f>(0.0962*testdata[[#This Row],[Q1]]+0.5769*L382-0.5769*L380-0.0962*L378)*(0.075*$Z383+0.54)</f>
        <v>6.8007390859437438</v>
      </c>
      <c r="O384" s="9">
        <f>testdata[[#This Row],[I1]]-testdata[[#This Row],[JQ]]</f>
        <v>-6.7484099665115922</v>
      </c>
      <c r="P384" s="9">
        <f>testdata[[#This Row],[Q1]]+testdata[[#This Row],[jI]]</f>
        <v>7.5259770888168616</v>
      </c>
      <c r="Q384" s="9">
        <f>0.2*testdata[[#This Row],[I2]]+0.8*Q383</f>
        <v>-4.790856228659722</v>
      </c>
      <c r="R384" s="9">
        <f>0.2*testdata[[#This Row],[Q2]]+0.8*R383</f>
        <v>2.1042567713231168</v>
      </c>
      <c r="S384" s="9">
        <f>testdata[[#This Row],[I2'']]*Q383+testdata[[#This Row],[Q2'']]*R383</f>
        <v>22.183437411289319</v>
      </c>
      <c r="T384" s="9">
        <f>testdata[[#This Row],[I2'']]*R383-testdata[[#This Row],[Q2'']]*Q383</f>
        <v>5.4638717112530522</v>
      </c>
      <c r="U384" s="9">
        <f>0.2*testdata[[#This Row],[Re]]+0.8*U383</f>
        <v>12.054396273667962</v>
      </c>
      <c r="V384" s="9">
        <f>0.2*testdata[[#This Row],[Im]]+0.8*V383</f>
        <v>3.3445583724958476</v>
      </c>
      <c r="W384" s="9">
        <f>IF(AND(testdata[[#This Row],[Re'']]&lt;&gt;0,testdata[[#This Row],[Im'']]&lt;&gt;0),2*PI()/ATAN(testdata[[#This Row],[Im'']]/testdata[[#This Row],[Re'']]),0)</f>
        <v>23.215372456397542</v>
      </c>
      <c r="X384" s="9">
        <f>IF(testdata[[#This Row],[pd-atan]]&gt;1.5*Z383,1.5*Z383,IF(testdata[[#This Row],[pd-atan]]&lt;0.67*Z383,0.67*Z383,testdata[[#This Row],[pd-atan]]))</f>
        <v>23.215372456397542</v>
      </c>
      <c r="Y384" s="9">
        <f>IF(testdata[[#This Row],[pd-limit1]]&lt;6,6,IF(testdata[[#This Row],[pd-limit1]]&gt;50,50,testdata[[#This Row],[pd-limit1]]))</f>
        <v>23.215372456397542</v>
      </c>
      <c r="Z384" s="14">
        <f>0.2*testdata[[#This Row],[pd-limit2]]+0.8*Z383</f>
        <v>24.785916793159725</v>
      </c>
      <c r="AA384" s="14">
        <f>0.33*testdata[[#This Row],[period]]+0.67*AA383</f>
        <v>25.025260777058772</v>
      </c>
      <c r="AB384" s="32">
        <f>TRUNC(testdata[[#This Row],[SmPd]]+0.5,0)</f>
        <v>25</v>
      </c>
      <c r="AC384" s="14">
        <f ca="1">IF(testdata[[#This Row],[PdInt]]&lt;=0,0,AVERAGE(OFFSET(testdata[[#This Row],[price]],0,0,-testdata[[#This Row],[PdInt]],1)))</f>
        <v>266.88699999999994</v>
      </c>
      <c r="AD384" s="14">
        <f ca="1">IF(testdata[[#This Row],[i]]&lt;11,testdata[[#This Row],[price]],(4*testdata[[#This Row],[iTrend]]+3*AC383+2*AC382+AC381)/10)</f>
        <v>266.72223999999994</v>
      </c>
      <c r="AE384" s="14">
        <f>(4*testdata[[#This Row],[price]]+3*H383+2*H382+H381)/10</f>
        <v>269.39699999999999</v>
      </c>
      <c r="AF384" t="str">
        <f ca="1">IF(OR(ROUND(testdata[[#This Row],[Trendline]],4)&lt;&gt;Table3[[#This Row],[Trendline]],ROUND(testdata[[#This Row],[SmPrice]],4)&lt;&gt;Table3[[#This Row],[SmPrice]]),"ERR","")</f>
        <v/>
      </c>
      <c r="AG384" s="3">
        <v>43292</v>
      </c>
      <c r="AH384" s="14">
        <v>25.025300000000001</v>
      </c>
      <c r="AI384" s="35">
        <v>25</v>
      </c>
      <c r="AJ384" s="14">
        <v>266.887</v>
      </c>
      <c r="AK384" s="14">
        <v>266.72219999999999</v>
      </c>
      <c r="AL384" s="14">
        <v>269.39699999999999</v>
      </c>
    </row>
    <row r="385" spans="1:38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31">
        <f>(testdata[[#This Row],[high]]+testdata[[#This Row],[low]])/2</f>
        <v>270.52999999999997</v>
      </c>
      <c r="I385" s="24">
        <f>(4*testdata[[#This Row],[price]]+3*H384+2*H383+H382)/10</f>
        <v>270.05100000000004</v>
      </c>
      <c r="J385" s="9">
        <f>(0.0962*testdata[[#This Row],[smooth]]+0.5769*I383-0.5769*I381-0.0962*I379)*(0.075*$Z384+0.54)</f>
        <v>6.7543396248754872</v>
      </c>
      <c r="K385" s="14">
        <f t="shared" si="5"/>
        <v>1.7171174911342395</v>
      </c>
      <c r="L385" s="14">
        <f>(0.0962*testdata[[#This Row],[detrender]]+0.5769*J383-0.5769*J381-0.0962*J379)*(0.075*$Z384+0.54)</f>
        <v>6.0334381277586129</v>
      </c>
      <c r="M385" s="9">
        <f>(0.0962*testdata[[#This Row],[I1]]+0.5769*K383-0.5769*K381-0.0962*K379)*(0.075*$Z384+0.54)</f>
        <v>5.1619345220690862</v>
      </c>
      <c r="N385" s="9">
        <f>(0.0962*testdata[[#This Row],[Q1]]+0.5769*L383-0.5769*L381-0.0962*L379)*(0.075*$Z384+0.54)</f>
        <v>0.90839809476124922</v>
      </c>
      <c r="O385" s="9">
        <f>testdata[[#This Row],[I1]]-testdata[[#This Row],[JQ]]</f>
        <v>0.80871939637299028</v>
      </c>
      <c r="P385" s="9">
        <f>testdata[[#This Row],[Q1]]+testdata[[#This Row],[jI]]</f>
        <v>11.1953726498277</v>
      </c>
      <c r="Q385" s="9">
        <f>0.2*testdata[[#This Row],[I2]]+0.8*Q384</f>
        <v>-3.6709411036531798</v>
      </c>
      <c r="R385" s="9">
        <f>0.2*testdata[[#This Row],[Q2]]+0.8*R384</f>
        <v>3.9224799470240335</v>
      </c>
      <c r="S385" s="9">
        <f>testdata[[#This Row],[I2'']]*Q384+testdata[[#This Row],[Q2'']]*R384</f>
        <v>25.840856040384292</v>
      </c>
      <c r="T385" s="9">
        <f>testdata[[#This Row],[I2'']]*R384-testdata[[#This Row],[Q2'']]*Q384</f>
        <v>11.067434811502388</v>
      </c>
      <c r="U385" s="9">
        <f>0.2*testdata[[#This Row],[Re]]+0.8*U384</f>
        <v>14.811688227011228</v>
      </c>
      <c r="V385" s="9">
        <f>0.2*testdata[[#This Row],[Im]]+0.8*V384</f>
        <v>4.8891336602971558</v>
      </c>
      <c r="W385" s="9">
        <f>IF(AND(testdata[[#This Row],[Re'']]&lt;&gt;0,testdata[[#This Row],[Im'']]&lt;&gt;0),2*PI()/ATAN(testdata[[#This Row],[Im'']]/testdata[[#This Row],[Re'']]),0)</f>
        <v>19.707299606777084</v>
      </c>
      <c r="X385" s="9">
        <f>IF(testdata[[#This Row],[pd-atan]]&gt;1.5*Z384,1.5*Z384,IF(testdata[[#This Row],[pd-atan]]&lt;0.67*Z384,0.67*Z384,testdata[[#This Row],[pd-atan]]))</f>
        <v>19.707299606777084</v>
      </c>
      <c r="Y385" s="9">
        <f>IF(testdata[[#This Row],[pd-limit1]]&lt;6,6,IF(testdata[[#This Row],[pd-limit1]]&gt;50,50,testdata[[#This Row],[pd-limit1]]))</f>
        <v>19.707299606777084</v>
      </c>
      <c r="Z385" s="14">
        <f>0.2*testdata[[#This Row],[pd-limit2]]+0.8*Z384</f>
        <v>23.770193355883197</v>
      </c>
      <c r="AA385" s="14">
        <f>0.33*testdata[[#This Row],[period]]+0.67*AA384</f>
        <v>24.611088528070837</v>
      </c>
      <c r="AB385" s="32">
        <f>TRUNC(testdata[[#This Row],[SmPd]]+0.5,0)</f>
        <v>25</v>
      </c>
      <c r="AC385" s="14">
        <f ca="1">IF(testdata[[#This Row],[PdInt]]&lt;=0,0,AVERAGE(OFFSET(testdata[[#This Row],[price]],0,0,-testdata[[#This Row],[PdInt]],1)))</f>
        <v>267.02080000000001</v>
      </c>
      <c r="AD385" s="14">
        <f ca="1">IF(testdata[[#This Row],[i]]&lt;11,testdata[[#This Row],[price]],(4*testdata[[#This Row],[iTrend]]+3*AC384+2*AC383+AC382)/10)</f>
        <v>266.87828000000002</v>
      </c>
      <c r="AE385" s="14">
        <f>(4*testdata[[#This Row],[price]]+3*H384+2*H383+H382)/10</f>
        <v>270.05100000000004</v>
      </c>
      <c r="AF385" t="str">
        <f ca="1">IF(OR(ROUND(testdata[[#This Row],[Trendline]],4)&lt;&gt;Table3[[#This Row],[Trendline]],ROUND(testdata[[#This Row],[SmPrice]],4)&lt;&gt;Table3[[#This Row],[SmPrice]]),"ERR","")</f>
        <v/>
      </c>
      <c r="AG385" s="3">
        <v>43293</v>
      </c>
      <c r="AH385" s="14">
        <v>24.6111</v>
      </c>
      <c r="AI385" s="35">
        <v>25</v>
      </c>
      <c r="AJ385" s="14">
        <v>267.02080000000001</v>
      </c>
      <c r="AK385" s="14">
        <v>266.87830000000002</v>
      </c>
      <c r="AL385" s="14">
        <v>270.05099999999999</v>
      </c>
    </row>
    <row r="386" spans="1:38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31">
        <f>(testdata[[#This Row],[high]]+testdata[[#This Row],[low]])/2</f>
        <v>271.28499999999997</v>
      </c>
      <c r="I386" s="24">
        <f>(4*testdata[[#This Row],[price]]+3*H385+2*H384+H383)/10</f>
        <v>270.59499999999997</v>
      </c>
      <c r="J386" s="9">
        <f>(0.0962*testdata[[#This Row],[smooth]]+0.5769*I384-0.5769*I382-0.0962*I380)*(0.075*$Z385+0.54)</f>
        <v>4.8652093339354039</v>
      </c>
      <c r="K386" s="14">
        <f t="shared" si="5"/>
        <v>3.1191324682390027</v>
      </c>
      <c r="L386" s="14">
        <f>(0.0962*testdata[[#This Row],[detrender]]+0.5769*J384-0.5769*J382-0.0962*J380)*(0.075*$Z385+0.54)</f>
        <v>6.2253941449644818</v>
      </c>
      <c r="M386" s="9">
        <f>(0.0962*testdata[[#This Row],[I1]]+0.5769*K384-0.5769*K382-0.0962*K380)*(0.075*$Z385+0.54)</f>
        <v>2.7451332739958718</v>
      </c>
      <c r="N386" s="9">
        <f>(0.0962*testdata[[#This Row],[Q1]]+0.5769*L384-0.5769*L382-0.0962*L380)*(0.075*$Z385+0.54)</f>
        <v>-0.77629299434674293</v>
      </c>
      <c r="O386" s="9">
        <f>testdata[[#This Row],[I1]]-testdata[[#This Row],[JQ]]</f>
        <v>3.8954254625857456</v>
      </c>
      <c r="P386" s="9">
        <f>testdata[[#This Row],[Q1]]+testdata[[#This Row],[jI]]</f>
        <v>8.9705274189603532</v>
      </c>
      <c r="Q386" s="9">
        <f>0.2*testdata[[#This Row],[I2]]+0.8*Q385</f>
        <v>-2.1576677904053949</v>
      </c>
      <c r="R386" s="9">
        <f>0.2*testdata[[#This Row],[Q2]]+0.8*R385</f>
        <v>4.9320894414112972</v>
      </c>
      <c r="S386" s="9">
        <f>testdata[[#This Row],[I2'']]*Q385+testdata[[#This Row],[Q2'']]*R385</f>
        <v>27.266693310692478</v>
      </c>
      <c r="T386" s="9">
        <f>testdata[[#This Row],[I2'']]*R385-testdata[[#This Row],[Q2'']]*Q385</f>
        <v>9.642001217165765</v>
      </c>
      <c r="U386" s="9">
        <f>0.2*testdata[[#This Row],[Re]]+0.8*U385</f>
        <v>17.30268924374748</v>
      </c>
      <c r="V386" s="9">
        <f>0.2*testdata[[#This Row],[Im]]+0.8*V385</f>
        <v>5.8397071716708773</v>
      </c>
      <c r="W386" s="9">
        <f>IF(AND(testdata[[#This Row],[Re'']]&lt;&gt;0,testdata[[#This Row],[Im'']]&lt;&gt;0),2*PI()/ATAN(testdata[[#This Row],[Im'']]/testdata[[#This Row],[Re'']]),0)</f>
        <v>19.303273998352299</v>
      </c>
      <c r="X386" s="9">
        <f>IF(testdata[[#This Row],[pd-atan]]&gt;1.5*Z385,1.5*Z385,IF(testdata[[#This Row],[pd-atan]]&lt;0.67*Z385,0.67*Z385,testdata[[#This Row],[pd-atan]]))</f>
        <v>19.303273998352299</v>
      </c>
      <c r="Y386" s="9">
        <f>IF(testdata[[#This Row],[pd-limit1]]&lt;6,6,IF(testdata[[#This Row],[pd-limit1]]&gt;50,50,testdata[[#This Row],[pd-limit1]]))</f>
        <v>19.303273998352299</v>
      </c>
      <c r="Z386" s="14">
        <f>0.2*testdata[[#This Row],[pd-limit2]]+0.8*Z385</f>
        <v>22.87680948437702</v>
      </c>
      <c r="AA386" s="14">
        <f>0.33*testdata[[#This Row],[period]]+0.67*AA385</f>
        <v>24.03877644365188</v>
      </c>
      <c r="AB386" s="32">
        <f>TRUNC(testdata[[#This Row],[SmPd]]+0.5,0)</f>
        <v>24</v>
      </c>
      <c r="AC386" s="14">
        <f ca="1">IF(testdata[[#This Row],[PdInt]]&lt;=0,0,AVERAGE(OFFSET(testdata[[#This Row],[price]],0,0,-testdata[[#This Row],[PdInt]],1)))</f>
        <v>267.09812499999992</v>
      </c>
      <c r="AD386" s="14">
        <f ca="1">IF(testdata[[#This Row],[i]]&lt;11,testdata[[#This Row],[price]],(4*testdata[[#This Row],[iTrend]]+3*AC385+2*AC384+AC383)/10)</f>
        <v>266.99738999999994</v>
      </c>
      <c r="AE386" s="14">
        <f>(4*testdata[[#This Row],[price]]+3*H385+2*H384+H383)/10</f>
        <v>270.59499999999997</v>
      </c>
      <c r="AF386" t="str">
        <f ca="1">IF(OR(ROUND(testdata[[#This Row],[Trendline]],4)&lt;&gt;Table3[[#This Row],[Trendline]],ROUND(testdata[[#This Row],[SmPrice]],4)&lt;&gt;Table3[[#This Row],[SmPrice]]),"ERR","")</f>
        <v/>
      </c>
      <c r="AG386" s="3">
        <v>43294</v>
      </c>
      <c r="AH386" s="14">
        <v>24.038799999999998</v>
      </c>
      <c r="AI386" s="35">
        <v>24</v>
      </c>
      <c r="AJ386" s="14">
        <v>267.09809999999999</v>
      </c>
      <c r="AK386" s="14">
        <v>266.99740000000003</v>
      </c>
      <c r="AL386" s="14">
        <v>270.59500000000003</v>
      </c>
    </row>
    <row r="387" spans="1:38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31">
        <f>(testdata[[#This Row],[high]]+testdata[[#This Row],[low]])/2</f>
        <v>271.30999999999995</v>
      </c>
      <c r="I387" s="24">
        <f>(4*testdata[[#This Row],[price]]+3*H386+2*H385+H384)/10</f>
        <v>270.94849999999997</v>
      </c>
      <c r="J387" s="9">
        <f>(0.0962*testdata[[#This Row],[smooth]]+0.5769*I385-0.5769*I383-0.0962*I381)*(0.075*$Z386+0.54)</f>
        <v>3.0452934273464258</v>
      </c>
      <c r="K387" s="14">
        <f t="shared" si="5"/>
        <v>5.5586062781551009</v>
      </c>
      <c r="L387" s="14">
        <f>(0.0962*testdata[[#This Row],[detrender]]+0.5769*J385-0.5769*J383-0.0962*J381)*(0.075*$Z386+0.54)</f>
        <v>5.3801566177603082</v>
      </c>
      <c r="M387" s="9">
        <f>(0.0962*testdata[[#This Row],[I1]]+0.5769*K385-0.5769*K383-0.0962*K381)*(0.075*$Z386+0.54)</f>
        <v>3.9789349816134667</v>
      </c>
      <c r="N387" s="9">
        <f>(0.0962*testdata[[#This Row],[Q1]]+0.5769*L385-0.5769*L383-0.0962*L381)*(0.075*$Z386+0.54)</f>
        <v>4.4633249102126813</v>
      </c>
      <c r="O387" s="9">
        <f>testdata[[#This Row],[I1]]-testdata[[#This Row],[JQ]]</f>
        <v>1.0952813679424196</v>
      </c>
      <c r="P387" s="9">
        <f>testdata[[#This Row],[Q1]]+testdata[[#This Row],[jI]]</f>
        <v>9.3590915993737749</v>
      </c>
      <c r="Q387" s="9">
        <f>0.2*testdata[[#This Row],[I2]]+0.8*Q386</f>
        <v>-1.5070779587358321</v>
      </c>
      <c r="R387" s="9">
        <f>0.2*testdata[[#This Row],[Q2]]+0.8*R386</f>
        <v>5.8174898730037929</v>
      </c>
      <c r="S387" s="9">
        <f>testdata[[#This Row],[I2'']]*Q386+testdata[[#This Row],[Q2'']]*R386</f>
        <v>31.944153947353374</v>
      </c>
      <c r="T387" s="9">
        <f>testdata[[#This Row],[I2'']]*R386-testdata[[#This Row],[Q2'']]*Q386</f>
        <v>5.119167232325168</v>
      </c>
      <c r="U387" s="9">
        <f>0.2*testdata[[#This Row],[Re]]+0.8*U386</f>
        <v>20.230982184468658</v>
      </c>
      <c r="V387" s="9">
        <f>0.2*testdata[[#This Row],[Im]]+0.8*V386</f>
        <v>5.6955991838017352</v>
      </c>
      <c r="W387" s="9">
        <f>IF(AND(testdata[[#This Row],[Re'']]&lt;&gt;0,testdata[[#This Row],[Im'']]&lt;&gt;0),2*PI()/ATAN(testdata[[#This Row],[Im'']]/testdata[[#This Row],[Re'']]),0)</f>
        <v>22.895772213346707</v>
      </c>
      <c r="X387" s="9">
        <f>IF(testdata[[#This Row],[pd-atan]]&gt;1.5*Z386,1.5*Z386,IF(testdata[[#This Row],[pd-atan]]&lt;0.67*Z386,0.67*Z386,testdata[[#This Row],[pd-atan]]))</f>
        <v>22.895772213346707</v>
      </c>
      <c r="Y387" s="9">
        <f>IF(testdata[[#This Row],[pd-limit1]]&lt;6,6,IF(testdata[[#This Row],[pd-limit1]]&gt;50,50,testdata[[#This Row],[pd-limit1]]))</f>
        <v>22.895772213346707</v>
      </c>
      <c r="Z387" s="14">
        <f>0.2*testdata[[#This Row],[pd-limit2]]+0.8*Z386</f>
        <v>22.880602030170959</v>
      </c>
      <c r="AA387" s="14">
        <f>0.33*testdata[[#This Row],[period]]+0.67*AA386</f>
        <v>23.656578887203175</v>
      </c>
      <c r="AB387" s="32">
        <f>TRUNC(testdata[[#This Row],[SmPd]]+0.5,0)</f>
        <v>24</v>
      </c>
      <c r="AC387" s="14">
        <f ca="1">IF(testdata[[#This Row],[PdInt]]&lt;=0,0,AVERAGE(OFFSET(testdata[[#This Row],[price]],0,0,-testdata[[#This Row],[PdInt]],1)))</f>
        <v>267.16791666666671</v>
      </c>
      <c r="AD387" s="14">
        <f ca="1">IF(testdata[[#This Row],[i]]&lt;11,testdata[[#This Row],[price]],(4*testdata[[#This Row],[iTrend]]+3*AC386+2*AC385+AC384)/10)</f>
        <v>267.08946416666669</v>
      </c>
      <c r="AE387" s="14">
        <f>(4*testdata[[#This Row],[price]]+3*H386+2*H385+H384)/10</f>
        <v>270.94849999999997</v>
      </c>
      <c r="AF387" t="str">
        <f ca="1">IF(OR(ROUND(testdata[[#This Row],[Trendline]],4)&lt;&gt;Table3[[#This Row],[Trendline]],ROUND(testdata[[#This Row],[SmPrice]],4)&lt;&gt;Table3[[#This Row],[SmPrice]]),"ERR","")</f>
        <v/>
      </c>
      <c r="AG387" s="3">
        <v>43297</v>
      </c>
      <c r="AH387" s="14">
        <v>23.656600000000001</v>
      </c>
      <c r="AI387" s="35">
        <v>24</v>
      </c>
      <c r="AJ387" s="14">
        <v>267.16789999999997</v>
      </c>
      <c r="AK387" s="14">
        <v>267.08949999999999</v>
      </c>
      <c r="AL387" s="14">
        <v>270.94850000000002</v>
      </c>
    </row>
    <row r="388" spans="1:38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31">
        <f>(testdata[[#This Row],[high]]+testdata[[#This Row],[low]])/2</f>
        <v>271.64</v>
      </c>
      <c r="I388" s="24">
        <f>(4*testdata[[#This Row],[price]]+3*H387+2*H386+H385)/10</f>
        <v>271.35899999999992</v>
      </c>
      <c r="J388" s="9">
        <f>(0.0962*testdata[[#This Row],[smooth]]+0.5769*I386-0.5769*I384-0.0962*I382)*(0.075*$Z387+0.54)</f>
        <v>2.5312961971097416</v>
      </c>
      <c r="K388" s="14">
        <f t="shared" si="5"/>
        <v>6.7543396248754872</v>
      </c>
      <c r="L388" s="14">
        <f>(0.0962*testdata[[#This Row],[detrender]]+0.5769*J386-0.5769*J384-0.0962*J382)*(0.075*$Z387+0.54)</f>
        <v>-0.72576229318020791</v>
      </c>
      <c r="M388" s="9">
        <f>(0.0962*testdata[[#This Row],[I1]]+0.5769*K386-0.5769*K384-0.0962*K382)*(0.075*$Z387+0.54)</f>
        <v>5.67404249715233</v>
      </c>
      <c r="N388" s="9">
        <f>(0.0962*testdata[[#This Row],[Q1]]+0.5769*L386-0.5769*L384-0.0962*L382)*(0.075*$Z387+0.54)</f>
        <v>1.1628299656302215</v>
      </c>
      <c r="O388" s="9">
        <f>testdata[[#This Row],[I1]]-testdata[[#This Row],[JQ]]</f>
        <v>5.5915096592452658</v>
      </c>
      <c r="P388" s="9">
        <f>testdata[[#This Row],[Q1]]+testdata[[#This Row],[jI]]</f>
        <v>4.9482802039721223</v>
      </c>
      <c r="Q388" s="9">
        <f>0.2*testdata[[#This Row],[I2]]+0.8*Q387</f>
        <v>-8.7360435139612447E-2</v>
      </c>
      <c r="R388" s="9">
        <f>0.2*testdata[[#This Row],[Q2]]+0.8*R387</f>
        <v>5.643647939197459</v>
      </c>
      <c r="S388" s="9">
        <f>testdata[[#This Row],[I2'']]*Q387+testdata[[#This Row],[Q2'']]*R387</f>
        <v>32.96352371934443</v>
      </c>
      <c r="T388" s="9">
        <f>testdata[[#This Row],[I2'']]*R387-testdata[[#This Row],[Q2'']]*Q387</f>
        <v>7.9971989693034917</v>
      </c>
      <c r="U388" s="9">
        <f>0.2*testdata[[#This Row],[Re]]+0.8*U387</f>
        <v>22.777490491443814</v>
      </c>
      <c r="V388" s="9">
        <f>0.2*testdata[[#This Row],[Im]]+0.8*V387</f>
        <v>6.1559191409020864</v>
      </c>
      <c r="W388" s="9">
        <f>IF(AND(testdata[[#This Row],[Re'']]&lt;&gt;0,testdata[[#This Row],[Im'']]&lt;&gt;0),2*PI()/ATAN(testdata[[#This Row],[Im'']]/testdata[[#This Row],[Re'']]),0)</f>
        <v>23.803803169072268</v>
      </c>
      <c r="X388" s="9">
        <f>IF(testdata[[#This Row],[pd-atan]]&gt;1.5*Z387,1.5*Z387,IF(testdata[[#This Row],[pd-atan]]&lt;0.67*Z387,0.67*Z387,testdata[[#This Row],[pd-atan]]))</f>
        <v>23.803803169072268</v>
      </c>
      <c r="Y388" s="9">
        <f>IF(testdata[[#This Row],[pd-limit1]]&lt;6,6,IF(testdata[[#This Row],[pd-limit1]]&gt;50,50,testdata[[#This Row],[pd-limit1]]))</f>
        <v>23.803803169072268</v>
      </c>
      <c r="Z388" s="14">
        <f>0.2*testdata[[#This Row],[pd-limit2]]+0.8*Z387</f>
        <v>23.065242257951219</v>
      </c>
      <c r="AA388" s="14">
        <f>0.33*testdata[[#This Row],[period]]+0.67*AA387</f>
        <v>23.46143779955003</v>
      </c>
      <c r="AB388" s="32">
        <f>TRUNC(testdata[[#This Row],[SmPd]]+0.5,0)</f>
        <v>23</v>
      </c>
      <c r="AC388" s="14">
        <f ca="1">IF(testdata[[#This Row],[PdInt]]&lt;=0,0,AVERAGE(OFFSET(testdata[[#This Row],[price]],0,0,-testdata[[#This Row],[PdInt]],1)))</f>
        <v>267.15978260869565</v>
      </c>
      <c r="AD388" s="14">
        <f ca="1">IF(testdata[[#This Row],[i]]&lt;11,testdata[[#This Row],[price]],(4*testdata[[#This Row],[iTrend]]+3*AC387+2*AC386+AC385)/10)</f>
        <v>267.13599304347827</v>
      </c>
      <c r="AE388" s="14">
        <f>(4*testdata[[#This Row],[price]]+3*H387+2*H386+H385)/10</f>
        <v>271.35899999999992</v>
      </c>
      <c r="AF388" t="str">
        <f ca="1">IF(OR(ROUND(testdata[[#This Row],[Trendline]],4)&lt;&gt;Table3[[#This Row],[Trendline]],ROUND(testdata[[#This Row],[SmPrice]],4)&lt;&gt;Table3[[#This Row],[SmPrice]]),"ERR","")</f>
        <v/>
      </c>
      <c r="AG388" s="3">
        <v>43298</v>
      </c>
      <c r="AH388" s="14">
        <v>23.461400000000001</v>
      </c>
      <c r="AI388" s="35">
        <v>23</v>
      </c>
      <c r="AJ388" s="14">
        <v>267.15980000000002</v>
      </c>
      <c r="AK388" s="14">
        <v>267.13600000000002</v>
      </c>
      <c r="AL388" s="14">
        <v>271.35899999999998</v>
      </c>
    </row>
    <row r="389" spans="1:38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31">
        <f>(testdata[[#This Row],[high]]+testdata[[#This Row],[low]])/2</f>
        <v>272.57499999999999</v>
      </c>
      <c r="I389" s="24">
        <f>(4*testdata[[#This Row],[price]]+3*H388+2*H387+H386)/10</f>
        <v>271.91249999999997</v>
      </c>
      <c r="J389" s="9">
        <f>(0.0962*testdata[[#This Row],[smooth]]+0.5769*I387-0.5769*I385-0.0962*I383)*(0.075*$Z388+0.54)</f>
        <v>1.8730587555313185</v>
      </c>
      <c r="K389" s="14">
        <f t="shared" ref="K389:K452" si="6">J386</f>
        <v>4.8652093339354039</v>
      </c>
      <c r="L389" s="14">
        <f>(0.0962*testdata[[#This Row],[detrender]]+0.5769*J387-0.5769*J385-0.0962*J383)*(0.075*$Z388+0.54)</f>
        <v>-5.1290983697205847</v>
      </c>
      <c r="M389" s="9">
        <f>(0.0962*testdata[[#This Row],[I1]]+0.5769*K387-0.5769*K385-0.0962*K383)*(0.075*$Z388+0.54)</f>
        <v>6.0836902044329513</v>
      </c>
      <c r="N389" s="9">
        <f>(0.0962*testdata[[#This Row],[Q1]]+0.5769*L387-0.5769*L385-0.0962*L383)*(0.075*$Z388+0.54)</f>
        <v>-2.618231364350426</v>
      </c>
      <c r="O389" s="9">
        <f>testdata[[#This Row],[I1]]-testdata[[#This Row],[JQ]]</f>
        <v>7.4834406982858299</v>
      </c>
      <c r="P389" s="9">
        <f>testdata[[#This Row],[Q1]]+testdata[[#This Row],[jI]]</f>
        <v>0.95459183471236653</v>
      </c>
      <c r="Q389" s="9">
        <f>0.2*testdata[[#This Row],[I2]]+0.8*Q388</f>
        <v>1.4267997915454762</v>
      </c>
      <c r="R389" s="9">
        <f>0.2*testdata[[#This Row],[Q2]]+0.8*R388</f>
        <v>4.705836718300441</v>
      </c>
      <c r="S389" s="9">
        <f>testdata[[#This Row],[I2'']]*Q388+testdata[[#This Row],[Q2'']]*R388</f>
        <v>26.433439846789497</v>
      </c>
      <c r="T389" s="9">
        <f>testdata[[#This Row],[I2'']]*R388-testdata[[#This Row],[Q2'']]*Q388</f>
        <v>8.4634596466096834</v>
      </c>
      <c r="U389" s="9">
        <f>0.2*testdata[[#This Row],[Re]]+0.8*U388</f>
        <v>23.508680362512951</v>
      </c>
      <c r="V389" s="9">
        <f>0.2*testdata[[#This Row],[Im]]+0.8*V388</f>
        <v>6.6174272420436058</v>
      </c>
      <c r="W389" s="9">
        <f>IF(AND(testdata[[#This Row],[Re'']]&lt;&gt;0,testdata[[#This Row],[Im'']]&lt;&gt;0),2*PI()/ATAN(testdata[[#This Row],[Im'']]/testdata[[#This Row],[Re'']]),0)</f>
        <v>22.898855725409216</v>
      </c>
      <c r="X389" s="9">
        <f>IF(testdata[[#This Row],[pd-atan]]&gt;1.5*Z388,1.5*Z388,IF(testdata[[#This Row],[pd-atan]]&lt;0.67*Z388,0.67*Z388,testdata[[#This Row],[pd-atan]]))</f>
        <v>22.898855725409216</v>
      </c>
      <c r="Y389" s="9">
        <f>IF(testdata[[#This Row],[pd-limit1]]&lt;6,6,IF(testdata[[#This Row],[pd-limit1]]&gt;50,50,testdata[[#This Row],[pd-limit1]]))</f>
        <v>22.898855725409216</v>
      </c>
      <c r="Z389" s="14">
        <f>0.2*testdata[[#This Row],[pd-limit2]]+0.8*Z388</f>
        <v>23.03196495144282</v>
      </c>
      <c r="AA389" s="14">
        <f>0.33*testdata[[#This Row],[period]]+0.67*AA388</f>
        <v>23.319711759674654</v>
      </c>
      <c r="AB389" s="32">
        <f>TRUNC(testdata[[#This Row],[SmPd]]+0.5,0)</f>
        <v>23</v>
      </c>
      <c r="AC389" s="14">
        <f ca="1">IF(testdata[[#This Row],[PdInt]]&lt;=0,0,AVERAGE(OFFSET(testdata[[#This Row],[price]],0,0,-testdata[[#This Row],[PdInt]],1)))</f>
        <v>267.29369565217394</v>
      </c>
      <c r="AD389" s="14">
        <f ca="1">IF(testdata[[#This Row],[i]]&lt;11,testdata[[#This Row],[price]],(4*testdata[[#This Row],[iTrend]]+3*AC388+2*AC387+AC386)/10)</f>
        <v>267.20880887681159</v>
      </c>
      <c r="AE389" s="14">
        <f>(4*testdata[[#This Row],[price]]+3*H388+2*H387+H386)/10</f>
        <v>271.91249999999997</v>
      </c>
      <c r="AF389" t="str">
        <f ca="1">IF(OR(ROUND(testdata[[#This Row],[Trendline]],4)&lt;&gt;Table3[[#This Row],[Trendline]],ROUND(testdata[[#This Row],[SmPrice]],4)&lt;&gt;Table3[[#This Row],[SmPrice]]),"ERR","")</f>
        <v/>
      </c>
      <c r="AG389" s="3">
        <v>43299</v>
      </c>
      <c r="AH389" s="14">
        <v>23.319700000000001</v>
      </c>
      <c r="AI389" s="35">
        <v>23</v>
      </c>
      <c r="AJ389" s="14">
        <v>267.2937</v>
      </c>
      <c r="AK389" s="14">
        <v>267.2088</v>
      </c>
      <c r="AL389" s="14">
        <v>271.91250000000002</v>
      </c>
    </row>
    <row r="390" spans="1:38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31">
        <f>(testdata[[#This Row],[high]]+testdata[[#This Row],[low]])/2</f>
        <v>272.07</v>
      </c>
      <c r="I390" s="24">
        <f>(4*testdata[[#This Row],[price]]+3*H389+2*H388+H387)/10</f>
        <v>272.05949999999996</v>
      </c>
      <c r="J390" s="9">
        <f>(0.0962*testdata[[#This Row],[smooth]]+0.5769*I388-0.5769*I386-0.0962*I384)*(0.075*$Z389+0.54)</f>
        <v>1.580113176481281</v>
      </c>
      <c r="K390" s="14">
        <f t="shared" si="6"/>
        <v>3.0452934273464258</v>
      </c>
      <c r="L390" s="14">
        <f>(0.0962*testdata[[#This Row],[detrender]]+0.5769*J388-0.5769*J386-0.0962*J384)*(0.075*$Z389+0.54)</f>
        <v>-3.9207053660639444</v>
      </c>
      <c r="M390" s="9">
        <f>(0.0962*testdata[[#This Row],[I1]]+0.5769*K388-0.5769*K386-0.0962*K384)*(0.075*$Z389+0.54)</f>
        <v>5.4079109150819491</v>
      </c>
      <c r="N390" s="9">
        <f>(0.0962*testdata[[#This Row],[Q1]]+0.5769*L388-0.5769*L386-0.0962*L384)*(0.075*$Z389+0.54)</f>
        <v>-10.88205798656138</v>
      </c>
      <c r="O390" s="9">
        <f>testdata[[#This Row],[I1]]-testdata[[#This Row],[JQ]]</f>
        <v>13.927351413907806</v>
      </c>
      <c r="P390" s="9">
        <f>testdata[[#This Row],[Q1]]+testdata[[#This Row],[jI]]</f>
        <v>1.4872055490180047</v>
      </c>
      <c r="Q390" s="9">
        <f>0.2*testdata[[#This Row],[I2]]+0.8*Q389</f>
        <v>3.9269101160179423</v>
      </c>
      <c r="R390" s="9">
        <f>0.2*testdata[[#This Row],[Q2]]+0.8*R389</f>
        <v>4.062110484443954</v>
      </c>
      <c r="S390" s="9">
        <f>testdata[[#This Row],[I2'']]*Q389+testdata[[#This Row],[Q2'']]*R389</f>
        <v>24.718543206441772</v>
      </c>
      <c r="T390" s="9">
        <f>testdata[[#This Row],[I2'']]*R389-testdata[[#This Row],[Q2'']]*Q389</f>
        <v>12.683579420983353</v>
      </c>
      <c r="U390" s="9">
        <f>0.2*testdata[[#This Row],[Re]]+0.8*U389</f>
        <v>23.750652931298717</v>
      </c>
      <c r="V390" s="9">
        <f>0.2*testdata[[#This Row],[Im]]+0.8*V389</f>
        <v>7.8306576778315558</v>
      </c>
      <c r="W390" s="9">
        <f>IF(AND(testdata[[#This Row],[Re'']]&lt;&gt;0,testdata[[#This Row],[Im'']]&lt;&gt;0),2*PI()/ATAN(testdata[[#This Row],[Im'']]/testdata[[#This Row],[Re'']]),0)</f>
        <v>19.728692642170067</v>
      </c>
      <c r="X390" s="9">
        <f>IF(testdata[[#This Row],[pd-atan]]&gt;1.5*Z389,1.5*Z389,IF(testdata[[#This Row],[pd-atan]]&lt;0.67*Z389,0.67*Z389,testdata[[#This Row],[pd-atan]]))</f>
        <v>19.728692642170067</v>
      </c>
      <c r="Y390" s="9">
        <f>IF(testdata[[#This Row],[pd-limit1]]&lt;6,6,IF(testdata[[#This Row],[pd-limit1]]&gt;50,50,testdata[[#This Row],[pd-limit1]]))</f>
        <v>19.728692642170067</v>
      </c>
      <c r="Z390" s="14">
        <f>0.2*testdata[[#This Row],[pd-limit2]]+0.8*Z389</f>
        <v>22.371310489588272</v>
      </c>
      <c r="AA390" s="14">
        <f>0.33*testdata[[#This Row],[period]]+0.67*AA389</f>
        <v>23.006739340546147</v>
      </c>
      <c r="AB390" s="32">
        <f>TRUNC(testdata[[#This Row],[SmPd]]+0.5,0)</f>
        <v>23</v>
      </c>
      <c r="AC390" s="14">
        <f ca="1">IF(testdata[[#This Row],[PdInt]]&lt;=0,0,AVERAGE(OFFSET(testdata[[#This Row],[price]],0,0,-testdata[[#This Row],[PdInt]],1)))</f>
        <v>267.44891304347823</v>
      </c>
      <c r="AD390" s="14">
        <f ca="1">IF(testdata[[#This Row],[i]]&lt;11,testdata[[#This Row],[price]],(4*testdata[[#This Row],[iTrend]]+3*AC389+2*AC388+AC387)/10)</f>
        <v>267.31642210144929</v>
      </c>
      <c r="AE390" s="14">
        <f>(4*testdata[[#This Row],[price]]+3*H389+2*H388+H387)/10</f>
        <v>272.05949999999996</v>
      </c>
      <c r="AF390" t="str">
        <f ca="1">IF(OR(ROUND(testdata[[#This Row],[Trendline]],4)&lt;&gt;Table3[[#This Row],[Trendline]],ROUND(testdata[[#This Row],[SmPrice]],4)&lt;&gt;Table3[[#This Row],[SmPrice]]),"ERR","")</f>
        <v/>
      </c>
      <c r="AG390" s="3">
        <v>43300</v>
      </c>
      <c r="AH390" s="14">
        <v>23.006699999999999</v>
      </c>
      <c r="AI390" s="35">
        <v>23</v>
      </c>
      <c r="AJ390" s="14">
        <v>267.44889999999998</v>
      </c>
      <c r="AK390" s="14">
        <v>267.31639999999999</v>
      </c>
      <c r="AL390" s="14">
        <v>272.05950000000001</v>
      </c>
    </row>
    <row r="391" spans="1:38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31">
        <f>(testdata[[#This Row],[high]]+testdata[[#This Row],[low]])/2</f>
        <v>271.96000000000004</v>
      </c>
      <c r="I391" s="24">
        <f>(4*testdata[[#This Row],[price]]+3*H390+2*H389+H388)/10</f>
        <v>272.084</v>
      </c>
      <c r="J391" s="9">
        <f>(0.0962*testdata[[#This Row],[smooth]]+0.5769*I389-0.5769*I387-0.0962*I385)*(0.075*$Z390+0.54)</f>
        <v>1.6671703077860955</v>
      </c>
      <c r="K391" s="14">
        <f t="shared" si="6"/>
        <v>2.5312961971097416</v>
      </c>
      <c r="L391" s="14">
        <f>(0.0962*testdata[[#This Row],[detrender]]+0.5769*J389-0.5769*J387-0.0962*J385)*(0.075*$Z390+0.54)</f>
        <v>-2.5852301324488511</v>
      </c>
      <c r="M391" s="9">
        <f>(0.0962*testdata[[#This Row],[I1]]+0.5769*K389-0.5769*K387-0.0962*K385)*(0.075*$Z390+0.54)</f>
        <v>-0.71347448737034291</v>
      </c>
      <c r="N391" s="9">
        <f>(0.0962*testdata[[#This Row],[Q1]]+0.5769*L389-0.5769*L387-0.0962*L385)*(0.075*$Z390+0.54)</f>
        <v>-15.285199893669132</v>
      </c>
      <c r="O391" s="9">
        <f>testdata[[#This Row],[I1]]-testdata[[#This Row],[JQ]]</f>
        <v>17.816496090778873</v>
      </c>
      <c r="P391" s="9">
        <f>testdata[[#This Row],[Q1]]+testdata[[#This Row],[jI]]</f>
        <v>-3.2987046198191941</v>
      </c>
      <c r="Q391" s="9">
        <f>0.2*testdata[[#This Row],[I2]]+0.8*Q390</f>
        <v>6.7048273109701295</v>
      </c>
      <c r="R391" s="9">
        <f>0.2*testdata[[#This Row],[Q2]]+0.8*R390</f>
        <v>2.5899474635913244</v>
      </c>
      <c r="S391" s="9">
        <f>testdata[[#This Row],[I2'']]*Q390+testdata[[#This Row],[Q2'']]*R390</f>
        <v>36.849906939615323</v>
      </c>
      <c r="T391" s="9">
        <f>testdata[[#This Row],[I2'']]*R390-testdata[[#This Row],[Q2'']]*Q390</f>
        <v>17.06525842154614</v>
      </c>
      <c r="U391" s="9">
        <f>0.2*testdata[[#This Row],[Re]]+0.8*U390</f>
        <v>26.370503732962039</v>
      </c>
      <c r="V391" s="9">
        <f>0.2*testdata[[#This Row],[Im]]+0.8*V390</f>
        <v>9.6775778265744741</v>
      </c>
      <c r="W391" s="9">
        <f>IF(AND(testdata[[#This Row],[Re'']]&lt;&gt;0,testdata[[#This Row],[Im'']]&lt;&gt;0),2*PI()/ATAN(testdata[[#This Row],[Im'']]/testdata[[#This Row],[Re'']]),0)</f>
        <v>17.863898051565176</v>
      </c>
      <c r="X391" s="9">
        <f>IF(testdata[[#This Row],[pd-atan]]&gt;1.5*Z390,1.5*Z390,IF(testdata[[#This Row],[pd-atan]]&lt;0.67*Z390,0.67*Z390,testdata[[#This Row],[pd-atan]]))</f>
        <v>17.863898051565176</v>
      </c>
      <c r="Y391" s="9">
        <f>IF(testdata[[#This Row],[pd-limit1]]&lt;6,6,IF(testdata[[#This Row],[pd-limit1]]&gt;50,50,testdata[[#This Row],[pd-limit1]]))</f>
        <v>17.863898051565176</v>
      </c>
      <c r="Z391" s="14">
        <f>0.2*testdata[[#This Row],[pd-limit2]]+0.8*Z390</f>
        <v>21.469828001983654</v>
      </c>
      <c r="AA391" s="14">
        <f>0.33*testdata[[#This Row],[period]]+0.67*AA390</f>
        <v>22.499558598820528</v>
      </c>
      <c r="AB391" s="32">
        <f>TRUNC(testdata[[#This Row],[SmPd]]+0.5,0)</f>
        <v>22</v>
      </c>
      <c r="AC391" s="14">
        <f ca="1">IF(testdata[[#This Row],[PdInt]]&lt;=0,0,AVERAGE(OFFSET(testdata[[#This Row],[price]],0,0,-testdata[[#This Row],[PdInt]],1)))</f>
        <v>267.66363636363633</v>
      </c>
      <c r="AD391" s="14">
        <f ca="1">IF(testdata[[#This Row],[i]]&lt;11,testdata[[#This Row],[price]],(4*testdata[[#This Row],[iTrend]]+3*AC390+2*AC389+AC388)/10)</f>
        <v>267.47484584980236</v>
      </c>
      <c r="AE391" s="14">
        <f>(4*testdata[[#This Row],[price]]+3*H390+2*H389+H388)/10</f>
        <v>272.084</v>
      </c>
      <c r="AF391" t="str">
        <f ca="1">IF(OR(ROUND(testdata[[#This Row],[Trendline]],4)&lt;&gt;Table3[[#This Row],[Trendline]],ROUND(testdata[[#This Row],[SmPrice]],4)&lt;&gt;Table3[[#This Row],[SmPrice]]),"ERR","")</f>
        <v/>
      </c>
      <c r="AG391" s="3">
        <v>43301</v>
      </c>
      <c r="AH391" s="14">
        <v>22.499600000000001</v>
      </c>
      <c r="AI391" s="35">
        <v>22</v>
      </c>
      <c r="AJ391" s="14">
        <v>267.66359999999997</v>
      </c>
      <c r="AK391" s="14">
        <v>267.47480000000002</v>
      </c>
      <c r="AL391" s="14">
        <v>272.084</v>
      </c>
    </row>
    <row r="392" spans="1:38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31">
        <f>(testdata[[#This Row],[high]]+testdata[[#This Row],[low]])/2</f>
        <v>271.72500000000002</v>
      </c>
      <c r="I392" s="24">
        <f>(4*testdata[[#This Row],[price]]+3*H391+2*H390+H389)/10</f>
        <v>271.9495</v>
      </c>
      <c r="J392" s="9">
        <f>(0.0962*testdata[[#This Row],[smooth]]+0.5769*I390-0.5769*I388-0.0962*I386)*(0.075*$Z391+0.54)</f>
        <v>1.1491326138816669</v>
      </c>
      <c r="K392" s="14">
        <f t="shared" si="6"/>
        <v>1.8730587555313185</v>
      </c>
      <c r="L392" s="14">
        <f>(0.0962*testdata[[#This Row],[detrender]]+0.5769*J390-0.5769*J388-0.0962*J386)*(0.075*$Z391+0.54)</f>
        <v>-1.948596605760567</v>
      </c>
      <c r="M392" s="9">
        <f>(0.0962*testdata[[#This Row],[I1]]+0.5769*K390-0.5769*K388-0.0962*K386)*(0.075*$Z391+0.54)</f>
        <v>-4.858720997896893</v>
      </c>
      <c r="N392" s="9">
        <f>(0.0962*testdata[[#This Row],[Q1]]+0.5769*L390-0.5769*L388-0.0962*L386)*(0.075*$Z391+0.54)</f>
        <v>-5.6540496782538154</v>
      </c>
      <c r="O392" s="9">
        <f>testdata[[#This Row],[I1]]-testdata[[#This Row],[JQ]]</f>
        <v>7.5271084337851342</v>
      </c>
      <c r="P392" s="9">
        <f>testdata[[#This Row],[Q1]]+testdata[[#This Row],[jI]]</f>
        <v>-6.8073176036574603</v>
      </c>
      <c r="Q392" s="9">
        <f>0.2*testdata[[#This Row],[I2]]+0.8*Q391</f>
        <v>6.8692835355331301</v>
      </c>
      <c r="R392" s="9">
        <f>0.2*testdata[[#This Row],[Q2]]+0.8*R391</f>
        <v>0.71049445014156731</v>
      </c>
      <c r="S392" s="9">
        <f>testdata[[#This Row],[I2'']]*Q391+testdata[[#This Row],[Q2'']]*R391</f>
        <v>47.89750315487985</v>
      </c>
      <c r="T392" s="9">
        <f>testdata[[#This Row],[I2'']]*R391-testdata[[#This Row],[Q2'']]*Q391</f>
        <v>13.027340875941789</v>
      </c>
      <c r="U392" s="9">
        <f>0.2*testdata[[#This Row],[Re]]+0.8*U391</f>
        <v>30.675903617345604</v>
      </c>
      <c r="V392" s="9">
        <f>0.2*testdata[[#This Row],[Im]]+0.8*V391</f>
        <v>10.347530436447938</v>
      </c>
      <c r="W392" s="9">
        <f>IF(AND(testdata[[#This Row],[Re'']]&lt;&gt;0,testdata[[#This Row],[Im'']]&lt;&gt;0),2*PI()/ATAN(testdata[[#This Row],[Im'']]/testdata[[#This Row],[Re'']]),0)</f>
        <v>19.313128584164296</v>
      </c>
      <c r="X392" s="9">
        <f>IF(testdata[[#This Row],[pd-atan]]&gt;1.5*Z391,1.5*Z391,IF(testdata[[#This Row],[pd-atan]]&lt;0.67*Z391,0.67*Z391,testdata[[#This Row],[pd-atan]]))</f>
        <v>19.313128584164296</v>
      </c>
      <c r="Y392" s="9">
        <f>IF(testdata[[#This Row],[pd-limit1]]&lt;6,6,IF(testdata[[#This Row],[pd-limit1]]&gt;50,50,testdata[[#This Row],[pd-limit1]]))</f>
        <v>19.313128584164296</v>
      </c>
      <c r="Z392" s="14">
        <f>0.2*testdata[[#This Row],[pd-limit2]]+0.8*Z391</f>
        <v>21.038488118419782</v>
      </c>
      <c r="AA392" s="14">
        <f>0.33*testdata[[#This Row],[period]]+0.67*AA391</f>
        <v>22.017405340288285</v>
      </c>
      <c r="AB392" s="32">
        <f>TRUNC(testdata[[#This Row],[SmPd]]+0.5,0)</f>
        <v>22</v>
      </c>
      <c r="AC392" s="14">
        <f ca="1">IF(testdata[[#This Row],[PdInt]]&lt;=0,0,AVERAGE(OFFSET(testdata[[#This Row],[price]],0,0,-testdata[[#This Row],[PdInt]],1)))</f>
        <v>267.82227272727278</v>
      </c>
      <c r="AD392" s="14">
        <f ca="1">IF(testdata[[#This Row],[i]]&lt;11,testdata[[#This Row],[price]],(4*testdata[[#This Row],[iTrend]]+3*AC391+2*AC390+AC389)/10)</f>
        <v>267.64715217391307</v>
      </c>
      <c r="AE392" s="14">
        <f>(4*testdata[[#This Row],[price]]+3*H391+2*H390+H389)/10</f>
        <v>271.9495</v>
      </c>
      <c r="AF392" t="str">
        <f ca="1">IF(OR(ROUND(testdata[[#This Row],[Trendline]],4)&lt;&gt;Table3[[#This Row],[Trendline]],ROUND(testdata[[#This Row],[SmPrice]],4)&lt;&gt;Table3[[#This Row],[SmPrice]]),"ERR","")</f>
        <v/>
      </c>
      <c r="AG392" s="3">
        <v>43304</v>
      </c>
      <c r="AH392" s="14">
        <v>22.017399999999999</v>
      </c>
      <c r="AI392" s="35">
        <v>22</v>
      </c>
      <c r="AJ392" s="14">
        <v>267.82229999999998</v>
      </c>
      <c r="AK392" s="14">
        <v>267.6472</v>
      </c>
      <c r="AL392" s="14">
        <v>271.9495</v>
      </c>
    </row>
    <row r="393" spans="1:38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31">
        <f>(testdata[[#This Row],[high]]+testdata[[#This Row],[low]])/2</f>
        <v>273.52</v>
      </c>
      <c r="I393" s="24">
        <f>(4*testdata[[#This Row],[price]]+3*H392+2*H391+H390)/10</f>
        <v>272.52450000000005</v>
      </c>
      <c r="J393" s="9">
        <f>(0.0962*testdata[[#This Row],[smooth]]+0.5769*I391-0.5769*I389-0.0962*I387)*(0.075*$Z392+0.54)</f>
        <v>0.53063553680636943</v>
      </c>
      <c r="K393" s="14">
        <f t="shared" si="6"/>
        <v>1.580113176481281</v>
      </c>
      <c r="L393" s="14">
        <f>(0.0962*testdata[[#This Row],[detrender]]+0.5769*J391-0.5769*J389-0.0962*J387)*(0.075*$Z392+0.54)</f>
        <v>-0.76389445231047326</v>
      </c>
      <c r="M393" s="9">
        <f>(0.0962*testdata[[#This Row],[I1]]+0.5769*K391-0.5769*K389-0.0962*K387)*(0.075*$Z392+0.54)</f>
        <v>-3.6621765099703683</v>
      </c>
      <c r="N393" s="9">
        <f>(0.0962*testdata[[#This Row],[Q1]]+0.5769*L391-0.5769*L389-0.0962*L387)*(0.075*$Z392+0.54)</f>
        <v>1.856327344012181</v>
      </c>
      <c r="O393" s="9">
        <f>testdata[[#This Row],[I1]]-testdata[[#This Row],[JQ]]</f>
        <v>-0.2762141675309</v>
      </c>
      <c r="P393" s="9">
        <f>testdata[[#This Row],[Q1]]+testdata[[#This Row],[jI]]</f>
        <v>-4.4260709622808418</v>
      </c>
      <c r="Q393" s="9">
        <f>0.2*testdata[[#This Row],[I2]]+0.8*Q392</f>
        <v>5.4401839949203241</v>
      </c>
      <c r="R393" s="9">
        <f>0.2*testdata[[#This Row],[Q2]]+0.8*R392</f>
        <v>-0.31681863234291452</v>
      </c>
      <c r="S393" s="9">
        <f>testdata[[#This Row],[I2'']]*Q392+testdata[[#This Row],[Q2'']]*R392</f>
        <v>37.145068466595944</v>
      </c>
      <c r="T393" s="9">
        <f>testdata[[#This Row],[I2'']]*R392-testdata[[#This Row],[Q2'']]*Q392</f>
        <v>6.0415375510431772</v>
      </c>
      <c r="U393" s="9">
        <f>0.2*testdata[[#This Row],[Re]]+0.8*U392</f>
        <v>31.969736587195673</v>
      </c>
      <c r="V393" s="9">
        <f>0.2*testdata[[#This Row],[Im]]+0.8*V392</f>
        <v>9.4863318593669863</v>
      </c>
      <c r="W393" s="9">
        <f>IF(AND(testdata[[#This Row],[Re'']]&lt;&gt;0,testdata[[#This Row],[Im'']]&lt;&gt;0),2*PI()/ATAN(testdata[[#This Row],[Im'']]/testdata[[#This Row],[Re'']]),0)</f>
        <v>21.782375049462548</v>
      </c>
      <c r="X393" s="9">
        <f>IF(testdata[[#This Row],[pd-atan]]&gt;1.5*Z392,1.5*Z392,IF(testdata[[#This Row],[pd-atan]]&lt;0.67*Z392,0.67*Z392,testdata[[#This Row],[pd-atan]]))</f>
        <v>21.782375049462548</v>
      </c>
      <c r="Y393" s="9">
        <f>IF(testdata[[#This Row],[pd-limit1]]&lt;6,6,IF(testdata[[#This Row],[pd-limit1]]&gt;50,50,testdata[[#This Row],[pd-limit1]]))</f>
        <v>21.782375049462548</v>
      </c>
      <c r="Z393" s="14">
        <f>0.2*testdata[[#This Row],[pd-limit2]]+0.8*Z392</f>
        <v>21.187265504628336</v>
      </c>
      <c r="AA393" s="14">
        <f>0.33*testdata[[#This Row],[period]]+0.67*AA392</f>
        <v>21.743459194520504</v>
      </c>
      <c r="AB393" s="32">
        <f>TRUNC(testdata[[#This Row],[SmPd]]+0.5,0)</f>
        <v>22</v>
      </c>
      <c r="AC393" s="14">
        <f ca="1">IF(testdata[[#This Row],[PdInt]]&lt;=0,0,AVERAGE(OFFSET(testdata[[#This Row],[price]],0,0,-testdata[[#This Row],[PdInt]],1)))</f>
        <v>268.12090909090909</v>
      </c>
      <c r="AD393" s="14">
        <f ca="1">IF(testdata[[#This Row],[i]]&lt;11,testdata[[#This Row],[price]],(4*testdata[[#This Row],[iTrend]]+3*AC392+2*AC391+AC390)/10)</f>
        <v>267.8726640316205</v>
      </c>
      <c r="AE393" s="14">
        <f>(4*testdata[[#This Row],[price]]+3*H392+2*H391+H390)/10</f>
        <v>272.52450000000005</v>
      </c>
      <c r="AF393" t="str">
        <f ca="1">IF(OR(ROUND(testdata[[#This Row],[Trendline]],4)&lt;&gt;Table3[[#This Row],[Trendline]],ROUND(testdata[[#This Row],[SmPrice]],4)&lt;&gt;Table3[[#This Row],[SmPrice]]),"ERR","")</f>
        <v/>
      </c>
      <c r="AG393" s="3">
        <v>43305</v>
      </c>
      <c r="AH393" s="14">
        <v>21.743500000000001</v>
      </c>
      <c r="AI393" s="35">
        <v>22</v>
      </c>
      <c r="AJ393" s="14">
        <v>268.12090000000001</v>
      </c>
      <c r="AK393" s="14">
        <v>267.87270000000001</v>
      </c>
      <c r="AL393" s="14">
        <v>272.52449999999999</v>
      </c>
    </row>
    <row r="394" spans="1:38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31">
        <f>(testdata[[#This Row],[high]]+testdata[[#This Row],[low]])/2</f>
        <v>274.71500000000003</v>
      </c>
      <c r="I394" s="24">
        <f>(4*testdata[[#This Row],[price]]+3*H393+2*H392+H391)/10</f>
        <v>273.483</v>
      </c>
      <c r="J394" s="9">
        <f>(0.0962*testdata[[#This Row],[smooth]]+0.5769*I392-0.5769*I390-0.0962*I388)*(0.075*$Z393+0.54)</f>
        <v>0.29991813106388449</v>
      </c>
      <c r="K394" s="14">
        <f t="shared" si="6"/>
        <v>1.6671703077860955</v>
      </c>
      <c r="L394" s="14">
        <f>(0.0962*testdata[[#This Row],[detrender]]+0.5769*J392-0.5769*J390-0.0962*J388)*(0.075*$Z393+0.54)</f>
        <v>-0.98636789285477156</v>
      </c>
      <c r="M394" s="9">
        <f>(0.0962*testdata[[#This Row],[I1]]+0.5769*K392-0.5769*K390-0.0962*K388)*(0.075*$Z393+0.54)</f>
        <v>-2.481716668804042</v>
      </c>
      <c r="N394" s="9">
        <f>(0.0962*testdata[[#This Row],[Q1]]+0.5769*L392-0.5769*L390-0.0962*L388)*(0.075*$Z393+0.54)</f>
        <v>2.3688590098405822</v>
      </c>
      <c r="O394" s="9">
        <f>testdata[[#This Row],[I1]]-testdata[[#This Row],[JQ]]</f>
        <v>-0.70168870205448663</v>
      </c>
      <c r="P394" s="9">
        <f>testdata[[#This Row],[Q1]]+testdata[[#This Row],[jI]]</f>
        <v>-3.4680845616588134</v>
      </c>
      <c r="Q394" s="9">
        <f>0.2*testdata[[#This Row],[I2]]+0.8*Q393</f>
        <v>4.211809455525362</v>
      </c>
      <c r="R394" s="9">
        <f>0.2*testdata[[#This Row],[Q2]]+0.8*R393</f>
        <v>-0.94707181820609432</v>
      </c>
      <c r="S394" s="9">
        <f>testdata[[#This Row],[I2'']]*Q393+testdata[[#This Row],[Q2'']]*R393</f>
        <v>23.213068387777732</v>
      </c>
      <c r="T394" s="9">
        <f>testdata[[#This Row],[I2'']]*R393-testdata[[#This Row],[Q2'']]*Q393</f>
        <v>3.8178652360563841</v>
      </c>
      <c r="U394" s="9">
        <f>0.2*testdata[[#This Row],[Re]]+0.8*U393</f>
        <v>30.218402947312086</v>
      </c>
      <c r="V394" s="9">
        <f>0.2*testdata[[#This Row],[Im]]+0.8*V393</f>
        <v>8.3526385347048659</v>
      </c>
      <c r="W394" s="9">
        <f>IF(AND(testdata[[#This Row],[Re'']]&lt;&gt;0,testdata[[#This Row],[Im'']]&lt;&gt;0),2*PI()/ATAN(testdata[[#This Row],[Im'']]/testdata[[#This Row],[Re'']]),0)</f>
        <v>23.299043646116303</v>
      </c>
      <c r="X394" s="9">
        <f>IF(testdata[[#This Row],[pd-atan]]&gt;1.5*Z393,1.5*Z393,IF(testdata[[#This Row],[pd-atan]]&lt;0.67*Z393,0.67*Z393,testdata[[#This Row],[pd-atan]]))</f>
        <v>23.299043646116303</v>
      </c>
      <c r="Y394" s="9">
        <f>IF(testdata[[#This Row],[pd-limit1]]&lt;6,6,IF(testdata[[#This Row],[pd-limit1]]&gt;50,50,testdata[[#This Row],[pd-limit1]]))</f>
        <v>23.299043646116303</v>
      </c>
      <c r="Z394" s="14">
        <f>0.2*testdata[[#This Row],[pd-limit2]]+0.8*Z393</f>
        <v>21.60962113292593</v>
      </c>
      <c r="AA394" s="14">
        <f>0.33*testdata[[#This Row],[period]]+0.67*AA393</f>
        <v>21.699292634194297</v>
      </c>
      <c r="AB394" s="32">
        <f>TRUNC(testdata[[#This Row],[SmPd]]+0.5,0)</f>
        <v>22</v>
      </c>
      <c r="AC394" s="14">
        <f ca="1">IF(testdata[[#This Row],[PdInt]]&lt;=0,0,AVERAGE(OFFSET(testdata[[#This Row],[price]],0,0,-testdata[[#This Row],[PdInt]],1)))</f>
        <v>268.46022727272725</v>
      </c>
      <c r="AD394" s="14">
        <f ca="1">IF(testdata[[#This Row],[i]]&lt;11,testdata[[#This Row],[price]],(4*testdata[[#This Row],[iTrend]]+3*AC393+2*AC392+AC391)/10)</f>
        <v>268.15118181818178</v>
      </c>
      <c r="AE394" s="14">
        <f>(4*testdata[[#This Row],[price]]+3*H393+2*H392+H391)/10</f>
        <v>273.483</v>
      </c>
      <c r="AF394" t="str">
        <f ca="1">IF(OR(ROUND(testdata[[#This Row],[Trendline]],4)&lt;&gt;Table3[[#This Row],[Trendline]],ROUND(testdata[[#This Row],[SmPrice]],4)&lt;&gt;Table3[[#This Row],[SmPrice]]),"ERR","")</f>
        <v/>
      </c>
      <c r="AG394" s="3">
        <v>43306</v>
      </c>
      <c r="AH394" s="14">
        <v>21.699300000000001</v>
      </c>
      <c r="AI394" s="35">
        <v>22</v>
      </c>
      <c r="AJ394" s="14">
        <v>268.46019999999999</v>
      </c>
      <c r="AK394" s="14">
        <v>268.15120000000002</v>
      </c>
      <c r="AL394" s="14">
        <v>273.483</v>
      </c>
    </row>
    <row r="395" spans="1:38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31">
        <f>(testdata[[#This Row],[high]]+testdata[[#This Row],[low]])/2</f>
        <v>275.46500000000003</v>
      </c>
      <c r="I395" s="24">
        <f>(4*testdata[[#This Row],[price]]+3*H394+2*H393+H392)/10</f>
        <v>274.47699999999998</v>
      </c>
      <c r="J395" s="9">
        <f>(0.0962*testdata[[#This Row],[smooth]]+0.5769*I393-0.5769*I391-0.0962*I389)*(0.075*$Z394+0.54)</f>
        <v>1.0821527869313015</v>
      </c>
      <c r="K395" s="14">
        <f t="shared" si="6"/>
        <v>1.1491326138816669</v>
      </c>
      <c r="L395" s="14">
        <f>(0.0962*testdata[[#This Row],[detrender]]+0.5769*J393-0.5769*J391-0.0962*J389)*(0.075*$Z394+0.54)</f>
        <v>-1.5811124785746788</v>
      </c>
      <c r="M395" s="9">
        <f>(0.0962*testdata[[#This Row],[I1]]+0.5769*K393-0.5769*K391-0.0962*K389)*(0.075*$Z394+0.54)</f>
        <v>-1.9580978982149171</v>
      </c>
      <c r="N395" s="9">
        <f>(0.0962*testdata[[#This Row],[Q1]]+0.5769*L393-0.5769*L391-0.0962*L389)*(0.075*$Z394+0.54)</f>
        <v>3.0078212392581638</v>
      </c>
      <c r="O395" s="9">
        <f>testdata[[#This Row],[I1]]-testdata[[#This Row],[JQ]]</f>
        <v>-1.8586886253764969</v>
      </c>
      <c r="P395" s="9">
        <f>testdata[[#This Row],[Q1]]+testdata[[#This Row],[jI]]</f>
        <v>-3.5392103767895957</v>
      </c>
      <c r="Q395" s="9">
        <f>0.2*testdata[[#This Row],[I2]]+0.8*Q394</f>
        <v>2.9977098393449904</v>
      </c>
      <c r="R395" s="9">
        <f>0.2*testdata[[#This Row],[Q2]]+0.8*R394</f>
        <v>-1.4654995299227949</v>
      </c>
      <c r="S395" s="9">
        <f>testdata[[#This Row],[I2'']]*Q394+testdata[[#This Row],[Q2'']]*R394</f>
        <v>14.013715950658801</v>
      </c>
      <c r="T395" s="9">
        <f>testdata[[#This Row],[I2'']]*R394-testdata[[#This Row],[Q2'']]*Q394</f>
        <v>3.3333582691940418</v>
      </c>
      <c r="U395" s="9">
        <f>0.2*testdata[[#This Row],[Re]]+0.8*U394</f>
        <v>26.977465547981431</v>
      </c>
      <c r="V395" s="9">
        <f>0.2*testdata[[#This Row],[Im]]+0.8*V394</f>
        <v>7.3487824816027008</v>
      </c>
      <c r="W395" s="9">
        <f>IF(AND(testdata[[#This Row],[Re'']]&lt;&gt;0,testdata[[#This Row],[Im'']]&lt;&gt;0),2*PI()/ATAN(testdata[[#This Row],[Im'']]/testdata[[#This Row],[Re'']]),0)</f>
        <v>23.625297976567339</v>
      </c>
      <c r="X395" s="9">
        <f>IF(testdata[[#This Row],[pd-atan]]&gt;1.5*Z394,1.5*Z394,IF(testdata[[#This Row],[pd-atan]]&lt;0.67*Z394,0.67*Z394,testdata[[#This Row],[pd-atan]]))</f>
        <v>23.625297976567339</v>
      </c>
      <c r="Y395" s="9">
        <f>IF(testdata[[#This Row],[pd-limit1]]&lt;6,6,IF(testdata[[#This Row],[pd-limit1]]&gt;50,50,testdata[[#This Row],[pd-limit1]]))</f>
        <v>23.625297976567339</v>
      </c>
      <c r="Z395" s="14">
        <f>0.2*testdata[[#This Row],[pd-limit2]]+0.8*Z394</f>
        <v>22.012756501654213</v>
      </c>
      <c r="AA395" s="14">
        <f>0.33*testdata[[#This Row],[period]]+0.67*AA394</f>
        <v>21.802735710456069</v>
      </c>
      <c r="AB395" s="32">
        <f>TRUNC(testdata[[#This Row],[SmPd]]+0.5,0)</f>
        <v>22</v>
      </c>
      <c r="AC395" s="14">
        <f ca="1">IF(testdata[[#This Row],[PdInt]]&lt;=0,0,AVERAGE(OFFSET(testdata[[#This Row],[price]],0,0,-testdata[[#This Row],[PdInt]],1)))</f>
        <v>269.00068181818182</v>
      </c>
      <c r="AD395" s="14">
        <f ca="1">IF(testdata[[#This Row],[i]]&lt;11,testdata[[#This Row],[price]],(4*testdata[[#This Row],[iTrend]]+3*AC394+2*AC393+AC392)/10)</f>
        <v>268.54474999999996</v>
      </c>
      <c r="AE395" s="14">
        <f>(4*testdata[[#This Row],[price]]+3*H394+2*H393+H392)/10</f>
        <v>274.47699999999998</v>
      </c>
      <c r="AF395" t="str">
        <f ca="1">IF(OR(ROUND(testdata[[#This Row],[Trendline]],4)&lt;&gt;Table3[[#This Row],[Trendline]],ROUND(testdata[[#This Row],[SmPrice]],4)&lt;&gt;Table3[[#This Row],[SmPrice]]),"ERR","")</f>
        <v/>
      </c>
      <c r="AG395" s="3">
        <v>43307</v>
      </c>
      <c r="AH395" s="14">
        <v>21.802700000000002</v>
      </c>
      <c r="AI395" s="35">
        <v>22</v>
      </c>
      <c r="AJ395" s="14">
        <v>269.00069999999999</v>
      </c>
      <c r="AK395" s="14">
        <v>268.54480000000001</v>
      </c>
      <c r="AL395" s="14">
        <v>274.47699999999998</v>
      </c>
    </row>
    <row r="396" spans="1:38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31">
        <f>(testdata[[#This Row],[high]]+testdata[[#This Row],[low]])/2</f>
        <v>274.01</v>
      </c>
      <c r="I396" s="24">
        <f>(4*testdata[[#This Row],[price]]+3*H395+2*H394+H393)/10</f>
        <v>274.5385</v>
      </c>
      <c r="J396" s="9">
        <f>(0.0962*testdata[[#This Row],[smooth]]+0.5769*I394-0.5769*I392-0.0962*I390)*(0.075*$Z395+0.54)</f>
        <v>2.460786096055037</v>
      </c>
      <c r="K396" s="14">
        <f t="shared" si="6"/>
        <v>0.53063553680636943</v>
      </c>
      <c r="L396" s="14">
        <f>(0.0962*testdata[[#This Row],[detrender]]+0.5769*J394-0.5769*J392-0.0962*J390)*(0.075*$Z395+0.54)</f>
        <v>-0.88775617117190664</v>
      </c>
      <c r="M396" s="9">
        <f>(0.0962*testdata[[#This Row],[I1]]+0.5769*K394-0.5769*K392-0.0962*K390)*(0.075*$Z395+0.54)</f>
        <v>-0.79024990766960113</v>
      </c>
      <c r="N396" s="9">
        <f>(0.0962*testdata[[#This Row],[Q1]]+0.5769*L394-0.5769*L392-0.0962*L390)*(0.075*$Z395+0.54)</f>
        <v>1.8554762523220718</v>
      </c>
      <c r="O396" s="9">
        <f>testdata[[#This Row],[I1]]-testdata[[#This Row],[JQ]]</f>
        <v>-1.3248407155157023</v>
      </c>
      <c r="P396" s="9">
        <f>testdata[[#This Row],[Q1]]+testdata[[#This Row],[jI]]</f>
        <v>-1.6780060788415079</v>
      </c>
      <c r="Q396" s="9">
        <f>0.2*testdata[[#This Row],[I2]]+0.8*Q395</f>
        <v>2.1331997283728521</v>
      </c>
      <c r="R396" s="9">
        <f>0.2*testdata[[#This Row],[Q2]]+0.8*R395</f>
        <v>-1.5080008397065376</v>
      </c>
      <c r="S396" s="9">
        <f>testdata[[#This Row],[I2'']]*Q395+testdata[[#This Row],[Q2'']]*R395</f>
        <v>8.60468833674447</v>
      </c>
      <c r="T396" s="9">
        <f>testdata[[#This Row],[I2'']]*R395-testdata[[#This Row],[Q2'']]*Q395</f>
        <v>1.3943457557669467</v>
      </c>
      <c r="U396" s="9">
        <f>0.2*testdata[[#This Row],[Re]]+0.8*U395</f>
        <v>23.302910105734043</v>
      </c>
      <c r="V396" s="9">
        <f>0.2*testdata[[#This Row],[Im]]+0.8*V395</f>
        <v>6.1578951364355508</v>
      </c>
      <c r="W396" s="9">
        <f>IF(AND(testdata[[#This Row],[Re'']]&lt;&gt;0,testdata[[#This Row],[Im'']]&lt;&gt;0),2*PI()/ATAN(testdata[[#This Row],[Im'']]/testdata[[#This Row],[Re'']]),0)</f>
        <v>24.320544937456305</v>
      </c>
      <c r="X396" s="9">
        <f>IF(testdata[[#This Row],[pd-atan]]&gt;1.5*Z395,1.5*Z395,IF(testdata[[#This Row],[pd-atan]]&lt;0.67*Z395,0.67*Z395,testdata[[#This Row],[pd-atan]]))</f>
        <v>24.320544937456305</v>
      </c>
      <c r="Y396" s="9">
        <f>IF(testdata[[#This Row],[pd-limit1]]&lt;6,6,IF(testdata[[#This Row],[pd-limit1]]&gt;50,50,testdata[[#This Row],[pd-limit1]]))</f>
        <v>24.320544937456305</v>
      </c>
      <c r="Z396" s="14">
        <f>0.2*testdata[[#This Row],[pd-limit2]]+0.8*Z395</f>
        <v>22.474314188814631</v>
      </c>
      <c r="AA396" s="14">
        <f>0.33*testdata[[#This Row],[period]]+0.67*AA395</f>
        <v>22.024356608314395</v>
      </c>
      <c r="AB396" s="32">
        <f>TRUNC(testdata[[#This Row],[SmPd]]+0.5,0)</f>
        <v>22</v>
      </c>
      <c r="AC396" s="14">
        <f ca="1">IF(testdata[[#This Row],[PdInt]]&lt;=0,0,AVERAGE(OFFSET(testdata[[#This Row],[price]],0,0,-testdata[[#This Row],[PdInt]],1)))</f>
        <v>269.4611363636364</v>
      </c>
      <c r="AD396" s="14">
        <f ca="1">IF(testdata[[#This Row],[i]]&lt;11,testdata[[#This Row],[price]],(4*testdata[[#This Row],[iTrend]]+3*AC395+2*AC394+AC393)/10)</f>
        <v>268.98879545454548</v>
      </c>
      <c r="AE396" s="14">
        <f>(4*testdata[[#This Row],[price]]+3*H395+2*H394+H393)/10</f>
        <v>274.5385</v>
      </c>
      <c r="AF396" t="str">
        <f ca="1">IF(OR(ROUND(testdata[[#This Row],[Trendline]],4)&lt;&gt;Table3[[#This Row],[Trendline]],ROUND(testdata[[#This Row],[SmPrice]],4)&lt;&gt;Table3[[#This Row],[SmPrice]]),"ERR","")</f>
        <v/>
      </c>
      <c r="AG396" s="3">
        <v>43308</v>
      </c>
      <c r="AH396" s="14">
        <v>22.0244</v>
      </c>
      <c r="AI396" s="35">
        <v>22</v>
      </c>
      <c r="AJ396" s="14">
        <v>269.46109999999999</v>
      </c>
      <c r="AK396" s="14">
        <v>268.98880000000003</v>
      </c>
      <c r="AL396" s="14">
        <v>274.5385</v>
      </c>
    </row>
    <row r="397" spans="1:38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31">
        <f>(testdata[[#This Row],[high]]+testdata[[#This Row],[low]])/2</f>
        <v>272.48</v>
      </c>
      <c r="I397" s="24">
        <f>(4*testdata[[#This Row],[price]]+3*H396+2*H395+H394)/10</f>
        <v>273.7595</v>
      </c>
      <c r="J397" s="9">
        <f>(0.0962*testdata[[#This Row],[smooth]]+0.5769*I395-0.5769*I393-0.0962*I391)*(0.075*$Z396+0.54)</f>
        <v>2.8656047886931959</v>
      </c>
      <c r="K397" s="14">
        <f t="shared" si="6"/>
        <v>0.29991813106388449</v>
      </c>
      <c r="L397" s="14">
        <f>(0.0962*testdata[[#This Row],[detrender]]+0.5769*J395-0.5769*J393-0.0962*J391)*(0.075*$Z396+0.54)</f>
        <v>0.96469644646767938</v>
      </c>
      <c r="M397" s="9">
        <f>(0.0962*testdata[[#This Row],[I1]]+0.5769*K395-0.5769*K393-0.0962*K391)*(0.075*$Z396+0.54)</f>
        <v>-1.0310887730119447</v>
      </c>
      <c r="N397" s="9">
        <f>(0.0962*testdata[[#This Row],[Q1]]+0.5769*L395-0.5769*L393-0.0962*L391)*(0.075*$Z396+0.54)</f>
        <v>-0.28921360171805555</v>
      </c>
      <c r="O397" s="9">
        <f>testdata[[#This Row],[I1]]-testdata[[#This Row],[JQ]]</f>
        <v>0.58913173278194009</v>
      </c>
      <c r="P397" s="9">
        <f>testdata[[#This Row],[Q1]]+testdata[[#This Row],[jI]]</f>
        <v>-6.6392326544265301E-2</v>
      </c>
      <c r="Q397" s="9">
        <f>0.2*testdata[[#This Row],[I2]]+0.8*Q396</f>
        <v>1.8243861292546697</v>
      </c>
      <c r="R397" s="9">
        <f>0.2*testdata[[#This Row],[Q2]]+0.8*R396</f>
        <v>-1.2196791370740834</v>
      </c>
      <c r="S397" s="9">
        <f>testdata[[#This Row],[I2'']]*Q396+testdata[[#This Row],[Q2'']]*R396</f>
        <v>5.731057158253523</v>
      </c>
      <c r="T397" s="9">
        <f>testdata[[#This Row],[I2'']]*R396-testdata[[#This Row],[Q2'']]*Q396</f>
        <v>-0.14935661095653252</v>
      </c>
      <c r="U397" s="9">
        <f>0.2*testdata[[#This Row],[Re]]+0.8*U396</f>
        <v>19.78853951623794</v>
      </c>
      <c r="V397" s="9">
        <f>0.2*testdata[[#This Row],[Im]]+0.8*V396</f>
        <v>4.8964447869571348</v>
      </c>
      <c r="W397" s="9">
        <f>IF(AND(testdata[[#This Row],[Re'']]&lt;&gt;0,testdata[[#This Row],[Im'']]&lt;&gt;0),2*PI()/ATAN(testdata[[#This Row],[Im'']]/testdata[[#This Row],[Re'']]),0)</f>
        <v>25.902959818670766</v>
      </c>
      <c r="X397" s="9">
        <f>IF(testdata[[#This Row],[pd-atan]]&gt;1.5*Z396,1.5*Z396,IF(testdata[[#This Row],[pd-atan]]&lt;0.67*Z396,0.67*Z396,testdata[[#This Row],[pd-atan]]))</f>
        <v>25.902959818670766</v>
      </c>
      <c r="Y397" s="9">
        <f>IF(testdata[[#This Row],[pd-limit1]]&lt;6,6,IF(testdata[[#This Row],[pd-limit1]]&gt;50,50,testdata[[#This Row],[pd-limit1]]))</f>
        <v>25.902959818670766</v>
      </c>
      <c r="Z397" s="14">
        <f>0.2*testdata[[#This Row],[pd-limit2]]+0.8*Z396</f>
        <v>23.16004331478586</v>
      </c>
      <c r="AA397" s="14">
        <f>0.33*testdata[[#This Row],[period]]+0.67*AA396</f>
        <v>22.399133221449979</v>
      </c>
      <c r="AB397" s="32">
        <f>TRUNC(testdata[[#This Row],[SmPd]]+0.5,0)</f>
        <v>22</v>
      </c>
      <c r="AC397" s="14">
        <f ca="1">IF(testdata[[#This Row],[PdInt]]&lt;=0,0,AVERAGE(OFFSET(testdata[[#This Row],[price]],0,0,-testdata[[#This Row],[PdInt]],1)))</f>
        <v>269.85863636363644</v>
      </c>
      <c r="AD397" s="14">
        <f ca="1">IF(testdata[[#This Row],[i]]&lt;11,testdata[[#This Row],[price]],(4*testdata[[#This Row],[iTrend]]+3*AC396+2*AC395+AC394)/10)</f>
        <v>269.42795454545455</v>
      </c>
      <c r="AE397" s="14">
        <f>(4*testdata[[#This Row],[price]]+3*H396+2*H395+H394)/10</f>
        <v>273.7595</v>
      </c>
      <c r="AF397" t="str">
        <f ca="1">IF(OR(ROUND(testdata[[#This Row],[Trendline]],4)&lt;&gt;Table3[[#This Row],[Trendline]],ROUND(testdata[[#This Row],[SmPrice]],4)&lt;&gt;Table3[[#This Row],[SmPrice]]),"ERR","")</f>
        <v/>
      </c>
      <c r="AG397" s="3">
        <v>43311</v>
      </c>
      <c r="AH397" s="14">
        <v>22.399100000000001</v>
      </c>
      <c r="AI397" s="35">
        <v>22</v>
      </c>
      <c r="AJ397" s="14">
        <v>269.85860000000002</v>
      </c>
      <c r="AK397" s="14">
        <v>269.428</v>
      </c>
      <c r="AL397" s="14">
        <v>273.7595</v>
      </c>
    </row>
    <row r="398" spans="1:38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31">
        <f>(testdata[[#This Row],[high]]+testdata[[#This Row],[low]])/2</f>
        <v>273.13499999999999</v>
      </c>
      <c r="I398" s="24">
        <f>(4*testdata[[#This Row],[price]]+3*H397+2*H396+H395)/10</f>
        <v>273.34649999999999</v>
      </c>
      <c r="J398" s="9">
        <f>(0.0962*testdata[[#This Row],[smooth]]+0.5769*I396-0.5769*I394-0.0962*I392)*(0.075*$Z397+0.54)</f>
        <v>1.6925178046714164</v>
      </c>
      <c r="K398" s="14">
        <f t="shared" si="6"/>
        <v>1.0821527869313015</v>
      </c>
      <c r="L398" s="14">
        <f>(0.0962*testdata[[#This Row],[detrender]]+0.5769*J396-0.5769*J394-0.0962*J392)*(0.075*$Z397+0.54)</f>
        <v>2.957550300729662</v>
      </c>
      <c r="M398" s="9">
        <f>(0.0962*testdata[[#This Row],[I1]]+0.5769*K396-0.5769*K394-0.0962*K392)*(0.075*$Z397+0.54)</f>
        <v>-1.666201825896781</v>
      </c>
      <c r="N398" s="9">
        <f>(0.0962*testdata[[#This Row],[Q1]]+0.5769*L396-0.5769*L394-0.0962*L392)*(0.075*$Z397+0.54)</f>
        <v>1.2042169277433126</v>
      </c>
      <c r="O398" s="9">
        <f>testdata[[#This Row],[I1]]-testdata[[#This Row],[JQ]]</f>
        <v>-0.12206414081201111</v>
      </c>
      <c r="P398" s="9">
        <f>testdata[[#This Row],[Q1]]+testdata[[#This Row],[jI]]</f>
        <v>1.291348474832881</v>
      </c>
      <c r="Q398" s="9">
        <f>0.2*testdata[[#This Row],[I2]]+0.8*Q397</f>
        <v>1.4350960752413335</v>
      </c>
      <c r="R398" s="9">
        <f>0.2*testdata[[#This Row],[Q2]]+0.8*R397</f>
        <v>-0.71747361469269055</v>
      </c>
      <c r="S398" s="9">
        <f>testdata[[#This Row],[I2'']]*Q397+testdata[[#This Row],[Q2'']]*R397</f>
        <v>3.4932569730599092</v>
      </c>
      <c r="T398" s="9">
        <f>testdata[[#This Row],[I2'']]*R397-testdata[[#This Row],[Q2'']]*Q397</f>
        <v>-0.44140783191719946</v>
      </c>
      <c r="U398" s="9">
        <f>0.2*testdata[[#This Row],[Re]]+0.8*U397</f>
        <v>16.529483007602334</v>
      </c>
      <c r="V398" s="9">
        <f>0.2*testdata[[#This Row],[Im]]+0.8*V397</f>
        <v>3.8288742631822679</v>
      </c>
      <c r="W398" s="9">
        <f>IF(AND(testdata[[#This Row],[Re'']]&lt;&gt;0,testdata[[#This Row],[Im'']]&lt;&gt;0),2*PI()/ATAN(testdata[[#This Row],[Im'']]/testdata[[#This Row],[Re'']]),0)</f>
        <v>27.603283689031706</v>
      </c>
      <c r="X398" s="9">
        <f>IF(testdata[[#This Row],[pd-atan]]&gt;1.5*Z397,1.5*Z397,IF(testdata[[#This Row],[pd-atan]]&lt;0.67*Z397,0.67*Z397,testdata[[#This Row],[pd-atan]]))</f>
        <v>27.603283689031706</v>
      </c>
      <c r="Y398" s="9">
        <f>IF(testdata[[#This Row],[pd-limit1]]&lt;6,6,IF(testdata[[#This Row],[pd-limit1]]&gt;50,50,testdata[[#This Row],[pd-limit1]]))</f>
        <v>27.603283689031706</v>
      </c>
      <c r="Z398" s="14">
        <f>0.2*testdata[[#This Row],[pd-limit2]]+0.8*Z397</f>
        <v>24.048691389635028</v>
      </c>
      <c r="AA398" s="14">
        <f>0.33*testdata[[#This Row],[period]]+0.67*AA397</f>
        <v>22.943487416951047</v>
      </c>
      <c r="AB398" s="32">
        <f>TRUNC(testdata[[#This Row],[SmPd]]+0.5,0)</f>
        <v>23</v>
      </c>
      <c r="AC398" s="14">
        <f ca="1">IF(testdata[[#This Row],[PdInt]]&lt;=0,0,AVERAGE(OFFSET(testdata[[#This Row],[price]],0,0,-testdata[[#This Row],[PdInt]],1)))</f>
        <v>270.00108695652182</v>
      </c>
      <c r="AD398" s="14">
        <f ca="1">IF(testdata[[#This Row],[i]]&lt;11,testdata[[#This Row],[price]],(4*testdata[[#This Row],[iTrend]]+3*AC397+2*AC396+AC395)/10)</f>
        <v>269.75032114624514</v>
      </c>
      <c r="AE398" s="14">
        <f>(4*testdata[[#This Row],[price]]+3*H397+2*H396+H395)/10</f>
        <v>273.34649999999999</v>
      </c>
      <c r="AF398" t="str">
        <f ca="1">IF(OR(ROUND(testdata[[#This Row],[Trendline]],4)&lt;&gt;Table3[[#This Row],[Trendline]],ROUND(testdata[[#This Row],[SmPrice]],4)&lt;&gt;Table3[[#This Row],[SmPrice]]),"ERR","")</f>
        <v/>
      </c>
      <c r="AG398" s="3">
        <v>43312</v>
      </c>
      <c r="AH398" s="14">
        <v>22.9435</v>
      </c>
      <c r="AI398" s="35">
        <v>23</v>
      </c>
      <c r="AJ398" s="14">
        <v>270.00110000000001</v>
      </c>
      <c r="AK398" s="14">
        <v>269.75029999999998</v>
      </c>
      <c r="AL398" s="14">
        <v>273.34649999999999</v>
      </c>
    </row>
    <row r="399" spans="1:38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31">
        <f>(testdata[[#This Row],[high]]+testdata[[#This Row],[low]])/2</f>
        <v>273.07000000000005</v>
      </c>
      <c r="I399" s="24">
        <f>(4*testdata[[#This Row],[price]]+3*H398+2*H397+H396)/10</f>
        <v>273.06550000000004</v>
      </c>
      <c r="J399" s="9">
        <f>(0.0962*testdata[[#This Row],[smooth]]+0.5769*I397-0.5769*I395-0.0962*I393)*(0.075*$Z398+0.54)</f>
        <v>-0.84812436566642424</v>
      </c>
      <c r="K399" s="14">
        <f t="shared" si="6"/>
        <v>2.460786096055037</v>
      </c>
      <c r="L399" s="14">
        <f>(0.0962*testdata[[#This Row],[detrender]]+0.5769*J397-0.5769*J395-0.0962*J393)*(0.075*$Z398+0.54)</f>
        <v>2.1004669378308658</v>
      </c>
      <c r="M399" s="9">
        <f>(0.0962*testdata[[#This Row],[I1]]+0.5769*K397-0.5769*K395-0.0962*K393)*(0.075*$Z398+0.54)</f>
        <v>-0.94962687347303354</v>
      </c>
      <c r="N399" s="9">
        <f>(0.0962*testdata[[#This Row],[Q1]]+0.5769*L397-0.5769*L395-0.0962*L393)*(0.075*$Z398+0.54)</f>
        <v>4.0878649080068019</v>
      </c>
      <c r="O399" s="9">
        <f>testdata[[#This Row],[I1]]-testdata[[#This Row],[JQ]]</f>
        <v>-1.627078811951765</v>
      </c>
      <c r="P399" s="9">
        <f>testdata[[#This Row],[Q1]]+testdata[[#This Row],[jI]]</f>
        <v>1.1508400643578323</v>
      </c>
      <c r="Q399" s="9">
        <f>0.2*testdata[[#This Row],[I2]]+0.8*Q398</f>
        <v>0.82266109780271379</v>
      </c>
      <c r="R399" s="9">
        <f>0.2*testdata[[#This Row],[Q2]]+0.8*R398</f>
        <v>-0.34381087888258605</v>
      </c>
      <c r="S399" s="9">
        <f>testdata[[#This Row],[I2'']]*Q398+testdata[[#This Row],[Q2'']]*R398</f>
        <v>1.4272729467529612</v>
      </c>
      <c r="T399" s="9">
        <f>testdata[[#This Row],[I2'']]*R398-testdata[[#This Row],[Q2'']]*Q398</f>
        <v>-9.6835988597897438E-2</v>
      </c>
      <c r="U399" s="9">
        <f>0.2*testdata[[#This Row],[Re]]+0.8*U398</f>
        <v>13.509040995432461</v>
      </c>
      <c r="V399" s="9">
        <f>0.2*testdata[[#This Row],[Im]]+0.8*V398</f>
        <v>3.0437322128262352</v>
      </c>
      <c r="W399" s="9">
        <f>IF(AND(testdata[[#This Row],[Re'']]&lt;&gt;0,testdata[[#This Row],[Im'']]&lt;&gt;0),2*PI()/ATAN(testdata[[#This Row],[Im'']]/testdata[[#This Row],[Re'']]),0)</f>
        <v>28.352418920720257</v>
      </c>
      <c r="X399" s="9">
        <f>IF(testdata[[#This Row],[pd-atan]]&gt;1.5*Z398,1.5*Z398,IF(testdata[[#This Row],[pd-atan]]&lt;0.67*Z398,0.67*Z398,testdata[[#This Row],[pd-atan]]))</f>
        <v>28.352418920720257</v>
      </c>
      <c r="Y399" s="9">
        <f>IF(testdata[[#This Row],[pd-limit1]]&lt;6,6,IF(testdata[[#This Row],[pd-limit1]]&gt;50,50,testdata[[#This Row],[pd-limit1]]))</f>
        <v>28.352418920720257</v>
      </c>
      <c r="Z399" s="14">
        <f>0.2*testdata[[#This Row],[pd-limit2]]+0.8*Z398</f>
        <v>24.909436895852075</v>
      </c>
      <c r="AA399" s="14">
        <f>0.33*testdata[[#This Row],[period]]+0.67*AA398</f>
        <v>23.592250744988387</v>
      </c>
      <c r="AB399" s="32">
        <f>TRUNC(testdata[[#This Row],[SmPd]]+0.5,0)</f>
        <v>24</v>
      </c>
      <c r="AC399" s="14">
        <f ca="1">IF(testdata[[#This Row],[PdInt]]&lt;=0,0,AVERAGE(OFFSET(testdata[[#This Row],[price]],0,0,-testdata[[#This Row],[PdInt]],1)))</f>
        <v>270.1289583333334</v>
      </c>
      <c r="AD399" s="14">
        <f ca="1">IF(testdata[[#This Row],[i]]&lt;11,testdata[[#This Row],[price]],(4*testdata[[#This Row],[iTrend]]+3*AC398+2*AC397+AC396)/10)</f>
        <v>269.96975032938082</v>
      </c>
      <c r="AE399" s="14">
        <f>(4*testdata[[#This Row],[price]]+3*H398+2*H397+H396)/10</f>
        <v>273.06550000000004</v>
      </c>
      <c r="AF399" t="str">
        <f ca="1">IF(OR(ROUND(testdata[[#This Row],[Trendline]],4)&lt;&gt;Table3[[#This Row],[Trendline]],ROUND(testdata[[#This Row],[SmPrice]],4)&lt;&gt;Table3[[#This Row],[SmPrice]]),"ERR","")</f>
        <v/>
      </c>
      <c r="AG399" s="3">
        <v>43313</v>
      </c>
      <c r="AH399" s="14">
        <v>23.592300000000002</v>
      </c>
      <c r="AI399" s="35">
        <v>24</v>
      </c>
      <c r="AJ399" s="14">
        <v>270.12900000000002</v>
      </c>
      <c r="AK399" s="14">
        <v>269.96980000000002</v>
      </c>
      <c r="AL399" s="14">
        <v>273.06549999999999</v>
      </c>
    </row>
    <row r="400" spans="1:38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31">
        <f>(testdata[[#This Row],[high]]+testdata[[#This Row],[low]])/2</f>
        <v>272.815</v>
      </c>
      <c r="I400" s="24">
        <f>(4*testdata[[#This Row],[price]]+3*H399+2*H398+H397)/10</f>
        <v>272.92200000000003</v>
      </c>
      <c r="J400" s="9">
        <f>(0.0962*testdata[[#This Row],[smooth]]+0.5769*I398-0.5769*I396-0.0962*I394)*(0.075*$Z399+0.54)</f>
        <v>-1.7860063510036954</v>
      </c>
      <c r="K400" s="14">
        <f t="shared" si="6"/>
        <v>2.8656047886931959</v>
      </c>
      <c r="L400" s="14">
        <f>(0.0962*testdata[[#This Row],[detrender]]+0.5769*J398-0.5769*J396-0.0962*J394)*(0.075*$Z399+0.54)</f>
        <v>-1.5505966063570689</v>
      </c>
      <c r="M400" s="9">
        <f>(0.0962*testdata[[#This Row],[I1]]+0.5769*K398-0.5769*K396-0.0962*K394)*(0.075*$Z399+0.54)</f>
        <v>1.0438610130771837</v>
      </c>
      <c r="N400" s="9">
        <f>(0.0962*testdata[[#This Row],[Q1]]+0.5769*L398-0.5769*L396-0.0962*L394)*(0.075*$Z399+0.54)</f>
        <v>5.2115506558806404</v>
      </c>
      <c r="O400" s="9">
        <f>testdata[[#This Row],[I1]]-testdata[[#This Row],[JQ]]</f>
        <v>-2.3459458671874445</v>
      </c>
      <c r="P400" s="9">
        <f>testdata[[#This Row],[Q1]]+testdata[[#This Row],[jI]]</f>
        <v>-0.50673559327988515</v>
      </c>
      <c r="Q400" s="9">
        <f>0.2*testdata[[#This Row],[I2]]+0.8*Q399</f>
        <v>0.18893970480468214</v>
      </c>
      <c r="R400" s="9">
        <f>0.2*testdata[[#This Row],[Q2]]+0.8*R399</f>
        <v>-0.37639582176204589</v>
      </c>
      <c r="S400" s="9">
        <f>testdata[[#This Row],[I2'']]*Q399+testdata[[#This Row],[Q2'']]*R399</f>
        <v>0.28484232326088266</v>
      </c>
      <c r="T400" s="9">
        <f>testdata[[#This Row],[I2'']]*R399-testdata[[#This Row],[Q2'']]*Q399</f>
        <v>0.24468667397440511</v>
      </c>
      <c r="U400" s="9">
        <f>0.2*testdata[[#This Row],[Re]]+0.8*U399</f>
        <v>10.864201260998145</v>
      </c>
      <c r="V400" s="9">
        <f>0.2*testdata[[#This Row],[Im]]+0.8*V399</f>
        <v>2.4839231050558697</v>
      </c>
      <c r="W400" s="9">
        <f>IF(AND(testdata[[#This Row],[Re'']]&lt;&gt;0,testdata[[#This Row],[Im'']]&lt;&gt;0),2*PI()/ATAN(testdata[[#This Row],[Im'']]/testdata[[#This Row],[Re'']]),0)</f>
        <v>27.953793654461464</v>
      </c>
      <c r="X400" s="9">
        <f>IF(testdata[[#This Row],[pd-atan]]&gt;1.5*Z399,1.5*Z399,IF(testdata[[#This Row],[pd-atan]]&lt;0.67*Z399,0.67*Z399,testdata[[#This Row],[pd-atan]]))</f>
        <v>27.953793654461464</v>
      </c>
      <c r="Y400" s="9">
        <f>IF(testdata[[#This Row],[pd-limit1]]&lt;6,6,IF(testdata[[#This Row],[pd-limit1]]&gt;50,50,testdata[[#This Row],[pd-limit1]]))</f>
        <v>27.953793654461464</v>
      </c>
      <c r="Z400" s="14">
        <f>0.2*testdata[[#This Row],[pd-limit2]]+0.8*Z399</f>
        <v>25.518308247573955</v>
      </c>
      <c r="AA400" s="14">
        <f>0.33*testdata[[#This Row],[period]]+0.67*AA399</f>
        <v>24.227849720841625</v>
      </c>
      <c r="AB400" s="32">
        <f>TRUNC(testdata[[#This Row],[SmPd]]+0.5,0)</f>
        <v>24</v>
      </c>
      <c r="AC400" s="14">
        <f ca="1">IF(testdata[[#This Row],[PdInt]]&lt;=0,0,AVERAGE(OFFSET(testdata[[#This Row],[price]],0,0,-testdata[[#This Row],[PdInt]],1)))</f>
        <v>270.56395833333329</v>
      </c>
      <c r="AD400" s="14">
        <f ca="1">IF(testdata[[#This Row],[i]]&lt;11,testdata[[#This Row],[price]],(4*testdata[[#This Row],[iTrend]]+3*AC399+2*AC398+AC397)/10)</f>
        <v>270.25035186100138</v>
      </c>
      <c r="AE400" s="14">
        <f>(4*testdata[[#This Row],[price]]+3*H399+2*H398+H397)/10</f>
        <v>272.92200000000003</v>
      </c>
      <c r="AF400" t="str">
        <f ca="1">IF(OR(ROUND(testdata[[#This Row],[Trendline]],4)&lt;&gt;Table3[[#This Row],[Trendline]],ROUND(testdata[[#This Row],[SmPrice]],4)&lt;&gt;Table3[[#This Row],[SmPrice]]),"ERR","")</f>
        <v/>
      </c>
      <c r="AG400" s="3">
        <v>43314</v>
      </c>
      <c r="AH400" s="14">
        <v>24.227799999999998</v>
      </c>
      <c r="AI400" s="35">
        <v>24</v>
      </c>
      <c r="AJ400" s="14">
        <v>270.56400000000002</v>
      </c>
      <c r="AK400" s="14">
        <v>270.25040000000001</v>
      </c>
      <c r="AL400" s="14">
        <v>272.92200000000003</v>
      </c>
    </row>
    <row r="401" spans="1:38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31">
        <f>(testdata[[#This Row],[high]]+testdata[[#This Row],[low]])/2</f>
        <v>274.875</v>
      </c>
      <c r="I401" s="24">
        <f>(4*testdata[[#This Row],[price]]+3*H400+2*H399+H398)/10</f>
        <v>273.72200000000004</v>
      </c>
      <c r="J401" s="9">
        <f>(0.0962*testdata[[#This Row],[smooth]]+0.5769*I399-0.5769*I397-0.0962*I395)*(0.075*$Z400+0.54)</f>
        <v>-1.160681003533381</v>
      </c>
      <c r="K401" s="14">
        <f t="shared" si="6"/>
        <v>1.6925178046714164</v>
      </c>
      <c r="L401" s="14">
        <f>(0.0962*testdata[[#This Row],[detrender]]+0.5769*J399-0.5769*J397-0.0962*J395)*(0.075*$Z400+0.54)</f>
        <v>-5.7867504821480233</v>
      </c>
      <c r="M401" s="9">
        <f>(0.0962*testdata[[#This Row],[I1]]+0.5769*K399-0.5769*K397-0.0962*K395)*(0.075*$Z400+0.54)</f>
        <v>3.1872827516636453</v>
      </c>
      <c r="N401" s="9">
        <f>(0.0962*testdata[[#This Row],[Q1]]+0.5769*L399-0.5769*L397-0.0962*L395)*(0.075*$Z400+0.54)</f>
        <v>0.61504764274359558</v>
      </c>
      <c r="O401" s="9">
        <f>testdata[[#This Row],[I1]]-testdata[[#This Row],[JQ]]</f>
        <v>1.0774701619278209</v>
      </c>
      <c r="P401" s="9">
        <f>testdata[[#This Row],[Q1]]+testdata[[#This Row],[jI]]</f>
        <v>-2.5994677304843781</v>
      </c>
      <c r="Q401" s="9">
        <f>0.2*testdata[[#This Row],[I2]]+0.8*Q400</f>
        <v>0.36664579622930993</v>
      </c>
      <c r="R401" s="9">
        <f>0.2*testdata[[#This Row],[Q2]]+0.8*R400</f>
        <v>-0.82101020350651233</v>
      </c>
      <c r="S401" s="9">
        <f>testdata[[#This Row],[I2'']]*Q400+testdata[[#This Row],[Q2'']]*R400</f>
        <v>0.3782987587313017</v>
      </c>
      <c r="T401" s="9">
        <f>testdata[[#This Row],[I2'']]*R400-testdata[[#This Row],[Q2'']]*Q400</f>
        <v>1.7117479724821694E-2</v>
      </c>
      <c r="U401" s="9">
        <f>0.2*testdata[[#This Row],[Re]]+0.8*U400</f>
        <v>8.7670207605447761</v>
      </c>
      <c r="V401" s="9">
        <f>0.2*testdata[[#This Row],[Im]]+0.8*V400</f>
        <v>1.9905619799896601</v>
      </c>
      <c r="W401" s="9">
        <f>IF(AND(testdata[[#This Row],[Re'']]&lt;&gt;0,testdata[[#This Row],[Im'']]&lt;&gt;0),2*PI()/ATAN(testdata[[#This Row],[Im'']]/testdata[[#This Row],[Re'']]),0)</f>
        <v>28.142165483484202</v>
      </c>
      <c r="X401" s="9">
        <f>IF(testdata[[#This Row],[pd-atan]]&gt;1.5*Z400,1.5*Z400,IF(testdata[[#This Row],[pd-atan]]&lt;0.67*Z400,0.67*Z400,testdata[[#This Row],[pd-atan]]))</f>
        <v>28.142165483484202</v>
      </c>
      <c r="Y401" s="9">
        <f>IF(testdata[[#This Row],[pd-limit1]]&lt;6,6,IF(testdata[[#This Row],[pd-limit1]]&gt;50,50,testdata[[#This Row],[pd-limit1]]))</f>
        <v>28.142165483484202</v>
      </c>
      <c r="Z401" s="14">
        <f>0.2*testdata[[#This Row],[pd-limit2]]+0.8*Z400</f>
        <v>26.043079694756006</v>
      </c>
      <c r="AA401" s="14">
        <f>0.33*testdata[[#This Row],[period]]+0.67*AA400</f>
        <v>24.826875612233373</v>
      </c>
      <c r="AB401" s="32">
        <f>TRUNC(testdata[[#This Row],[SmPd]]+0.5,0)</f>
        <v>25</v>
      </c>
      <c r="AC401" s="14">
        <f ca="1">IF(testdata[[#This Row],[PdInt]]&lt;=0,0,AVERAGE(OFFSET(testdata[[#This Row],[price]],0,0,-testdata[[#This Row],[PdInt]],1)))</f>
        <v>270.73639999999995</v>
      </c>
      <c r="AD401" s="14">
        <f ca="1">IF(testdata[[#This Row],[i]]&lt;11,testdata[[#This Row],[price]],(4*testdata[[#This Row],[iTrend]]+3*AC400+2*AC399+AC398)/10)</f>
        <v>270.4896478623188</v>
      </c>
      <c r="AE401" s="14">
        <f>(4*testdata[[#This Row],[price]]+3*H400+2*H399+H398)/10</f>
        <v>273.72200000000004</v>
      </c>
      <c r="AF401" t="str">
        <f ca="1">IF(OR(ROUND(testdata[[#This Row],[Trendline]],4)&lt;&gt;Table3[[#This Row],[Trendline]],ROUND(testdata[[#This Row],[SmPrice]],4)&lt;&gt;Table3[[#This Row],[SmPrice]]),"ERR","")</f>
        <v/>
      </c>
      <c r="AG401" s="3">
        <v>43315</v>
      </c>
      <c r="AH401" s="14">
        <v>24.826899999999998</v>
      </c>
      <c r="AI401" s="35">
        <v>25</v>
      </c>
      <c r="AJ401" s="14">
        <v>270.7364</v>
      </c>
      <c r="AK401" s="14">
        <v>270.4896</v>
      </c>
      <c r="AL401" s="14">
        <v>273.72199999999998</v>
      </c>
    </row>
    <row r="402" spans="1:38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31">
        <f>(testdata[[#This Row],[high]]+testdata[[#This Row],[low]])/2</f>
        <v>275.95</v>
      </c>
      <c r="I402" s="24">
        <f>(4*testdata[[#This Row],[price]]+3*H401+2*H400+H399)/10</f>
        <v>274.71249999999998</v>
      </c>
      <c r="J402" s="9">
        <f>(0.0962*testdata[[#This Row],[smooth]]+0.5769*I400-0.5769*I398-0.0962*I396)*(0.075*$Z401+0.54)</f>
        <v>-0.56884373688949785</v>
      </c>
      <c r="K402" s="14">
        <f t="shared" si="6"/>
        <v>-0.84812436566642424</v>
      </c>
      <c r="L402" s="14">
        <f>(0.0962*testdata[[#This Row],[detrender]]+0.5769*J400-0.5769*J398-0.0962*J396)*(0.075*$Z401+0.54)</f>
        <v>-5.7299707956398924</v>
      </c>
      <c r="M402" s="9">
        <f>(0.0962*testdata[[#This Row],[I1]]+0.5769*K400-0.5769*K398-0.0962*K396)*(0.075*$Z401+0.54)</f>
        <v>2.2345252458690918</v>
      </c>
      <c r="N402" s="9">
        <f>(0.0962*testdata[[#This Row],[Q1]]+0.5769*L400-0.5769*L398-0.0962*L396)*(0.075*$Z401+0.54)</f>
        <v>-7.6456698046438936</v>
      </c>
      <c r="O402" s="9">
        <f>testdata[[#This Row],[I1]]-testdata[[#This Row],[JQ]]</f>
        <v>6.797545438977469</v>
      </c>
      <c r="P402" s="9">
        <f>testdata[[#This Row],[Q1]]+testdata[[#This Row],[jI]]</f>
        <v>-3.4954455497708006</v>
      </c>
      <c r="Q402" s="9">
        <f>0.2*testdata[[#This Row],[I2]]+0.8*Q401</f>
        <v>1.6528257247789417</v>
      </c>
      <c r="R402" s="9">
        <f>0.2*testdata[[#This Row],[Q2]]+0.8*R401</f>
        <v>-1.3558972727593701</v>
      </c>
      <c r="S402" s="9">
        <f>testdata[[#This Row],[I2'']]*Q401+testdata[[#This Row],[Q2'']]*R401</f>
        <v>1.7192070997319568</v>
      </c>
      <c r="T402" s="9">
        <f>testdata[[#This Row],[I2'']]*R401-testdata[[#This Row],[Q2'']]*Q401</f>
        <v>-0.85985274948554868</v>
      </c>
      <c r="U402" s="9">
        <f>0.2*testdata[[#This Row],[Re]]+0.8*U401</f>
        <v>7.3574580283822133</v>
      </c>
      <c r="V402" s="9">
        <f>0.2*testdata[[#This Row],[Im]]+0.8*V401</f>
        <v>1.4204790340946183</v>
      </c>
      <c r="W402" s="9">
        <f>IF(AND(testdata[[#This Row],[Re'']]&lt;&gt;0,testdata[[#This Row],[Im'']]&lt;&gt;0),2*PI()/ATAN(testdata[[#This Row],[Im'']]/testdata[[#This Row],[Re'']]),0)</f>
        <v>32.94455753745153</v>
      </c>
      <c r="X402" s="9">
        <f>IF(testdata[[#This Row],[pd-atan]]&gt;1.5*Z401,1.5*Z401,IF(testdata[[#This Row],[pd-atan]]&lt;0.67*Z401,0.67*Z401,testdata[[#This Row],[pd-atan]]))</f>
        <v>32.94455753745153</v>
      </c>
      <c r="Y402" s="9">
        <f>IF(testdata[[#This Row],[pd-limit1]]&lt;6,6,IF(testdata[[#This Row],[pd-limit1]]&gt;50,50,testdata[[#This Row],[pd-limit1]]))</f>
        <v>32.94455753745153</v>
      </c>
      <c r="Z402" s="14">
        <f>0.2*testdata[[#This Row],[pd-limit2]]+0.8*Z401</f>
        <v>27.42337526329511</v>
      </c>
      <c r="AA402" s="14">
        <f>0.33*testdata[[#This Row],[period]]+0.67*AA401</f>
        <v>25.683720497083748</v>
      </c>
      <c r="AB402" s="32">
        <f>TRUNC(testdata[[#This Row],[SmPd]]+0.5,0)</f>
        <v>26</v>
      </c>
      <c r="AC402" s="14">
        <f ca="1">IF(testdata[[#This Row],[PdInt]]&lt;=0,0,AVERAGE(OFFSET(testdata[[#This Row],[price]],0,0,-testdata[[#This Row],[PdInt]],1)))</f>
        <v>270.93692307692305</v>
      </c>
      <c r="AD402" s="14">
        <f ca="1">IF(testdata[[#This Row],[i]]&lt;11,testdata[[#This Row],[price]],(4*testdata[[#This Row],[iTrend]]+3*AC401+2*AC400+AC399)/10)</f>
        <v>270.72137673076918</v>
      </c>
      <c r="AE402" s="14">
        <f>(4*testdata[[#This Row],[price]]+3*H401+2*H400+H399)/10</f>
        <v>274.71249999999998</v>
      </c>
      <c r="AF402" t="str">
        <f ca="1">IF(OR(ROUND(testdata[[#This Row],[Trendline]],4)&lt;&gt;Table3[[#This Row],[Trendline]],ROUND(testdata[[#This Row],[SmPrice]],4)&lt;&gt;Table3[[#This Row],[SmPrice]]),"ERR","")</f>
        <v/>
      </c>
      <c r="AG402" s="3">
        <v>43318</v>
      </c>
      <c r="AH402" s="14">
        <v>25.683700000000002</v>
      </c>
      <c r="AI402" s="35">
        <v>26</v>
      </c>
      <c r="AJ402" s="14">
        <v>270.93689999999998</v>
      </c>
      <c r="AK402" s="14">
        <v>270.72140000000002</v>
      </c>
      <c r="AL402" s="14">
        <v>274.71249999999998</v>
      </c>
    </row>
    <row r="403" spans="1:38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31">
        <f>(testdata[[#This Row],[high]]+testdata[[#This Row],[low]])/2</f>
        <v>277.435</v>
      </c>
      <c r="I403" s="24">
        <f>(4*testdata[[#This Row],[price]]+3*H402+2*H401+H400)/10</f>
        <v>276.01550000000003</v>
      </c>
      <c r="J403" s="9">
        <f>(0.0962*testdata[[#This Row],[smooth]]+0.5769*I401-0.5769*I399-0.0962*I397)*(0.075*$Z402+0.54)</f>
        <v>1.5470469768585109</v>
      </c>
      <c r="K403" s="14">
        <f t="shared" si="6"/>
        <v>-1.7860063510036954</v>
      </c>
      <c r="L403" s="14">
        <f>(0.0962*testdata[[#This Row],[detrender]]+0.5769*J401-0.5769*J399-0.0962*J397)*(0.075*$Z402+0.54)</f>
        <v>-0.79761658188210083</v>
      </c>
      <c r="M403" s="9">
        <f>(0.0962*testdata[[#This Row],[I1]]+0.5769*K401-0.5769*K399-0.0962*K397)*(0.075*$Z402+0.54)</f>
        <v>-1.6719971875566588</v>
      </c>
      <c r="N403" s="9">
        <f>(0.0962*testdata[[#This Row],[Q1]]+0.5769*L401-0.5769*L399-0.0962*L397)*(0.075*$Z402+0.54)</f>
        <v>-12.255818545453977</v>
      </c>
      <c r="O403" s="9">
        <f>testdata[[#This Row],[I1]]-testdata[[#This Row],[JQ]]</f>
        <v>10.469812194450281</v>
      </c>
      <c r="P403" s="9">
        <f>testdata[[#This Row],[Q1]]+testdata[[#This Row],[jI]]</f>
        <v>-2.4696137694387597</v>
      </c>
      <c r="Q403" s="9">
        <f>0.2*testdata[[#This Row],[I2]]+0.8*Q402</f>
        <v>3.4162230187132097</v>
      </c>
      <c r="R403" s="9">
        <f>0.2*testdata[[#This Row],[Q2]]+0.8*R402</f>
        <v>-1.5786405720952481</v>
      </c>
      <c r="S403" s="9">
        <f>testdata[[#This Row],[I2'']]*Q402+testdata[[#This Row],[Q2'']]*R402</f>
        <v>7.786895733282404</v>
      </c>
      <c r="T403" s="9">
        <f>testdata[[#This Row],[I2'']]*R402-testdata[[#This Row],[Q2'']]*Q402</f>
        <v>-2.0228297264722519</v>
      </c>
      <c r="U403" s="9">
        <f>0.2*testdata[[#This Row],[Re]]+0.8*U402</f>
        <v>7.4433455693622514</v>
      </c>
      <c r="V403" s="9">
        <f>0.2*testdata[[#This Row],[Im]]+0.8*V402</f>
        <v>0.73181728198124429</v>
      </c>
      <c r="W403" s="9">
        <f>IF(AND(testdata[[#This Row],[Re'']]&lt;&gt;0,testdata[[#This Row],[Im'']]&lt;&gt;0),2*PI()/ATAN(testdata[[#This Row],[Im'']]/testdata[[#This Row],[Re'']]),0)</f>
        <v>64.11194174715223</v>
      </c>
      <c r="X403" s="9">
        <f>IF(testdata[[#This Row],[pd-atan]]&gt;1.5*Z402,1.5*Z402,IF(testdata[[#This Row],[pd-atan]]&lt;0.67*Z402,0.67*Z402,testdata[[#This Row],[pd-atan]]))</f>
        <v>41.135062894942664</v>
      </c>
      <c r="Y403" s="9">
        <f>IF(testdata[[#This Row],[pd-limit1]]&lt;6,6,IF(testdata[[#This Row],[pd-limit1]]&gt;50,50,testdata[[#This Row],[pd-limit1]]))</f>
        <v>41.135062894942664</v>
      </c>
      <c r="Z403" s="14">
        <f>0.2*testdata[[#This Row],[pd-limit2]]+0.8*Z402</f>
        <v>30.165712789624621</v>
      </c>
      <c r="AA403" s="14">
        <f>0.33*testdata[[#This Row],[period]]+0.67*AA402</f>
        <v>27.162777953622239</v>
      </c>
      <c r="AB403" s="32">
        <f>TRUNC(testdata[[#This Row],[SmPd]]+0.5,0)</f>
        <v>27</v>
      </c>
      <c r="AC403" s="14">
        <f ca="1">IF(testdata[[#This Row],[PdInt]]&lt;=0,0,AVERAGE(OFFSET(testdata[[#This Row],[price]],0,0,-testdata[[#This Row],[PdInt]],1)))</f>
        <v>271.17759259259259</v>
      </c>
      <c r="AD403" s="14">
        <f ca="1">IF(testdata[[#This Row],[i]]&lt;11,testdata[[#This Row],[price]],(4*testdata[[#This Row],[iTrend]]+3*AC402+2*AC401+AC400)/10)</f>
        <v>270.95578979344725</v>
      </c>
      <c r="AE403" s="14">
        <f>(4*testdata[[#This Row],[price]]+3*H402+2*H401+H400)/10</f>
        <v>276.01550000000003</v>
      </c>
      <c r="AF403" t="str">
        <f ca="1">IF(OR(ROUND(testdata[[#This Row],[Trendline]],4)&lt;&gt;Table3[[#This Row],[Trendline]],ROUND(testdata[[#This Row],[SmPrice]],4)&lt;&gt;Table3[[#This Row],[SmPrice]]),"ERR","")</f>
        <v/>
      </c>
      <c r="AG403" s="3">
        <v>43319</v>
      </c>
      <c r="AH403" s="14">
        <v>27.162800000000001</v>
      </c>
      <c r="AI403" s="35">
        <v>27</v>
      </c>
      <c r="AJ403" s="14">
        <v>271.17759999999998</v>
      </c>
      <c r="AK403" s="14">
        <v>270.95580000000001</v>
      </c>
      <c r="AL403" s="14">
        <v>276.01549999999997</v>
      </c>
    </row>
    <row r="404" spans="1:38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31">
        <f>(testdata[[#This Row],[high]]+testdata[[#This Row],[low]])/2</f>
        <v>277.24</v>
      </c>
      <c r="I404" s="24">
        <f>(4*testdata[[#This Row],[price]]+3*H403+2*H402+H401)/10</f>
        <v>276.80399999999997</v>
      </c>
      <c r="J404" s="9">
        <f>(0.0962*testdata[[#This Row],[smooth]]+0.5769*I402-0.5769*I400-0.0962*I398)*(0.075*$Z403+0.54)</f>
        <v>3.826858844797278</v>
      </c>
      <c r="K404" s="14">
        <f t="shared" si="6"/>
        <v>-1.160681003533381</v>
      </c>
      <c r="L404" s="14">
        <f>(0.0962*testdata[[#This Row],[detrender]]+0.5769*J402-0.5769*J400-0.0962*J398)*(0.075*$Z403+0.54)</f>
        <v>2.5432170546057469</v>
      </c>
      <c r="M404" s="9">
        <f>(0.0962*testdata[[#This Row],[I1]]+0.5769*K402-0.5769*K400-0.0962*K398)*(0.075*$Z403+0.54)</f>
        <v>-6.6087175065721153</v>
      </c>
      <c r="N404" s="9">
        <f>(0.0962*testdata[[#This Row],[Q1]]+0.5769*L402-0.5769*L400-0.0962*L398)*(0.075*$Z403+0.54)</f>
        <v>-6.8685835260359465</v>
      </c>
      <c r="O404" s="9">
        <f>testdata[[#This Row],[I1]]-testdata[[#This Row],[JQ]]</f>
        <v>5.7079025225025655</v>
      </c>
      <c r="P404" s="9">
        <f>testdata[[#This Row],[Q1]]+testdata[[#This Row],[jI]]</f>
        <v>-4.0655004519663684</v>
      </c>
      <c r="Q404" s="9">
        <f>0.2*testdata[[#This Row],[I2]]+0.8*Q403</f>
        <v>3.874558919471081</v>
      </c>
      <c r="R404" s="9">
        <f>0.2*testdata[[#This Row],[Q2]]+0.8*R403</f>
        <v>-2.076012548069472</v>
      </c>
      <c r="S404" s="9">
        <f>testdata[[#This Row],[I2'']]*Q403+testdata[[#This Row],[Q2'']]*R403</f>
        <v>16.513635004618994</v>
      </c>
      <c r="T404" s="9">
        <f>testdata[[#This Row],[I2'']]*R403-testdata[[#This Row],[Q2'']]*Q403</f>
        <v>0.97558594460182047</v>
      </c>
      <c r="U404" s="9">
        <f>0.2*testdata[[#This Row],[Re]]+0.8*U403</f>
        <v>9.2574034564136003</v>
      </c>
      <c r="V404" s="9">
        <f>0.2*testdata[[#This Row],[Im]]+0.8*V403</f>
        <v>0.78057101450535959</v>
      </c>
      <c r="W404" s="9">
        <f>IF(AND(testdata[[#This Row],[Re'']]&lt;&gt;0,testdata[[#This Row],[Im'']]&lt;&gt;0),2*PI()/ATAN(testdata[[#This Row],[Im'']]/testdata[[#This Row],[Re'']]),0)</f>
        <v>74.693482019061221</v>
      </c>
      <c r="X404" s="9">
        <f>IF(testdata[[#This Row],[pd-atan]]&gt;1.5*Z403,1.5*Z403,IF(testdata[[#This Row],[pd-atan]]&lt;0.67*Z403,0.67*Z403,testdata[[#This Row],[pd-atan]]))</f>
        <v>45.248569184436931</v>
      </c>
      <c r="Y404" s="9">
        <f>IF(testdata[[#This Row],[pd-limit1]]&lt;6,6,IF(testdata[[#This Row],[pd-limit1]]&gt;50,50,testdata[[#This Row],[pd-limit1]]))</f>
        <v>45.248569184436931</v>
      </c>
      <c r="Z404" s="14">
        <f>0.2*testdata[[#This Row],[pd-limit2]]+0.8*Z403</f>
        <v>33.182284068587087</v>
      </c>
      <c r="AA404" s="14">
        <f>0.33*testdata[[#This Row],[period]]+0.67*AA403</f>
        <v>29.149214971560639</v>
      </c>
      <c r="AB404" s="32">
        <f>TRUNC(testdata[[#This Row],[SmPd]]+0.5,0)</f>
        <v>29</v>
      </c>
      <c r="AC404" s="14">
        <f ca="1">IF(testdata[[#This Row],[PdInt]]&lt;=0,0,AVERAGE(OFFSET(testdata[[#This Row],[price]],0,0,-testdata[[#This Row],[PdInt]],1)))</f>
        <v>271.08310344827589</v>
      </c>
      <c r="AD404" s="14">
        <f ca="1">IF(testdata[[#This Row],[i]]&lt;11,testdata[[#This Row],[price]],(4*testdata[[#This Row],[iTrend]]+3*AC403+2*AC402+AC401)/10)</f>
        <v>271.04754377247275</v>
      </c>
      <c r="AE404" s="14">
        <f>(4*testdata[[#This Row],[price]]+3*H403+2*H402+H401)/10</f>
        <v>276.80399999999997</v>
      </c>
      <c r="AF404" t="str">
        <f ca="1">IF(OR(ROUND(testdata[[#This Row],[Trendline]],4)&lt;&gt;Table3[[#This Row],[Trendline]],ROUND(testdata[[#This Row],[SmPrice]],4)&lt;&gt;Table3[[#This Row],[SmPrice]]),"ERR","")</f>
        <v/>
      </c>
      <c r="AG404" s="3">
        <v>43320</v>
      </c>
      <c r="AH404" s="14">
        <v>29.1492</v>
      </c>
      <c r="AI404" s="35">
        <v>29</v>
      </c>
      <c r="AJ404" s="14">
        <v>271.0831</v>
      </c>
      <c r="AK404" s="14">
        <v>271.04750000000001</v>
      </c>
      <c r="AL404" s="14">
        <v>276.80399999999997</v>
      </c>
    </row>
    <row r="405" spans="1:38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31">
        <f>(testdata[[#This Row],[high]]+testdata[[#This Row],[low]])/2</f>
        <v>277.255</v>
      </c>
      <c r="I405" s="24">
        <f>(4*testdata[[#This Row],[price]]+3*H404+2*H403+H402)/10</f>
        <v>277.15600000000001</v>
      </c>
      <c r="J405" s="9">
        <f>(0.0962*testdata[[#This Row],[smooth]]+0.5769*I403-0.5769*I401-0.0962*I399)*(0.075*$Z404+0.54)</f>
        <v>5.199096665031953</v>
      </c>
      <c r="K405" s="14">
        <f t="shared" si="6"/>
        <v>-0.56884373688949785</v>
      </c>
      <c r="L405" s="14">
        <f>(0.0962*testdata[[#This Row],[detrender]]+0.5769*J403-0.5769*J401-0.0962*J399)*(0.075*$Z404+0.54)</f>
        <v>6.4929592360395807</v>
      </c>
      <c r="M405" s="9">
        <f>(0.0962*testdata[[#This Row],[I1]]+0.5769*K403-0.5769*K401-0.0962*K399)*(0.075*$Z404+0.54)</f>
        <v>-6.9605256341739912</v>
      </c>
      <c r="N405" s="9">
        <f>(0.0962*testdata[[#This Row],[Q1]]+0.5769*L403-0.5769*L401-0.0962*L399)*(0.075*$Z404+0.54)</f>
        <v>9.997005250131819</v>
      </c>
      <c r="O405" s="9">
        <f>testdata[[#This Row],[I1]]-testdata[[#This Row],[JQ]]</f>
        <v>-10.565848987021317</v>
      </c>
      <c r="P405" s="9">
        <f>testdata[[#This Row],[Q1]]+testdata[[#This Row],[jI]]</f>
        <v>-0.46756639813441048</v>
      </c>
      <c r="Q405" s="9">
        <f>0.2*testdata[[#This Row],[I2]]+0.8*Q404</f>
        <v>0.9864773381726013</v>
      </c>
      <c r="R405" s="9">
        <f>0.2*testdata[[#This Row],[Q2]]+0.8*R404</f>
        <v>-1.7543233180824598</v>
      </c>
      <c r="S405" s="9">
        <f>testdata[[#This Row],[I2'']]*Q404+testdata[[#This Row],[Q2'']]*R404</f>
        <v>7.4641617911828</v>
      </c>
      <c r="T405" s="9">
        <f>testdata[[#This Row],[I2'']]*R404-testdata[[#This Row],[Q2'']]*Q404</f>
        <v>4.7492897272800043</v>
      </c>
      <c r="U405" s="9">
        <f>0.2*testdata[[#This Row],[Re]]+0.8*U404</f>
        <v>8.8987551233674402</v>
      </c>
      <c r="V405" s="9">
        <f>0.2*testdata[[#This Row],[Im]]+0.8*V404</f>
        <v>1.5743147570602884</v>
      </c>
      <c r="W405" s="9">
        <f>IF(AND(testdata[[#This Row],[Re'']]&lt;&gt;0,testdata[[#This Row],[Im'']]&lt;&gt;0),2*PI()/ATAN(testdata[[#This Row],[Im'']]/testdata[[#This Row],[Re'']]),0)</f>
        <v>35.882954382274946</v>
      </c>
      <c r="X405" s="9">
        <f>IF(testdata[[#This Row],[pd-atan]]&gt;1.5*Z404,1.5*Z404,IF(testdata[[#This Row],[pd-atan]]&lt;0.67*Z404,0.67*Z404,testdata[[#This Row],[pd-atan]]))</f>
        <v>35.882954382274946</v>
      </c>
      <c r="Y405" s="9">
        <f>IF(testdata[[#This Row],[pd-limit1]]&lt;6,6,IF(testdata[[#This Row],[pd-limit1]]&gt;50,50,testdata[[#This Row],[pd-limit1]]))</f>
        <v>35.882954382274946</v>
      </c>
      <c r="Z405" s="14">
        <f>0.2*testdata[[#This Row],[pd-limit2]]+0.8*Z404</f>
        <v>33.722418131324659</v>
      </c>
      <c r="AA405" s="14">
        <f>0.33*testdata[[#This Row],[period]]+0.67*AA404</f>
        <v>30.658372014282765</v>
      </c>
      <c r="AB405" s="32">
        <f>TRUNC(testdata[[#This Row],[SmPd]]+0.5,0)</f>
        <v>31</v>
      </c>
      <c r="AC405" s="14">
        <f ca="1">IF(testdata[[#This Row],[PdInt]]&lt;=0,0,AVERAGE(OFFSET(testdata[[#This Row],[price]],0,0,-testdata[[#This Row],[PdInt]],1)))</f>
        <v>271.0451612903226</v>
      </c>
      <c r="AD405" s="14">
        <f ca="1">IF(testdata[[#This Row],[i]]&lt;11,testdata[[#This Row],[price]],(4*testdata[[#This Row],[iTrend]]+3*AC404+2*AC403+AC402)/10)</f>
        <v>271.07220637682263</v>
      </c>
      <c r="AE405" s="14">
        <f>(4*testdata[[#This Row],[price]]+3*H404+2*H403+H402)/10</f>
        <v>277.15600000000001</v>
      </c>
      <c r="AF405" t="str">
        <f ca="1">IF(OR(ROUND(testdata[[#This Row],[Trendline]],4)&lt;&gt;Table3[[#This Row],[Trendline]],ROUND(testdata[[#This Row],[SmPrice]],4)&lt;&gt;Table3[[#This Row],[SmPrice]]),"ERR","")</f>
        <v/>
      </c>
      <c r="AG405" s="3">
        <v>43321</v>
      </c>
      <c r="AH405" s="14">
        <v>30.6584</v>
      </c>
      <c r="AI405" s="35">
        <v>31</v>
      </c>
      <c r="AJ405" s="14">
        <v>271.04520000000002</v>
      </c>
      <c r="AK405" s="14">
        <v>271.07220000000001</v>
      </c>
      <c r="AL405" s="14">
        <v>277.15600000000001</v>
      </c>
    </row>
    <row r="406" spans="1:38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31">
        <f>(testdata[[#This Row],[high]]+testdata[[#This Row],[low]])/2</f>
        <v>275.08500000000004</v>
      </c>
      <c r="I406" s="24">
        <f>(4*testdata[[#This Row],[price]]+3*H405+2*H404+H403)/10</f>
        <v>276.40199999999999</v>
      </c>
      <c r="J406" s="9">
        <f>(0.0962*testdata[[#This Row],[smooth]]+0.5769*I404-0.5769*I402-0.0962*I400)*(0.075*$Z405+0.54)</f>
        <v>4.7307205933935892</v>
      </c>
      <c r="K406" s="14">
        <f t="shared" si="6"/>
        <v>1.5470469768585109</v>
      </c>
      <c r="L406" s="14">
        <f>(0.0962*testdata[[#This Row],[detrender]]+0.5769*J404-0.5769*J402-0.0962*J400)*(0.075*$Z405+0.54)</f>
        <v>9.7071759640358763</v>
      </c>
      <c r="M406" s="9">
        <f>(0.0962*testdata[[#This Row],[I1]]+0.5769*K404-0.5769*K402-0.0962*K400)*(0.075*$Z405+0.54)</f>
        <v>-0.94272724782150241</v>
      </c>
      <c r="N406" s="9">
        <f>(0.0962*testdata[[#This Row],[Q1]]+0.5769*L404-0.5769*L402-0.0962*L400)*(0.075*$Z405+0.54)</f>
        <v>17.972511568857062</v>
      </c>
      <c r="O406" s="9">
        <f>testdata[[#This Row],[I1]]-testdata[[#This Row],[JQ]]</f>
        <v>-16.425464591998551</v>
      </c>
      <c r="P406" s="9">
        <f>testdata[[#This Row],[Q1]]+testdata[[#This Row],[jI]]</f>
        <v>8.7644487162143747</v>
      </c>
      <c r="Q406" s="9">
        <f>0.2*testdata[[#This Row],[I2]]+0.8*Q405</f>
        <v>-2.4959110478616298</v>
      </c>
      <c r="R406" s="9">
        <f>0.2*testdata[[#This Row],[Q2]]+0.8*R405</f>
        <v>0.34943108877690698</v>
      </c>
      <c r="S406" s="9">
        <f>testdata[[#This Row],[I2'']]*Q405+testdata[[#This Row],[Q2'']]*R405</f>
        <v>-3.0751747939143987</v>
      </c>
      <c r="T406" s="9">
        <f>testdata[[#This Row],[I2'']]*R405-testdata[[#This Row],[Q2'']]*Q405</f>
        <v>4.0339291007918856</v>
      </c>
      <c r="U406" s="9">
        <f>0.2*testdata[[#This Row],[Re]]+0.8*U405</f>
        <v>6.5039691399110726</v>
      </c>
      <c r="V406" s="9">
        <f>0.2*testdata[[#This Row],[Im]]+0.8*V405</f>
        <v>2.066237625806608</v>
      </c>
      <c r="W406" s="9">
        <f>IF(AND(testdata[[#This Row],[Re'']]&lt;&gt;0,testdata[[#This Row],[Im'']]&lt;&gt;0),2*PI()/ATAN(testdata[[#This Row],[Im'']]/testdata[[#This Row],[Re'']]),0)</f>
        <v>20.42615148311495</v>
      </c>
      <c r="X406" s="9">
        <f>IF(testdata[[#This Row],[pd-atan]]&gt;1.5*Z405,1.5*Z405,IF(testdata[[#This Row],[pd-atan]]&lt;0.67*Z405,0.67*Z405,testdata[[#This Row],[pd-atan]]))</f>
        <v>22.594020147987521</v>
      </c>
      <c r="Y406" s="9">
        <f>IF(testdata[[#This Row],[pd-limit1]]&lt;6,6,IF(testdata[[#This Row],[pd-limit1]]&gt;50,50,testdata[[#This Row],[pd-limit1]]))</f>
        <v>22.594020147987521</v>
      </c>
      <c r="Z406" s="14">
        <f>0.2*testdata[[#This Row],[pd-limit2]]+0.8*Z405</f>
        <v>31.496738534657233</v>
      </c>
      <c r="AA406" s="14">
        <f>0.33*testdata[[#This Row],[period]]+0.67*AA405</f>
        <v>30.935032966006343</v>
      </c>
      <c r="AB406" s="32">
        <f>TRUNC(testdata[[#This Row],[SmPd]]+0.5,0)</f>
        <v>31</v>
      </c>
      <c r="AC406" s="14">
        <f ca="1">IF(testdata[[#This Row],[PdInt]]&lt;=0,0,AVERAGE(OFFSET(testdata[[#This Row],[price]],0,0,-testdata[[#This Row],[PdInt]],1)))</f>
        <v>271.41129032258067</v>
      </c>
      <c r="AD406" s="14">
        <f ca="1">IF(testdata[[#This Row],[i]]&lt;11,testdata[[#This Row],[price]],(4*testdata[[#This Row],[iTrend]]+3*AC405+2*AC404+AC403)/10)</f>
        <v>271.21244446504346</v>
      </c>
      <c r="AE406" s="14">
        <f>(4*testdata[[#This Row],[price]]+3*H405+2*H404+H403)/10</f>
        <v>276.40199999999999</v>
      </c>
      <c r="AF406" t="str">
        <f ca="1">IF(OR(ROUND(testdata[[#This Row],[Trendline]],4)&lt;&gt;Table3[[#This Row],[Trendline]],ROUND(testdata[[#This Row],[SmPrice]],4)&lt;&gt;Table3[[#This Row],[SmPrice]]),"ERR","")</f>
        <v/>
      </c>
      <c r="AG406" s="3">
        <v>43322</v>
      </c>
      <c r="AH406" s="14">
        <v>30.934999999999999</v>
      </c>
      <c r="AI406" s="35">
        <v>31</v>
      </c>
      <c r="AJ406" s="14">
        <v>271.41129999999998</v>
      </c>
      <c r="AK406" s="14">
        <v>271.2124</v>
      </c>
      <c r="AL406" s="14">
        <v>276.40199999999999</v>
      </c>
    </row>
    <row r="407" spans="1:38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31">
        <f>(testdata[[#This Row],[high]]+testdata[[#This Row],[low]])/2</f>
        <v>274.85000000000002</v>
      </c>
      <c r="I407" s="24">
        <f>(4*testdata[[#This Row],[price]]+3*H406+2*H405+H404)/10</f>
        <v>275.64049999999997</v>
      </c>
      <c r="J407" s="9">
        <f>(0.0962*testdata[[#This Row],[smooth]]+0.5769*I405-0.5769*I403-0.0962*I401)*(0.075*$Z406+0.54)</f>
        <v>2.4451912330723293</v>
      </c>
      <c r="K407" s="14">
        <f t="shared" si="6"/>
        <v>3.826858844797278</v>
      </c>
      <c r="L407" s="14">
        <f>(0.0962*testdata[[#This Row],[detrender]]+0.5769*J405-0.5769*J403-0.0962*J401)*(0.075*$Z406+0.54)</f>
        <v>7.1214160541903508</v>
      </c>
      <c r="M407" s="9">
        <f>(0.0962*testdata[[#This Row],[I1]]+0.5769*K405-0.5769*K403-0.0962*K401)*(0.075*$Z406+0.54)</f>
        <v>2.6338104655743768</v>
      </c>
      <c r="N407" s="9">
        <f>(0.0962*testdata[[#This Row],[Q1]]+0.5769*L405-0.5769*L403-0.0962*L401)*(0.075*$Z406+0.54)</f>
        <v>15.810613235409178</v>
      </c>
      <c r="O407" s="9">
        <f>testdata[[#This Row],[I1]]-testdata[[#This Row],[JQ]]</f>
        <v>-11.9837543906119</v>
      </c>
      <c r="P407" s="9">
        <f>testdata[[#This Row],[Q1]]+testdata[[#This Row],[jI]]</f>
        <v>9.7552265197647277</v>
      </c>
      <c r="Q407" s="9">
        <f>0.2*testdata[[#This Row],[I2]]+0.8*Q406</f>
        <v>-4.3934797164116839</v>
      </c>
      <c r="R407" s="9">
        <f>0.2*testdata[[#This Row],[Q2]]+0.8*R406</f>
        <v>2.2305901749744712</v>
      </c>
      <c r="S407" s="9">
        <f>testdata[[#This Row],[I2'']]*Q406+testdata[[#This Row],[Q2'']]*R406</f>
        <v>11.745172116204301</v>
      </c>
      <c r="T407" s="9">
        <f>testdata[[#This Row],[I2'']]*R406-testdata[[#This Row],[Q2'']]*Q406</f>
        <v>4.0321362601453972</v>
      </c>
      <c r="U407" s="9">
        <f>0.2*testdata[[#This Row],[Re]]+0.8*U406</f>
        <v>7.5522097351697184</v>
      </c>
      <c r="V407" s="9">
        <f>0.2*testdata[[#This Row],[Im]]+0.8*V406</f>
        <v>2.4594173526743659</v>
      </c>
      <c r="W407" s="9">
        <f>IF(AND(testdata[[#This Row],[Re'']]&lt;&gt;0,testdata[[#This Row],[Im'']]&lt;&gt;0),2*PI()/ATAN(testdata[[#This Row],[Im'']]/testdata[[#This Row],[Re'']]),0)</f>
        <v>19.957738806828488</v>
      </c>
      <c r="X407" s="9">
        <f>IF(testdata[[#This Row],[pd-atan]]&gt;1.5*Z406,1.5*Z406,IF(testdata[[#This Row],[pd-atan]]&lt;0.67*Z406,0.67*Z406,testdata[[#This Row],[pd-atan]]))</f>
        <v>21.102814818220349</v>
      </c>
      <c r="Y407" s="9">
        <f>IF(testdata[[#This Row],[pd-limit1]]&lt;6,6,IF(testdata[[#This Row],[pd-limit1]]&gt;50,50,testdata[[#This Row],[pd-limit1]]))</f>
        <v>21.102814818220349</v>
      </c>
      <c r="Z407" s="14">
        <f>0.2*testdata[[#This Row],[pd-limit2]]+0.8*Z406</f>
        <v>29.417953791369857</v>
      </c>
      <c r="AA407" s="14">
        <f>0.33*testdata[[#This Row],[period]]+0.67*AA406</f>
        <v>30.434396838376305</v>
      </c>
      <c r="AB407" s="32">
        <f>TRUNC(testdata[[#This Row],[SmPd]]+0.5,0)</f>
        <v>30</v>
      </c>
      <c r="AC407" s="14">
        <f ca="1">IF(testdata[[#This Row],[PdInt]]&lt;=0,0,AVERAGE(OFFSET(testdata[[#This Row],[price]],0,0,-testdata[[#This Row],[PdInt]],1)))</f>
        <v>272.05449999999996</v>
      </c>
      <c r="AD407" s="14">
        <f ca="1">IF(testdata[[#This Row],[i]]&lt;11,testdata[[#This Row],[price]],(4*testdata[[#This Row],[iTrend]]+3*AC406+2*AC405+AC404)/10)</f>
        <v>271.56252969966624</v>
      </c>
      <c r="AE407" s="14">
        <f>(4*testdata[[#This Row],[price]]+3*H406+2*H405+H404)/10</f>
        <v>275.64049999999997</v>
      </c>
      <c r="AF407" t="str">
        <f ca="1">IF(OR(ROUND(testdata[[#This Row],[Trendline]],4)&lt;&gt;Table3[[#This Row],[Trendline]],ROUND(testdata[[#This Row],[SmPrice]],4)&lt;&gt;Table3[[#This Row],[SmPrice]]),"ERR","")</f>
        <v/>
      </c>
      <c r="AG407" s="3">
        <v>43325</v>
      </c>
      <c r="AH407" s="14">
        <v>30.4344</v>
      </c>
      <c r="AI407" s="35">
        <v>30</v>
      </c>
      <c r="AJ407" s="14">
        <v>272.05450000000002</v>
      </c>
      <c r="AK407" s="14">
        <v>271.5625</v>
      </c>
      <c r="AL407" s="14">
        <v>275.64049999999997</v>
      </c>
    </row>
    <row r="408" spans="1:38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31">
        <f>(testdata[[#This Row],[high]]+testdata[[#This Row],[low]])/2</f>
        <v>275.2</v>
      </c>
      <c r="I408" s="24">
        <f>(4*testdata[[#This Row],[price]]+3*H407+2*H406+H405)/10</f>
        <v>275.27750000000003</v>
      </c>
      <c r="J408" s="9">
        <f>(0.0962*testdata[[#This Row],[smooth]]+0.5769*I406-0.5769*I404-0.0962*I402)*(0.075*$Z407+0.54)</f>
        <v>-0.48764348771688576</v>
      </c>
      <c r="K408" s="14">
        <f t="shared" si="6"/>
        <v>5.199096665031953</v>
      </c>
      <c r="L408" s="14">
        <f>(0.0962*testdata[[#This Row],[detrender]]+0.5769*J406-0.5769*J404-0.0962*J402)*(0.075*$Z407+0.54)</f>
        <v>1.4535019993619525</v>
      </c>
      <c r="M408" s="9">
        <f>(0.0962*testdata[[#This Row],[I1]]+0.5769*K406-0.5769*K404-0.0962*K402)*(0.075*$Z407+0.54)</f>
        <v>5.8877026586887737</v>
      </c>
      <c r="N408" s="9">
        <f>(0.0962*testdata[[#This Row],[Q1]]+0.5769*L406-0.5769*L404-0.0962*L402)*(0.075*$Z407+0.54)</f>
        <v>13.248205347069755</v>
      </c>
      <c r="O408" s="9">
        <f>testdata[[#This Row],[I1]]-testdata[[#This Row],[JQ]]</f>
        <v>-8.0491086820378008</v>
      </c>
      <c r="P408" s="9">
        <f>testdata[[#This Row],[Q1]]+testdata[[#This Row],[jI]]</f>
        <v>7.3412046580507262</v>
      </c>
      <c r="Q408" s="9">
        <f>0.2*testdata[[#This Row],[I2]]+0.8*Q407</f>
        <v>-5.1246055095369076</v>
      </c>
      <c r="R408" s="9">
        <f>0.2*testdata[[#This Row],[Q2]]+0.8*R407</f>
        <v>3.2527130715897226</v>
      </c>
      <c r="S408" s="9">
        <f>testdata[[#This Row],[I2'']]*Q407+testdata[[#This Row],[Q2'']]*R407</f>
        <v>29.770320180261034</v>
      </c>
      <c r="T408" s="9">
        <f>testdata[[#This Row],[I2'']]*R407-testdata[[#This Row],[Q2'']]*Q407</f>
        <v>2.8598342031435209</v>
      </c>
      <c r="U408" s="9">
        <f>0.2*testdata[[#This Row],[Re]]+0.8*U407</f>
        <v>11.995831824187983</v>
      </c>
      <c r="V408" s="9">
        <f>0.2*testdata[[#This Row],[Im]]+0.8*V407</f>
        <v>2.5395007227681967</v>
      </c>
      <c r="W408" s="9">
        <f>IF(AND(testdata[[#This Row],[Re'']]&lt;&gt;0,testdata[[#This Row],[Im'']]&lt;&gt;0),2*PI()/ATAN(testdata[[#This Row],[Im'']]/testdata[[#This Row],[Re'']]),0)</f>
        <v>30.11806582630247</v>
      </c>
      <c r="X408" s="9">
        <f>IF(testdata[[#This Row],[pd-atan]]&gt;1.5*Z407,1.5*Z407,IF(testdata[[#This Row],[pd-atan]]&lt;0.67*Z407,0.67*Z407,testdata[[#This Row],[pd-atan]]))</f>
        <v>30.11806582630247</v>
      </c>
      <c r="Y408" s="9">
        <f>IF(testdata[[#This Row],[pd-limit1]]&lt;6,6,IF(testdata[[#This Row],[pd-limit1]]&gt;50,50,testdata[[#This Row],[pd-limit1]]))</f>
        <v>30.11806582630247</v>
      </c>
      <c r="Z408" s="14">
        <f>0.2*testdata[[#This Row],[pd-limit2]]+0.8*Z407</f>
        <v>29.557976198356378</v>
      </c>
      <c r="AA408" s="14">
        <f>0.33*testdata[[#This Row],[period]]+0.67*AA407</f>
        <v>30.145178027169727</v>
      </c>
      <c r="AB408" s="32">
        <f>TRUNC(testdata[[#This Row],[SmPd]]+0.5,0)</f>
        <v>30</v>
      </c>
      <c r="AC408" s="14">
        <f ca="1">IF(testdata[[#This Row],[PdInt]]&lt;=0,0,AVERAGE(OFFSET(testdata[[#This Row],[price]],0,0,-testdata[[#This Row],[PdInt]],1)))</f>
        <v>272.46516666666668</v>
      </c>
      <c r="AD408" s="14">
        <f ca="1">IF(testdata[[#This Row],[i]]&lt;11,testdata[[#This Row],[price]],(4*testdata[[#This Row],[iTrend]]+3*AC407+2*AC406+AC405)/10)</f>
        <v>271.98919086021505</v>
      </c>
      <c r="AE408" s="14">
        <f>(4*testdata[[#This Row],[price]]+3*H407+2*H406+H405)/10</f>
        <v>275.27750000000003</v>
      </c>
      <c r="AF408" t="str">
        <f ca="1">IF(OR(ROUND(testdata[[#This Row],[Trendline]],4)&lt;&gt;Table3[[#This Row],[Trendline]],ROUND(testdata[[#This Row],[SmPrice]],4)&lt;&gt;Table3[[#This Row],[SmPrice]]),"ERR","")</f>
        <v/>
      </c>
      <c r="AG408" s="3">
        <v>43326</v>
      </c>
      <c r="AH408" s="14">
        <v>30.145199999999999</v>
      </c>
      <c r="AI408" s="35">
        <v>30</v>
      </c>
      <c r="AJ408" s="14">
        <v>272.46519999999998</v>
      </c>
      <c r="AK408" s="14">
        <v>271.98919999999998</v>
      </c>
      <c r="AL408" s="14">
        <v>275.27749999999997</v>
      </c>
    </row>
    <row r="409" spans="1:38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31">
        <f>(testdata[[#This Row],[high]]+testdata[[#This Row],[low]])/2</f>
        <v>273.28499999999997</v>
      </c>
      <c r="I409" s="24">
        <f>(4*testdata[[#This Row],[price]]+3*H408+2*H407+H406)/10</f>
        <v>274.35249999999996</v>
      </c>
      <c r="J409" s="9">
        <f>(0.0962*testdata[[#This Row],[smooth]]+0.5769*I407-0.5769*I405-0.0962*I403)*(0.075*$Z408+0.54)</f>
        <v>-2.8513324331635626</v>
      </c>
      <c r="K409" s="14">
        <f t="shared" si="6"/>
        <v>4.7307205933935892</v>
      </c>
      <c r="L409" s="14">
        <f>(0.0962*testdata[[#This Row],[detrender]]+0.5769*J407-0.5769*J405-0.0962*J403)*(0.075*$Z408+0.54)</f>
        <v>-5.5463709888645534</v>
      </c>
      <c r="M409" s="9">
        <f>(0.0962*testdata[[#This Row],[I1]]+0.5769*K407-0.5769*K405-0.0962*K403)*(0.075*$Z408+0.54)</f>
        <v>8.7193318316191526</v>
      </c>
      <c r="N409" s="9">
        <f>(0.0962*testdata[[#This Row],[Q1]]+0.5769*L407-0.5769*L405-0.0962*L403)*(0.075*$Z408+0.54)</f>
        <v>-0.25989755253535202</v>
      </c>
      <c r="O409" s="9">
        <f>testdata[[#This Row],[I1]]-testdata[[#This Row],[JQ]]</f>
        <v>4.9906181459289414</v>
      </c>
      <c r="P409" s="9">
        <f>testdata[[#This Row],[Q1]]+testdata[[#This Row],[jI]]</f>
        <v>3.1729608427545992</v>
      </c>
      <c r="Q409" s="9">
        <f>0.2*testdata[[#This Row],[I2]]+0.8*Q408</f>
        <v>-3.101560778443738</v>
      </c>
      <c r="R409" s="9">
        <f>0.2*testdata[[#This Row],[Q2]]+0.8*R408</f>
        <v>3.2367626258226982</v>
      </c>
      <c r="S409" s="9">
        <f>testdata[[#This Row],[I2'']]*Q408+testdata[[#This Row],[Q2'']]*R408</f>
        <v>26.422535556022922</v>
      </c>
      <c r="T409" s="9">
        <f>testdata[[#This Row],[I2'']]*R408-testdata[[#This Row],[Q2'']]*Q408</f>
        <v>6.4986442989802047</v>
      </c>
      <c r="U409" s="9">
        <f>0.2*testdata[[#This Row],[Re]]+0.8*U408</f>
        <v>14.881172570554972</v>
      </c>
      <c r="V409" s="9">
        <f>0.2*testdata[[#This Row],[Im]]+0.8*V408</f>
        <v>3.3313294380105987</v>
      </c>
      <c r="W409" s="9">
        <f>IF(AND(testdata[[#This Row],[Re'']]&lt;&gt;0,testdata[[#This Row],[Im'']]&lt;&gt;0),2*PI()/ATAN(testdata[[#This Row],[Im'']]/testdata[[#This Row],[Re'']]),0)</f>
        <v>28.529971748977285</v>
      </c>
      <c r="X409" s="9">
        <f>IF(testdata[[#This Row],[pd-atan]]&gt;1.5*Z408,1.5*Z408,IF(testdata[[#This Row],[pd-atan]]&lt;0.67*Z408,0.67*Z408,testdata[[#This Row],[pd-atan]]))</f>
        <v>28.529971748977285</v>
      </c>
      <c r="Y409" s="9">
        <f>IF(testdata[[#This Row],[pd-limit1]]&lt;6,6,IF(testdata[[#This Row],[pd-limit1]]&gt;50,50,testdata[[#This Row],[pd-limit1]]))</f>
        <v>28.529971748977285</v>
      </c>
      <c r="Z409" s="14">
        <f>0.2*testdata[[#This Row],[pd-limit2]]+0.8*Z408</f>
        <v>29.352375308480561</v>
      </c>
      <c r="AA409" s="14">
        <f>0.33*testdata[[#This Row],[period]]+0.67*AA408</f>
        <v>29.883553130002305</v>
      </c>
      <c r="AB409" s="32">
        <f>TRUNC(testdata[[#This Row],[SmPd]]+0.5,0)</f>
        <v>30</v>
      </c>
      <c r="AC409" s="14">
        <f ca="1">IF(testdata[[#This Row],[PdInt]]&lt;=0,0,AVERAGE(OFFSET(testdata[[#This Row],[price]],0,0,-testdata[[#This Row],[PdInt]],1)))</f>
        <v>272.77766666666668</v>
      </c>
      <c r="AD409" s="14">
        <f ca="1">IF(testdata[[#This Row],[i]]&lt;11,testdata[[#This Row],[price]],(4*testdata[[#This Row],[iTrend]]+3*AC408+2*AC407+AC406)/10)</f>
        <v>272.40264569892469</v>
      </c>
      <c r="AE409" s="14">
        <f>(4*testdata[[#This Row],[price]]+3*H408+2*H407+H406)/10</f>
        <v>274.35249999999996</v>
      </c>
      <c r="AF409" t="str">
        <f ca="1">IF(OR(ROUND(testdata[[#This Row],[Trendline]],4)&lt;&gt;Table3[[#This Row],[Trendline]],ROUND(testdata[[#This Row],[SmPrice]],4)&lt;&gt;Table3[[#This Row],[SmPrice]]),"ERR","")</f>
        <v/>
      </c>
      <c r="AG409" s="3">
        <v>43327</v>
      </c>
      <c r="AH409" s="14">
        <v>29.883600000000001</v>
      </c>
      <c r="AI409" s="35">
        <v>30</v>
      </c>
      <c r="AJ409" s="14">
        <v>272.77769999999998</v>
      </c>
      <c r="AK409" s="14">
        <v>272.40260000000001</v>
      </c>
      <c r="AL409" s="14">
        <v>274.35250000000002</v>
      </c>
    </row>
    <row r="410" spans="1:38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31">
        <f>(testdata[[#This Row],[high]]+testdata[[#This Row],[low]])/2</f>
        <v>276.05</v>
      </c>
      <c r="I410" s="24">
        <f>(4*testdata[[#This Row],[price]]+3*H409+2*H408+H407)/10</f>
        <v>274.93049999999999</v>
      </c>
      <c r="J410" s="9">
        <f>(0.0962*testdata[[#This Row],[smooth]]+0.5769*I408-0.5769*I406-0.0962*I404)*(0.075*$Z409+0.54)</f>
        <v>-2.272519885180972</v>
      </c>
      <c r="K410" s="14">
        <f t="shared" si="6"/>
        <v>2.4451912330723293</v>
      </c>
      <c r="L410" s="14">
        <f>(0.0962*testdata[[#This Row],[detrender]]+0.5769*J408-0.5769*J406-0.0962*J404)*(0.075*$Z409+0.54)</f>
        <v>-9.8615598375797227</v>
      </c>
      <c r="M410" s="9">
        <f>(0.0962*testdata[[#This Row],[I1]]+0.5769*K408-0.5769*K406-0.0962*K404)*(0.075*$Z409+0.54)</f>
        <v>6.7267858273759344</v>
      </c>
      <c r="N410" s="9">
        <f>(0.0962*testdata[[#This Row],[Q1]]+0.5769*L408-0.5769*L406-0.0962*L404)*(0.075*$Z409+0.54)</f>
        <v>-16.324886746013668</v>
      </c>
      <c r="O410" s="9">
        <f>testdata[[#This Row],[I1]]-testdata[[#This Row],[JQ]]</f>
        <v>18.770077979085997</v>
      </c>
      <c r="P410" s="9">
        <f>testdata[[#This Row],[Q1]]+testdata[[#This Row],[jI]]</f>
        <v>-3.1347740102037882</v>
      </c>
      <c r="Q410" s="9">
        <f>0.2*testdata[[#This Row],[I2]]+0.8*Q409</f>
        <v>1.2727669730622089</v>
      </c>
      <c r="R410" s="9">
        <f>0.2*testdata[[#This Row],[Q2]]+0.8*R409</f>
        <v>1.9624552986174009</v>
      </c>
      <c r="S410" s="9">
        <f>testdata[[#This Row],[I2'']]*Q409+testdata[[#This Row],[Q2'']]*R409</f>
        <v>2.4044378416642207</v>
      </c>
      <c r="T410" s="9">
        <f>testdata[[#This Row],[I2'']]*R409-testdata[[#This Row],[Q2'']]*Q409</f>
        <v>10.206318953430067</v>
      </c>
      <c r="U410" s="9">
        <f>0.2*testdata[[#This Row],[Re]]+0.8*U409</f>
        <v>12.385825624776823</v>
      </c>
      <c r="V410" s="9">
        <f>0.2*testdata[[#This Row],[Im]]+0.8*V409</f>
        <v>4.706327341094493</v>
      </c>
      <c r="W410" s="9">
        <f>IF(AND(testdata[[#This Row],[Re'']]&lt;&gt;0,testdata[[#This Row],[Im'']]&lt;&gt;0),2*PI()/ATAN(testdata[[#This Row],[Im'']]/testdata[[#This Row],[Re'']]),0)</f>
        <v>17.303006081964263</v>
      </c>
      <c r="X410" s="9">
        <f>IF(testdata[[#This Row],[pd-atan]]&gt;1.5*Z409,1.5*Z409,IF(testdata[[#This Row],[pd-atan]]&lt;0.67*Z409,0.67*Z409,testdata[[#This Row],[pd-atan]]))</f>
        <v>19.666091456681976</v>
      </c>
      <c r="Y410" s="9">
        <f>IF(testdata[[#This Row],[pd-limit1]]&lt;6,6,IF(testdata[[#This Row],[pd-limit1]]&gt;50,50,testdata[[#This Row],[pd-limit1]]))</f>
        <v>19.666091456681976</v>
      </c>
      <c r="Z410" s="14">
        <f>0.2*testdata[[#This Row],[pd-limit2]]+0.8*Z409</f>
        <v>27.415118538120844</v>
      </c>
      <c r="AA410" s="14">
        <f>0.33*testdata[[#This Row],[period]]+0.67*AA409</f>
        <v>29.068969714681423</v>
      </c>
      <c r="AB410" s="32">
        <f>TRUNC(testdata[[#This Row],[SmPd]]+0.5,0)</f>
        <v>29</v>
      </c>
      <c r="AC410" s="14">
        <f ca="1">IF(testdata[[#This Row],[PdInt]]&lt;=0,0,AVERAGE(OFFSET(testdata[[#This Row],[price]],0,0,-testdata[[#This Row],[PdInt]],1)))</f>
        <v>273.40344827586205</v>
      </c>
      <c r="AD410" s="14">
        <f ca="1">IF(testdata[[#This Row],[i]]&lt;11,testdata[[#This Row],[price]],(4*testdata[[#This Row],[iTrend]]+3*AC409+2*AC408+AC407)/10)</f>
        <v>272.89316264367818</v>
      </c>
      <c r="AE410" s="14">
        <f>(4*testdata[[#This Row],[price]]+3*H409+2*H408+H407)/10</f>
        <v>274.93049999999999</v>
      </c>
      <c r="AF410" t="str">
        <f ca="1">IF(OR(ROUND(testdata[[#This Row],[Trendline]],4)&lt;&gt;Table3[[#This Row],[Trendline]],ROUND(testdata[[#This Row],[SmPrice]],4)&lt;&gt;Table3[[#This Row],[SmPrice]]),"ERR","")</f>
        <v/>
      </c>
      <c r="AG410" s="3">
        <v>43328</v>
      </c>
      <c r="AH410" s="14">
        <v>29.068999999999999</v>
      </c>
      <c r="AI410" s="35">
        <v>29</v>
      </c>
      <c r="AJ410" s="14">
        <v>273.40339999999998</v>
      </c>
      <c r="AK410" s="14">
        <v>272.89319999999998</v>
      </c>
      <c r="AL410" s="14">
        <v>274.93049999999999</v>
      </c>
    </row>
    <row r="411" spans="1:38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31">
        <f>(testdata[[#This Row],[high]]+testdata[[#This Row],[low]])/2</f>
        <v>276.30500000000001</v>
      </c>
      <c r="I411" s="24">
        <f>(4*testdata[[#This Row],[price]]+3*H410+2*H409+H408)/10</f>
        <v>275.51400000000001</v>
      </c>
      <c r="J411" s="9">
        <f>(0.0962*testdata[[#This Row],[smooth]]+0.5769*I409-0.5769*I407-0.0962*I405)*(0.075*$Z410+0.54)</f>
        <v>-2.3391363658310729</v>
      </c>
      <c r="K411" s="14">
        <f t="shared" si="6"/>
        <v>-0.48764348771688576</v>
      </c>
      <c r="L411" s="14">
        <f>(0.0962*testdata[[#This Row],[detrender]]+0.5769*J409-0.5769*J407-0.0962*J405)*(0.075*$Z410+0.54)</f>
        <v>-9.8153137885044526</v>
      </c>
      <c r="M411" s="9">
        <f>(0.0962*testdata[[#This Row],[I1]]+0.5769*K409-0.5769*K407-0.0962*K405)*(0.075*$Z410+0.54)</f>
        <v>1.3740020616653754</v>
      </c>
      <c r="N411" s="9">
        <f>(0.0962*testdata[[#This Row],[Q1]]+0.5769*L409-0.5769*L407-0.0962*L405)*(0.075*$Z410+0.54)</f>
        <v>-23.045626669042605</v>
      </c>
      <c r="O411" s="9">
        <f>testdata[[#This Row],[I1]]-testdata[[#This Row],[JQ]]</f>
        <v>22.557983181325721</v>
      </c>
      <c r="P411" s="9">
        <f>testdata[[#This Row],[Q1]]+testdata[[#This Row],[jI]]</f>
        <v>-8.4413117268390767</v>
      </c>
      <c r="Q411" s="9">
        <f>0.2*testdata[[#This Row],[I2]]+0.8*Q410</f>
        <v>5.529810214714912</v>
      </c>
      <c r="R411" s="9">
        <f>0.2*testdata[[#This Row],[Q2]]+0.8*R410</f>
        <v>-0.1182981064738946</v>
      </c>
      <c r="S411" s="9">
        <f>testdata[[#This Row],[I2'']]*Q410+testdata[[#This Row],[Q2'']]*R410</f>
        <v>6.8060050627250819</v>
      </c>
      <c r="T411" s="9">
        <f>testdata[[#This Row],[I2'']]*R410-testdata[[#This Row],[Q2'']]*Q410</f>
        <v>11.002571279111676</v>
      </c>
      <c r="U411" s="9">
        <f>0.2*testdata[[#This Row],[Re]]+0.8*U410</f>
        <v>11.269861512366475</v>
      </c>
      <c r="V411" s="9">
        <f>0.2*testdata[[#This Row],[Im]]+0.8*V410</f>
        <v>5.9655761286979301</v>
      </c>
      <c r="W411" s="9">
        <f>IF(AND(testdata[[#This Row],[Re'']]&lt;&gt;0,testdata[[#This Row],[Im'']]&lt;&gt;0),2*PI()/ATAN(testdata[[#This Row],[Im'']]/testdata[[#This Row],[Re'']]),0)</f>
        <v>12.905996583533932</v>
      </c>
      <c r="X411" s="9">
        <f>IF(testdata[[#This Row],[pd-atan]]&gt;1.5*Z410,1.5*Z410,IF(testdata[[#This Row],[pd-atan]]&lt;0.67*Z410,0.67*Z410,testdata[[#This Row],[pd-atan]]))</f>
        <v>18.368129420540967</v>
      </c>
      <c r="Y411" s="9">
        <f>IF(testdata[[#This Row],[pd-limit1]]&lt;6,6,IF(testdata[[#This Row],[pd-limit1]]&gt;50,50,testdata[[#This Row],[pd-limit1]]))</f>
        <v>18.368129420540967</v>
      </c>
      <c r="Z411" s="14">
        <f>0.2*testdata[[#This Row],[pd-limit2]]+0.8*Z410</f>
        <v>25.605720714604871</v>
      </c>
      <c r="AA411" s="14">
        <f>0.33*testdata[[#This Row],[period]]+0.67*AA410</f>
        <v>27.926097544656159</v>
      </c>
      <c r="AB411" s="32">
        <f>TRUNC(testdata[[#This Row],[SmPd]]+0.5,0)</f>
        <v>28</v>
      </c>
      <c r="AC411" s="14">
        <f ca="1">IF(testdata[[#This Row],[PdInt]]&lt;=0,0,AVERAGE(OFFSET(testdata[[#This Row],[price]],0,0,-testdata[[#This Row],[PdInt]],1)))</f>
        <v>273.75589285714284</v>
      </c>
      <c r="AD411" s="14">
        <f ca="1">IF(testdata[[#This Row],[i]]&lt;11,testdata[[#This Row],[price]],(4*testdata[[#This Row],[iTrend]]+3*AC410+2*AC409+AC408)/10)</f>
        <v>273.32544162561578</v>
      </c>
      <c r="AE411" s="14">
        <f>(4*testdata[[#This Row],[price]]+3*H410+2*H409+H408)/10</f>
        <v>275.51400000000001</v>
      </c>
      <c r="AF411" t="str">
        <f ca="1">IF(OR(ROUND(testdata[[#This Row],[Trendline]],4)&lt;&gt;Table3[[#This Row],[Trendline]],ROUND(testdata[[#This Row],[SmPrice]],4)&lt;&gt;Table3[[#This Row],[SmPrice]]),"ERR","")</f>
        <v/>
      </c>
      <c r="AG411" s="3">
        <v>43329</v>
      </c>
      <c r="AH411" s="14">
        <v>27.926100000000002</v>
      </c>
      <c r="AI411" s="35">
        <v>28</v>
      </c>
      <c r="AJ411" s="14">
        <v>273.7559</v>
      </c>
      <c r="AK411" s="14">
        <v>273.3254</v>
      </c>
      <c r="AL411" s="14">
        <v>275.51400000000001</v>
      </c>
    </row>
    <row r="412" spans="1:38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31">
        <f>(testdata[[#This Row],[high]]+testdata[[#This Row],[low]])/2</f>
        <v>277.33</v>
      </c>
      <c r="I412" s="24">
        <f>(4*testdata[[#This Row],[price]]+3*H411+2*H410+H409)/10</f>
        <v>276.36199999999997</v>
      </c>
      <c r="J412" s="9">
        <f>(0.0962*testdata[[#This Row],[smooth]]+0.5769*I410-0.5769*I408-0.0962*I406)*(0.075*$Z411+0.54)</f>
        <v>-0.5020069987919592</v>
      </c>
      <c r="K412" s="14">
        <f t="shared" si="6"/>
        <v>-2.8513324331635626</v>
      </c>
      <c r="L412" s="14">
        <f>(0.0962*testdata[[#This Row],[detrender]]+0.5769*J410-0.5769*J408-0.0962*J406)*(0.075*$Z411+0.54)</f>
        <v>-3.7720434016660462</v>
      </c>
      <c r="M412" s="9">
        <f>(0.0962*testdata[[#This Row],[I1]]+0.5769*K410-0.5769*K408-0.0962*K406)*(0.075*$Z411+0.54)</f>
        <v>-4.9500194640316826</v>
      </c>
      <c r="N412" s="9">
        <f>(0.0962*testdata[[#This Row],[Q1]]+0.5769*L410-0.5769*L408-0.0962*L406)*(0.075*$Z411+0.54)</f>
        <v>-19.251282858534299</v>
      </c>
      <c r="O412" s="9">
        <f>testdata[[#This Row],[I1]]-testdata[[#This Row],[JQ]]</f>
        <v>16.399950425370736</v>
      </c>
      <c r="P412" s="9">
        <f>testdata[[#This Row],[Q1]]+testdata[[#This Row],[jI]]</f>
        <v>-8.7220628656977297</v>
      </c>
      <c r="Q412" s="9">
        <f>0.2*testdata[[#This Row],[I2]]+0.8*Q411</f>
        <v>7.703838256846077</v>
      </c>
      <c r="R412" s="9">
        <f>0.2*testdata[[#This Row],[Q2]]+0.8*R411</f>
        <v>-1.8390510583186619</v>
      </c>
      <c r="S412" s="9">
        <f>testdata[[#This Row],[I2'']]*Q411+testdata[[#This Row],[Q2'']]*R411</f>
        <v>42.818319743126864</v>
      </c>
      <c r="T412" s="9">
        <f>testdata[[#This Row],[I2'']]*R411-testdata[[#This Row],[Q2'']]*Q411</f>
        <v>9.258253849306767</v>
      </c>
      <c r="U412" s="9">
        <f>0.2*testdata[[#This Row],[Re]]+0.8*U411</f>
        <v>17.579553158518554</v>
      </c>
      <c r="V412" s="9">
        <f>0.2*testdata[[#This Row],[Im]]+0.8*V411</f>
        <v>6.6241116728196978</v>
      </c>
      <c r="W412" s="9">
        <f>IF(AND(testdata[[#This Row],[Re'']]&lt;&gt;0,testdata[[#This Row],[Im'']]&lt;&gt;0),2*PI()/ATAN(testdata[[#This Row],[Im'']]/testdata[[#This Row],[Re'']]),0)</f>
        <v>17.436118215938901</v>
      </c>
      <c r="X412" s="9">
        <f>IF(testdata[[#This Row],[pd-atan]]&gt;1.5*Z411,1.5*Z411,IF(testdata[[#This Row],[pd-atan]]&lt;0.67*Z411,0.67*Z411,testdata[[#This Row],[pd-atan]]))</f>
        <v>17.436118215938901</v>
      </c>
      <c r="Y412" s="9">
        <f>IF(testdata[[#This Row],[pd-limit1]]&lt;6,6,IF(testdata[[#This Row],[pd-limit1]]&gt;50,50,testdata[[#This Row],[pd-limit1]]))</f>
        <v>17.436118215938901</v>
      </c>
      <c r="Z412" s="14">
        <f>0.2*testdata[[#This Row],[pd-limit2]]+0.8*Z411</f>
        <v>23.971800214871678</v>
      </c>
      <c r="AA412" s="14">
        <f>0.33*testdata[[#This Row],[period]]+0.67*AA411</f>
        <v>26.621179425827279</v>
      </c>
      <c r="AB412" s="32">
        <f>TRUNC(testdata[[#This Row],[SmPd]]+0.5,0)</f>
        <v>27</v>
      </c>
      <c r="AC412" s="14">
        <f ca="1">IF(testdata[[#This Row],[PdInt]]&lt;=0,0,AVERAGE(OFFSET(testdata[[#This Row],[price]],0,0,-testdata[[#This Row],[PdInt]],1)))</f>
        <v>274.17166666666668</v>
      </c>
      <c r="AD412" s="14">
        <f ca="1">IF(testdata[[#This Row],[i]]&lt;11,testdata[[#This Row],[price]],(4*testdata[[#This Row],[iTrend]]+3*AC411+2*AC410+AC409)/10)</f>
        <v>273.75389084564864</v>
      </c>
      <c r="AE412" s="14">
        <f>(4*testdata[[#This Row],[price]]+3*H411+2*H410+H409)/10</f>
        <v>276.36199999999997</v>
      </c>
      <c r="AF412" t="str">
        <f ca="1">IF(OR(ROUND(testdata[[#This Row],[Trendline]],4)&lt;&gt;Table3[[#This Row],[Trendline]],ROUND(testdata[[#This Row],[SmPrice]],4)&lt;&gt;Table3[[#This Row],[SmPrice]]),"ERR","")</f>
        <v/>
      </c>
      <c r="AG412" s="3">
        <v>43332</v>
      </c>
      <c r="AH412" s="14">
        <v>26.621200000000002</v>
      </c>
      <c r="AI412" s="35">
        <v>27</v>
      </c>
      <c r="AJ412" s="14">
        <v>274.17169999999999</v>
      </c>
      <c r="AK412" s="14">
        <v>273.75389999999999</v>
      </c>
      <c r="AL412" s="14">
        <v>276.36200000000002</v>
      </c>
    </row>
    <row r="413" spans="1:38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31">
        <f>(testdata[[#This Row],[high]]+testdata[[#This Row],[low]])/2</f>
        <v>278.29499999999996</v>
      </c>
      <c r="I413" s="24">
        <f>(4*testdata[[#This Row],[price]]+3*H412+2*H411+H410)/10</f>
        <v>277.38299999999998</v>
      </c>
      <c r="J413" s="9">
        <f>(0.0962*testdata[[#This Row],[smooth]]+0.5769*I411-0.5769*I409-0.0962*I407)*(0.075*$Z412+0.54)</f>
        <v>1.9584412515471519</v>
      </c>
      <c r="K413" s="14">
        <f t="shared" si="6"/>
        <v>-2.272519885180972</v>
      </c>
      <c r="L413" s="14">
        <f>(0.0962*testdata[[#This Row],[detrender]]+0.5769*J411-0.5769*J409-0.0962*J407)*(0.075*$Z412+0.54)</f>
        <v>0.58133980438652366</v>
      </c>
      <c r="M413" s="9">
        <f>(0.0962*testdata[[#This Row],[I1]]+0.5769*K411-0.5769*K409-0.0962*K407)*(0.075*$Z412+0.54)</f>
        <v>-8.4099205720487511</v>
      </c>
      <c r="N413" s="9">
        <f>(0.0962*testdata[[#This Row],[Q1]]+0.5769*L411-0.5769*L409-0.0962*L407)*(0.075*$Z412+0.54)</f>
        <v>-7.2285264045279236</v>
      </c>
      <c r="O413" s="9">
        <f>testdata[[#This Row],[I1]]-testdata[[#This Row],[JQ]]</f>
        <v>4.9560065193469516</v>
      </c>
      <c r="P413" s="9">
        <f>testdata[[#This Row],[Q1]]+testdata[[#This Row],[jI]]</f>
        <v>-7.8285807676622277</v>
      </c>
      <c r="Q413" s="9">
        <f>0.2*testdata[[#This Row],[I2]]+0.8*Q412</f>
        <v>7.1542719093462521</v>
      </c>
      <c r="R413" s="9">
        <f>0.2*testdata[[#This Row],[Q2]]+0.8*R412</f>
        <v>-3.0369570001873751</v>
      </c>
      <c r="S413" s="9">
        <f>testdata[[#This Row],[I2'']]*Q412+testdata[[#This Row],[Q2'']]*R412</f>
        <v>60.700472620363747</v>
      </c>
      <c r="T413" s="9">
        <f>testdata[[#This Row],[I2'']]*R412-testdata[[#This Row],[Q2'']]*Q412</f>
        <v>10.239154196057299</v>
      </c>
      <c r="U413" s="9">
        <f>0.2*testdata[[#This Row],[Re]]+0.8*U412</f>
        <v>26.203737050887597</v>
      </c>
      <c r="V413" s="9">
        <f>0.2*testdata[[#This Row],[Im]]+0.8*V412</f>
        <v>7.3471201774672181</v>
      </c>
      <c r="W413" s="9">
        <f>IF(AND(testdata[[#This Row],[Re'']]&lt;&gt;0,testdata[[#This Row],[Im'']]&lt;&gt;0),2*PI()/ATAN(testdata[[#This Row],[Im'']]/testdata[[#This Row],[Re'']]),0)</f>
        <v>22.984587020024982</v>
      </c>
      <c r="X413" s="9">
        <f>IF(testdata[[#This Row],[pd-atan]]&gt;1.5*Z412,1.5*Z412,IF(testdata[[#This Row],[pd-atan]]&lt;0.67*Z412,0.67*Z412,testdata[[#This Row],[pd-atan]]))</f>
        <v>22.984587020024982</v>
      </c>
      <c r="Y413" s="9">
        <f>IF(testdata[[#This Row],[pd-limit1]]&lt;6,6,IF(testdata[[#This Row],[pd-limit1]]&gt;50,50,testdata[[#This Row],[pd-limit1]]))</f>
        <v>22.984587020024982</v>
      </c>
      <c r="Z413" s="14">
        <f>0.2*testdata[[#This Row],[pd-limit2]]+0.8*Z412</f>
        <v>23.774357575902339</v>
      </c>
      <c r="AA413" s="14">
        <f>0.33*testdata[[#This Row],[period]]+0.67*AA412</f>
        <v>25.681728215352049</v>
      </c>
      <c r="AB413" s="32">
        <f>TRUNC(testdata[[#This Row],[SmPd]]+0.5,0)</f>
        <v>26</v>
      </c>
      <c r="AC413" s="14">
        <f ca="1">IF(testdata[[#This Row],[PdInt]]&lt;=0,0,AVERAGE(OFFSET(testdata[[#This Row],[price]],0,0,-testdata[[#This Row],[PdInt]],1)))</f>
        <v>274.55134615384617</v>
      </c>
      <c r="AD413" s="14">
        <f ca="1">IF(testdata[[#This Row],[i]]&lt;11,testdata[[#This Row],[price]],(4*testdata[[#This Row],[iTrend]]+3*AC412+2*AC411+AC410)/10)</f>
        <v>274.16356186055322</v>
      </c>
      <c r="AE413" s="14">
        <f>(4*testdata[[#This Row],[price]]+3*H412+2*H411+H410)/10</f>
        <v>277.38299999999998</v>
      </c>
      <c r="AF413" t="str">
        <f ca="1">IF(OR(ROUND(testdata[[#This Row],[Trendline]],4)&lt;&gt;Table3[[#This Row],[Trendline]],ROUND(testdata[[#This Row],[SmPrice]],4)&lt;&gt;Table3[[#This Row],[SmPrice]]),"ERR","")</f>
        <v/>
      </c>
      <c r="AG413" s="3">
        <v>43333</v>
      </c>
      <c r="AH413" s="14">
        <v>25.681699999999999</v>
      </c>
      <c r="AI413" s="35">
        <v>26</v>
      </c>
      <c r="AJ413" s="14">
        <v>274.55130000000003</v>
      </c>
      <c r="AK413" s="14">
        <v>274.16359999999997</v>
      </c>
      <c r="AL413" s="14">
        <v>277.38299999999998</v>
      </c>
    </row>
    <row r="414" spans="1:38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31">
        <f>(testdata[[#This Row],[high]]+testdata[[#This Row],[low]])/2</f>
        <v>277.96500000000003</v>
      </c>
      <c r="I414" s="24">
        <f>(4*testdata[[#This Row],[price]]+3*H413+2*H412+H411)/10</f>
        <v>277.77099999999996</v>
      </c>
      <c r="J414" s="9">
        <f>(0.0962*testdata[[#This Row],[smooth]]+0.5769*I412-0.5769*I410-0.0962*I408)*(0.075*$Z413+0.54)</f>
        <v>2.4757193428394704</v>
      </c>
      <c r="K414" s="14">
        <f t="shared" si="6"/>
        <v>-2.3391363658310729</v>
      </c>
      <c r="L414" s="14">
        <f>(0.0962*testdata[[#This Row],[detrender]]+0.5769*J412-0.5769*J410-0.0962*J408)*(0.075*$Z413+0.54)</f>
        <v>3.0350635961558878</v>
      </c>
      <c r="M414" s="9">
        <f>(0.0962*testdata[[#This Row],[I1]]+0.5769*K412-0.5769*K410-0.0962*K408)*(0.075*$Z413+0.54)</f>
        <v>-8.7829553052088478</v>
      </c>
      <c r="N414" s="9">
        <f>(0.0962*testdata[[#This Row],[Q1]]+0.5769*L412-0.5769*L410-0.0962*L408)*(0.075*$Z413+0.54)</f>
        <v>8.5145138752874363</v>
      </c>
      <c r="O414" s="9">
        <f>testdata[[#This Row],[I1]]-testdata[[#This Row],[JQ]]</f>
        <v>-10.853650241118508</v>
      </c>
      <c r="P414" s="9">
        <f>testdata[[#This Row],[Q1]]+testdata[[#This Row],[jI]]</f>
        <v>-5.7478917090529595</v>
      </c>
      <c r="Q414" s="9">
        <f>0.2*testdata[[#This Row],[I2]]+0.8*Q413</f>
        <v>3.5526874792533003</v>
      </c>
      <c r="R414" s="9">
        <f>0.2*testdata[[#This Row],[Q2]]+0.8*R413</f>
        <v>-3.579143941960492</v>
      </c>
      <c r="S414" s="9">
        <f>testdata[[#This Row],[I2'']]*Q413+testdata[[#This Row],[Q2'']]*R413</f>
        <v>36.286598484723186</v>
      </c>
      <c r="T414" s="9">
        <f>testdata[[#This Row],[I2'']]*R413-testdata[[#This Row],[Q2'']]*Q413</f>
        <v>14.816809853878411</v>
      </c>
      <c r="U414" s="9">
        <f>0.2*testdata[[#This Row],[Re]]+0.8*U413</f>
        <v>28.220309337654715</v>
      </c>
      <c r="V414" s="9">
        <f>0.2*testdata[[#This Row],[Im]]+0.8*V413</f>
        <v>8.8410581127494581</v>
      </c>
      <c r="W414" s="9">
        <f>IF(AND(testdata[[#This Row],[Re'']]&lt;&gt;0,testdata[[#This Row],[Im'']]&lt;&gt;0),2*PI()/ATAN(testdata[[#This Row],[Im'']]/testdata[[#This Row],[Re'']]),0)</f>
        <v>20.695484052622309</v>
      </c>
      <c r="X414" s="9">
        <f>IF(testdata[[#This Row],[pd-atan]]&gt;1.5*Z413,1.5*Z413,IF(testdata[[#This Row],[pd-atan]]&lt;0.67*Z413,0.67*Z413,testdata[[#This Row],[pd-atan]]))</f>
        <v>20.695484052622309</v>
      </c>
      <c r="Y414" s="9">
        <f>IF(testdata[[#This Row],[pd-limit1]]&lt;6,6,IF(testdata[[#This Row],[pd-limit1]]&gt;50,50,testdata[[#This Row],[pd-limit1]]))</f>
        <v>20.695484052622309</v>
      </c>
      <c r="Z414" s="14">
        <f>0.2*testdata[[#This Row],[pd-limit2]]+0.8*Z413</f>
        <v>23.158582871246331</v>
      </c>
      <c r="AA414" s="14">
        <f>0.33*testdata[[#This Row],[period]]+0.67*AA413</f>
        <v>24.849090251797161</v>
      </c>
      <c r="AB414" s="32">
        <f>TRUNC(testdata[[#This Row],[SmPd]]+0.5,0)</f>
        <v>25</v>
      </c>
      <c r="AC414" s="14">
        <f ca="1">IF(testdata[[#This Row],[PdInt]]&lt;=0,0,AVERAGE(OFFSET(testdata[[#This Row],[price]],0,0,-testdata[[#This Row],[PdInt]],1)))</f>
        <v>274.88340000000005</v>
      </c>
      <c r="AD414" s="14">
        <f ca="1">IF(testdata[[#This Row],[i]]&lt;11,testdata[[#This Row],[price]],(4*testdata[[#This Row],[iTrend]]+3*AC413+2*AC412+AC411)/10)</f>
        <v>274.52868646520153</v>
      </c>
      <c r="AE414" s="14">
        <f>(4*testdata[[#This Row],[price]]+3*H413+2*H412+H411)/10</f>
        <v>277.77099999999996</v>
      </c>
      <c r="AF414" t="str">
        <f ca="1">IF(OR(ROUND(testdata[[#This Row],[Trendline]],4)&lt;&gt;Table3[[#This Row],[Trendline]],ROUND(testdata[[#This Row],[SmPrice]],4)&lt;&gt;Table3[[#This Row],[SmPrice]]),"ERR","")</f>
        <v/>
      </c>
      <c r="AG414" s="3">
        <v>43334</v>
      </c>
      <c r="AH414" s="14">
        <v>24.8491</v>
      </c>
      <c r="AI414" s="35">
        <v>25</v>
      </c>
      <c r="AJ414" s="14">
        <v>274.88339999999999</v>
      </c>
      <c r="AK414" s="14">
        <v>274.52870000000001</v>
      </c>
      <c r="AL414" s="14">
        <v>277.77100000000002</v>
      </c>
    </row>
    <row r="415" spans="1:38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31">
        <f>(testdata[[#This Row],[high]]+testdata[[#This Row],[low]])/2</f>
        <v>277.97500000000002</v>
      </c>
      <c r="I415" s="24">
        <f>(4*testdata[[#This Row],[price]]+3*H414+2*H413+H412)/10</f>
        <v>277.97149999999999</v>
      </c>
      <c r="J415" s="9">
        <f>(0.0962*testdata[[#This Row],[smooth]]+0.5769*I413-0.5769*I411-0.0962*I409)*(0.075*$Z414+0.54)</f>
        <v>3.2477017686398599</v>
      </c>
      <c r="K415" s="14">
        <f t="shared" si="6"/>
        <v>-0.5020069987919592</v>
      </c>
      <c r="L415" s="14">
        <f>(0.0962*testdata[[#This Row],[detrender]]+0.5769*J413-0.5769*J411-0.0962*J409)*(0.075*$Z414+0.54)</f>
        <v>6.9809552607387806</v>
      </c>
      <c r="M415" s="9">
        <f>(0.0962*testdata[[#This Row],[I1]]+0.5769*K413-0.5769*K411-0.0962*K409)*(0.075*$Z414+0.54)</f>
        <v>-3.4906683867620627</v>
      </c>
      <c r="N415" s="9">
        <f>(0.0962*testdata[[#This Row],[Q1]]+0.5769*L413-0.5769*L411-0.0962*L409)*(0.075*$Z414+0.54)</f>
        <v>16.400370355255799</v>
      </c>
      <c r="O415" s="9">
        <f>testdata[[#This Row],[I1]]-testdata[[#This Row],[JQ]]</f>
        <v>-16.902377354047758</v>
      </c>
      <c r="P415" s="9">
        <f>testdata[[#This Row],[Q1]]+testdata[[#This Row],[jI]]</f>
        <v>3.4902868739767179</v>
      </c>
      <c r="Q415" s="9">
        <f>0.2*testdata[[#This Row],[I2]]+0.8*Q414</f>
        <v>-0.53832548740691166</v>
      </c>
      <c r="R415" s="9">
        <f>0.2*testdata[[#This Row],[Q2]]+0.8*R414</f>
        <v>-2.16525777877305</v>
      </c>
      <c r="S415" s="9">
        <f>testdata[[#This Row],[I2'']]*Q414+testdata[[#This Row],[Q2'']]*R414</f>
        <v>5.8372670428049283</v>
      </c>
      <c r="T415" s="9">
        <f>testdata[[#This Row],[I2'']]*R414-testdata[[#This Row],[Q2'']]*Q414</f>
        <v>9.6192286070582043</v>
      </c>
      <c r="U415" s="9">
        <f>0.2*testdata[[#This Row],[Re]]+0.8*U414</f>
        <v>23.743700878684759</v>
      </c>
      <c r="V415" s="9">
        <f>0.2*testdata[[#This Row],[Im]]+0.8*V414</f>
        <v>8.996692211611208</v>
      </c>
      <c r="W415" s="9">
        <f>IF(AND(testdata[[#This Row],[Re'']]&lt;&gt;0,testdata[[#This Row],[Im'']]&lt;&gt;0),2*PI()/ATAN(testdata[[#This Row],[Im'']]/testdata[[#This Row],[Re'']]),0)</f>
        <v>17.347618160984908</v>
      </c>
      <c r="X415" s="9">
        <f>IF(testdata[[#This Row],[pd-atan]]&gt;1.5*Z414,1.5*Z414,IF(testdata[[#This Row],[pd-atan]]&lt;0.67*Z414,0.67*Z414,testdata[[#This Row],[pd-atan]]))</f>
        <v>17.347618160984908</v>
      </c>
      <c r="Y415" s="9">
        <f>IF(testdata[[#This Row],[pd-limit1]]&lt;6,6,IF(testdata[[#This Row],[pd-limit1]]&gt;50,50,testdata[[#This Row],[pd-limit1]]))</f>
        <v>17.347618160984908</v>
      </c>
      <c r="Z415" s="14">
        <f>0.2*testdata[[#This Row],[pd-limit2]]+0.8*Z414</f>
        <v>21.996389929194049</v>
      </c>
      <c r="AA415" s="14">
        <f>0.33*testdata[[#This Row],[period]]+0.67*AA414</f>
        <v>23.907699145338135</v>
      </c>
      <c r="AB415" s="32">
        <f>TRUNC(testdata[[#This Row],[SmPd]]+0.5,0)</f>
        <v>24</v>
      </c>
      <c r="AC415" s="14">
        <f ca="1">IF(testdata[[#This Row],[PdInt]]&lt;=0,0,AVERAGE(OFFSET(testdata[[#This Row],[price]],0,0,-testdata[[#This Row],[PdInt]],1)))</f>
        <v>275.25125000000008</v>
      </c>
      <c r="AD415" s="14">
        <f ca="1">IF(testdata[[#This Row],[i]]&lt;11,testdata[[#This Row],[price]],(4*testdata[[#This Row],[iTrend]]+3*AC414+2*AC413+AC412)/10)</f>
        <v>274.89295589743597</v>
      </c>
      <c r="AE415" s="14">
        <f>(4*testdata[[#This Row],[price]]+3*H414+2*H413+H412)/10</f>
        <v>277.97149999999999</v>
      </c>
      <c r="AF415" t="str">
        <f ca="1">IF(OR(ROUND(testdata[[#This Row],[Trendline]],4)&lt;&gt;Table3[[#This Row],[Trendline]],ROUND(testdata[[#This Row],[SmPrice]],4)&lt;&gt;Table3[[#This Row],[SmPrice]]),"ERR","")</f>
        <v/>
      </c>
      <c r="AG415" s="3">
        <v>43335</v>
      </c>
      <c r="AH415" s="14">
        <v>23.907699999999998</v>
      </c>
      <c r="AI415" s="35">
        <v>24</v>
      </c>
      <c r="AJ415" s="14">
        <v>275.25130000000001</v>
      </c>
      <c r="AK415" s="14">
        <v>274.89299999999997</v>
      </c>
      <c r="AL415" s="14">
        <v>277.97149999999999</v>
      </c>
    </row>
    <row r="416" spans="1:38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31">
        <f>(testdata[[#This Row],[high]]+testdata[[#This Row],[low]])/2</f>
        <v>278.79500000000002</v>
      </c>
      <c r="I416" s="24">
        <f>(4*testdata[[#This Row],[price]]+3*H415+2*H414+H413)/10</f>
        <v>278.33299999999997</v>
      </c>
      <c r="J416" s="9">
        <f>(0.0962*testdata[[#This Row],[smooth]]+0.5769*I414-0.5769*I412-0.0962*I410)*(0.075*$Z415+0.54)</f>
        <v>2.4966692862136775</v>
      </c>
      <c r="K416" s="14">
        <f t="shared" si="6"/>
        <v>1.9584412515471519</v>
      </c>
      <c r="L416" s="14">
        <f>(0.0962*testdata[[#This Row],[detrender]]+0.5769*J414-0.5769*J412-0.0962*J410)*(0.075*$Z415+0.54)</f>
        <v>4.7662661127065924</v>
      </c>
      <c r="M416" s="9">
        <f>(0.0962*testdata[[#This Row],[I1]]+0.5769*K414-0.5769*K412-0.0962*K410)*(0.075*$Z415+0.54)</f>
        <v>0.54449930684891024</v>
      </c>
      <c r="N416" s="9">
        <f>(0.0962*testdata[[#This Row],[Q1]]+0.5769*L414-0.5769*L412-0.0962*L410)*(0.075*$Z415+0.54)</f>
        <v>11.680490707231359</v>
      </c>
      <c r="O416" s="9">
        <f>testdata[[#This Row],[I1]]-testdata[[#This Row],[JQ]]</f>
        <v>-9.722049455684207</v>
      </c>
      <c r="P416" s="9">
        <f>testdata[[#This Row],[Q1]]+testdata[[#This Row],[jI]]</f>
        <v>5.3107654195555023</v>
      </c>
      <c r="Q416" s="9">
        <f>0.2*testdata[[#This Row],[I2]]+0.8*Q415</f>
        <v>-2.3750702810623707</v>
      </c>
      <c r="R416" s="9">
        <f>0.2*testdata[[#This Row],[Q2]]+0.8*R415</f>
        <v>-0.67005313910733966</v>
      </c>
      <c r="S416" s="9">
        <f>testdata[[#This Row],[I2'']]*Q415+testdata[[#This Row],[Q2'']]*R415</f>
        <v>2.7293986383220394</v>
      </c>
      <c r="T416" s="9">
        <f>testdata[[#This Row],[I2'']]*R415-testdata[[#This Row],[Q2'']]*Q415</f>
        <v>4.7819327185045024</v>
      </c>
      <c r="U416" s="9">
        <f>0.2*testdata[[#This Row],[Re]]+0.8*U415</f>
        <v>19.540840430612214</v>
      </c>
      <c r="V416" s="9">
        <f>0.2*testdata[[#This Row],[Im]]+0.8*V415</f>
        <v>8.1537403129898678</v>
      </c>
      <c r="W416" s="9">
        <f>IF(AND(testdata[[#This Row],[Re'']]&lt;&gt;0,testdata[[#This Row],[Im'']]&lt;&gt;0),2*PI()/ATAN(testdata[[#This Row],[Im'']]/testdata[[#This Row],[Re'']]),0)</f>
        <v>15.894637513822088</v>
      </c>
      <c r="X416" s="9">
        <f>IF(testdata[[#This Row],[pd-atan]]&gt;1.5*Z415,1.5*Z415,IF(testdata[[#This Row],[pd-atan]]&lt;0.67*Z415,0.67*Z415,testdata[[#This Row],[pd-atan]]))</f>
        <v>15.894637513822088</v>
      </c>
      <c r="Y416" s="9">
        <f>IF(testdata[[#This Row],[pd-limit1]]&lt;6,6,IF(testdata[[#This Row],[pd-limit1]]&gt;50,50,testdata[[#This Row],[pd-limit1]]))</f>
        <v>15.894637513822088</v>
      </c>
      <c r="Z416" s="14">
        <f>0.2*testdata[[#This Row],[pd-limit2]]+0.8*Z415</f>
        <v>20.776039446119658</v>
      </c>
      <c r="AA416" s="14">
        <f>0.33*testdata[[#This Row],[period]]+0.67*AA415</f>
        <v>22.874251444596041</v>
      </c>
      <c r="AB416" s="32">
        <f>TRUNC(testdata[[#This Row],[SmPd]]+0.5,0)</f>
        <v>23</v>
      </c>
      <c r="AC416" s="14">
        <f ca="1">IF(testdata[[#This Row],[PdInt]]&lt;=0,0,AVERAGE(OFFSET(testdata[[#This Row],[price]],0,0,-testdata[[#This Row],[PdInt]],1)))</f>
        <v>275.63391304347829</v>
      </c>
      <c r="AD416" s="14">
        <f ca="1">IF(testdata[[#This Row],[i]]&lt;11,testdata[[#This Row],[price]],(4*testdata[[#This Row],[iTrend]]+3*AC415+2*AC414+AC413)/10)</f>
        <v>275.26075483277594</v>
      </c>
      <c r="AE416" s="14">
        <f>(4*testdata[[#This Row],[price]]+3*H415+2*H414+H413)/10</f>
        <v>278.33299999999997</v>
      </c>
      <c r="AF416" t="str">
        <f ca="1">IF(OR(ROUND(testdata[[#This Row],[Trendline]],4)&lt;&gt;Table3[[#This Row],[Trendline]],ROUND(testdata[[#This Row],[SmPrice]],4)&lt;&gt;Table3[[#This Row],[SmPrice]]),"ERR","")</f>
        <v/>
      </c>
      <c r="AG416" s="3">
        <v>43336</v>
      </c>
      <c r="AH416" s="14">
        <v>22.874300000000002</v>
      </c>
      <c r="AI416" s="35">
        <v>23</v>
      </c>
      <c r="AJ416" s="14">
        <v>275.63389999999998</v>
      </c>
      <c r="AK416" s="14">
        <v>275.26080000000002</v>
      </c>
      <c r="AL416" s="14">
        <v>278.33300000000003</v>
      </c>
    </row>
    <row r="417" spans="1:38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31">
        <f>(testdata[[#This Row],[high]]+testdata[[#This Row],[low]])/2</f>
        <v>280.995</v>
      </c>
      <c r="I417" s="24">
        <f>(4*testdata[[#This Row],[price]]+3*H416+2*H415+H414)/10</f>
        <v>279.428</v>
      </c>
      <c r="J417" s="9">
        <f>(0.0962*testdata[[#This Row],[smooth]]+0.5769*I415-0.5769*I413-0.0962*I411)*(0.075*$Z416+0.54)</f>
        <v>1.50238140494265</v>
      </c>
      <c r="K417" s="14">
        <f t="shared" si="6"/>
        <v>2.4757193428394704</v>
      </c>
      <c r="L417" s="14">
        <f>(0.0962*testdata[[#This Row],[detrender]]+0.5769*J415-0.5769*J413-0.0962*J411)*(0.075*$Z416+0.54)</f>
        <v>2.3359889465174075</v>
      </c>
      <c r="M417" s="9">
        <f>(0.0962*testdata[[#This Row],[I1]]+0.5769*K415-0.5769*K413-0.0962*K411)*(0.075*$Z416+0.54)</f>
        <v>2.7412694090416605</v>
      </c>
      <c r="N417" s="9">
        <f>(0.0962*testdata[[#This Row],[Q1]]+0.5769*L415-0.5769*L413-0.0962*L411)*(0.075*$Z416+0.54)</f>
        <v>10.199141080235465</v>
      </c>
      <c r="O417" s="9">
        <f>testdata[[#This Row],[I1]]-testdata[[#This Row],[JQ]]</f>
        <v>-7.723421737395995</v>
      </c>
      <c r="P417" s="9">
        <f>testdata[[#This Row],[Q1]]+testdata[[#This Row],[jI]]</f>
        <v>5.077258355559068</v>
      </c>
      <c r="Q417" s="9">
        <f>0.2*testdata[[#This Row],[I2]]+0.8*Q416</f>
        <v>-3.4447405723290956</v>
      </c>
      <c r="R417" s="9">
        <f>0.2*testdata[[#This Row],[Q2]]+0.8*R416</f>
        <v>0.47940915982594179</v>
      </c>
      <c r="S417" s="9">
        <f>testdata[[#This Row],[I2'']]*Q416+testdata[[#This Row],[Q2'']]*R416</f>
        <v>7.8602713468504319</v>
      </c>
      <c r="T417" s="9">
        <f>testdata[[#This Row],[I2'']]*R416-testdata[[#This Row],[Q2'']]*Q416</f>
        <v>3.4467896818711994</v>
      </c>
      <c r="U417" s="9">
        <f>0.2*testdata[[#This Row],[Re]]+0.8*U416</f>
        <v>17.204726613859858</v>
      </c>
      <c r="V417" s="9">
        <f>0.2*testdata[[#This Row],[Im]]+0.8*V416</f>
        <v>7.2123501867661339</v>
      </c>
      <c r="W417" s="9">
        <f>IF(AND(testdata[[#This Row],[Re'']]&lt;&gt;0,testdata[[#This Row],[Im'']]&lt;&gt;0),2*PI()/ATAN(testdata[[#This Row],[Im'']]/testdata[[#This Row],[Re'']]),0)</f>
        <v>15.828492353284426</v>
      </c>
      <c r="X417" s="9">
        <f>IF(testdata[[#This Row],[pd-atan]]&gt;1.5*Z416,1.5*Z416,IF(testdata[[#This Row],[pd-atan]]&lt;0.67*Z416,0.67*Z416,testdata[[#This Row],[pd-atan]]))</f>
        <v>15.828492353284426</v>
      </c>
      <c r="Y417" s="9">
        <f>IF(testdata[[#This Row],[pd-limit1]]&lt;6,6,IF(testdata[[#This Row],[pd-limit1]]&gt;50,50,testdata[[#This Row],[pd-limit1]]))</f>
        <v>15.828492353284426</v>
      </c>
      <c r="Z417" s="14">
        <f>0.2*testdata[[#This Row],[pd-limit2]]+0.8*Z416</f>
        <v>19.786530027552612</v>
      </c>
      <c r="AA417" s="14">
        <f>0.33*testdata[[#This Row],[period]]+0.67*AA416</f>
        <v>21.855303376971712</v>
      </c>
      <c r="AB417" s="32">
        <f>TRUNC(testdata[[#This Row],[SmPd]]+0.5,0)</f>
        <v>22</v>
      </c>
      <c r="AC417" s="14">
        <f ca="1">IF(testdata[[#This Row],[PdInt]]&lt;=0,0,AVERAGE(OFFSET(testdata[[#This Row],[price]],0,0,-testdata[[#This Row],[PdInt]],1)))</f>
        <v>275.92704545454546</v>
      </c>
      <c r="AD417" s="14">
        <f ca="1">IF(testdata[[#This Row],[i]]&lt;11,testdata[[#This Row],[price]],(4*testdata[[#This Row],[iTrend]]+3*AC416+2*AC415+AC414)/10)</f>
        <v>275.59958209486172</v>
      </c>
      <c r="AE417" s="14">
        <f>(4*testdata[[#This Row],[price]]+3*H416+2*H415+H414)/10</f>
        <v>279.428</v>
      </c>
      <c r="AF417" t="str">
        <f ca="1">IF(OR(ROUND(testdata[[#This Row],[Trendline]],4)&lt;&gt;Table3[[#This Row],[Trendline]],ROUND(testdata[[#This Row],[SmPrice]],4)&lt;&gt;Table3[[#This Row],[SmPrice]]),"ERR","")</f>
        <v/>
      </c>
      <c r="AG417" s="3">
        <v>43339</v>
      </c>
      <c r="AH417" s="14">
        <v>21.8553</v>
      </c>
      <c r="AI417" s="35">
        <v>22</v>
      </c>
      <c r="AJ417" s="14">
        <v>275.92700000000002</v>
      </c>
      <c r="AK417" s="14">
        <v>275.59960000000001</v>
      </c>
      <c r="AL417" s="14">
        <v>279.428</v>
      </c>
    </row>
    <row r="418" spans="1:38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31">
        <f>(testdata[[#This Row],[high]]+testdata[[#This Row],[low]])/2</f>
        <v>281.59500000000003</v>
      </c>
      <c r="I418" s="24">
        <f>(4*testdata[[#This Row],[price]]+3*H417+2*H416+H415)/10</f>
        <v>280.49300000000005</v>
      </c>
      <c r="J418" s="9">
        <f>(0.0962*testdata[[#This Row],[smooth]]+0.5769*I416-0.5769*I414-0.0962*I412)*(0.075*$Z417+0.54)</f>
        <v>1.4605514848862275</v>
      </c>
      <c r="K418" s="14">
        <f t="shared" si="6"/>
        <v>3.2477017686398599</v>
      </c>
      <c r="L418" s="14">
        <f>(0.0962*testdata[[#This Row],[detrender]]+0.5769*J416-0.5769*J414-0.0962*J412)*(0.075*$Z417+0.54)</f>
        <v>0.40658745784053596</v>
      </c>
      <c r="M418" s="9">
        <f>(0.0962*testdata[[#This Row],[I1]]+0.5769*K416-0.5769*K414-0.0962*K412)*(0.075*$Z417+0.54)</f>
        <v>6.2055518060219104</v>
      </c>
      <c r="N418" s="9">
        <f>(0.0962*testdata[[#This Row],[Q1]]+0.5769*L416-0.5769*L414-0.0962*L412)*(0.075*$Z417+0.54)</f>
        <v>2.8350328470223944</v>
      </c>
      <c r="O418" s="9">
        <f>testdata[[#This Row],[I1]]-testdata[[#This Row],[JQ]]</f>
        <v>0.41266892161746549</v>
      </c>
      <c r="P418" s="9">
        <f>testdata[[#This Row],[Q1]]+testdata[[#This Row],[jI]]</f>
        <v>6.6121392638624465</v>
      </c>
      <c r="Q418" s="9">
        <f>0.2*testdata[[#This Row],[I2]]+0.8*Q417</f>
        <v>-2.6732586735397836</v>
      </c>
      <c r="R418" s="9">
        <f>0.2*testdata[[#This Row],[Q2]]+0.8*R417</f>
        <v>1.7059551806332427</v>
      </c>
      <c r="S418" s="9">
        <f>testdata[[#This Row],[I2'']]*Q417+testdata[[#This Row],[Q2'']]*R417</f>
        <v>10.026533152921248</v>
      </c>
      <c r="T418" s="9">
        <f>testdata[[#This Row],[I2'']]*R417-testdata[[#This Row],[Q2'']]*Q417</f>
        <v>4.5949883306232229</v>
      </c>
      <c r="U418" s="9">
        <f>0.2*testdata[[#This Row],[Re]]+0.8*U417</f>
        <v>15.769087921672138</v>
      </c>
      <c r="V418" s="9">
        <f>0.2*testdata[[#This Row],[Im]]+0.8*V417</f>
        <v>6.6888778155375519</v>
      </c>
      <c r="W418" s="9">
        <f>IF(AND(testdata[[#This Row],[Re'']]&lt;&gt;0,testdata[[#This Row],[Im'']]&lt;&gt;0),2*PI()/ATAN(testdata[[#This Row],[Im'']]/testdata[[#This Row],[Re'']]),0)</f>
        <v>15.662034419088302</v>
      </c>
      <c r="X418" s="9">
        <f>IF(testdata[[#This Row],[pd-atan]]&gt;1.5*Z417,1.5*Z417,IF(testdata[[#This Row],[pd-atan]]&lt;0.67*Z417,0.67*Z417,testdata[[#This Row],[pd-atan]]))</f>
        <v>15.662034419088302</v>
      </c>
      <c r="Y418" s="9">
        <f>IF(testdata[[#This Row],[pd-limit1]]&lt;6,6,IF(testdata[[#This Row],[pd-limit1]]&gt;50,50,testdata[[#This Row],[pd-limit1]]))</f>
        <v>15.662034419088302</v>
      </c>
      <c r="Z418" s="14">
        <f>0.2*testdata[[#This Row],[pd-limit2]]+0.8*Z417</f>
        <v>18.961630905859749</v>
      </c>
      <c r="AA418" s="14">
        <f>0.33*testdata[[#This Row],[period]]+0.67*AA417</f>
        <v>20.900391461504764</v>
      </c>
      <c r="AB418" s="32">
        <f>TRUNC(testdata[[#This Row],[SmPd]]+0.5,0)</f>
        <v>21</v>
      </c>
      <c r="AC418" s="14">
        <f ca="1">IF(testdata[[#This Row],[PdInt]]&lt;=0,0,AVERAGE(OFFSET(testdata[[#This Row],[price]],0,0,-testdata[[#This Row],[PdInt]],1)))</f>
        <v>276.45238095238102</v>
      </c>
      <c r="AD418" s="14">
        <f ca="1">IF(testdata[[#This Row],[i]]&lt;11,testdata[[#This Row],[price]],(4*testdata[[#This Row],[iTrend]]+3*AC417+2*AC416+AC415)/10)</f>
        <v>276.01097362601172</v>
      </c>
      <c r="AE418" s="14">
        <f>(4*testdata[[#This Row],[price]]+3*H417+2*H416+H415)/10</f>
        <v>280.49300000000005</v>
      </c>
      <c r="AF418" t="str">
        <f ca="1">IF(OR(ROUND(testdata[[#This Row],[Trendline]],4)&lt;&gt;Table3[[#This Row],[Trendline]],ROUND(testdata[[#This Row],[SmPrice]],4)&lt;&gt;Table3[[#This Row],[SmPrice]]),"ERR","")</f>
        <v/>
      </c>
      <c r="AG418" s="3">
        <v>43340</v>
      </c>
      <c r="AH418" s="14">
        <v>20.900400000000001</v>
      </c>
      <c r="AI418" s="35">
        <v>21</v>
      </c>
      <c r="AJ418" s="14">
        <v>276.45240000000001</v>
      </c>
      <c r="AK418" s="14">
        <v>276.01100000000002</v>
      </c>
      <c r="AL418" s="14">
        <v>280.49299999999999</v>
      </c>
    </row>
    <row r="419" spans="1:38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31">
        <f>(testdata[[#This Row],[high]]+testdata[[#This Row],[low]])/2</f>
        <v>282.47000000000003</v>
      </c>
      <c r="I419" s="24">
        <f>(4*testdata[[#This Row],[price]]+3*H418+2*H417+H416)/10</f>
        <v>281.54500000000002</v>
      </c>
      <c r="J419" s="9">
        <f>(0.0962*testdata[[#This Row],[smooth]]+0.5769*I417-0.5769*I415-0.0962*I413)*(0.075*$Z418+0.54)</f>
        <v>2.434285960936736</v>
      </c>
      <c r="K419" s="14">
        <f t="shared" si="6"/>
        <v>2.4966692862136775</v>
      </c>
      <c r="L419" s="14">
        <f>(0.0962*testdata[[#This Row],[detrender]]+0.5769*J417-0.5769*J415-0.0962*J413)*(0.075*$Z418+0.54)</f>
        <v>-1.8857939090461482</v>
      </c>
      <c r="M419" s="9">
        <f>(0.0962*testdata[[#This Row],[I1]]+0.5769*K417-0.5769*K415-0.0962*K413)*(0.075*$Z418+0.54)</f>
        <v>4.2708463321026375</v>
      </c>
      <c r="N419" s="9">
        <f>(0.0962*testdata[[#This Row],[Q1]]+0.5769*L417-0.5769*L415-0.0962*L413)*(0.075*$Z418+0.54)</f>
        <v>-5.7235487290704796</v>
      </c>
      <c r="O419" s="9">
        <f>testdata[[#This Row],[I1]]-testdata[[#This Row],[JQ]]</f>
        <v>8.2202180152841571</v>
      </c>
      <c r="P419" s="9">
        <f>testdata[[#This Row],[Q1]]+testdata[[#This Row],[jI]]</f>
        <v>2.3850524230564893</v>
      </c>
      <c r="Q419" s="9">
        <f>0.2*testdata[[#This Row],[I2]]+0.8*Q418</f>
        <v>-0.49456333577499567</v>
      </c>
      <c r="R419" s="9">
        <f>0.2*testdata[[#This Row],[Q2]]+0.8*R418</f>
        <v>1.8417746291178922</v>
      </c>
      <c r="S419" s="9">
        <f>testdata[[#This Row],[I2'']]*Q418+testdata[[#This Row],[Q2'']]*R418</f>
        <v>4.4640806970778133</v>
      </c>
      <c r="T419" s="9">
        <f>testdata[[#This Row],[I2'']]*R418-testdata[[#This Row],[Q2'']]*Q418</f>
        <v>4.0798371171783119</v>
      </c>
      <c r="U419" s="9">
        <f>0.2*testdata[[#This Row],[Re]]+0.8*U418</f>
        <v>13.508086476753276</v>
      </c>
      <c r="V419" s="9">
        <f>0.2*testdata[[#This Row],[Im]]+0.8*V418</f>
        <v>6.1670696758657044</v>
      </c>
      <c r="W419" s="9">
        <f>IF(AND(testdata[[#This Row],[Re'']]&lt;&gt;0,testdata[[#This Row],[Im'']]&lt;&gt;0),2*PI()/ATAN(testdata[[#This Row],[Im'']]/testdata[[#This Row],[Re'']]),0)</f>
        <v>14.670582619673535</v>
      </c>
      <c r="X419" s="9">
        <f>IF(testdata[[#This Row],[pd-atan]]&gt;1.5*Z418,1.5*Z418,IF(testdata[[#This Row],[pd-atan]]&lt;0.67*Z418,0.67*Z418,testdata[[#This Row],[pd-atan]]))</f>
        <v>14.670582619673535</v>
      </c>
      <c r="Y419" s="9">
        <f>IF(testdata[[#This Row],[pd-limit1]]&lt;6,6,IF(testdata[[#This Row],[pd-limit1]]&gt;50,50,testdata[[#This Row],[pd-limit1]]))</f>
        <v>14.670582619673535</v>
      </c>
      <c r="Z419" s="14">
        <f>0.2*testdata[[#This Row],[pd-limit2]]+0.8*Z418</f>
        <v>18.103421248622507</v>
      </c>
      <c r="AA419" s="14">
        <f>0.33*testdata[[#This Row],[period]]+0.67*AA418</f>
        <v>19.977391291253618</v>
      </c>
      <c r="AB419" s="32">
        <f>TRUNC(testdata[[#This Row],[SmPd]]+0.5,0)</f>
        <v>20</v>
      </c>
      <c r="AC419" s="14">
        <f ca="1">IF(testdata[[#This Row],[PdInt]]&lt;=0,0,AVERAGE(OFFSET(testdata[[#This Row],[price]],0,0,-testdata[[#This Row],[PdInt]],1)))</f>
        <v>277.08825000000002</v>
      </c>
      <c r="AD419" s="14">
        <f ca="1">IF(testdata[[#This Row],[i]]&lt;11,testdata[[#This Row],[price]],(4*testdata[[#This Row],[iTrend]]+3*AC418+2*AC417+AC416)/10)</f>
        <v>276.51981468097119</v>
      </c>
      <c r="AE419" s="14">
        <f>(4*testdata[[#This Row],[price]]+3*H418+2*H417+H416)/10</f>
        <v>281.54500000000002</v>
      </c>
      <c r="AF419" t="str">
        <f ca="1">IF(OR(ROUND(testdata[[#This Row],[Trendline]],4)&lt;&gt;Table3[[#This Row],[Trendline]],ROUND(testdata[[#This Row],[SmPrice]],4)&lt;&gt;Table3[[#This Row],[SmPrice]]),"ERR","")</f>
        <v/>
      </c>
      <c r="AG419" s="3">
        <v>43341</v>
      </c>
      <c r="AH419" s="14">
        <v>19.977399999999999</v>
      </c>
      <c r="AI419" s="35">
        <v>20</v>
      </c>
      <c r="AJ419" s="14">
        <v>277.0883</v>
      </c>
      <c r="AK419" s="14">
        <v>276.51979999999998</v>
      </c>
      <c r="AL419" s="14">
        <v>281.54500000000002</v>
      </c>
    </row>
    <row r="420" spans="1:38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31">
        <f>(testdata[[#This Row],[high]]+testdata[[#This Row],[low]])/2</f>
        <v>282.15999999999997</v>
      </c>
      <c r="I420" s="24">
        <f>(4*testdata[[#This Row],[price]]+3*H419+2*H418+H417)/10</f>
        <v>282.02349999999996</v>
      </c>
      <c r="J420" s="9">
        <f>(0.0962*testdata[[#This Row],[smooth]]+0.5769*I418-0.5769*I416-0.0962*I414)*(0.075*$Z419+0.54)</f>
        <v>3.1411562761428415</v>
      </c>
      <c r="K420" s="14">
        <f t="shared" si="6"/>
        <v>1.50238140494265</v>
      </c>
      <c r="L420" s="14">
        <f>(0.0962*testdata[[#This Row],[detrender]]+0.5769*J418-0.5769*J416-0.0962*J414)*(0.075*$Z419+0.54)</f>
        <v>-1.0128731667288438</v>
      </c>
      <c r="M420" s="9">
        <f>(0.0962*testdata[[#This Row],[I1]]+0.5769*K418-0.5769*K416-0.0962*K414)*(0.075*$Z419+0.54)</f>
        <v>2.1128263155224558</v>
      </c>
      <c r="N420" s="9">
        <f>(0.0962*testdata[[#This Row],[Q1]]+0.5769*L418-0.5769*L416-0.0962*L414)*(0.075*$Z419+0.54)</f>
        <v>-5.5120532554206108</v>
      </c>
      <c r="O420" s="9">
        <f>testdata[[#This Row],[I1]]-testdata[[#This Row],[JQ]]</f>
        <v>7.0144346603632606</v>
      </c>
      <c r="P420" s="9">
        <f>testdata[[#This Row],[Q1]]+testdata[[#This Row],[jI]]</f>
        <v>1.0999531487936121</v>
      </c>
      <c r="Q420" s="9">
        <f>0.2*testdata[[#This Row],[I2]]+0.8*Q419</f>
        <v>1.0072362634526557</v>
      </c>
      <c r="R420" s="9">
        <f>0.2*testdata[[#This Row],[Q2]]+0.8*R419</f>
        <v>1.6934103330530363</v>
      </c>
      <c r="S420" s="9">
        <f>testdata[[#This Row],[I2'']]*Q419+testdata[[#This Row],[Q2'']]*R419</f>
        <v>2.6207380617364744</v>
      </c>
      <c r="T420" s="9">
        <f>testdata[[#This Row],[I2'']]*R419-testdata[[#This Row],[Q2'']]*Q419</f>
        <v>2.6926008587051626</v>
      </c>
      <c r="U420" s="9">
        <f>0.2*testdata[[#This Row],[Re]]+0.8*U419</f>
        <v>11.330616793749916</v>
      </c>
      <c r="V420" s="9">
        <f>0.2*testdata[[#This Row],[Im]]+0.8*V419</f>
        <v>5.4721759124335962</v>
      </c>
      <c r="W420" s="9">
        <f>IF(AND(testdata[[#This Row],[Re'']]&lt;&gt;0,testdata[[#This Row],[Im'']]&lt;&gt;0),2*PI()/ATAN(testdata[[#This Row],[Im'']]/testdata[[#This Row],[Re'']]),0)</f>
        <v>13.965156703032433</v>
      </c>
      <c r="X420" s="9">
        <f>IF(testdata[[#This Row],[pd-atan]]&gt;1.5*Z419,1.5*Z419,IF(testdata[[#This Row],[pd-atan]]&lt;0.67*Z419,0.67*Z419,testdata[[#This Row],[pd-atan]]))</f>
        <v>13.965156703032433</v>
      </c>
      <c r="Y420" s="9">
        <f>IF(testdata[[#This Row],[pd-limit1]]&lt;6,6,IF(testdata[[#This Row],[pd-limit1]]&gt;50,50,testdata[[#This Row],[pd-limit1]]))</f>
        <v>13.965156703032433</v>
      </c>
      <c r="Z420" s="14">
        <f>0.2*testdata[[#This Row],[pd-limit2]]+0.8*Z419</f>
        <v>17.275768339504491</v>
      </c>
      <c r="AA420" s="14">
        <f>0.33*testdata[[#This Row],[period]]+0.67*AA419</f>
        <v>19.085855717176408</v>
      </c>
      <c r="AB420" s="32">
        <f>TRUNC(testdata[[#This Row],[SmPd]]+0.5,0)</f>
        <v>19</v>
      </c>
      <c r="AC420" s="14">
        <f ca="1">IF(testdata[[#This Row],[PdInt]]&lt;=0,0,AVERAGE(OFFSET(testdata[[#This Row],[price]],0,0,-testdata[[#This Row],[PdInt]],1)))</f>
        <v>277.69657894736844</v>
      </c>
      <c r="AD420" s="14">
        <f ca="1">IF(testdata[[#This Row],[i]]&lt;11,testdata[[#This Row],[price]],(4*testdata[[#This Row],[iTrend]]+3*AC419+2*AC418+AC417)/10)</f>
        <v>277.08828731487813</v>
      </c>
      <c r="AE420" s="14">
        <f>(4*testdata[[#This Row],[price]]+3*H419+2*H418+H417)/10</f>
        <v>282.02349999999996</v>
      </c>
      <c r="AF420" t="str">
        <f ca="1">IF(OR(ROUND(testdata[[#This Row],[Trendline]],4)&lt;&gt;Table3[[#This Row],[Trendline]],ROUND(testdata[[#This Row],[SmPrice]],4)&lt;&gt;Table3[[#This Row],[SmPrice]]),"ERR","")</f>
        <v/>
      </c>
      <c r="AG420" s="3">
        <v>43342</v>
      </c>
      <c r="AH420" s="14">
        <v>19.085899999999999</v>
      </c>
      <c r="AI420" s="35">
        <v>19</v>
      </c>
      <c r="AJ420" s="14">
        <v>277.69659999999999</v>
      </c>
      <c r="AK420" s="14">
        <v>277.0883</v>
      </c>
      <c r="AL420" s="14">
        <v>282.02350000000001</v>
      </c>
    </row>
    <row r="421" spans="1:38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31">
        <f>(testdata[[#This Row],[high]]+testdata[[#This Row],[low]])/2</f>
        <v>281.73</v>
      </c>
      <c r="I421" s="24">
        <f>(4*testdata[[#This Row],[price]]+3*H420+2*H419+H418)/10</f>
        <v>281.99350000000004</v>
      </c>
      <c r="J421" s="9">
        <f>(0.0962*testdata[[#This Row],[smooth]]+0.5769*I419-0.5769*I417-0.0962*I415)*(0.075*$Z420+0.54)</f>
        <v>2.9521699471213756</v>
      </c>
      <c r="K421" s="14">
        <f t="shared" si="6"/>
        <v>1.4605514848862275</v>
      </c>
      <c r="L421" s="14">
        <f>(0.0962*testdata[[#This Row],[detrender]]+0.5769*J419-0.5769*J417-0.0962*J415)*(0.075*$Z420+0.54)</f>
        <v>0.93470311706079312</v>
      </c>
      <c r="M421" s="9">
        <f>(0.0962*testdata[[#This Row],[I1]]+0.5769*K419-0.5769*K417-0.0962*K415)*(0.075*$Z420+0.54)</f>
        <v>0.36875954106336456</v>
      </c>
      <c r="N421" s="9">
        <f>(0.0962*testdata[[#This Row],[Q1]]+0.5769*L419-0.5769*L417-0.0962*L415)*(0.075*$Z420+0.54)</f>
        <v>-5.5386142483756</v>
      </c>
      <c r="O421" s="9">
        <f>testdata[[#This Row],[I1]]-testdata[[#This Row],[JQ]]</f>
        <v>6.9991657332618278</v>
      </c>
      <c r="P421" s="9">
        <f>testdata[[#This Row],[Q1]]+testdata[[#This Row],[jI]]</f>
        <v>1.3034626581241577</v>
      </c>
      <c r="Q421" s="9">
        <f>0.2*testdata[[#This Row],[I2]]+0.8*Q420</f>
        <v>2.2056221574144903</v>
      </c>
      <c r="R421" s="9">
        <f>0.2*testdata[[#This Row],[Q2]]+0.8*R420</f>
        <v>1.6154207980672608</v>
      </c>
      <c r="S421" s="9">
        <f>testdata[[#This Row],[I2'']]*Q420+testdata[[#This Row],[Q2'']]*R420</f>
        <v>4.9571528920984385</v>
      </c>
      <c r="T421" s="9">
        <f>testdata[[#This Row],[I2'']]*R420-testdata[[#This Row],[Q2'']]*Q420</f>
        <v>2.1079129436274533</v>
      </c>
      <c r="U421" s="9">
        <f>0.2*testdata[[#This Row],[Re]]+0.8*U420</f>
        <v>10.055924013419622</v>
      </c>
      <c r="V421" s="9">
        <f>0.2*testdata[[#This Row],[Im]]+0.8*V420</f>
        <v>4.7993233186723678</v>
      </c>
      <c r="W421" s="9">
        <f>IF(AND(testdata[[#This Row],[Re'']]&lt;&gt;0,testdata[[#This Row],[Im'']]&lt;&gt;0),2*PI()/ATAN(testdata[[#This Row],[Im'']]/testdata[[#This Row],[Re'']]),0)</f>
        <v>14.110215817004219</v>
      </c>
      <c r="X421" s="9">
        <f>IF(testdata[[#This Row],[pd-atan]]&gt;1.5*Z420,1.5*Z420,IF(testdata[[#This Row],[pd-atan]]&lt;0.67*Z420,0.67*Z420,testdata[[#This Row],[pd-atan]]))</f>
        <v>14.110215817004219</v>
      </c>
      <c r="Y421" s="9">
        <f>IF(testdata[[#This Row],[pd-limit1]]&lt;6,6,IF(testdata[[#This Row],[pd-limit1]]&gt;50,50,testdata[[#This Row],[pd-limit1]]))</f>
        <v>14.110215817004219</v>
      </c>
      <c r="Z421" s="14">
        <f>0.2*testdata[[#This Row],[pd-limit2]]+0.8*Z420</f>
        <v>16.642657835004435</v>
      </c>
      <c r="AA421" s="14">
        <f>0.33*testdata[[#This Row],[period]]+0.67*AA420</f>
        <v>18.279600416059658</v>
      </c>
      <c r="AB421" s="32">
        <f>TRUNC(testdata[[#This Row],[SmPd]]+0.5,0)</f>
        <v>18</v>
      </c>
      <c r="AC421" s="14">
        <f ca="1">IF(testdata[[#This Row],[PdInt]]&lt;=0,0,AVERAGE(OFFSET(testdata[[#This Row],[price]],0,0,-testdata[[#This Row],[PdInt]],1)))</f>
        <v>278.03222222222223</v>
      </c>
      <c r="AD421" s="14">
        <f ca="1">IF(testdata[[#This Row],[i]]&lt;11,testdata[[#This Row],[price]],(4*testdata[[#This Row],[iTrend]]+3*AC420+2*AC419+AC418)/10)</f>
        <v>277.58475066833756</v>
      </c>
      <c r="AE421" s="14">
        <f>(4*testdata[[#This Row],[price]]+3*H420+2*H419+H418)/10</f>
        <v>281.99350000000004</v>
      </c>
      <c r="AF421" t="str">
        <f ca="1">IF(OR(ROUND(testdata[[#This Row],[Trendline]],4)&lt;&gt;Table3[[#This Row],[Trendline]],ROUND(testdata[[#This Row],[SmPrice]],4)&lt;&gt;Table3[[#This Row],[SmPrice]]),"ERR","")</f>
        <v/>
      </c>
      <c r="AG421" s="3">
        <v>43343</v>
      </c>
      <c r="AH421" s="14">
        <v>18.279599999999999</v>
      </c>
      <c r="AI421" s="35">
        <v>18</v>
      </c>
      <c r="AJ421" s="14">
        <v>278.03219999999999</v>
      </c>
      <c r="AK421" s="14">
        <v>277.58479999999997</v>
      </c>
      <c r="AL421" s="14">
        <v>281.99349999999998</v>
      </c>
    </row>
    <row r="422" spans="1:38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31">
        <f>(testdata[[#This Row],[high]]+testdata[[#This Row],[low]])/2</f>
        <v>281.14499999999998</v>
      </c>
      <c r="I422" s="24">
        <f>(4*testdata[[#This Row],[price]]+3*H421+2*H420+H419)/10</f>
        <v>281.65600000000006</v>
      </c>
      <c r="J422" s="9">
        <f>(0.0962*testdata[[#This Row],[smooth]]+0.5769*I420-0.5769*I418-0.0962*I416)*(0.075*$Z421+0.54)</f>
        <v>2.1505208004261771</v>
      </c>
      <c r="K422" s="14">
        <f t="shared" si="6"/>
        <v>2.434285960936736</v>
      </c>
      <c r="L422" s="14">
        <f>(0.0962*testdata[[#This Row],[detrender]]+0.5769*J420-0.5769*J418-0.0962*J416)*(0.075*$Z421+0.54)</f>
        <v>1.6741862866421611</v>
      </c>
      <c r="M422" s="9">
        <f>(0.0962*testdata[[#This Row],[I1]]+0.5769*K420-0.5769*K418-0.0962*K416)*(0.075*$Z421+0.54)</f>
        <v>-1.7186366967149593</v>
      </c>
      <c r="N422" s="9">
        <f>(0.0962*testdata[[#This Row],[Q1]]+0.5769*L420-0.5769*L418-0.0962*L416)*(0.075*$Z421+0.54)</f>
        <v>-1.9962472350278</v>
      </c>
      <c r="O422" s="9">
        <f>testdata[[#This Row],[I1]]-testdata[[#This Row],[JQ]]</f>
        <v>4.4305331959645358</v>
      </c>
      <c r="P422" s="9">
        <f>testdata[[#This Row],[Q1]]+testdata[[#This Row],[jI]]</f>
        <v>-4.4450410072798263E-2</v>
      </c>
      <c r="Q422" s="9">
        <f>0.2*testdata[[#This Row],[I2]]+0.8*Q421</f>
        <v>2.6506043651244995</v>
      </c>
      <c r="R422" s="9">
        <f>0.2*testdata[[#This Row],[Q2]]+0.8*R421</f>
        <v>1.283446556439249</v>
      </c>
      <c r="S422" s="9">
        <f>testdata[[#This Row],[I2'']]*Q421+testdata[[#This Row],[Q2'']]*R421</f>
        <v>7.9195379787379334</v>
      </c>
      <c r="T422" s="9">
        <f>testdata[[#This Row],[I2'']]*R421-testdata[[#This Row],[Q2'']]*Q421</f>
        <v>1.4510432561302493</v>
      </c>
      <c r="U422" s="9">
        <f>0.2*testdata[[#This Row],[Re]]+0.8*U421</f>
        <v>9.6286468064832835</v>
      </c>
      <c r="V422" s="9">
        <f>0.2*testdata[[#This Row],[Im]]+0.8*V421</f>
        <v>4.1296673061639444</v>
      </c>
      <c r="W422" s="9">
        <f>IF(AND(testdata[[#This Row],[Re'']]&lt;&gt;0,testdata[[#This Row],[Im'']]&lt;&gt;0),2*PI()/ATAN(testdata[[#This Row],[Im'']]/testdata[[#This Row],[Re'']]),0)</f>
        <v>15.507752872910972</v>
      </c>
      <c r="X422" s="9">
        <f>IF(testdata[[#This Row],[pd-atan]]&gt;1.5*Z421,1.5*Z421,IF(testdata[[#This Row],[pd-atan]]&lt;0.67*Z421,0.67*Z421,testdata[[#This Row],[pd-atan]]))</f>
        <v>15.507752872910972</v>
      </c>
      <c r="Y422" s="9">
        <f>IF(testdata[[#This Row],[pd-limit1]]&lt;6,6,IF(testdata[[#This Row],[pd-limit1]]&gt;50,50,testdata[[#This Row],[pd-limit1]]))</f>
        <v>15.507752872910972</v>
      </c>
      <c r="Z422" s="14">
        <f>0.2*testdata[[#This Row],[pd-limit2]]+0.8*Z421</f>
        <v>16.415676842585743</v>
      </c>
      <c r="AA422" s="14">
        <f>0.33*testdata[[#This Row],[period]]+0.67*AA421</f>
        <v>17.664505636813267</v>
      </c>
      <c r="AB422" s="32">
        <f>TRUNC(testdata[[#This Row],[SmPd]]+0.5,0)</f>
        <v>18</v>
      </c>
      <c r="AC422" s="14">
        <f ca="1">IF(testdata[[#This Row],[PdInt]]&lt;=0,0,AVERAGE(OFFSET(testdata[[#This Row],[price]],0,0,-testdata[[#This Row],[PdInt]],1)))</f>
        <v>278.24916666666672</v>
      </c>
      <c r="AD422" s="14">
        <f ca="1">IF(testdata[[#This Row],[i]]&lt;11,testdata[[#This Row],[price]],(4*testdata[[#This Row],[iTrend]]+3*AC421+2*AC420+AC419)/10)</f>
        <v>277.95747412280707</v>
      </c>
      <c r="AE422" s="14">
        <f>(4*testdata[[#This Row],[price]]+3*H421+2*H420+H419)/10</f>
        <v>281.65600000000006</v>
      </c>
      <c r="AF422" t="str">
        <f ca="1">IF(OR(ROUND(testdata[[#This Row],[Trendline]],4)&lt;&gt;Table3[[#This Row],[Trendline]],ROUND(testdata[[#This Row],[SmPrice]],4)&lt;&gt;Table3[[#This Row],[SmPrice]]),"ERR","")</f>
        <v/>
      </c>
      <c r="AG422" s="3">
        <v>43347</v>
      </c>
      <c r="AH422" s="14">
        <v>17.6645</v>
      </c>
      <c r="AI422" s="35">
        <v>18</v>
      </c>
      <c r="AJ422" s="14">
        <v>278.24919999999997</v>
      </c>
      <c r="AK422" s="14">
        <v>277.95749999999998</v>
      </c>
      <c r="AL422" s="14">
        <v>281.65600000000001</v>
      </c>
    </row>
    <row r="423" spans="1:38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31">
        <f>(testdata[[#This Row],[high]]+testdata[[#This Row],[low]])/2</f>
        <v>280.48</v>
      </c>
      <c r="I423" s="24">
        <f>(4*testdata[[#This Row],[price]]+3*H422+2*H421+H420)/10</f>
        <v>281.09749999999997</v>
      </c>
      <c r="J423" s="9">
        <f>(0.0962*testdata[[#This Row],[smooth]]+0.5769*I421-0.5769*I419-0.0962*I417)*(0.075*$Z422+0.54)</f>
        <v>0.74273467456319564</v>
      </c>
      <c r="K423" s="14">
        <f t="shared" si="6"/>
        <v>3.1411562761428415</v>
      </c>
      <c r="L423" s="14">
        <f>(0.0962*testdata[[#This Row],[detrender]]+0.5769*J421-0.5769*J419-0.0962*J417)*(0.075*$Z422+0.54)</f>
        <v>0.39973534053699178</v>
      </c>
      <c r="M423" s="9">
        <f>(0.0962*testdata[[#This Row],[I1]]+0.5769*K421-0.5769*K419-0.0962*K417)*(0.075*$Z422+0.54)</f>
        <v>-0.94531427797721268</v>
      </c>
      <c r="N423" s="9">
        <f>(0.0962*testdata[[#This Row],[Q1]]+0.5769*L421-0.5769*L419-0.0962*L417)*(0.075*$Z422+0.54)</f>
        <v>2.5520466636196364</v>
      </c>
      <c r="O423" s="9">
        <f>testdata[[#This Row],[I1]]-testdata[[#This Row],[JQ]]</f>
        <v>0.58910961252320515</v>
      </c>
      <c r="P423" s="9">
        <f>testdata[[#This Row],[Q1]]+testdata[[#This Row],[jI]]</f>
        <v>-0.5455789374402209</v>
      </c>
      <c r="Q423" s="9">
        <f>0.2*testdata[[#This Row],[I2]]+0.8*Q422</f>
        <v>2.2383054146042407</v>
      </c>
      <c r="R423" s="9">
        <f>0.2*testdata[[#This Row],[Q2]]+0.8*R422</f>
        <v>0.91764145766335514</v>
      </c>
      <c r="S423" s="9">
        <f>testdata[[#This Row],[I2'']]*Q422+testdata[[#This Row],[Q2'']]*R422</f>
        <v>7.1106058713157285</v>
      </c>
      <c r="T423" s="9">
        <f>testdata[[#This Row],[I2'']]*R422-testdata[[#This Row],[Q2'']]*Q422</f>
        <v>0.44044092333144036</v>
      </c>
      <c r="U423" s="9">
        <f>0.2*testdata[[#This Row],[Re]]+0.8*U422</f>
        <v>9.1250386194497732</v>
      </c>
      <c r="V423" s="9">
        <f>0.2*testdata[[#This Row],[Im]]+0.8*V422</f>
        <v>3.3918220295974435</v>
      </c>
      <c r="W423" s="9">
        <f>IF(AND(testdata[[#This Row],[Re'']]&lt;&gt;0,testdata[[#This Row],[Im'']]&lt;&gt;0),2*PI()/ATAN(testdata[[#This Row],[Im'']]/testdata[[#This Row],[Re'']]),0)</f>
        <v>17.655410924731303</v>
      </c>
      <c r="X423" s="9">
        <f>IF(testdata[[#This Row],[pd-atan]]&gt;1.5*Z422,1.5*Z422,IF(testdata[[#This Row],[pd-atan]]&lt;0.67*Z422,0.67*Z422,testdata[[#This Row],[pd-atan]]))</f>
        <v>17.655410924731303</v>
      </c>
      <c r="Y423" s="9">
        <f>IF(testdata[[#This Row],[pd-limit1]]&lt;6,6,IF(testdata[[#This Row],[pd-limit1]]&gt;50,50,testdata[[#This Row],[pd-limit1]]))</f>
        <v>17.655410924731303</v>
      </c>
      <c r="Z423" s="14">
        <f>0.2*testdata[[#This Row],[pd-limit2]]+0.8*Z422</f>
        <v>16.663623659014856</v>
      </c>
      <c r="AA423" s="14">
        <f>0.33*testdata[[#This Row],[period]]+0.67*AA422</f>
        <v>17.334214584139794</v>
      </c>
      <c r="AB423" s="32">
        <f>TRUNC(testdata[[#This Row],[SmPd]]+0.5,0)</f>
        <v>17</v>
      </c>
      <c r="AC423" s="14">
        <f ca="1">IF(testdata[[#This Row],[PdInt]]&lt;=0,0,AVERAGE(OFFSET(testdata[[#This Row],[price]],0,0,-testdata[[#This Row],[PdInt]],1)))</f>
        <v>278.625</v>
      </c>
      <c r="AD423" s="14">
        <f ca="1">IF(testdata[[#This Row],[i]]&lt;11,testdata[[#This Row],[price]],(4*testdata[[#This Row],[iTrend]]+3*AC422+2*AC421+AC420)/10)</f>
        <v>278.30085233918129</v>
      </c>
      <c r="AE423" s="14">
        <f>(4*testdata[[#This Row],[price]]+3*H422+2*H421+H420)/10</f>
        <v>281.09749999999997</v>
      </c>
      <c r="AF423" t="str">
        <f ca="1">IF(OR(ROUND(testdata[[#This Row],[Trendline]],4)&lt;&gt;Table3[[#This Row],[Trendline]],ROUND(testdata[[#This Row],[SmPrice]],4)&lt;&gt;Table3[[#This Row],[SmPrice]]),"ERR","")</f>
        <v/>
      </c>
      <c r="AG423" s="3">
        <v>43348</v>
      </c>
      <c r="AH423" s="14">
        <v>17.334199999999999</v>
      </c>
      <c r="AI423" s="35">
        <v>17</v>
      </c>
      <c r="AJ423" s="14">
        <v>278.625</v>
      </c>
      <c r="AK423" s="14">
        <v>278.30090000000001</v>
      </c>
      <c r="AL423" s="14">
        <v>281.09750000000003</v>
      </c>
    </row>
    <row r="424" spans="1:38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31">
        <f>(testdata[[#This Row],[high]]+testdata[[#This Row],[low]])/2</f>
        <v>279.98</v>
      </c>
      <c r="I424" s="24">
        <f>(4*testdata[[#This Row],[price]]+3*H423+2*H422+H421)/10</f>
        <v>280.53800000000001</v>
      </c>
      <c r="J424" s="9">
        <f>(0.0962*testdata[[#This Row],[smooth]]+0.5769*I422-0.5769*I420-0.0962*I418)*(0.075*$Z423+0.54)</f>
        <v>-0.37170293421328532</v>
      </c>
      <c r="K424" s="14">
        <f t="shared" si="6"/>
        <v>2.9521699471213756</v>
      </c>
      <c r="L424" s="14">
        <f>(0.0962*testdata[[#This Row],[detrender]]+0.5769*J422-0.5769*J420-0.0962*J418)*(0.075*$Z423+0.54)</f>
        <v>-1.3383206030294681</v>
      </c>
      <c r="M424" s="9">
        <f>(0.0962*testdata[[#This Row],[I1]]+0.5769*K422-0.5769*K420-0.0962*K418)*(0.075*$Z423+0.54)</f>
        <v>0.91132597387945546</v>
      </c>
      <c r="N424" s="9">
        <f>(0.0962*testdata[[#This Row],[Q1]]+0.5769*L422-0.5769*L420-0.0962*L418)*(0.075*$Z423+0.54)</f>
        <v>2.4740094760924958</v>
      </c>
      <c r="O424" s="9">
        <f>testdata[[#This Row],[I1]]-testdata[[#This Row],[JQ]]</f>
        <v>0.47816047102887982</v>
      </c>
      <c r="P424" s="9">
        <f>testdata[[#This Row],[Q1]]+testdata[[#This Row],[jI]]</f>
        <v>-0.42699462915001263</v>
      </c>
      <c r="Q424" s="9">
        <f>0.2*testdata[[#This Row],[I2]]+0.8*Q423</f>
        <v>1.8862764258891687</v>
      </c>
      <c r="R424" s="9">
        <f>0.2*testdata[[#This Row],[Q2]]+0.8*R423</f>
        <v>0.64871424030068159</v>
      </c>
      <c r="S424" s="9">
        <f>testdata[[#This Row],[I2'']]*Q423+testdata[[#This Row],[Q2'']]*R423</f>
        <v>4.8173498185845549</v>
      </c>
      <c r="T424" s="9">
        <f>testdata[[#This Row],[I2'']]*R423-testdata[[#This Row],[Q2'']]*Q423</f>
        <v>0.27890485241306839</v>
      </c>
      <c r="U424" s="9">
        <f>0.2*testdata[[#This Row],[Re]]+0.8*U423</f>
        <v>8.2635008592767303</v>
      </c>
      <c r="V424" s="9">
        <f>0.2*testdata[[#This Row],[Im]]+0.8*V423</f>
        <v>2.7692385941605688</v>
      </c>
      <c r="W424" s="9">
        <f>IF(AND(testdata[[#This Row],[Re'']]&lt;&gt;0,testdata[[#This Row],[Im'']]&lt;&gt;0),2*PI()/ATAN(testdata[[#This Row],[Im'']]/testdata[[#This Row],[Re'']]),0)</f>
        <v>19.431236806816145</v>
      </c>
      <c r="X424" s="9">
        <f>IF(testdata[[#This Row],[pd-atan]]&gt;1.5*Z423,1.5*Z423,IF(testdata[[#This Row],[pd-atan]]&lt;0.67*Z423,0.67*Z423,testdata[[#This Row],[pd-atan]]))</f>
        <v>19.431236806816145</v>
      </c>
      <c r="Y424" s="9">
        <f>IF(testdata[[#This Row],[pd-limit1]]&lt;6,6,IF(testdata[[#This Row],[pd-limit1]]&gt;50,50,testdata[[#This Row],[pd-limit1]]))</f>
        <v>19.431236806816145</v>
      </c>
      <c r="Z424" s="14">
        <f>0.2*testdata[[#This Row],[pd-limit2]]+0.8*Z423</f>
        <v>17.217146288575115</v>
      </c>
      <c r="AA424" s="14">
        <f>0.33*testdata[[#This Row],[period]]+0.67*AA423</f>
        <v>17.29558204660345</v>
      </c>
      <c r="AB424" s="32">
        <f>TRUNC(testdata[[#This Row],[SmPd]]+0.5,0)</f>
        <v>17</v>
      </c>
      <c r="AC424" s="14">
        <f ca="1">IF(testdata[[#This Row],[PdInt]]&lt;=0,0,AVERAGE(OFFSET(testdata[[#This Row],[price]],0,0,-testdata[[#This Row],[PdInt]],1)))</f>
        <v>278.92676470588231</v>
      </c>
      <c r="AD424" s="14">
        <f ca="1">IF(testdata[[#This Row],[i]]&lt;11,testdata[[#This Row],[price]],(4*testdata[[#This Row],[iTrend]]+3*AC423+2*AC422+AC421)/10)</f>
        <v>278.61126143790847</v>
      </c>
      <c r="AE424" s="14">
        <f>(4*testdata[[#This Row],[price]]+3*H423+2*H422+H421)/10</f>
        <v>280.53800000000001</v>
      </c>
      <c r="AF424" t="str">
        <f ca="1">IF(OR(ROUND(testdata[[#This Row],[Trendline]],4)&lt;&gt;Table3[[#This Row],[Trendline]],ROUND(testdata[[#This Row],[SmPrice]],4)&lt;&gt;Table3[[#This Row],[SmPrice]]),"ERR","")</f>
        <v/>
      </c>
      <c r="AG424" s="3">
        <v>43349</v>
      </c>
      <c r="AH424" s="14">
        <v>17.2956</v>
      </c>
      <c r="AI424" s="35">
        <v>17</v>
      </c>
      <c r="AJ424" s="14">
        <v>278.92680000000001</v>
      </c>
      <c r="AK424" s="14">
        <v>278.61130000000003</v>
      </c>
      <c r="AL424" s="14">
        <v>280.53800000000001</v>
      </c>
    </row>
    <row r="425" spans="1:38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31">
        <f>(testdata[[#This Row],[high]]+testdata[[#This Row],[low]])/2</f>
        <v>279.45500000000004</v>
      </c>
      <c r="I425" s="24">
        <f>(4*testdata[[#This Row],[price]]+3*H424+2*H423+H422)/10</f>
        <v>279.98650000000004</v>
      </c>
      <c r="J425" s="9">
        <f>(0.0962*testdata[[#This Row],[smooth]]+0.5769*I423-0.5769*I421-0.0962*I419)*(0.075*$Z424+0.54)</f>
        <v>-1.2211566075994764</v>
      </c>
      <c r="K425" s="14">
        <f t="shared" si="6"/>
        <v>2.1505208004261771</v>
      </c>
      <c r="L425" s="14">
        <f>(0.0962*testdata[[#This Row],[detrender]]+0.5769*J423-0.5769*J421-0.0962*J419)*(0.075*$Z424+0.54)</f>
        <v>-2.9781778602404501</v>
      </c>
      <c r="M425" s="9">
        <f>(0.0962*testdata[[#This Row],[I1]]+0.5769*K423-0.5769*K421-0.0962*K419)*(0.075*$Z424+0.54)</f>
        <v>1.7145257780469418</v>
      </c>
      <c r="N425" s="9">
        <f>(0.0962*testdata[[#This Row],[Q1]]+0.5769*L423-0.5769*L421-0.0962*L419)*(0.075*$Z424+0.54)</f>
        <v>-0.75762177052341573</v>
      </c>
      <c r="O425" s="9">
        <f>testdata[[#This Row],[I1]]-testdata[[#This Row],[JQ]]</f>
        <v>2.9081425709495927</v>
      </c>
      <c r="P425" s="9">
        <f>testdata[[#This Row],[Q1]]+testdata[[#This Row],[jI]]</f>
        <v>-1.2636520821935082</v>
      </c>
      <c r="Q425" s="9">
        <f>0.2*testdata[[#This Row],[I2]]+0.8*Q424</f>
        <v>2.0906496549012537</v>
      </c>
      <c r="R425" s="9">
        <f>0.2*testdata[[#This Row],[Q2]]+0.8*R424</f>
        <v>0.26624097580184369</v>
      </c>
      <c r="S425" s="9">
        <f>testdata[[#This Row],[I2'']]*Q424+testdata[[#This Row],[Q2'']]*R424</f>
        <v>4.1162574711877653</v>
      </c>
      <c r="T425" s="9">
        <f>testdata[[#This Row],[I2'']]*R424-testdata[[#This Row],[Q2'']]*Q424</f>
        <v>0.85403012635340259</v>
      </c>
      <c r="U425" s="9">
        <f>0.2*testdata[[#This Row],[Re]]+0.8*U424</f>
        <v>7.434052181658938</v>
      </c>
      <c r="V425" s="9">
        <f>0.2*testdata[[#This Row],[Im]]+0.8*V424</f>
        <v>2.3861969005991357</v>
      </c>
      <c r="W425" s="9">
        <f>IF(AND(testdata[[#This Row],[Re'']]&lt;&gt;0,testdata[[#This Row],[Im'']]&lt;&gt;0),2*PI()/ATAN(testdata[[#This Row],[Im'']]/testdata[[#This Row],[Re'']]),0)</f>
        <v>20.229611758515087</v>
      </c>
      <c r="X425" s="9">
        <f>IF(testdata[[#This Row],[pd-atan]]&gt;1.5*Z424,1.5*Z424,IF(testdata[[#This Row],[pd-atan]]&lt;0.67*Z424,0.67*Z424,testdata[[#This Row],[pd-atan]]))</f>
        <v>20.229611758515087</v>
      </c>
      <c r="Y425" s="9">
        <f>IF(testdata[[#This Row],[pd-limit1]]&lt;6,6,IF(testdata[[#This Row],[pd-limit1]]&gt;50,50,testdata[[#This Row],[pd-limit1]]))</f>
        <v>20.229611758515087</v>
      </c>
      <c r="Z425" s="14">
        <f>0.2*testdata[[#This Row],[pd-limit2]]+0.8*Z424</f>
        <v>17.819639382563111</v>
      </c>
      <c r="AA425" s="14">
        <f>0.33*testdata[[#This Row],[period]]+0.67*AA424</f>
        <v>17.468520967470138</v>
      </c>
      <c r="AB425" s="32">
        <f>TRUNC(testdata[[#This Row],[SmPd]]+0.5,0)</f>
        <v>17</v>
      </c>
      <c r="AC425" s="14">
        <f ca="1">IF(testdata[[#This Row],[PdInt]]&lt;=0,0,AVERAGE(OFFSET(testdata[[#This Row],[price]],0,0,-testdata[[#This Row],[PdInt]],1)))</f>
        <v>279.17705882352942</v>
      </c>
      <c r="AD425" s="14">
        <f ca="1">IF(testdata[[#This Row],[i]]&lt;11,testdata[[#This Row],[price]],(4*testdata[[#This Row],[iTrend]]+3*AC424+2*AC423+AC422)/10)</f>
        <v>278.89876960784312</v>
      </c>
      <c r="AE425" s="14">
        <f>(4*testdata[[#This Row],[price]]+3*H424+2*H423+H422)/10</f>
        <v>279.98650000000004</v>
      </c>
      <c r="AF425" t="str">
        <f ca="1">IF(OR(ROUND(testdata[[#This Row],[Trendline]],4)&lt;&gt;Table3[[#This Row],[Trendline]],ROUND(testdata[[#This Row],[SmPrice]],4)&lt;&gt;Table3[[#This Row],[SmPrice]]),"ERR","")</f>
        <v/>
      </c>
      <c r="AG425" s="3">
        <v>43350</v>
      </c>
      <c r="AH425" s="14">
        <v>17.468499999999999</v>
      </c>
      <c r="AI425" s="35">
        <v>17</v>
      </c>
      <c r="AJ425" s="14">
        <v>279.1771</v>
      </c>
      <c r="AK425" s="14">
        <v>278.89879999999999</v>
      </c>
      <c r="AL425" s="14">
        <v>279.98649999999998</v>
      </c>
    </row>
    <row r="426" spans="1:38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31">
        <f>(testdata[[#This Row],[high]]+testdata[[#This Row],[low]])/2</f>
        <v>280.185</v>
      </c>
      <c r="I426" s="24">
        <f>(4*testdata[[#This Row],[price]]+3*H425+2*H424+H423)/10</f>
        <v>279.9545</v>
      </c>
      <c r="J426" s="9">
        <f>(0.0962*testdata[[#This Row],[smooth]]+0.5769*I424-0.5769*I422-0.0962*I420)*(0.075*$Z425+0.54)</f>
        <v>-1.5837656905917279</v>
      </c>
      <c r="K426" s="14">
        <f t="shared" si="6"/>
        <v>0.74273467456319564</v>
      </c>
      <c r="L426" s="14">
        <f>(0.0962*testdata[[#This Row],[detrender]]+0.5769*J424-0.5769*J422-0.0962*J420)*(0.075*$Z425+0.54)</f>
        <v>-3.5833284504055687</v>
      </c>
      <c r="M426" s="9">
        <f>(0.0962*testdata[[#This Row],[I1]]+0.5769*K424-0.5769*K422-0.0962*K420)*(0.075*$Z425+0.54)</f>
        <v>0.42349978513707232</v>
      </c>
      <c r="N426" s="9">
        <f>(0.0962*testdata[[#This Row],[Q1]]+0.5769*L424-0.5769*L422-0.0962*L420)*(0.075*$Z425+0.54)</f>
        <v>-3.7251610154078065</v>
      </c>
      <c r="O426" s="9">
        <f>testdata[[#This Row],[I1]]-testdata[[#This Row],[JQ]]</f>
        <v>4.4678956899710025</v>
      </c>
      <c r="P426" s="9">
        <f>testdata[[#This Row],[Q1]]+testdata[[#This Row],[jI]]</f>
        <v>-3.1598286652684964</v>
      </c>
      <c r="Q426" s="9">
        <f>0.2*testdata[[#This Row],[I2]]+0.8*Q425</f>
        <v>2.5660988619152034</v>
      </c>
      <c r="R426" s="9">
        <f>0.2*testdata[[#This Row],[Q2]]+0.8*R425</f>
        <v>-0.41897295241222432</v>
      </c>
      <c r="S426" s="9">
        <f>testdata[[#This Row],[I2'']]*Q425+testdata[[#This Row],[Q2'']]*R425</f>
        <v>5.2532659324207103</v>
      </c>
      <c r="T426" s="9">
        <f>testdata[[#This Row],[I2'']]*R425-testdata[[#This Row],[Q2'']]*Q425</f>
        <v>1.5591263233738806</v>
      </c>
      <c r="U426" s="9">
        <f>0.2*testdata[[#This Row],[Re]]+0.8*U425</f>
        <v>6.9978949318112935</v>
      </c>
      <c r="V426" s="9">
        <f>0.2*testdata[[#This Row],[Im]]+0.8*V425</f>
        <v>2.2207827851540847</v>
      </c>
      <c r="W426" s="9">
        <f>IF(AND(testdata[[#This Row],[Re'']]&lt;&gt;0,testdata[[#This Row],[Im'']]&lt;&gt;0),2*PI()/ATAN(testdata[[#This Row],[Im'']]/testdata[[#This Row],[Re'']]),0)</f>
        <v>20.446597087469815</v>
      </c>
      <c r="X426" s="9">
        <f>IF(testdata[[#This Row],[pd-atan]]&gt;1.5*Z425,1.5*Z425,IF(testdata[[#This Row],[pd-atan]]&lt;0.67*Z425,0.67*Z425,testdata[[#This Row],[pd-atan]]))</f>
        <v>20.446597087469815</v>
      </c>
      <c r="Y426" s="9">
        <f>IF(testdata[[#This Row],[pd-limit1]]&lt;6,6,IF(testdata[[#This Row],[pd-limit1]]&gt;50,50,testdata[[#This Row],[pd-limit1]]))</f>
        <v>20.446597087469815</v>
      </c>
      <c r="Z426" s="14">
        <f>0.2*testdata[[#This Row],[pd-limit2]]+0.8*Z425</f>
        <v>18.345030923544453</v>
      </c>
      <c r="AA426" s="14">
        <f>0.33*testdata[[#This Row],[period]]+0.67*AA425</f>
        <v>17.757769252974661</v>
      </c>
      <c r="AB426" s="32">
        <f>TRUNC(testdata[[#This Row],[SmPd]]+0.5,0)</f>
        <v>18</v>
      </c>
      <c r="AC426" s="14">
        <f ca="1">IF(testdata[[#This Row],[PdInt]]&lt;=0,0,AVERAGE(OFFSET(testdata[[#This Row],[price]],0,0,-testdata[[#This Row],[PdInt]],1)))</f>
        <v>279.23305555555561</v>
      </c>
      <c r="AD426" s="14">
        <f ca="1">IF(testdata[[#This Row],[i]]&lt;11,testdata[[#This Row],[price]],(4*testdata[[#This Row],[iTrend]]+3*AC425+2*AC424+AC423)/10)</f>
        <v>279.09419281045751</v>
      </c>
      <c r="AE426" s="14">
        <f>(4*testdata[[#This Row],[price]]+3*H425+2*H424+H423)/10</f>
        <v>279.9545</v>
      </c>
      <c r="AF426" t="str">
        <f ca="1">IF(OR(ROUND(testdata[[#This Row],[Trendline]],4)&lt;&gt;Table3[[#This Row],[Trendline]],ROUND(testdata[[#This Row],[SmPrice]],4)&lt;&gt;Table3[[#This Row],[SmPrice]]),"ERR","")</f>
        <v/>
      </c>
      <c r="AG426" s="3">
        <v>43353</v>
      </c>
      <c r="AH426" s="14">
        <v>17.7578</v>
      </c>
      <c r="AI426" s="35">
        <v>18</v>
      </c>
      <c r="AJ426" s="14">
        <v>279.23309999999998</v>
      </c>
      <c r="AK426" s="14">
        <v>279.0942</v>
      </c>
      <c r="AL426" s="14">
        <v>279.9545</v>
      </c>
    </row>
    <row r="427" spans="1:38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31">
        <f>(testdata[[#This Row],[high]]+testdata[[#This Row],[low]])/2</f>
        <v>280</v>
      </c>
      <c r="I427" s="24">
        <f>(4*testdata[[#This Row],[price]]+3*H426+2*H425+H424)/10</f>
        <v>279.94450000000001</v>
      </c>
      <c r="J427" s="9">
        <f>(0.0962*testdata[[#This Row],[smooth]]+0.5769*I425-0.5769*I423-0.0962*I421)*(0.075*$Z426+0.54)</f>
        <v>-1.6056004126474803</v>
      </c>
      <c r="K427" s="14">
        <f t="shared" si="6"/>
        <v>-0.37170293421328532</v>
      </c>
      <c r="L427" s="14">
        <f>(0.0962*testdata[[#This Row],[detrender]]+0.5769*J425-0.5769*J423-0.0962*J421)*(0.075*$Z426+0.54)</f>
        <v>-3.0106601781353826</v>
      </c>
      <c r="M427" s="9">
        <f>(0.0962*testdata[[#This Row],[I1]]+0.5769*K425-0.5769*K423-0.0962*K421)*(0.075*$Z426+0.54)</f>
        <v>-1.4326173459029381</v>
      </c>
      <c r="N427" s="9">
        <f>(0.0962*testdata[[#This Row],[Q1]]+0.5769*L425-0.5769*L423-0.0962*L421)*(0.075*$Z426+0.54)</f>
        <v>-4.4606645018919062</v>
      </c>
      <c r="O427" s="9">
        <f>testdata[[#This Row],[I1]]-testdata[[#This Row],[JQ]]</f>
        <v>4.0889615676786208</v>
      </c>
      <c r="P427" s="9">
        <f>testdata[[#This Row],[Q1]]+testdata[[#This Row],[jI]]</f>
        <v>-4.4432775240383204</v>
      </c>
      <c r="Q427" s="9">
        <f>0.2*testdata[[#This Row],[I2]]+0.8*Q426</f>
        <v>2.8706714030678873</v>
      </c>
      <c r="R427" s="9">
        <f>0.2*testdata[[#This Row],[Q2]]+0.8*R426</f>
        <v>-1.2238338667374435</v>
      </c>
      <c r="S427" s="9">
        <f>testdata[[#This Row],[I2'']]*Q426+testdata[[#This Row],[Q2'']]*R426</f>
        <v>7.8791799087540815</v>
      </c>
      <c r="T427" s="9">
        <f>testdata[[#This Row],[I2'']]*R426-testdata[[#This Row],[Q2'']]*Q426</f>
        <v>1.9377450194595414</v>
      </c>
      <c r="U427" s="9">
        <f>0.2*testdata[[#This Row],[Re]]+0.8*U426</f>
        <v>7.1741519271998513</v>
      </c>
      <c r="V427" s="9">
        <f>0.2*testdata[[#This Row],[Im]]+0.8*V426</f>
        <v>2.1641752320151761</v>
      </c>
      <c r="W427" s="9">
        <f>IF(AND(testdata[[#This Row],[Re'']]&lt;&gt;0,testdata[[#This Row],[Im'']]&lt;&gt;0),2*PI()/ATAN(testdata[[#This Row],[Im'']]/testdata[[#This Row],[Re'']]),0)</f>
        <v>21.445660776003756</v>
      </c>
      <c r="X427" s="9">
        <f>IF(testdata[[#This Row],[pd-atan]]&gt;1.5*Z426,1.5*Z426,IF(testdata[[#This Row],[pd-atan]]&lt;0.67*Z426,0.67*Z426,testdata[[#This Row],[pd-atan]]))</f>
        <v>21.445660776003756</v>
      </c>
      <c r="Y427" s="9">
        <f>IF(testdata[[#This Row],[pd-limit1]]&lt;6,6,IF(testdata[[#This Row],[pd-limit1]]&gt;50,50,testdata[[#This Row],[pd-limit1]]))</f>
        <v>21.445660776003756</v>
      </c>
      <c r="Z427" s="14">
        <f>0.2*testdata[[#This Row],[pd-limit2]]+0.8*Z426</f>
        <v>18.965156894036316</v>
      </c>
      <c r="AA427" s="14">
        <f>0.33*testdata[[#This Row],[period]]+0.67*AA426</f>
        <v>18.156207174525008</v>
      </c>
      <c r="AB427" s="32">
        <f>TRUNC(testdata[[#This Row],[SmPd]]+0.5,0)</f>
        <v>18</v>
      </c>
      <c r="AC427" s="14">
        <f ca="1">IF(testdata[[#This Row],[PdInt]]&lt;=0,0,AVERAGE(OFFSET(testdata[[#This Row],[price]],0,0,-testdata[[#This Row],[PdInt]],1)))</f>
        <v>279.60611111111115</v>
      </c>
      <c r="AD427" s="14">
        <f ca="1">IF(testdata[[#This Row],[i]]&lt;11,testdata[[#This Row],[price]],(4*testdata[[#This Row],[iTrend]]+3*AC426+2*AC425+AC424)/10)</f>
        <v>279.34044934640525</v>
      </c>
      <c r="AE427" s="14">
        <f>(4*testdata[[#This Row],[price]]+3*H426+2*H425+H424)/10</f>
        <v>279.94450000000001</v>
      </c>
      <c r="AF427" t="str">
        <f ca="1">IF(OR(ROUND(testdata[[#This Row],[Trendline]],4)&lt;&gt;Table3[[#This Row],[Trendline]],ROUND(testdata[[#This Row],[SmPrice]],4)&lt;&gt;Table3[[#This Row],[SmPrice]]),"ERR","")</f>
        <v/>
      </c>
      <c r="AG427" s="3">
        <v>43354</v>
      </c>
      <c r="AH427" s="14">
        <v>18.156199999999998</v>
      </c>
      <c r="AI427" s="35">
        <v>18</v>
      </c>
      <c r="AJ427" s="14">
        <v>279.60610000000003</v>
      </c>
      <c r="AK427" s="14">
        <v>279.34039999999999</v>
      </c>
      <c r="AL427" s="14">
        <v>279.94450000000001</v>
      </c>
    </row>
    <row r="428" spans="1:38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31">
        <f>(testdata[[#This Row],[high]]+testdata[[#This Row],[low]])/2</f>
        <v>280.72500000000002</v>
      </c>
      <c r="I428" s="24">
        <f>(4*testdata[[#This Row],[price]]+3*H427+2*H426+H425)/10</f>
        <v>280.27249999999998</v>
      </c>
      <c r="J428" s="9">
        <f>(0.0962*testdata[[#This Row],[smooth]]+0.5769*I426-0.5769*I424-0.0962*I422)*(0.075*$Z427+0.54)</f>
        <v>-0.92176024354144681</v>
      </c>
      <c r="K428" s="14">
        <f t="shared" si="6"/>
        <v>-1.2211566075994764</v>
      </c>
      <c r="L428" s="14">
        <f>(0.0962*testdata[[#This Row],[detrender]]+0.5769*J426-0.5769*J424-0.0962*J422)*(0.075*$Z427+0.54)</f>
        <v>-1.9521675213669272</v>
      </c>
      <c r="M428" s="9">
        <f>(0.0962*testdata[[#This Row],[I1]]+0.5769*K426-0.5769*K424-0.0962*K422)*(0.075*$Z427+0.54)</f>
        <v>-3.1913840401569749</v>
      </c>
      <c r="N428" s="9">
        <f>(0.0962*testdata[[#This Row],[Q1]]+0.5769*L426-0.5769*L424-0.0962*L422)*(0.075*$Z427+0.54)</f>
        <v>-3.2261643620877707</v>
      </c>
      <c r="O428" s="9">
        <f>testdata[[#This Row],[I1]]-testdata[[#This Row],[JQ]]</f>
        <v>2.005007754488294</v>
      </c>
      <c r="P428" s="9">
        <f>testdata[[#This Row],[Q1]]+testdata[[#This Row],[jI]]</f>
        <v>-5.1435515615239016</v>
      </c>
      <c r="Q428" s="9">
        <f>0.2*testdata[[#This Row],[I2]]+0.8*Q427</f>
        <v>2.6975386733519691</v>
      </c>
      <c r="R428" s="9">
        <f>0.2*testdata[[#This Row],[Q2]]+0.8*R427</f>
        <v>-2.0077774056947351</v>
      </c>
      <c r="S428" s="9">
        <f>testdata[[#This Row],[I2'']]*Q427+testdata[[#This Row],[Q2'']]*R427</f>
        <v>10.200933114220645</v>
      </c>
      <c r="T428" s="9">
        <f>testdata[[#This Row],[I2'']]*R427-testdata[[#This Row],[Q2'']]*Q427</f>
        <v>2.4623299969715733</v>
      </c>
      <c r="U428" s="9">
        <f>0.2*testdata[[#This Row],[Re]]+0.8*U427</f>
        <v>7.7795081646040103</v>
      </c>
      <c r="V428" s="9">
        <f>0.2*testdata[[#This Row],[Im]]+0.8*V427</f>
        <v>2.2238061850064557</v>
      </c>
      <c r="W428" s="9">
        <f>IF(AND(testdata[[#This Row],[Re'']]&lt;&gt;0,testdata[[#This Row],[Im'']]&lt;&gt;0),2*PI()/ATAN(testdata[[#This Row],[Im'']]/testdata[[#This Row],[Re'']]),0)</f>
        <v>22.566550717255616</v>
      </c>
      <c r="X428" s="9">
        <f>IF(testdata[[#This Row],[pd-atan]]&gt;1.5*Z427,1.5*Z427,IF(testdata[[#This Row],[pd-atan]]&lt;0.67*Z427,0.67*Z427,testdata[[#This Row],[pd-atan]]))</f>
        <v>22.566550717255616</v>
      </c>
      <c r="Y428" s="9">
        <f>IF(testdata[[#This Row],[pd-limit1]]&lt;6,6,IF(testdata[[#This Row],[pd-limit1]]&gt;50,50,testdata[[#This Row],[pd-limit1]]))</f>
        <v>22.566550717255616</v>
      </c>
      <c r="Z428" s="14">
        <f>0.2*testdata[[#This Row],[pd-limit2]]+0.8*Z427</f>
        <v>19.685435658680177</v>
      </c>
      <c r="AA428" s="14">
        <f>0.33*testdata[[#This Row],[period]]+0.67*AA427</f>
        <v>18.660852574296214</v>
      </c>
      <c r="AB428" s="32">
        <f>TRUNC(testdata[[#This Row],[SmPd]]+0.5,0)</f>
        <v>19</v>
      </c>
      <c r="AC428" s="14">
        <f ca="1">IF(testdata[[#This Row],[PdInt]]&lt;=0,0,AVERAGE(OFFSET(testdata[[#This Row],[price]],0,0,-testdata[[#This Row],[PdInt]],1)))</f>
        <v>279.66500000000008</v>
      </c>
      <c r="AD428" s="14">
        <f ca="1">IF(testdata[[#This Row],[i]]&lt;11,testdata[[#This Row],[price]],(4*testdata[[#This Row],[iTrend]]+3*AC427+2*AC426+AC425)/10)</f>
        <v>279.51215032679744</v>
      </c>
      <c r="AE428" s="14">
        <f>(4*testdata[[#This Row],[price]]+3*H427+2*H426+H425)/10</f>
        <v>280.27249999999998</v>
      </c>
      <c r="AF428" t="str">
        <f ca="1">IF(OR(ROUND(testdata[[#This Row],[Trendline]],4)&lt;&gt;Table3[[#This Row],[Trendline]],ROUND(testdata[[#This Row],[SmPrice]],4)&lt;&gt;Table3[[#This Row],[SmPrice]]),"ERR","")</f>
        <v/>
      </c>
      <c r="AG428" s="3">
        <v>43355</v>
      </c>
      <c r="AH428" s="14">
        <v>18.660900000000002</v>
      </c>
      <c r="AI428" s="35">
        <v>19</v>
      </c>
      <c r="AJ428" s="14">
        <v>279.66500000000002</v>
      </c>
      <c r="AK428" s="14">
        <v>279.51220000000001</v>
      </c>
      <c r="AL428" s="14">
        <v>280.27249999999998</v>
      </c>
    </row>
    <row r="429" spans="1:38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31">
        <f>(testdata[[#This Row],[high]]+testdata[[#This Row],[low]])/2</f>
        <v>282.185</v>
      </c>
      <c r="I429" s="24">
        <f>(4*testdata[[#This Row],[price]]+3*H428+2*H427+H426)/10</f>
        <v>281.11</v>
      </c>
      <c r="J429" s="9">
        <f>(0.0962*testdata[[#This Row],[smooth]]+0.5769*I427-0.5769*I425-0.0962*I423)*(0.075*$Z428+0.54)</f>
        <v>-4.643242444074671E-2</v>
      </c>
      <c r="K429" s="14">
        <f t="shared" si="6"/>
        <v>-1.5837656905917279</v>
      </c>
      <c r="L429" s="14">
        <f>(0.0962*testdata[[#This Row],[detrender]]+0.5769*J427-0.5769*J425-0.0962*J423)*(0.075*$Z428+0.54)</f>
        <v>-0.60029163430815846</v>
      </c>
      <c r="M429" s="9">
        <f>(0.0962*testdata[[#This Row],[I1]]+0.5769*K427-0.5769*K425-0.0962*K423)*(0.075*$Z428+0.54)</f>
        <v>-3.8505489637248194</v>
      </c>
      <c r="N429" s="9">
        <f>(0.0962*testdata[[#This Row],[Q1]]+0.5769*L427-0.5769*L425-0.0962*L423)*(0.075*$Z428+0.54)</f>
        <v>-0.23176921342009904</v>
      </c>
      <c r="O429" s="9">
        <f>testdata[[#This Row],[I1]]-testdata[[#This Row],[JQ]]</f>
        <v>-1.3519964771716289</v>
      </c>
      <c r="P429" s="9">
        <f>testdata[[#This Row],[Q1]]+testdata[[#This Row],[jI]]</f>
        <v>-4.4508405980329782</v>
      </c>
      <c r="Q429" s="9">
        <f>0.2*testdata[[#This Row],[I2]]+0.8*Q428</f>
        <v>1.8876316432472495</v>
      </c>
      <c r="R429" s="9">
        <f>0.2*testdata[[#This Row],[Q2]]+0.8*R428</f>
        <v>-2.4963900441623839</v>
      </c>
      <c r="S429" s="9">
        <f>testdata[[#This Row],[I2'']]*Q428+testdata[[#This Row],[Q2'']]*R428</f>
        <v>10.1041548851729</v>
      </c>
      <c r="T429" s="9">
        <f>testdata[[#This Row],[I2'']]*R428-testdata[[#This Row],[Q2'']]*Q428</f>
        <v>2.9441645243126082</v>
      </c>
      <c r="U429" s="9">
        <f>0.2*testdata[[#This Row],[Re]]+0.8*U428</f>
        <v>8.2444375087177892</v>
      </c>
      <c r="V429" s="9">
        <f>0.2*testdata[[#This Row],[Im]]+0.8*V428</f>
        <v>2.3678778528676863</v>
      </c>
      <c r="W429" s="9">
        <f>IF(AND(testdata[[#This Row],[Re'']]&lt;&gt;0,testdata[[#This Row],[Im'']]&lt;&gt;0),2*PI()/ATAN(testdata[[#This Row],[Im'']]/testdata[[#This Row],[Re'']]),0)</f>
        <v>22.465529915713521</v>
      </c>
      <c r="X429" s="9">
        <f>IF(testdata[[#This Row],[pd-atan]]&gt;1.5*Z428,1.5*Z428,IF(testdata[[#This Row],[pd-atan]]&lt;0.67*Z428,0.67*Z428,testdata[[#This Row],[pd-atan]]))</f>
        <v>22.465529915713521</v>
      </c>
      <c r="Y429" s="9">
        <f>IF(testdata[[#This Row],[pd-limit1]]&lt;6,6,IF(testdata[[#This Row],[pd-limit1]]&gt;50,50,testdata[[#This Row],[pd-limit1]]))</f>
        <v>22.465529915713521</v>
      </c>
      <c r="Z429" s="14">
        <f>0.2*testdata[[#This Row],[pd-limit2]]+0.8*Z428</f>
        <v>20.241454510086847</v>
      </c>
      <c r="AA429" s="14">
        <f>0.33*testdata[[#This Row],[period]]+0.67*AA428</f>
        <v>19.182451213107122</v>
      </c>
      <c r="AB429" s="32">
        <f>TRUNC(testdata[[#This Row],[SmPd]]+0.5,0)</f>
        <v>19</v>
      </c>
      <c r="AC429" s="14">
        <f ca="1">IF(testdata[[#This Row],[PdInt]]&lt;=0,0,AVERAGE(OFFSET(testdata[[#This Row],[price]],0,0,-testdata[[#This Row],[PdInt]],1)))</f>
        <v>279.98789473684218</v>
      </c>
      <c r="AD429" s="14">
        <f ca="1">IF(testdata[[#This Row],[i]]&lt;11,testdata[[#This Row],[price]],(4*testdata[[#This Row],[iTrend]]+3*AC428+2*AC427+AC426)/10)</f>
        <v>279.73918567251468</v>
      </c>
      <c r="AE429" s="14">
        <f>(4*testdata[[#This Row],[price]]+3*H428+2*H427+H426)/10</f>
        <v>281.11</v>
      </c>
      <c r="AF429" t="str">
        <f ca="1">IF(OR(ROUND(testdata[[#This Row],[Trendline]],4)&lt;&gt;Table3[[#This Row],[Trendline]],ROUND(testdata[[#This Row],[SmPrice]],4)&lt;&gt;Table3[[#This Row],[SmPrice]]),"ERR","")</f>
        <v/>
      </c>
      <c r="AG429" s="3">
        <v>43356</v>
      </c>
      <c r="AH429" s="14">
        <v>19.182500000000001</v>
      </c>
      <c r="AI429" s="35">
        <v>19</v>
      </c>
      <c r="AJ429" s="14">
        <v>279.98790000000002</v>
      </c>
      <c r="AK429" s="14">
        <v>279.73919999999998</v>
      </c>
      <c r="AL429" s="14">
        <v>281.11</v>
      </c>
    </row>
    <row r="430" spans="1:38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31">
        <f>(testdata[[#This Row],[high]]+testdata[[#This Row],[low]])/2</f>
        <v>282.3</v>
      </c>
      <c r="I430" s="24">
        <f>(4*testdata[[#This Row],[price]]+3*H429+2*H428+H427)/10</f>
        <v>281.72050000000002</v>
      </c>
      <c r="J430" s="9">
        <f>(0.0962*testdata[[#This Row],[smooth]]+0.5769*I428-0.5769*I426-0.0962*I424)*(0.075*$Z429+0.54)</f>
        <v>0.61169204279709644</v>
      </c>
      <c r="K430" s="14">
        <f t="shared" si="6"/>
        <v>-1.6056004126474803</v>
      </c>
      <c r="L430" s="14">
        <f>(0.0962*testdata[[#This Row],[detrender]]+0.5769*J428-0.5769*J426-0.0962*J424)*(0.075*$Z429+0.54)</f>
        <v>0.9807168456877261</v>
      </c>
      <c r="M430" s="9">
        <f>(0.0962*testdata[[#This Row],[I1]]+0.5769*K428-0.5769*K426-0.0962*K424)*(0.075*$Z429+0.54)</f>
        <v>-3.2341669333226508</v>
      </c>
      <c r="N430" s="9">
        <f>(0.0962*testdata[[#This Row],[Q1]]+0.5769*L428-0.5769*L426-0.0962*L424)*(0.075*$Z429+0.54)</f>
        <v>2.3958615478523151</v>
      </c>
      <c r="O430" s="9">
        <f>testdata[[#This Row],[I1]]-testdata[[#This Row],[JQ]]</f>
        <v>-4.0014619604997952</v>
      </c>
      <c r="P430" s="9">
        <f>testdata[[#This Row],[Q1]]+testdata[[#This Row],[jI]]</f>
        <v>-2.2534500876349246</v>
      </c>
      <c r="Q430" s="9">
        <f>0.2*testdata[[#This Row],[I2]]+0.8*Q429</f>
        <v>0.70981292249784056</v>
      </c>
      <c r="R430" s="9">
        <f>0.2*testdata[[#This Row],[Q2]]+0.8*R429</f>
        <v>-2.447802052856892</v>
      </c>
      <c r="S430" s="9">
        <f>testdata[[#This Row],[I2'']]*Q429+testdata[[#This Row],[Q2'']]*R429</f>
        <v>7.4505340081249223</v>
      </c>
      <c r="T430" s="9">
        <f>testdata[[#This Row],[I2'']]*R429-testdata[[#This Row],[Q2'']]*Q429</f>
        <v>2.8485786984368309</v>
      </c>
      <c r="U430" s="9">
        <f>0.2*testdata[[#This Row],[Re]]+0.8*U429</f>
        <v>8.0856568085992162</v>
      </c>
      <c r="V430" s="9">
        <f>0.2*testdata[[#This Row],[Im]]+0.8*V429</f>
        <v>2.4640180219815155</v>
      </c>
      <c r="W430" s="9">
        <f>IF(AND(testdata[[#This Row],[Re'']]&lt;&gt;0,testdata[[#This Row],[Im'']]&lt;&gt;0),2*PI()/ATAN(testdata[[#This Row],[Im'']]/testdata[[#This Row],[Re'']]),0)</f>
        <v>21.241390275636395</v>
      </c>
      <c r="X430" s="9">
        <f>IF(testdata[[#This Row],[pd-atan]]&gt;1.5*Z429,1.5*Z429,IF(testdata[[#This Row],[pd-atan]]&lt;0.67*Z429,0.67*Z429,testdata[[#This Row],[pd-atan]]))</f>
        <v>21.241390275636395</v>
      </c>
      <c r="Y430" s="9">
        <f>IF(testdata[[#This Row],[pd-limit1]]&lt;6,6,IF(testdata[[#This Row],[pd-limit1]]&gt;50,50,testdata[[#This Row],[pd-limit1]]))</f>
        <v>21.241390275636395</v>
      </c>
      <c r="Z430" s="14">
        <f>0.2*testdata[[#This Row],[pd-limit2]]+0.8*Z429</f>
        <v>20.441441663196759</v>
      </c>
      <c r="AA430" s="14">
        <f>0.33*testdata[[#This Row],[period]]+0.67*AA429</f>
        <v>19.597918061636705</v>
      </c>
      <c r="AB430" s="32">
        <f>TRUNC(testdata[[#This Row],[SmPd]]+0.5,0)</f>
        <v>20</v>
      </c>
      <c r="AC430" s="14">
        <f ca="1">IF(testdata[[#This Row],[PdInt]]&lt;=0,0,AVERAGE(OFFSET(testdata[[#This Row],[price]],0,0,-testdata[[#This Row],[PdInt]],1)))</f>
        <v>280.10350000000005</v>
      </c>
      <c r="AD430" s="14">
        <f ca="1">IF(testdata[[#This Row],[i]]&lt;11,testdata[[#This Row],[price]],(4*testdata[[#This Row],[iTrend]]+3*AC429+2*AC428+AC427)/10)</f>
        <v>279.93137953216382</v>
      </c>
      <c r="AE430" s="14">
        <f>(4*testdata[[#This Row],[price]]+3*H429+2*H428+H427)/10</f>
        <v>281.72050000000002</v>
      </c>
      <c r="AF430" t="str">
        <f ca="1">IF(OR(ROUND(testdata[[#This Row],[Trendline]],4)&lt;&gt;Table3[[#This Row],[Trendline]],ROUND(testdata[[#This Row],[SmPrice]],4)&lt;&gt;Table3[[#This Row],[SmPrice]]),"ERR","")</f>
        <v/>
      </c>
      <c r="AG430" s="3">
        <v>43357</v>
      </c>
      <c r="AH430" s="14">
        <v>19.597899999999999</v>
      </c>
      <c r="AI430" s="35">
        <v>20</v>
      </c>
      <c r="AJ430" s="14">
        <v>280.1035</v>
      </c>
      <c r="AK430" s="14">
        <v>279.9314</v>
      </c>
      <c r="AL430" s="14">
        <v>281.72050000000002</v>
      </c>
    </row>
    <row r="431" spans="1:38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31">
        <f>(testdata[[#This Row],[high]]+testdata[[#This Row],[low]])/2</f>
        <v>281.63</v>
      </c>
      <c r="I431" s="24">
        <f>(4*testdata[[#This Row],[price]]+3*H430+2*H429+H428)/10</f>
        <v>281.85149999999999</v>
      </c>
      <c r="J431" s="9">
        <f>(0.0962*testdata[[#This Row],[smooth]]+0.5769*I429-0.5769*I427-0.0962*I425)*(0.075*$Z430+0.54)</f>
        <v>1.7658526659166944</v>
      </c>
      <c r="K431" s="14">
        <f t="shared" si="6"/>
        <v>-0.92176024354144681</v>
      </c>
      <c r="L431" s="14">
        <f>(0.0962*testdata[[#This Row],[detrender]]+0.5769*J429-0.5769*J427-0.0962*J425)*(0.075*$Z430+0.54)</f>
        <v>2.4604358393968861</v>
      </c>
      <c r="M431" s="9">
        <f>(0.0962*testdata[[#This Row],[I1]]+0.5769*K429-0.5769*K427-0.0962*K425)*(0.075*$Z430+0.54)</f>
        <v>-2.0623122910052301</v>
      </c>
      <c r="N431" s="9">
        <f>(0.0962*testdata[[#This Row],[Q1]]+0.5769*L429-0.5769*L427-0.0962*L425)*(0.075*$Z430+0.54)</f>
        <v>3.9673821702234093</v>
      </c>
      <c r="O431" s="9">
        <f>testdata[[#This Row],[I1]]-testdata[[#This Row],[JQ]]</f>
        <v>-4.8891424137648558</v>
      </c>
      <c r="P431" s="9">
        <f>testdata[[#This Row],[Q1]]+testdata[[#This Row],[jI]]</f>
        <v>0.39812354839165609</v>
      </c>
      <c r="Q431" s="9">
        <f>0.2*testdata[[#This Row],[I2]]+0.8*Q430</f>
        <v>-0.40997814475469874</v>
      </c>
      <c r="R431" s="9">
        <f>0.2*testdata[[#This Row],[Q2]]+0.8*R430</f>
        <v>-1.8786169326071827</v>
      </c>
      <c r="S431" s="9">
        <f>testdata[[#This Row],[I2'']]*Q430+testdata[[#This Row],[Q2'']]*R430</f>
        <v>4.3074745990790042</v>
      </c>
      <c r="T431" s="9">
        <f>testdata[[#This Row],[I2'']]*R430-testdata[[#This Row],[Q2'']]*Q430</f>
        <v>2.3370119195448451</v>
      </c>
      <c r="U431" s="9">
        <f>0.2*testdata[[#This Row],[Re]]+0.8*U430</f>
        <v>7.330020366695174</v>
      </c>
      <c r="V431" s="9">
        <f>0.2*testdata[[#This Row],[Im]]+0.8*V430</f>
        <v>2.4386168014941814</v>
      </c>
      <c r="W431" s="9">
        <f>IF(AND(testdata[[#This Row],[Re'']]&lt;&gt;0,testdata[[#This Row],[Im'']]&lt;&gt;0),2*PI()/ATAN(testdata[[#This Row],[Im'']]/testdata[[#This Row],[Re'']]),0)</f>
        <v>19.563394851209459</v>
      </c>
      <c r="X431" s="9">
        <f>IF(testdata[[#This Row],[pd-atan]]&gt;1.5*Z430,1.5*Z430,IF(testdata[[#This Row],[pd-atan]]&lt;0.67*Z430,0.67*Z430,testdata[[#This Row],[pd-atan]]))</f>
        <v>19.563394851209459</v>
      </c>
      <c r="Y431" s="9">
        <f>IF(testdata[[#This Row],[pd-limit1]]&lt;6,6,IF(testdata[[#This Row],[pd-limit1]]&gt;50,50,testdata[[#This Row],[pd-limit1]]))</f>
        <v>19.563394851209459</v>
      </c>
      <c r="Z431" s="14">
        <f>0.2*testdata[[#This Row],[pd-limit2]]+0.8*Z430</f>
        <v>20.2658323007993</v>
      </c>
      <c r="AA431" s="14">
        <f>0.33*testdata[[#This Row],[period]]+0.67*AA430</f>
        <v>19.818329760560363</v>
      </c>
      <c r="AB431" s="32">
        <f>TRUNC(testdata[[#This Row],[SmPd]]+0.5,0)</f>
        <v>20</v>
      </c>
      <c r="AC431" s="14">
        <f ca="1">IF(testdata[[#This Row],[PdInt]]&lt;=0,0,AVERAGE(OFFSET(testdata[[#This Row],[price]],0,0,-testdata[[#This Row],[PdInt]],1)))</f>
        <v>280.36975000000007</v>
      </c>
      <c r="AD431" s="14">
        <f ca="1">IF(testdata[[#This Row],[i]]&lt;11,testdata[[#This Row],[price]],(4*testdata[[#This Row],[iTrend]]+3*AC430+2*AC429+AC428)/10)</f>
        <v>280.14302894736846</v>
      </c>
      <c r="AE431" s="14">
        <f>(4*testdata[[#This Row],[price]]+3*H430+2*H429+H428)/10</f>
        <v>281.85149999999999</v>
      </c>
      <c r="AF431" t="str">
        <f ca="1">IF(OR(ROUND(testdata[[#This Row],[Trendline]],4)&lt;&gt;Table3[[#This Row],[Trendline]],ROUND(testdata[[#This Row],[SmPrice]],4)&lt;&gt;Table3[[#This Row],[SmPrice]]),"ERR","")</f>
        <v/>
      </c>
      <c r="AG431" s="3">
        <v>43360</v>
      </c>
      <c r="AH431" s="14">
        <v>19.818300000000001</v>
      </c>
      <c r="AI431" s="35">
        <v>20</v>
      </c>
      <c r="AJ431" s="14">
        <v>280.3698</v>
      </c>
      <c r="AK431" s="14">
        <v>280.14299999999997</v>
      </c>
      <c r="AL431" s="14">
        <v>281.85149999999999</v>
      </c>
    </row>
    <row r="432" spans="1:38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31">
        <f>(testdata[[#This Row],[high]]+testdata[[#This Row],[low]])/2</f>
        <v>282.23500000000001</v>
      </c>
      <c r="I432" s="24">
        <f>(4*testdata[[#This Row],[price]]+3*H431+2*H430+H429)/10</f>
        <v>282.06149999999997</v>
      </c>
      <c r="J432" s="9">
        <f>(0.0962*testdata[[#This Row],[smooth]]+0.5769*I430-0.5769*I428-0.0962*I426)*(0.075*$Z431+0.54)</f>
        <v>2.1383069178263066</v>
      </c>
      <c r="K432" s="14">
        <f t="shared" si="6"/>
        <v>-4.643242444074671E-2</v>
      </c>
      <c r="L432" s="14">
        <f>(0.0962*testdata[[#This Row],[detrender]]+0.5769*J430-0.5769*J428-0.0962*J426)*(0.075*$Z431+0.54)</f>
        <v>2.5599089726359114</v>
      </c>
      <c r="M432" s="9">
        <f>(0.0962*testdata[[#This Row],[I1]]+0.5769*K430-0.5769*K428-0.0962*K426)*(0.075*$Z431+0.54)</f>
        <v>-0.61325059295282414</v>
      </c>
      <c r="N432" s="9">
        <f>(0.0962*testdata[[#This Row],[Q1]]+0.5769*L430-0.5769*L428-0.0962*L426)*(0.075*$Z431+0.54)</f>
        <v>4.7027556269683242</v>
      </c>
      <c r="O432" s="9">
        <f>testdata[[#This Row],[I1]]-testdata[[#This Row],[JQ]]</f>
        <v>-4.749188051409071</v>
      </c>
      <c r="P432" s="9">
        <f>testdata[[#This Row],[Q1]]+testdata[[#This Row],[jI]]</f>
        <v>1.9466583796830874</v>
      </c>
      <c r="Q432" s="9">
        <f>0.2*testdata[[#This Row],[I2]]+0.8*Q431</f>
        <v>-1.2778201260855733</v>
      </c>
      <c r="R432" s="9">
        <f>0.2*testdata[[#This Row],[Q2]]+0.8*R431</f>
        <v>-1.1135618701491288</v>
      </c>
      <c r="S432" s="9">
        <f>testdata[[#This Row],[I2'']]*Q431+testdata[[#This Row],[Q2'']]*R431</f>
        <v>2.6158345093906528</v>
      </c>
      <c r="T432" s="9">
        <f>testdata[[#This Row],[I2'']]*R431-testdata[[#This Row],[Q2'']]*Q431</f>
        <v>1.9439984960972905</v>
      </c>
      <c r="U432" s="9">
        <f>0.2*testdata[[#This Row],[Re]]+0.8*U431</f>
        <v>6.3871831952342699</v>
      </c>
      <c r="V432" s="9">
        <f>0.2*testdata[[#This Row],[Im]]+0.8*V431</f>
        <v>2.3396931404148034</v>
      </c>
      <c r="W432" s="9">
        <f>IF(AND(testdata[[#This Row],[Re'']]&lt;&gt;0,testdata[[#This Row],[Im'']]&lt;&gt;0),2*PI()/ATAN(testdata[[#This Row],[Im'']]/testdata[[#This Row],[Re'']]),0)</f>
        <v>17.894138422268234</v>
      </c>
      <c r="X432" s="9">
        <f>IF(testdata[[#This Row],[pd-atan]]&gt;1.5*Z431,1.5*Z431,IF(testdata[[#This Row],[pd-atan]]&lt;0.67*Z431,0.67*Z431,testdata[[#This Row],[pd-atan]]))</f>
        <v>17.894138422268234</v>
      </c>
      <c r="Y432" s="9">
        <f>IF(testdata[[#This Row],[pd-limit1]]&lt;6,6,IF(testdata[[#This Row],[pd-limit1]]&gt;50,50,testdata[[#This Row],[pd-limit1]]))</f>
        <v>17.894138422268234</v>
      </c>
      <c r="Z432" s="14">
        <f>0.2*testdata[[#This Row],[pd-limit2]]+0.8*Z431</f>
        <v>19.791493525093088</v>
      </c>
      <c r="AA432" s="14">
        <f>0.33*testdata[[#This Row],[period]]+0.67*AA431</f>
        <v>19.809473802856164</v>
      </c>
      <c r="AB432" s="32">
        <f>TRUNC(testdata[[#This Row],[SmPd]]+0.5,0)</f>
        <v>20</v>
      </c>
      <c r="AC432" s="14">
        <f ca="1">IF(testdata[[#This Row],[PdInt]]&lt;=0,0,AVERAGE(OFFSET(testdata[[#This Row],[price]],0,0,-testdata[[#This Row],[PdInt]],1)))</f>
        <v>280.61500000000007</v>
      </c>
      <c r="AD432" s="14">
        <f ca="1">IF(testdata[[#This Row],[i]]&lt;11,testdata[[#This Row],[price]],(4*testdata[[#This Row],[iTrend]]+3*AC431+2*AC430+AC429)/10)</f>
        <v>280.37641447368429</v>
      </c>
      <c r="AE432" s="14">
        <f>(4*testdata[[#This Row],[price]]+3*H431+2*H430+H429)/10</f>
        <v>282.06149999999997</v>
      </c>
      <c r="AF432" t="str">
        <f ca="1">IF(OR(ROUND(testdata[[#This Row],[Trendline]],4)&lt;&gt;Table3[[#This Row],[Trendline]],ROUND(testdata[[#This Row],[SmPrice]],4)&lt;&gt;Table3[[#This Row],[SmPrice]]),"ERR","")</f>
        <v/>
      </c>
      <c r="AG432" s="3">
        <v>43361</v>
      </c>
      <c r="AH432" s="14">
        <v>19.8095</v>
      </c>
      <c r="AI432" s="35">
        <v>20</v>
      </c>
      <c r="AJ432" s="14">
        <v>280.61500000000001</v>
      </c>
      <c r="AK432" s="14">
        <v>280.37639999999999</v>
      </c>
      <c r="AL432" s="14">
        <v>282.06150000000002</v>
      </c>
    </row>
    <row r="433" spans="1:38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31">
        <f>(testdata[[#This Row],[high]]+testdata[[#This Row],[low]])/2</f>
        <v>282.90499999999997</v>
      </c>
      <c r="I433" s="24">
        <f>(4*testdata[[#This Row],[price]]+3*H432+2*H431+H430)/10</f>
        <v>282.38850000000002</v>
      </c>
      <c r="J433" s="9">
        <f>(0.0962*testdata[[#This Row],[smooth]]+0.5769*I431-0.5769*I429-0.0962*I427)*(0.075*$Z432+0.54)</f>
        <v>1.3419174931958087</v>
      </c>
      <c r="K433" s="14">
        <f t="shared" si="6"/>
        <v>0.61169204279709644</v>
      </c>
      <c r="L433" s="14">
        <f>(0.0962*testdata[[#This Row],[detrender]]+0.5769*J431-0.5769*J429-0.0962*J427)*(0.075*$Z432+0.54)</f>
        <v>2.6904955244150268</v>
      </c>
      <c r="M433" s="9">
        <f>(0.0962*testdata[[#This Row],[I1]]+0.5769*K431-0.5769*K429-0.0962*K427)*(0.075*$Z432+0.54)</f>
        <v>0.96463590807840927</v>
      </c>
      <c r="N433" s="9">
        <f>(0.0962*testdata[[#This Row],[Q1]]+0.5769*L431-0.5769*L429-0.0962*L427)*(0.075*$Z432+0.54)</f>
        <v>4.6847479211287775</v>
      </c>
      <c r="O433" s="9">
        <f>testdata[[#This Row],[I1]]-testdata[[#This Row],[JQ]]</f>
        <v>-4.0730558783316813</v>
      </c>
      <c r="P433" s="9">
        <f>testdata[[#This Row],[Q1]]+testdata[[#This Row],[jI]]</f>
        <v>3.6551314324934361</v>
      </c>
      <c r="Q433" s="9">
        <f>0.2*testdata[[#This Row],[I2]]+0.8*Q432</f>
        <v>-1.8368672765347951</v>
      </c>
      <c r="R433" s="9">
        <f>0.2*testdata[[#This Row],[Q2]]+0.8*R432</f>
        <v>-0.1598232096206158</v>
      </c>
      <c r="S433" s="9">
        <f>testdata[[#This Row],[I2'']]*Q432+testdata[[#This Row],[Q2'']]*R432</f>
        <v>2.5251590071025243</v>
      </c>
      <c r="T433" s="9">
        <f>testdata[[#This Row],[I2'']]*R432-testdata[[#This Row],[Q2'']]*Q432</f>
        <v>1.8412400458050069</v>
      </c>
      <c r="U433" s="9">
        <f>0.2*testdata[[#This Row],[Re]]+0.8*U432</f>
        <v>5.6147783576079213</v>
      </c>
      <c r="V433" s="9">
        <f>0.2*testdata[[#This Row],[Im]]+0.8*V432</f>
        <v>2.2400025214928441</v>
      </c>
      <c r="W433" s="9">
        <f>IF(AND(testdata[[#This Row],[Re'']]&lt;&gt;0,testdata[[#This Row],[Im'']]&lt;&gt;0),2*PI()/ATAN(testdata[[#This Row],[Im'']]/testdata[[#This Row],[Re'']]),0)</f>
        <v>16.552172351691457</v>
      </c>
      <c r="X433" s="9">
        <f>IF(testdata[[#This Row],[pd-atan]]&gt;1.5*Z432,1.5*Z432,IF(testdata[[#This Row],[pd-atan]]&lt;0.67*Z432,0.67*Z432,testdata[[#This Row],[pd-atan]]))</f>
        <v>16.552172351691457</v>
      </c>
      <c r="Y433" s="9">
        <f>IF(testdata[[#This Row],[pd-limit1]]&lt;6,6,IF(testdata[[#This Row],[pd-limit1]]&gt;50,50,testdata[[#This Row],[pd-limit1]]))</f>
        <v>16.552172351691457</v>
      </c>
      <c r="Z433" s="14">
        <f>0.2*testdata[[#This Row],[pd-limit2]]+0.8*Z432</f>
        <v>19.143629290412761</v>
      </c>
      <c r="AA433" s="14">
        <f>0.33*testdata[[#This Row],[period]]+0.67*AA432</f>
        <v>19.589745113749842</v>
      </c>
      <c r="AB433" s="32">
        <f>TRUNC(testdata[[#This Row],[SmPd]]+0.5,0)</f>
        <v>20</v>
      </c>
      <c r="AC433" s="14">
        <f ca="1">IF(testdata[[#This Row],[PdInt]]&lt;=0,0,AVERAGE(OFFSET(testdata[[#This Row],[price]],0,0,-testdata[[#This Row],[PdInt]],1)))</f>
        <v>280.84550000000002</v>
      </c>
      <c r="AD433" s="14">
        <f ca="1">IF(testdata[[#This Row],[i]]&lt;11,testdata[[#This Row],[price]],(4*testdata[[#This Row],[iTrend]]+3*AC432+2*AC431+AC430)/10)</f>
        <v>280.60700000000008</v>
      </c>
      <c r="AE433" s="14">
        <f>(4*testdata[[#This Row],[price]]+3*H432+2*H431+H430)/10</f>
        <v>282.38850000000002</v>
      </c>
      <c r="AF433" t="str">
        <f ca="1">IF(OR(ROUND(testdata[[#This Row],[Trendline]],4)&lt;&gt;Table3[[#This Row],[Trendline]],ROUND(testdata[[#This Row],[SmPrice]],4)&lt;&gt;Table3[[#This Row],[SmPrice]]),"ERR","")</f>
        <v/>
      </c>
      <c r="AG433" s="3">
        <v>43362</v>
      </c>
      <c r="AH433" s="14">
        <v>19.589700000000001</v>
      </c>
      <c r="AI433" s="35">
        <v>20</v>
      </c>
      <c r="AJ433" s="14">
        <v>280.84550000000002</v>
      </c>
      <c r="AK433" s="14">
        <v>280.60700000000003</v>
      </c>
      <c r="AL433" s="14">
        <v>282.38850000000002</v>
      </c>
    </row>
    <row r="434" spans="1:38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31">
        <f>(testdata[[#This Row],[high]]+testdata[[#This Row],[low]])/2</f>
        <v>284.19499999999999</v>
      </c>
      <c r="I434" s="24">
        <f>(4*testdata[[#This Row],[price]]+3*H433+2*H432+H431)/10</f>
        <v>283.15950000000004</v>
      </c>
      <c r="J434" s="9">
        <f>(0.0962*testdata[[#This Row],[smooth]]+0.5769*I432-0.5769*I430-0.0962*I428)*(0.075*$Z433+0.54)</f>
        <v>0.93740966303875539</v>
      </c>
      <c r="K434" s="14">
        <f t="shared" si="6"/>
        <v>1.7658526659166944</v>
      </c>
      <c r="L434" s="14">
        <f>(0.0962*testdata[[#This Row],[detrender]]+0.5769*J432-0.5769*J430-0.0962*J428)*(0.075*$Z433+0.54)</f>
        <v>2.0934418121124705</v>
      </c>
      <c r="M434" s="9">
        <f>(0.0962*testdata[[#This Row],[I1]]+0.5769*K432-0.5769*K430-0.0962*K428)*(0.075*$Z433+0.54)</f>
        <v>2.3449142210341933</v>
      </c>
      <c r="N434" s="9">
        <f>(0.0962*testdata[[#This Row],[Q1]]+0.5769*L432-0.5769*L430-0.0962*L428)*(0.075*$Z433+0.54)</f>
        <v>2.568945551380728</v>
      </c>
      <c r="O434" s="9">
        <f>testdata[[#This Row],[I1]]-testdata[[#This Row],[JQ]]</f>
        <v>-0.80309288546403357</v>
      </c>
      <c r="P434" s="9">
        <f>testdata[[#This Row],[Q1]]+testdata[[#This Row],[jI]]</f>
        <v>4.4383560331466638</v>
      </c>
      <c r="Q434" s="9">
        <f>0.2*testdata[[#This Row],[I2]]+0.8*Q433</f>
        <v>-1.6301123983206429</v>
      </c>
      <c r="R434" s="9">
        <f>0.2*testdata[[#This Row],[Q2]]+0.8*R433</f>
        <v>0.75981263893284023</v>
      </c>
      <c r="S434" s="9">
        <f>testdata[[#This Row],[I2'']]*Q433+testdata[[#This Row],[Q2'']]*R433</f>
        <v>2.872864426884286</v>
      </c>
      <c r="T434" s="9">
        <f>testdata[[#This Row],[I2'']]*R433-testdata[[#This Row],[Q2'']]*Q433</f>
        <v>1.6562047682952468</v>
      </c>
      <c r="U434" s="9">
        <f>0.2*testdata[[#This Row],[Re]]+0.8*U433</f>
        <v>5.0663955714631941</v>
      </c>
      <c r="V434" s="9">
        <f>0.2*testdata[[#This Row],[Im]]+0.8*V433</f>
        <v>2.1232429708533247</v>
      </c>
      <c r="W434" s="9">
        <f>IF(AND(testdata[[#This Row],[Re'']]&lt;&gt;0,testdata[[#This Row],[Im'']]&lt;&gt;0),2*PI()/ATAN(testdata[[#This Row],[Im'']]/testdata[[#This Row],[Re'']]),0)</f>
        <v>15.832697392233788</v>
      </c>
      <c r="X434" s="9">
        <f>IF(testdata[[#This Row],[pd-atan]]&gt;1.5*Z433,1.5*Z433,IF(testdata[[#This Row],[pd-atan]]&lt;0.67*Z433,0.67*Z433,testdata[[#This Row],[pd-atan]]))</f>
        <v>15.832697392233788</v>
      </c>
      <c r="Y434" s="9">
        <f>IF(testdata[[#This Row],[pd-limit1]]&lt;6,6,IF(testdata[[#This Row],[pd-limit1]]&gt;50,50,testdata[[#This Row],[pd-limit1]]))</f>
        <v>15.832697392233788</v>
      </c>
      <c r="Z434" s="14">
        <f>0.2*testdata[[#This Row],[pd-limit2]]+0.8*Z433</f>
        <v>18.48144291077697</v>
      </c>
      <c r="AA434" s="14">
        <f>0.33*testdata[[#This Row],[period]]+0.67*AA433</f>
        <v>19.224005386768795</v>
      </c>
      <c r="AB434" s="32">
        <f>TRUNC(testdata[[#This Row],[SmPd]]+0.5,0)</f>
        <v>19</v>
      </c>
      <c r="AC434" s="14">
        <f ca="1">IF(testdata[[#This Row],[PdInt]]&lt;=0,0,AVERAGE(OFFSET(testdata[[#This Row],[price]],0,0,-testdata[[#This Row],[PdInt]],1)))</f>
        <v>281.32447368421049</v>
      </c>
      <c r="AD434" s="14">
        <f ca="1">IF(testdata[[#This Row],[i]]&lt;11,testdata[[#This Row],[price]],(4*testdata[[#This Row],[iTrend]]+3*AC433+2*AC432+AC431)/10)</f>
        <v>280.94341447368424</v>
      </c>
      <c r="AE434" s="14">
        <f>(4*testdata[[#This Row],[price]]+3*H433+2*H432+H431)/10</f>
        <v>283.15950000000004</v>
      </c>
      <c r="AF434" t="str">
        <f ca="1">IF(OR(ROUND(testdata[[#This Row],[Trendline]],4)&lt;&gt;Table3[[#This Row],[Trendline]],ROUND(testdata[[#This Row],[SmPrice]],4)&lt;&gt;Table3[[#This Row],[SmPrice]]),"ERR","")</f>
        <v/>
      </c>
      <c r="AG434" s="3">
        <v>43363</v>
      </c>
      <c r="AH434" s="14">
        <v>19.224</v>
      </c>
      <c r="AI434" s="35">
        <v>19</v>
      </c>
      <c r="AJ434" s="14">
        <v>281.3245</v>
      </c>
      <c r="AK434" s="14">
        <v>280.9434</v>
      </c>
      <c r="AL434" s="14">
        <v>283.15949999999998</v>
      </c>
    </row>
    <row r="435" spans="1:38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31">
        <f>(testdata[[#This Row],[high]]+testdata[[#This Row],[low]])/2</f>
        <v>285.41000000000003</v>
      </c>
      <c r="I435" s="24">
        <f>(4*testdata[[#This Row],[price]]+3*H434+2*H433+H432)/10</f>
        <v>284.22699999999998</v>
      </c>
      <c r="J435" s="9">
        <f>(0.0962*testdata[[#This Row],[smooth]]+0.5769*I433-0.5769*I431-0.0962*I429)*(0.075*$Z434+0.54)</f>
        <v>1.1742532235674314</v>
      </c>
      <c r="K435" s="14">
        <f t="shared" si="6"/>
        <v>2.1383069178263066</v>
      </c>
      <c r="L435" s="14">
        <f>(0.0962*testdata[[#This Row],[detrender]]+0.5769*J433-0.5769*J431-0.0962*J429)*(0.075*$Z434+0.54)</f>
        <v>-0.24488201240051172</v>
      </c>
      <c r="M435" s="9">
        <f>(0.0962*testdata[[#This Row],[I1]]+0.5769*K433-0.5769*K431-0.0962*K429)*(0.075*$Z434+0.54)</f>
        <v>2.3935978133683458</v>
      </c>
      <c r="N435" s="9">
        <f>(0.0962*testdata[[#This Row],[Q1]]+0.5769*L433-0.5769*L431-0.0962*L429)*(0.075*$Z434+0.54)</f>
        <v>0.32149026274002018</v>
      </c>
      <c r="O435" s="9">
        <f>testdata[[#This Row],[I1]]-testdata[[#This Row],[JQ]]</f>
        <v>1.8168166550862863</v>
      </c>
      <c r="P435" s="9">
        <f>testdata[[#This Row],[Q1]]+testdata[[#This Row],[jI]]</f>
        <v>2.148715800967834</v>
      </c>
      <c r="Q435" s="9">
        <f>0.2*testdata[[#This Row],[I2]]+0.8*Q434</f>
        <v>-0.94072658763925721</v>
      </c>
      <c r="R435" s="9">
        <f>0.2*testdata[[#This Row],[Q2]]+0.8*R434</f>
        <v>1.037593271339839</v>
      </c>
      <c r="S435" s="9">
        <f>testdata[[#This Row],[I2'']]*Q434+testdata[[#This Row],[Q2'']]*R434</f>
        <v>2.3218665555763058</v>
      </c>
      <c r="T435" s="9">
        <f>testdata[[#This Row],[I2'']]*R434-testdata[[#This Row],[Q2'']]*Q434</f>
        <v>0.97661770495667677</v>
      </c>
      <c r="U435" s="9">
        <f>0.2*testdata[[#This Row],[Re]]+0.8*U434</f>
        <v>4.5174897682858166</v>
      </c>
      <c r="V435" s="9">
        <f>0.2*testdata[[#This Row],[Im]]+0.8*V434</f>
        <v>1.8939179176739953</v>
      </c>
      <c r="W435" s="9">
        <f>IF(AND(testdata[[#This Row],[Re'']]&lt;&gt;0,testdata[[#This Row],[Im'']]&lt;&gt;0),2*PI()/ATAN(testdata[[#This Row],[Im'']]/testdata[[#This Row],[Re'']]),0)</f>
        <v>15.827348388755754</v>
      </c>
      <c r="X435" s="9">
        <f>IF(testdata[[#This Row],[pd-atan]]&gt;1.5*Z434,1.5*Z434,IF(testdata[[#This Row],[pd-atan]]&lt;0.67*Z434,0.67*Z434,testdata[[#This Row],[pd-atan]]))</f>
        <v>15.827348388755754</v>
      </c>
      <c r="Y435" s="9">
        <f>IF(testdata[[#This Row],[pd-limit1]]&lt;6,6,IF(testdata[[#This Row],[pd-limit1]]&gt;50,50,testdata[[#This Row],[pd-limit1]]))</f>
        <v>15.827348388755754</v>
      </c>
      <c r="Z435" s="14">
        <f>0.2*testdata[[#This Row],[pd-limit2]]+0.8*Z434</f>
        <v>17.950624006372728</v>
      </c>
      <c r="AA435" s="14">
        <f>0.33*testdata[[#This Row],[period]]+0.67*AA434</f>
        <v>18.803789531238095</v>
      </c>
      <c r="AB435" s="32">
        <f>TRUNC(testdata[[#This Row],[SmPd]]+0.5,0)</f>
        <v>19</v>
      </c>
      <c r="AC435" s="14">
        <f ca="1">IF(testdata[[#This Row],[PdInt]]&lt;=0,0,AVERAGE(OFFSET(testdata[[#This Row],[price]],0,0,-testdata[[#This Row],[PdInt]],1)))</f>
        <v>281.67263157894729</v>
      </c>
      <c r="AD435" s="14">
        <f ca="1">IF(testdata[[#This Row],[i]]&lt;11,testdata[[#This Row],[price]],(4*testdata[[#This Row],[iTrend]]+3*AC434+2*AC433+AC432)/10)</f>
        <v>281.29699473684207</v>
      </c>
      <c r="AE435" s="14">
        <f>(4*testdata[[#This Row],[price]]+3*H434+2*H433+H432)/10</f>
        <v>284.22699999999998</v>
      </c>
      <c r="AF435" t="str">
        <f ca="1">IF(OR(ROUND(testdata[[#This Row],[Trendline]],4)&lt;&gt;Table3[[#This Row],[Trendline]],ROUND(testdata[[#This Row],[SmPrice]],4)&lt;&gt;Table3[[#This Row],[SmPrice]]),"ERR","")</f>
        <v/>
      </c>
      <c r="AG435" s="3">
        <v>43364</v>
      </c>
      <c r="AH435" s="14">
        <v>18.803799999999999</v>
      </c>
      <c r="AI435" s="35">
        <v>19</v>
      </c>
      <c r="AJ435" s="14">
        <v>281.67259999999999</v>
      </c>
      <c r="AK435" s="14">
        <v>281.29700000000003</v>
      </c>
      <c r="AL435" s="14">
        <v>284.22699999999998</v>
      </c>
    </row>
    <row r="436" spans="1:38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31">
        <f>(testdata[[#This Row],[high]]+testdata[[#This Row],[low]])/2</f>
        <v>283.87</v>
      </c>
      <c r="I436" s="24">
        <f>(4*testdata[[#This Row],[price]]+3*H435+2*H434+H433)/10</f>
        <v>284.3005</v>
      </c>
      <c r="J436" s="9">
        <f>(0.0962*testdata[[#This Row],[smooth]]+0.5769*I434-0.5769*I432-0.0962*I430)*(0.075*$Z435+0.54)</f>
        <v>1.6630199980583775</v>
      </c>
      <c r="K436" s="14">
        <f t="shared" si="6"/>
        <v>1.3419174931958087</v>
      </c>
      <c r="L436" s="14">
        <f>(0.0962*testdata[[#This Row],[detrender]]+0.5769*J434-0.5769*J432-0.0962*J430)*(0.075*$Z435+0.54)</f>
        <v>-1.1160461329389322</v>
      </c>
      <c r="M436" s="9">
        <f>(0.0962*testdata[[#This Row],[I1]]+0.5769*K434-0.5769*K432-0.0962*K430)*(0.075*$Z435+0.54)</f>
        <v>2.5069987795407691</v>
      </c>
      <c r="N436" s="9">
        <f>(0.0962*testdata[[#This Row],[Q1]]+0.5769*L434-0.5769*L432-0.0962*L430)*(0.075*$Z435+0.54)</f>
        <v>-0.88809400517928272</v>
      </c>
      <c r="O436" s="9">
        <f>testdata[[#This Row],[I1]]-testdata[[#This Row],[JQ]]</f>
        <v>2.2300114983750916</v>
      </c>
      <c r="P436" s="9">
        <f>testdata[[#This Row],[Q1]]+testdata[[#This Row],[jI]]</f>
        <v>1.3909526466018369</v>
      </c>
      <c r="Q436" s="9">
        <f>0.2*testdata[[#This Row],[I2]]+0.8*Q435</f>
        <v>-0.30657897043638749</v>
      </c>
      <c r="R436" s="9">
        <f>0.2*testdata[[#This Row],[Q2]]+0.8*R435</f>
        <v>1.1082651463922386</v>
      </c>
      <c r="S436" s="9">
        <f>testdata[[#This Row],[I2'']]*Q435+testdata[[#This Row],[Q2'']]*R435</f>
        <v>1.438335447457628</v>
      </c>
      <c r="T436" s="9">
        <f>testdata[[#This Row],[I2'']]*R435-testdata[[#This Row],[Q2'']]*Q435</f>
        <v>0.72447021250600141</v>
      </c>
      <c r="U436" s="9">
        <f>0.2*testdata[[#This Row],[Re]]+0.8*U435</f>
        <v>3.901658904120179</v>
      </c>
      <c r="V436" s="9">
        <f>0.2*testdata[[#This Row],[Im]]+0.8*V435</f>
        <v>1.6600283766403965</v>
      </c>
      <c r="W436" s="9">
        <f>IF(AND(testdata[[#This Row],[Re'']]&lt;&gt;0,testdata[[#This Row],[Im'']]&lt;&gt;0),2*PI()/ATAN(testdata[[#This Row],[Im'']]/testdata[[#This Row],[Re'']]),0)</f>
        <v>15.619463029423681</v>
      </c>
      <c r="X436" s="9">
        <f>IF(testdata[[#This Row],[pd-atan]]&gt;1.5*Z435,1.5*Z435,IF(testdata[[#This Row],[pd-atan]]&lt;0.67*Z435,0.67*Z435,testdata[[#This Row],[pd-atan]]))</f>
        <v>15.619463029423681</v>
      </c>
      <c r="Y436" s="9">
        <f>IF(testdata[[#This Row],[pd-limit1]]&lt;6,6,IF(testdata[[#This Row],[pd-limit1]]&gt;50,50,testdata[[#This Row],[pd-limit1]]))</f>
        <v>15.619463029423681</v>
      </c>
      <c r="Z436" s="14">
        <f>0.2*testdata[[#This Row],[pd-limit2]]+0.8*Z435</f>
        <v>17.48439181098292</v>
      </c>
      <c r="AA436" s="14">
        <f>0.33*testdata[[#This Row],[period]]+0.67*AA435</f>
        <v>18.368388283553887</v>
      </c>
      <c r="AB436" s="32">
        <f>TRUNC(testdata[[#This Row],[SmPd]]+0.5,0)</f>
        <v>18</v>
      </c>
      <c r="AC436" s="14">
        <f ca="1">IF(testdata[[#This Row],[PdInt]]&lt;=0,0,AVERAGE(OFFSET(testdata[[#This Row],[price]],0,0,-testdata[[#This Row],[PdInt]],1)))</f>
        <v>281.83666666666664</v>
      </c>
      <c r="AD436" s="14">
        <f ca="1">IF(testdata[[#This Row],[i]]&lt;11,testdata[[#This Row],[price]],(4*testdata[[#This Row],[iTrend]]+3*AC435+2*AC434+AC433)/10)</f>
        <v>281.58590087719296</v>
      </c>
      <c r="AE436" s="14">
        <f>(4*testdata[[#This Row],[price]]+3*H435+2*H434+H433)/10</f>
        <v>284.3005</v>
      </c>
      <c r="AF436" t="str">
        <f ca="1">IF(OR(ROUND(testdata[[#This Row],[Trendline]],4)&lt;&gt;Table3[[#This Row],[Trendline]],ROUND(testdata[[#This Row],[SmPrice]],4)&lt;&gt;Table3[[#This Row],[SmPrice]]),"ERR","")</f>
        <v/>
      </c>
      <c r="AG436" s="3">
        <v>43367</v>
      </c>
      <c r="AH436" s="14">
        <v>18.368400000000001</v>
      </c>
      <c r="AI436" s="35">
        <v>18</v>
      </c>
      <c r="AJ436" s="14">
        <v>281.83670000000001</v>
      </c>
      <c r="AK436" s="14">
        <v>281.58589999999998</v>
      </c>
      <c r="AL436" s="14">
        <v>284.3005</v>
      </c>
    </row>
    <row r="437" spans="1:38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31">
        <f>(testdata[[#This Row],[high]]+testdata[[#This Row],[low]])/2</f>
        <v>284</v>
      </c>
      <c r="I437" s="24">
        <f>(4*testdata[[#This Row],[price]]+3*H436+2*H435+H434)/10</f>
        <v>284.26250000000005</v>
      </c>
      <c r="J437" s="9">
        <f>(0.0962*testdata[[#This Row],[smooth]]+0.5769*I435-0.5769*I433-0.0962*I431)*(0.075*$Z436+0.54)</f>
        <v>2.3929706952053613</v>
      </c>
      <c r="K437" s="14">
        <f t="shared" si="6"/>
        <v>0.93740966303875539</v>
      </c>
      <c r="L437" s="14">
        <f>(0.0962*testdata[[#This Row],[detrender]]+0.5769*J435-0.5769*J433-0.0962*J431)*(0.075*$Z436+0.54)</f>
        <v>-6.7382396392829877E-2</v>
      </c>
      <c r="M437" s="9">
        <f>(0.0962*testdata[[#This Row],[I1]]+0.5769*K435-0.5769*K433-0.0962*K431)*(0.075*$Z436+0.54)</f>
        <v>1.9615876519521369</v>
      </c>
      <c r="N437" s="9">
        <f>(0.0962*testdata[[#This Row],[Q1]]+0.5769*L435-0.5769*L433-0.0962*L431)*(0.075*$Z436+0.54)</f>
        <v>-3.5852760007442734</v>
      </c>
      <c r="O437" s="9">
        <f>testdata[[#This Row],[I1]]-testdata[[#This Row],[JQ]]</f>
        <v>4.5226856637830286</v>
      </c>
      <c r="P437" s="9">
        <f>testdata[[#This Row],[Q1]]+testdata[[#This Row],[jI]]</f>
        <v>1.894205255559307</v>
      </c>
      <c r="Q437" s="9">
        <f>0.2*testdata[[#This Row],[I2]]+0.8*Q436</f>
        <v>0.65927395640749575</v>
      </c>
      <c r="R437" s="9">
        <f>0.2*testdata[[#This Row],[Q2]]+0.8*R436</f>
        <v>1.2654531682256525</v>
      </c>
      <c r="S437" s="9">
        <f>testdata[[#This Row],[I2'']]*Q436+testdata[[#This Row],[Q2'']]*R436</f>
        <v>1.2003381099451911</v>
      </c>
      <c r="T437" s="9">
        <f>testdata[[#This Row],[I2'']]*R436-testdata[[#This Row],[Q2'']]*Q436</f>
        <v>1.1186116772606289</v>
      </c>
      <c r="U437" s="9">
        <f>0.2*testdata[[#This Row],[Re]]+0.8*U436</f>
        <v>3.3613947452851818</v>
      </c>
      <c r="V437" s="9">
        <f>0.2*testdata[[#This Row],[Im]]+0.8*V436</f>
        <v>1.5517450367644432</v>
      </c>
      <c r="W437" s="9">
        <f>IF(AND(testdata[[#This Row],[Re'']]&lt;&gt;0,testdata[[#This Row],[Im'']]&lt;&gt;0),2*PI()/ATAN(testdata[[#This Row],[Im'']]/testdata[[#This Row],[Re'']]),0)</f>
        <v>14.527958351091224</v>
      </c>
      <c r="X437" s="9">
        <f>IF(testdata[[#This Row],[pd-atan]]&gt;1.5*Z436,1.5*Z436,IF(testdata[[#This Row],[pd-atan]]&lt;0.67*Z436,0.67*Z436,testdata[[#This Row],[pd-atan]]))</f>
        <v>14.527958351091224</v>
      </c>
      <c r="Y437" s="9">
        <f>IF(testdata[[#This Row],[pd-limit1]]&lt;6,6,IF(testdata[[#This Row],[pd-limit1]]&gt;50,50,testdata[[#This Row],[pd-limit1]]))</f>
        <v>14.527958351091224</v>
      </c>
      <c r="Z437" s="14">
        <f>0.2*testdata[[#This Row],[pd-limit2]]+0.8*Z436</f>
        <v>16.893105119004581</v>
      </c>
      <c r="AA437" s="14">
        <f>0.33*testdata[[#This Row],[period]]+0.67*AA436</f>
        <v>17.881544839252616</v>
      </c>
      <c r="AB437" s="32">
        <f>TRUNC(testdata[[#This Row],[SmPd]]+0.5,0)</f>
        <v>18</v>
      </c>
      <c r="AC437" s="14">
        <f ca="1">IF(testdata[[#This Row],[PdInt]]&lt;=0,0,AVERAGE(OFFSET(testdata[[#This Row],[price]],0,0,-testdata[[#This Row],[PdInt]],1)))</f>
        <v>281.92166666666662</v>
      </c>
      <c r="AD437" s="14">
        <f ca="1">IF(testdata[[#This Row],[i]]&lt;11,testdata[[#This Row],[price]],(4*testdata[[#This Row],[iTrend]]+3*AC436+2*AC435+AC434)/10)</f>
        <v>281.78664035087712</v>
      </c>
      <c r="AE437" s="14">
        <f>(4*testdata[[#This Row],[price]]+3*H436+2*H435+H434)/10</f>
        <v>284.26250000000005</v>
      </c>
      <c r="AF437" t="str">
        <f ca="1">IF(OR(ROUND(testdata[[#This Row],[Trendline]],4)&lt;&gt;Table3[[#This Row],[Trendline]],ROUND(testdata[[#This Row],[SmPrice]],4)&lt;&gt;Table3[[#This Row],[SmPrice]]),"ERR","")</f>
        <v/>
      </c>
      <c r="AG437" s="3">
        <v>43368</v>
      </c>
      <c r="AH437" s="14">
        <v>17.881499999999999</v>
      </c>
      <c r="AI437" s="35">
        <v>18</v>
      </c>
      <c r="AJ437" s="14">
        <v>281.92169999999999</v>
      </c>
      <c r="AK437" s="14">
        <v>281.78660000000002</v>
      </c>
      <c r="AL437" s="14">
        <v>284.26249999999999</v>
      </c>
    </row>
    <row r="438" spans="1:38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31">
        <f>(testdata[[#This Row],[high]]+testdata[[#This Row],[low]])/2</f>
        <v>283.76</v>
      </c>
      <c r="I438" s="24">
        <f>(4*testdata[[#This Row],[price]]+3*H437+2*H436+H435)/10</f>
        <v>284.01899999999995</v>
      </c>
      <c r="J438" s="9">
        <f>(0.0962*testdata[[#This Row],[smooth]]+0.5769*I436-0.5769*I434-0.0962*I432)*(0.075*$Z437+0.54)</f>
        <v>1.5297093111116415</v>
      </c>
      <c r="K438" s="14">
        <f t="shared" si="6"/>
        <v>1.1742532235674314</v>
      </c>
      <c r="L438" s="14">
        <f>(0.0962*testdata[[#This Row],[detrender]]+0.5769*J436-0.5769*J434-0.0962*J432)*(0.075*$Z437+0.54)</f>
        <v>0.65061776232864788</v>
      </c>
      <c r="M438" s="9">
        <f>(0.0962*testdata[[#This Row],[I1]]+0.5769*K436-0.5769*K434-0.0962*K432)*(0.075*$Z437+0.54)</f>
        <v>-0.22973662683271767</v>
      </c>
      <c r="N438" s="9">
        <f>(0.0962*testdata[[#This Row],[Q1]]+0.5769*L436-0.5769*L434-0.0962*L432)*(0.075*$Z437+0.54)</f>
        <v>-3.6776210946423138</v>
      </c>
      <c r="O438" s="9">
        <f>testdata[[#This Row],[I1]]-testdata[[#This Row],[JQ]]</f>
        <v>4.8518743182097452</v>
      </c>
      <c r="P438" s="9">
        <f>testdata[[#This Row],[Q1]]+testdata[[#This Row],[jI]]</f>
        <v>0.4208811354959302</v>
      </c>
      <c r="Q438" s="9">
        <f>0.2*testdata[[#This Row],[I2]]+0.8*Q437</f>
        <v>1.4977940287679457</v>
      </c>
      <c r="R438" s="9">
        <f>0.2*testdata[[#This Row],[Q2]]+0.8*R437</f>
        <v>1.096538761679708</v>
      </c>
      <c r="S438" s="9">
        <f>testdata[[#This Row],[I2'']]*Q437+testdata[[#This Row],[Q2'']]*R437</f>
        <v>2.375075045279186</v>
      </c>
      <c r="T438" s="9">
        <f>testdata[[#This Row],[I2'']]*R437-testdata[[#This Row],[Q2'']]*Q437</f>
        <v>1.1724687512871035</v>
      </c>
      <c r="U438" s="9">
        <f>0.2*testdata[[#This Row],[Re]]+0.8*U437</f>
        <v>3.1641308052839832</v>
      </c>
      <c r="V438" s="9">
        <f>0.2*testdata[[#This Row],[Im]]+0.8*V437</f>
        <v>1.4758897796689754</v>
      </c>
      <c r="W438" s="9">
        <f>IF(AND(testdata[[#This Row],[Re'']]&lt;&gt;0,testdata[[#This Row],[Im'']]&lt;&gt;0),2*PI()/ATAN(testdata[[#This Row],[Im'']]/testdata[[#This Row],[Re'']]),0)</f>
        <v>14.396305619815825</v>
      </c>
      <c r="X438" s="9">
        <f>IF(testdata[[#This Row],[pd-atan]]&gt;1.5*Z437,1.5*Z437,IF(testdata[[#This Row],[pd-atan]]&lt;0.67*Z437,0.67*Z437,testdata[[#This Row],[pd-atan]]))</f>
        <v>14.396305619815825</v>
      </c>
      <c r="Y438" s="9">
        <f>IF(testdata[[#This Row],[pd-limit1]]&lt;6,6,IF(testdata[[#This Row],[pd-limit1]]&gt;50,50,testdata[[#This Row],[pd-limit1]]))</f>
        <v>14.396305619815825</v>
      </c>
      <c r="Z438" s="14">
        <f>0.2*testdata[[#This Row],[pd-limit2]]+0.8*Z437</f>
        <v>16.393745219166831</v>
      </c>
      <c r="AA438" s="14">
        <f>0.33*testdata[[#This Row],[period]]+0.67*AA437</f>
        <v>17.39057096462431</v>
      </c>
      <c r="AB438" s="32">
        <f>TRUNC(testdata[[#This Row],[SmPd]]+0.5,0)</f>
        <v>17</v>
      </c>
      <c r="AC438" s="14">
        <f ca="1">IF(testdata[[#This Row],[PdInt]]&lt;=0,0,AVERAGE(OFFSET(testdata[[#This Row],[price]],0,0,-testdata[[#This Row],[PdInt]],1)))</f>
        <v>282.02705882352944</v>
      </c>
      <c r="AD438" s="14">
        <f ca="1">IF(testdata[[#This Row],[i]]&lt;11,testdata[[#This Row],[price]],(4*testdata[[#This Row],[iTrend]]+3*AC437+2*AC436+AC435)/10)</f>
        <v>281.92192002063985</v>
      </c>
      <c r="AE438" s="14">
        <f>(4*testdata[[#This Row],[price]]+3*H437+2*H436+H435)/10</f>
        <v>284.01899999999995</v>
      </c>
      <c r="AF438" t="str">
        <f ca="1">IF(OR(ROUND(testdata[[#This Row],[Trendline]],4)&lt;&gt;Table3[[#This Row],[Trendline]],ROUND(testdata[[#This Row],[SmPrice]],4)&lt;&gt;Table3[[#This Row],[SmPrice]]),"ERR","")</f>
        <v/>
      </c>
      <c r="AG438" s="3">
        <v>43369</v>
      </c>
      <c r="AH438" s="14">
        <v>17.390599999999999</v>
      </c>
      <c r="AI438" s="35">
        <v>17</v>
      </c>
      <c r="AJ438" s="14">
        <v>282.02710000000002</v>
      </c>
      <c r="AK438" s="14">
        <v>281.92189999999999</v>
      </c>
      <c r="AL438" s="14">
        <v>284.01900000000001</v>
      </c>
    </row>
    <row r="439" spans="1:38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31">
        <f>(testdata[[#This Row],[high]]+testdata[[#This Row],[low]])/2</f>
        <v>283.94</v>
      </c>
      <c r="I439" s="24">
        <f>(4*testdata[[#This Row],[price]]+3*H438+2*H437+H436)/10</f>
        <v>283.89099999999996</v>
      </c>
      <c r="J439" s="9">
        <f>(0.0962*testdata[[#This Row],[smooth]]+0.5769*I437-0.5769*I435-0.0962*I433)*(0.075*$Z438+0.54)</f>
        <v>0.29200878399397617</v>
      </c>
      <c r="K439" s="14">
        <f t="shared" si="6"/>
        <v>1.6630199980583775</v>
      </c>
      <c r="L439" s="14">
        <f>(0.0962*testdata[[#This Row],[detrender]]+0.5769*J437-0.5769*J435-0.0962*J433)*(0.075*$Z438+0.54)</f>
        <v>1.0653936586408808</v>
      </c>
      <c r="M439" s="9">
        <f>(0.0962*testdata[[#This Row],[I1]]+0.5769*K437-0.5769*K435-0.0962*K433)*(0.075*$Z438+0.54)</f>
        <v>-1.0469604295593447</v>
      </c>
      <c r="N439" s="9">
        <f>(0.0962*testdata[[#This Row],[Q1]]+0.5769*L437-0.5769*L435-0.0962*L433)*(0.075*$Z438+0.54)</f>
        <v>-9.5440128194922758E-2</v>
      </c>
      <c r="O439" s="9">
        <f>testdata[[#This Row],[I1]]-testdata[[#This Row],[JQ]]</f>
        <v>1.7584601262533002</v>
      </c>
      <c r="P439" s="9">
        <f>testdata[[#This Row],[Q1]]+testdata[[#This Row],[jI]]</f>
        <v>1.8433229081536107E-2</v>
      </c>
      <c r="Q439" s="9">
        <f>0.2*testdata[[#This Row],[I2]]+0.8*Q438</f>
        <v>1.5499272482650166</v>
      </c>
      <c r="R439" s="9">
        <f>0.2*testdata[[#This Row],[Q2]]+0.8*R438</f>
        <v>0.88091765516007359</v>
      </c>
      <c r="S439" s="9">
        <f>testdata[[#This Row],[I2'']]*Q438+testdata[[#This Row],[Q2'']]*R438</f>
        <v>3.2874321322070941</v>
      </c>
      <c r="T439" s="9">
        <f>testdata[[#This Row],[I2'']]*R438-testdata[[#This Row],[Q2'']]*Q438</f>
        <v>0.38012210177114003</v>
      </c>
      <c r="U439" s="9">
        <f>0.2*testdata[[#This Row],[Re]]+0.8*U438</f>
        <v>3.1887910706686053</v>
      </c>
      <c r="V439" s="9">
        <f>0.2*testdata[[#This Row],[Im]]+0.8*V438</f>
        <v>1.2567362440894083</v>
      </c>
      <c r="W439" s="9">
        <f>IF(AND(testdata[[#This Row],[Re'']]&lt;&gt;0,testdata[[#This Row],[Im'']]&lt;&gt;0),2*PI()/ATAN(testdata[[#This Row],[Im'']]/testdata[[#This Row],[Re'']]),0)</f>
        <v>16.736461132716894</v>
      </c>
      <c r="X439" s="9">
        <f>IF(testdata[[#This Row],[pd-atan]]&gt;1.5*Z438,1.5*Z438,IF(testdata[[#This Row],[pd-atan]]&lt;0.67*Z438,0.67*Z438,testdata[[#This Row],[pd-atan]]))</f>
        <v>16.736461132716894</v>
      </c>
      <c r="Y439" s="9">
        <f>IF(testdata[[#This Row],[pd-limit1]]&lt;6,6,IF(testdata[[#This Row],[pd-limit1]]&gt;50,50,testdata[[#This Row],[pd-limit1]]))</f>
        <v>16.736461132716894</v>
      </c>
      <c r="Z439" s="14">
        <f>0.2*testdata[[#This Row],[pd-limit2]]+0.8*Z438</f>
        <v>16.462288401876847</v>
      </c>
      <c r="AA439" s="14">
        <f>0.33*testdata[[#This Row],[period]]+0.67*AA438</f>
        <v>17.084237718917649</v>
      </c>
      <c r="AB439" s="32">
        <f>TRUNC(testdata[[#This Row],[SmPd]]+0.5,0)</f>
        <v>17</v>
      </c>
      <c r="AC439" s="14">
        <f ca="1">IF(testdata[[#This Row],[PdInt]]&lt;=0,0,AVERAGE(OFFSET(testdata[[#This Row],[price]],0,0,-testdata[[#This Row],[PdInt]],1)))</f>
        <v>282.19147058823529</v>
      </c>
      <c r="AD439" s="14">
        <f ca="1">IF(testdata[[#This Row],[i]]&lt;11,testdata[[#This Row],[price]],(4*testdata[[#This Row],[iTrend]]+3*AC438+2*AC437+AC436)/10)</f>
        <v>282.05270588235294</v>
      </c>
      <c r="AE439" s="14">
        <f>(4*testdata[[#This Row],[price]]+3*H438+2*H437+H436)/10</f>
        <v>283.89099999999996</v>
      </c>
      <c r="AF439" t="str">
        <f ca="1">IF(OR(ROUND(testdata[[#This Row],[Trendline]],4)&lt;&gt;Table3[[#This Row],[Trendline]],ROUND(testdata[[#This Row],[SmPrice]],4)&lt;&gt;Table3[[#This Row],[SmPrice]]),"ERR","")</f>
        <v/>
      </c>
      <c r="AG439" s="3">
        <v>43370</v>
      </c>
      <c r="AH439" s="14">
        <v>17.084199999999999</v>
      </c>
      <c r="AI439" s="35">
        <v>17</v>
      </c>
      <c r="AJ439" s="14">
        <v>282.19150000000002</v>
      </c>
      <c r="AK439" s="14">
        <v>282.05270000000002</v>
      </c>
      <c r="AL439" s="14">
        <v>283.89100000000002</v>
      </c>
    </row>
    <row r="440" spans="1:38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31">
        <f>(testdata[[#This Row],[high]]+testdata[[#This Row],[low]])/2</f>
        <v>283.56</v>
      </c>
      <c r="I440" s="24">
        <f>(4*testdata[[#This Row],[price]]+3*H439+2*H438+H437)/10</f>
        <v>283.75799999999998</v>
      </c>
      <c r="J440" s="9">
        <f>(0.0962*testdata[[#This Row],[smooth]]+0.5769*I438-0.5769*I436-0.0962*I434)*(0.075*$Z439+0.54)</f>
        <v>-0.18602400847960424</v>
      </c>
      <c r="K440" s="14">
        <f t="shared" si="6"/>
        <v>2.3929706952053613</v>
      </c>
      <c r="L440" s="14">
        <f>(0.0962*testdata[[#This Row],[detrender]]+0.5769*J438-0.5769*J436-0.0962*J434)*(0.075*$Z439+0.54)</f>
        <v>-0.32828098446835646</v>
      </c>
      <c r="M440" s="9">
        <f>(0.0962*testdata[[#This Row],[I1]]+0.5769*K438-0.5769*K436-0.0962*K434)*(0.075*$Z439+0.54)</f>
        <v>-6.4592302247743219E-2</v>
      </c>
      <c r="N440" s="9">
        <f>(0.0962*testdata[[#This Row],[Q1]]+0.5769*L438-0.5769*L436-0.0962*L434)*(0.075*$Z439+0.54)</f>
        <v>1.3952799654507153</v>
      </c>
      <c r="O440" s="9">
        <f>testdata[[#This Row],[I1]]-testdata[[#This Row],[JQ]]</f>
        <v>0.99769072975464601</v>
      </c>
      <c r="P440" s="9">
        <f>testdata[[#This Row],[Q1]]+testdata[[#This Row],[jI]]</f>
        <v>-0.39287328671609967</v>
      </c>
      <c r="Q440" s="9">
        <f>0.2*testdata[[#This Row],[I2]]+0.8*Q439</f>
        <v>1.4394799445629425</v>
      </c>
      <c r="R440" s="9">
        <f>0.2*testdata[[#This Row],[Q2]]+0.8*R439</f>
        <v>0.62615946678483891</v>
      </c>
      <c r="S440" s="9">
        <f>testdata[[#This Row],[I2'']]*Q439+testdata[[#This Row],[Q2'']]*R439</f>
        <v>2.7826841186455025</v>
      </c>
      <c r="T440" s="9">
        <f>testdata[[#This Row],[I2'']]*R439-testdata[[#This Row],[Q2'']]*Q439</f>
        <v>0.29756167808542455</v>
      </c>
      <c r="U440" s="9">
        <f>0.2*testdata[[#This Row],[Re]]+0.8*U439</f>
        <v>3.1075696802639849</v>
      </c>
      <c r="V440" s="9">
        <f>0.2*testdata[[#This Row],[Im]]+0.8*V439</f>
        <v>1.0649013308886115</v>
      </c>
      <c r="W440" s="9">
        <f>IF(AND(testdata[[#This Row],[Re'']]&lt;&gt;0,testdata[[#This Row],[Im'']]&lt;&gt;0),2*PI()/ATAN(testdata[[#This Row],[Im'']]/testdata[[#This Row],[Re'']]),0)</f>
        <v>19.031959170320793</v>
      </c>
      <c r="X440" s="9">
        <f>IF(testdata[[#This Row],[pd-atan]]&gt;1.5*Z439,1.5*Z439,IF(testdata[[#This Row],[pd-atan]]&lt;0.67*Z439,0.67*Z439,testdata[[#This Row],[pd-atan]]))</f>
        <v>19.031959170320793</v>
      </c>
      <c r="Y440" s="9">
        <f>IF(testdata[[#This Row],[pd-limit1]]&lt;6,6,IF(testdata[[#This Row],[pd-limit1]]&gt;50,50,testdata[[#This Row],[pd-limit1]]))</f>
        <v>19.031959170320793</v>
      </c>
      <c r="Z440" s="14">
        <f>0.2*testdata[[#This Row],[pd-limit2]]+0.8*Z439</f>
        <v>16.976222555565638</v>
      </c>
      <c r="AA440" s="14">
        <f>0.33*testdata[[#This Row],[period]]+0.67*AA439</f>
        <v>17.048592715011488</v>
      </c>
      <c r="AB440" s="32">
        <f>TRUNC(testdata[[#This Row],[SmPd]]+0.5,0)</f>
        <v>17</v>
      </c>
      <c r="AC440" s="14">
        <f ca="1">IF(testdata[[#This Row],[PdInt]]&lt;=0,0,AVERAGE(OFFSET(testdata[[#This Row],[price]],0,0,-testdata[[#This Row],[PdInt]],1)))</f>
        <v>282.37264705882353</v>
      </c>
      <c r="AD440" s="14">
        <f ca="1">IF(testdata[[#This Row],[i]]&lt;11,testdata[[#This Row],[price]],(4*testdata[[#This Row],[iTrend]]+3*AC439+2*AC438+AC437)/10)</f>
        <v>282.20407843137252</v>
      </c>
      <c r="AE440" s="14">
        <f>(4*testdata[[#This Row],[price]]+3*H439+2*H438+H437)/10</f>
        <v>283.75799999999998</v>
      </c>
      <c r="AF440" t="str">
        <f ca="1">IF(OR(ROUND(testdata[[#This Row],[Trendline]],4)&lt;&gt;Table3[[#This Row],[Trendline]],ROUND(testdata[[#This Row],[SmPrice]],4)&lt;&gt;Table3[[#This Row],[SmPrice]]),"ERR","")</f>
        <v/>
      </c>
      <c r="AG440" s="3">
        <v>43371</v>
      </c>
      <c r="AH440" s="14">
        <v>17.0486</v>
      </c>
      <c r="AI440" s="35">
        <v>17</v>
      </c>
      <c r="AJ440" s="14">
        <v>282.37259999999998</v>
      </c>
      <c r="AK440" s="14">
        <v>282.20409999999998</v>
      </c>
      <c r="AL440" s="14">
        <v>283.75799999999998</v>
      </c>
    </row>
    <row r="441" spans="1:38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31">
        <f>(testdata[[#This Row],[high]]+testdata[[#This Row],[low]])/2</f>
        <v>284.86500000000001</v>
      </c>
      <c r="I441" s="24">
        <f>(4*testdata[[#This Row],[price]]+3*H440+2*H439+H438)/10</f>
        <v>284.178</v>
      </c>
      <c r="J441" s="9">
        <f>(0.0962*testdata[[#This Row],[smooth]]+0.5769*I439-0.5769*I437-0.0962*I435)*(0.075*$Z440+0.54)</f>
        <v>-0.39715275039190634</v>
      </c>
      <c r="K441" s="14">
        <f t="shared" si="6"/>
        <v>1.5297093111116415</v>
      </c>
      <c r="L441" s="14">
        <f>(0.0962*testdata[[#This Row],[detrender]]+0.5769*J439-0.5769*J437-0.0962*J435)*(0.075*$Z440+0.54)</f>
        <v>-2.4718027078014657</v>
      </c>
      <c r="M441" s="9">
        <f>(0.0962*testdata[[#This Row],[I1]]+0.5769*K439-0.5769*K437-0.0962*K435)*(0.075*$Z440+0.54)</f>
        <v>0.65286229163770704</v>
      </c>
      <c r="N441" s="9">
        <f>(0.0962*testdata[[#This Row],[Q1]]+0.5769*L439-0.5769*L437-0.0962*L435)*(0.075*$Z440+0.54)</f>
        <v>0.79648940288543268</v>
      </c>
      <c r="O441" s="9">
        <f>testdata[[#This Row],[I1]]-testdata[[#This Row],[JQ]]</f>
        <v>0.73321990822620886</v>
      </c>
      <c r="P441" s="9">
        <f>testdata[[#This Row],[Q1]]+testdata[[#This Row],[jI]]</f>
        <v>-1.8189404161637586</v>
      </c>
      <c r="Q441" s="9">
        <f>0.2*testdata[[#This Row],[I2]]+0.8*Q440</f>
        <v>1.2982279372955958</v>
      </c>
      <c r="R441" s="9">
        <f>0.2*testdata[[#This Row],[Q2]]+0.8*R440</f>
        <v>0.13713949019511945</v>
      </c>
      <c r="S441" s="9">
        <f>testdata[[#This Row],[I2'']]*Q440+testdata[[#This Row],[Q2'']]*R440</f>
        <v>1.954644269264048</v>
      </c>
      <c r="T441" s="9">
        <f>testdata[[#This Row],[I2'']]*R440-testdata[[#This Row],[Q2'']]*Q440</f>
        <v>0.6154881672387309</v>
      </c>
      <c r="U441" s="9">
        <f>0.2*testdata[[#This Row],[Re]]+0.8*U440</f>
        <v>2.8769845980639976</v>
      </c>
      <c r="V441" s="9">
        <f>0.2*testdata[[#This Row],[Im]]+0.8*V440</f>
        <v>0.9750186981586354</v>
      </c>
      <c r="W441" s="9">
        <f>IF(AND(testdata[[#This Row],[Re'']]&lt;&gt;0,testdata[[#This Row],[Im'']]&lt;&gt;0),2*PI()/ATAN(testdata[[#This Row],[Im'']]/testdata[[#This Row],[Re'']]),0)</f>
        <v>19.229050062450874</v>
      </c>
      <c r="X441" s="9">
        <f>IF(testdata[[#This Row],[pd-atan]]&gt;1.5*Z440,1.5*Z440,IF(testdata[[#This Row],[pd-atan]]&lt;0.67*Z440,0.67*Z440,testdata[[#This Row],[pd-atan]]))</f>
        <v>19.229050062450874</v>
      </c>
      <c r="Y441" s="9">
        <f>IF(testdata[[#This Row],[pd-limit1]]&lt;6,6,IF(testdata[[#This Row],[pd-limit1]]&gt;50,50,testdata[[#This Row],[pd-limit1]]))</f>
        <v>19.229050062450874</v>
      </c>
      <c r="Z441" s="14">
        <f>0.2*testdata[[#This Row],[pd-limit2]]+0.8*Z440</f>
        <v>17.426788056942687</v>
      </c>
      <c r="AA441" s="14">
        <f>0.33*testdata[[#This Row],[period]]+0.67*AA440</f>
        <v>17.173397177848784</v>
      </c>
      <c r="AB441" s="32">
        <f>TRUNC(testdata[[#This Row],[SmPd]]+0.5,0)</f>
        <v>17</v>
      </c>
      <c r="AC441" s="14">
        <f ca="1">IF(testdata[[#This Row],[PdInt]]&lt;=0,0,AVERAGE(OFFSET(testdata[[#This Row],[price]],0,0,-testdata[[#This Row],[PdInt]],1)))</f>
        <v>282.65999999999997</v>
      </c>
      <c r="AD441" s="14">
        <f ca="1">IF(testdata[[#This Row],[i]]&lt;11,testdata[[#This Row],[price]],(4*testdata[[#This Row],[iTrend]]+3*AC440+2*AC439+AC438)/10)</f>
        <v>282.41679411764704</v>
      </c>
      <c r="AE441" s="14">
        <f>(4*testdata[[#This Row],[price]]+3*H440+2*H439+H438)/10</f>
        <v>284.178</v>
      </c>
      <c r="AF441" t="str">
        <f ca="1">IF(OR(ROUND(testdata[[#This Row],[Trendline]],4)&lt;&gt;Table3[[#This Row],[Trendline]],ROUND(testdata[[#This Row],[SmPrice]],4)&lt;&gt;Table3[[#This Row],[SmPrice]]),"ERR","")</f>
        <v/>
      </c>
      <c r="AG441" s="3">
        <v>43374</v>
      </c>
      <c r="AH441" s="14">
        <v>17.173400000000001</v>
      </c>
      <c r="AI441" s="35">
        <v>17</v>
      </c>
      <c r="AJ441" s="14">
        <v>282.66000000000003</v>
      </c>
      <c r="AK441" s="14">
        <v>282.41680000000002</v>
      </c>
      <c r="AL441" s="14">
        <v>284.178</v>
      </c>
    </row>
    <row r="442" spans="1:38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31">
        <f>(testdata[[#This Row],[high]]+testdata[[#This Row],[low]])/2</f>
        <v>284.66499999999996</v>
      </c>
      <c r="I442" s="24">
        <f>(4*testdata[[#This Row],[price]]+3*H441+2*H440+H439)/10</f>
        <v>284.43150000000003</v>
      </c>
      <c r="J442" s="9">
        <f>(0.0962*testdata[[#This Row],[smooth]]+0.5769*I440-0.5769*I438-0.0962*I436)*(0.075*$Z441+0.54)</f>
        <v>-0.25482944500438998</v>
      </c>
      <c r="K442" s="14">
        <f t="shared" si="6"/>
        <v>0.29200878399397617</v>
      </c>
      <c r="L442" s="14">
        <f>(0.0962*testdata[[#This Row],[detrender]]+0.5769*J440-0.5769*J438-0.0962*J436)*(0.075*$Z441+0.54)</f>
        <v>-2.1689495668884309</v>
      </c>
      <c r="M442" s="9">
        <f>(0.0962*testdata[[#This Row],[I1]]+0.5769*K440-0.5769*K438-0.0962*K436)*(0.075*$Z441+0.54)</f>
        <v>1.112041500187321</v>
      </c>
      <c r="N442" s="9">
        <f>(0.0962*testdata[[#This Row],[Q1]]+0.5769*L440-0.5769*L438-0.0962*L436)*(0.075*$Z441+0.54)</f>
        <v>-1.2301376107381092</v>
      </c>
      <c r="O442" s="9">
        <f>testdata[[#This Row],[I1]]-testdata[[#This Row],[JQ]]</f>
        <v>1.5221463947320855</v>
      </c>
      <c r="P442" s="9">
        <f>testdata[[#This Row],[Q1]]+testdata[[#This Row],[jI]]</f>
        <v>-1.0569080667011099</v>
      </c>
      <c r="Q442" s="9">
        <f>0.2*testdata[[#This Row],[I2]]+0.8*Q441</f>
        <v>1.3430116287828939</v>
      </c>
      <c r="R442" s="9">
        <f>0.2*testdata[[#This Row],[Q2]]+0.8*R441</f>
        <v>-0.10167002118412642</v>
      </c>
      <c r="S442" s="9">
        <f>testdata[[#This Row],[I2'']]*Q441+testdata[[#This Row],[Q2'']]*R441</f>
        <v>1.7295922417254967</v>
      </c>
      <c r="T442" s="9">
        <f>testdata[[#This Row],[I2'']]*R441-testdata[[#This Row],[Q2'']]*Q441</f>
        <v>0.31617079198407105</v>
      </c>
      <c r="U442" s="9">
        <f>0.2*testdata[[#This Row],[Re]]+0.8*U441</f>
        <v>2.6475061267962978</v>
      </c>
      <c r="V442" s="9">
        <f>0.2*testdata[[#This Row],[Im]]+0.8*V441</f>
        <v>0.84324911692372262</v>
      </c>
      <c r="W442" s="9">
        <f>IF(AND(testdata[[#This Row],[Re'']]&lt;&gt;0,testdata[[#This Row],[Im'']]&lt;&gt;0),2*PI()/ATAN(testdata[[#This Row],[Im'']]/testdata[[#This Row],[Re'']]),0)</f>
        <v>20.37692899906283</v>
      </c>
      <c r="X442" s="9">
        <f>IF(testdata[[#This Row],[pd-atan]]&gt;1.5*Z441,1.5*Z441,IF(testdata[[#This Row],[pd-atan]]&lt;0.67*Z441,0.67*Z441,testdata[[#This Row],[pd-atan]]))</f>
        <v>20.37692899906283</v>
      </c>
      <c r="Y442" s="9">
        <f>IF(testdata[[#This Row],[pd-limit1]]&lt;6,6,IF(testdata[[#This Row],[pd-limit1]]&gt;50,50,testdata[[#This Row],[pd-limit1]]))</f>
        <v>20.37692899906283</v>
      </c>
      <c r="Z442" s="14">
        <f>0.2*testdata[[#This Row],[pd-limit2]]+0.8*Z441</f>
        <v>18.016816245366716</v>
      </c>
      <c r="AA442" s="14">
        <f>0.33*testdata[[#This Row],[period]]+0.67*AA441</f>
        <v>17.451725470129702</v>
      </c>
      <c r="AB442" s="32">
        <f>TRUNC(testdata[[#This Row],[SmPd]]+0.5,0)</f>
        <v>17</v>
      </c>
      <c r="AC442" s="14">
        <f ca="1">IF(testdata[[#This Row],[PdInt]]&lt;=0,0,AVERAGE(OFFSET(testdata[[#This Row],[price]],0,0,-testdata[[#This Row],[PdInt]],1)))</f>
        <v>282.96647058823527</v>
      </c>
      <c r="AD442" s="14">
        <f ca="1">IF(testdata[[#This Row],[i]]&lt;11,testdata[[#This Row],[price]],(4*testdata[[#This Row],[iTrend]]+3*AC441+2*AC440+AC439)/10)</f>
        <v>282.67826470588233</v>
      </c>
      <c r="AE442" s="14">
        <f>(4*testdata[[#This Row],[price]]+3*H441+2*H440+H439)/10</f>
        <v>284.43150000000003</v>
      </c>
      <c r="AF442" t="str">
        <f ca="1">IF(OR(ROUND(testdata[[#This Row],[Trendline]],4)&lt;&gt;Table3[[#This Row],[Trendline]],ROUND(testdata[[#This Row],[SmPrice]],4)&lt;&gt;Table3[[#This Row],[SmPrice]]),"ERR","")</f>
        <v/>
      </c>
      <c r="AG442" s="3">
        <v>43375</v>
      </c>
      <c r="AH442" s="14">
        <v>17.451699999999999</v>
      </c>
      <c r="AI442" s="35">
        <v>17</v>
      </c>
      <c r="AJ442" s="14">
        <v>282.9665</v>
      </c>
      <c r="AK442" s="14">
        <v>282.67829999999998</v>
      </c>
      <c r="AL442" s="14">
        <v>284.43150000000003</v>
      </c>
    </row>
    <row r="443" spans="1:38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31">
        <f>(testdata[[#This Row],[high]]+testdata[[#This Row],[low]])/2</f>
        <v>285.16999999999996</v>
      </c>
      <c r="I443" s="24">
        <f>(4*testdata[[#This Row],[price]]+3*H442+2*H441+H440)/10</f>
        <v>284.79649999999998</v>
      </c>
      <c r="J443" s="9">
        <f>(0.0962*testdata[[#This Row],[smooth]]+0.5769*I441-0.5769*I439-0.0962*I437)*(0.075*$Z442+0.54)</f>
        <v>0.41029228910757204</v>
      </c>
      <c r="K443" s="14">
        <f t="shared" si="6"/>
        <v>-0.18602400847960424</v>
      </c>
      <c r="L443" s="14">
        <f>(0.0962*testdata[[#This Row],[detrender]]+0.5769*J441-0.5769*J439-0.0962*J437)*(0.075*$Z442+0.54)</f>
        <v>-1.1126496876025977</v>
      </c>
      <c r="M443" s="9">
        <f>(0.0962*testdata[[#This Row],[I1]]+0.5769*K441-0.5769*K439-0.0962*K437)*(0.075*$Z442+0.54)</f>
        <v>-0.3498478727666095</v>
      </c>
      <c r="N443" s="9">
        <f>(0.0962*testdata[[#This Row],[Q1]]+0.5769*L441-0.5769*L439-0.0962*L437)*(0.075*$Z442+0.54)</f>
        <v>-4.049499106289506</v>
      </c>
      <c r="O443" s="9">
        <f>testdata[[#This Row],[I1]]-testdata[[#This Row],[JQ]]</f>
        <v>3.8634750978099017</v>
      </c>
      <c r="P443" s="9">
        <f>testdata[[#This Row],[Q1]]+testdata[[#This Row],[jI]]</f>
        <v>-1.4624975603692072</v>
      </c>
      <c r="Q443" s="9">
        <f>0.2*testdata[[#This Row],[I2]]+0.8*Q442</f>
        <v>1.8471043225882955</v>
      </c>
      <c r="R443" s="9">
        <f>0.2*testdata[[#This Row],[Q2]]+0.8*R442</f>
        <v>-0.37383552902114259</v>
      </c>
      <c r="S443" s="9">
        <f>testdata[[#This Row],[I2'']]*Q442+testdata[[#This Row],[Q2'']]*R442</f>
        <v>2.5186904509661896</v>
      </c>
      <c r="T443" s="9">
        <f>testdata[[#This Row],[I2'']]*R442-testdata[[#This Row],[Q2'']]*Q442</f>
        <v>0.31427032712075609</v>
      </c>
      <c r="U443" s="9">
        <f>0.2*testdata[[#This Row],[Re]]+0.8*U442</f>
        <v>2.6217429916302764</v>
      </c>
      <c r="V443" s="9">
        <f>0.2*testdata[[#This Row],[Im]]+0.8*V442</f>
        <v>0.73745335896312936</v>
      </c>
      <c r="W443" s="9">
        <f>IF(AND(testdata[[#This Row],[Re'']]&lt;&gt;0,testdata[[#This Row],[Im'']]&lt;&gt;0),2*PI()/ATAN(testdata[[#This Row],[Im'']]/testdata[[#This Row],[Re'']]),0)</f>
        <v>22.914723722733182</v>
      </c>
      <c r="X443" s="9">
        <f>IF(testdata[[#This Row],[pd-atan]]&gt;1.5*Z442,1.5*Z442,IF(testdata[[#This Row],[pd-atan]]&lt;0.67*Z442,0.67*Z442,testdata[[#This Row],[pd-atan]]))</f>
        <v>22.914723722733182</v>
      </c>
      <c r="Y443" s="9">
        <f>IF(testdata[[#This Row],[pd-limit1]]&lt;6,6,IF(testdata[[#This Row],[pd-limit1]]&gt;50,50,testdata[[#This Row],[pd-limit1]]))</f>
        <v>22.914723722733182</v>
      </c>
      <c r="Z443" s="14">
        <f>0.2*testdata[[#This Row],[pd-limit2]]+0.8*Z442</f>
        <v>18.99639774084001</v>
      </c>
      <c r="AA443" s="14">
        <f>0.33*testdata[[#This Row],[period]]+0.67*AA442</f>
        <v>17.961467319464106</v>
      </c>
      <c r="AB443" s="32">
        <f>TRUNC(testdata[[#This Row],[SmPd]]+0.5,0)</f>
        <v>18</v>
      </c>
      <c r="AC443" s="14">
        <f ca="1">IF(testdata[[#This Row],[PdInt]]&lt;=0,0,AVERAGE(OFFSET(testdata[[#This Row],[price]],0,0,-testdata[[#This Row],[PdInt]],1)))</f>
        <v>283.08888888888885</v>
      </c>
      <c r="AD443" s="14">
        <f ca="1">IF(testdata[[#This Row],[i]]&lt;11,testdata[[#This Row],[price]],(4*testdata[[#This Row],[iTrend]]+3*AC442+2*AC441+AC440)/10)</f>
        <v>282.89476143790841</v>
      </c>
      <c r="AE443" s="14">
        <f>(4*testdata[[#This Row],[price]]+3*H442+2*H441+H440)/10</f>
        <v>284.79649999999998</v>
      </c>
      <c r="AF443" t="str">
        <f ca="1">IF(OR(ROUND(testdata[[#This Row],[Trendline]],4)&lt;&gt;Table3[[#This Row],[Trendline]],ROUND(testdata[[#This Row],[SmPrice]],4)&lt;&gt;Table3[[#This Row],[SmPrice]]),"ERR","")</f>
        <v/>
      </c>
      <c r="AG443" s="3">
        <v>43376</v>
      </c>
      <c r="AH443" s="14">
        <v>17.961500000000001</v>
      </c>
      <c r="AI443" s="35">
        <v>18</v>
      </c>
      <c r="AJ443" s="14">
        <v>283.08890000000002</v>
      </c>
      <c r="AK443" s="14">
        <v>282.89479999999998</v>
      </c>
      <c r="AL443" s="14">
        <v>284.79649999999998</v>
      </c>
    </row>
    <row r="444" spans="1:38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31">
        <f>(testdata[[#This Row],[high]]+testdata[[#This Row],[low]])/2</f>
        <v>282.42500000000001</v>
      </c>
      <c r="I444" s="24">
        <f>(4*testdata[[#This Row],[price]]+3*H443+2*H442+H441)/10</f>
        <v>283.94049999999999</v>
      </c>
      <c r="J444" s="9">
        <f>(0.0962*testdata[[#This Row],[smooth]]+0.5769*I442-0.5769*I440-0.0962*I438)*(0.075*$Z443+0.54)</f>
        <v>0.74854330227470278</v>
      </c>
      <c r="K444" s="14">
        <f t="shared" si="6"/>
        <v>-0.39715275039190634</v>
      </c>
      <c r="L444" s="14">
        <f>(0.0962*testdata[[#This Row],[detrender]]+0.5769*J442-0.5769*J440-0.0962*J438)*(0.075*$Z443+0.54)</f>
        <v>-0.2256335550335693</v>
      </c>
      <c r="M444" s="9">
        <f>(0.0962*testdata[[#This Row],[I1]]+0.5769*K442-0.5769*K440-0.0962*K438)*(0.075*$Z443+0.54)</f>
        <v>-2.6783475673930632</v>
      </c>
      <c r="N444" s="9">
        <f>(0.0962*testdata[[#This Row],[Q1]]+0.5769*L442-0.5769*L440-0.0962*L438)*(0.075*$Z443+0.54)</f>
        <v>-2.2519283039723526</v>
      </c>
      <c r="O444" s="9">
        <f>testdata[[#This Row],[I1]]-testdata[[#This Row],[JQ]]</f>
        <v>1.8547755535804462</v>
      </c>
      <c r="P444" s="9">
        <f>testdata[[#This Row],[Q1]]+testdata[[#This Row],[jI]]</f>
        <v>-2.9039811224266323</v>
      </c>
      <c r="Q444" s="9">
        <f>0.2*testdata[[#This Row],[I2]]+0.8*Q443</f>
        <v>1.8486385687867257</v>
      </c>
      <c r="R444" s="9">
        <f>0.2*testdata[[#This Row],[Q2]]+0.8*R443</f>
        <v>-0.8798646477022406</v>
      </c>
      <c r="S444" s="9">
        <f>testdata[[#This Row],[I2'']]*Q443+testdata[[#This Row],[Q2'']]*R443</f>
        <v>3.7435529573501696</v>
      </c>
      <c r="T444" s="9">
        <f>testdata[[#This Row],[I2'']]*R443-testdata[[#This Row],[Q2'']]*Q443</f>
        <v>0.93411501673216291</v>
      </c>
      <c r="U444" s="9">
        <f>0.2*testdata[[#This Row],[Re]]+0.8*U443</f>
        <v>2.846104984774255</v>
      </c>
      <c r="V444" s="9">
        <f>0.2*testdata[[#This Row],[Im]]+0.8*V443</f>
        <v>0.77678569051693613</v>
      </c>
      <c r="W444" s="9">
        <f>IF(AND(testdata[[#This Row],[Re'']]&lt;&gt;0,testdata[[#This Row],[Im'']]&lt;&gt;0),2*PI()/ATAN(testdata[[#This Row],[Im'']]/testdata[[#This Row],[Re'']]),0)</f>
        <v>23.58197527302486</v>
      </c>
      <c r="X444" s="9">
        <f>IF(testdata[[#This Row],[pd-atan]]&gt;1.5*Z443,1.5*Z443,IF(testdata[[#This Row],[pd-atan]]&lt;0.67*Z443,0.67*Z443,testdata[[#This Row],[pd-atan]]))</f>
        <v>23.58197527302486</v>
      </c>
      <c r="Y444" s="9">
        <f>IF(testdata[[#This Row],[pd-limit1]]&lt;6,6,IF(testdata[[#This Row],[pd-limit1]]&gt;50,50,testdata[[#This Row],[pd-limit1]]))</f>
        <v>23.58197527302486</v>
      </c>
      <c r="Z444" s="14">
        <f>0.2*testdata[[#This Row],[pd-limit2]]+0.8*Z443</f>
        <v>19.913513247276981</v>
      </c>
      <c r="AA444" s="14">
        <f>0.33*testdata[[#This Row],[period]]+0.67*AA443</f>
        <v>18.605642475642355</v>
      </c>
      <c r="AB444" s="32">
        <f>TRUNC(testdata[[#This Row],[SmPd]]+0.5,0)</f>
        <v>19</v>
      </c>
      <c r="AC444" s="14">
        <f ca="1">IF(testdata[[#This Row],[PdInt]]&lt;=0,0,AVERAGE(OFFSET(testdata[[#This Row],[price]],0,0,-testdata[[#This Row],[PdInt]],1)))</f>
        <v>283.05394736842101</v>
      </c>
      <c r="AD444" s="14">
        <f ca="1">IF(testdata[[#This Row],[i]]&lt;11,testdata[[#This Row],[price]],(4*testdata[[#This Row],[iTrend]]+3*AC443+2*AC442+AC441)/10)</f>
        <v>283.00753973168213</v>
      </c>
      <c r="AE444" s="14">
        <f>(4*testdata[[#This Row],[price]]+3*H443+2*H442+H441)/10</f>
        <v>283.94049999999999</v>
      </c>
      <c r="AF444" t="str">
        <f ca="1">IF(OR(ROUND(testdata[[#This Row],[Trendline]],4)&lt;&gt;Table3[[#This Row],[Trendline]],ROUND(testdata[[#This Row],[SmPrice]],4)&lt;&gt;Table3[[#This Row],[SmPrice]]),"ERR","")</f>
        <v/>
      </c>
      <c r="AG444" s="3">
        <v>43377</v>
      </c>
      <c r="AH444" s="14">
        <v>18.605599999999999</v>
      </c>
      <c r="AI444" s="35">
        <v>19</v>
      </c>
      <c r="AJ444" s="14">
        <v>283.0539</v>
      </c>
      <c r="AK444" s="14">
        <v>283.00749999999999</v>
      </c>
      <c r="AL444" s="14">
        <v>283.94049999999999</v>
      </c>
    </row>
    <row r="445" spans="1:38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31">
        <f>(testdata[[#This Row],[high]]+testdata[[#This Row],[low]])/2</f>
        <v>281.245</v>
      </c>
      <c r="I445" s="24">
        <f>(4*testdata[[#This Row],[price]]+3*H444+2*H443+H442)/10</f>
        <v>282.726</v>
      </c>
      <c r="J445" s="9">
        <f>(0.0962*testdata[[#This Row],[smooth]]+0.5769*I443-0.5769*I441-0.0962*I439)*(0.075*$Z444+0.54)</f>
        <v>0.497681380680698</v>
      </c>
      <c r="K445" s="14">
        <f t="shared" si="6"/>
        <v>-0.25482944500438998</v>
      </c>
      <c r="L445" s="14">
        <f>(0.0962*testdata[[#This Row],[detrender]]+0.5769*J443-0.5769*J441-0.0962*J439)*(0.075*$Z444+0.54)</f>
        <v>0.98747567168039685</v>
      </c>
      <c r="M445" s="9">
        <f>(0.0962*testdata[[#This Row],[I1]]+0.5769*K443-0.5769*K441-0.0962*K439)*(0.075*$Z444+0.54)</f>
        <v>-2.3879623554045351</v>
      </c>
      <c r="N445" s="9">
        <f>(0.0962*testdata[[#This Row],[Q1]]+0.5769*L443-0.5769*L441-0.0962*L439)*(0.075*$Z444+0.54)</f>
        <v>1.57922590194215</v>
      </c>
      <c r="O445" s="9">
        <f>testdata[[#This Row],[I1]]-testdata[[#This Row],[JQ]]</f>
        <v>-1.8340553469465399</v>
      </c>
      <c r="P445" s="9">
        <f>testdata[[#This Row],[Q1]]+testdata[[#This Row],[jI]]</f>
        <v>-1.4004866837241381</v>
      </c>
      <c r="Q445" s="9">
        <f>0.2*testdata[[#This Row],[I2]]+0.8*Q444</f>
        <v>1.1120997856400725</v>
      </c>
      <c r="R445" s="9">
        <f>0.2*testdata[[#This Row],[Q2]]+0.8*R444</f>
        <v>-0.98398905490662014</v>
      </c>
      <c r="S445" s="9">
        <f>testdata[[#This Row],[I2'']]*Q444+testdata[[#This Row],[Q2'']]*R444</f>
        <v>2.921647739211962</v>
      </c>
      <c r="T445" s="9">
        <f>testdata[[#This Row],[I2'']]*R444-testdata[[#This Row],[Q2'']]*Q444</f>
        <v>0.84054283206243752</v>
      </c>
      <c r="U445" s="9">
        <f>0.2*testdata[[#This Row],[Re]]+0.8*U444</f>
        <v>2.8612135356617969</v>
      </c>
      <c r="V445" s="9">
        <f>0.2*testdata[[#This Row],[Im]]+0.8*V444</f>
        <v>0.7895371188260365</v>
      </c>
      <c r="W445" s="9">
        <f>IF(AND(testdata[[#This Row],[Re'']]&lt;&gt;0,testdata[[#This Row],[Im'']]&lt;&gt;0),2*PI()/ATAN(testdata[[#This Row],[Im'']]/testdata[[#This Row],[Re'']]),0)</f>
        <v>23.336362968314717</v>
      </c>
      <c r="X445" s="9">
        <f>IF(testdata[[#This Row],[pd-atan]]&gt;1.5*Z444,1.5*Z444,IF(testdata[[#This Row],[pd-atan]]&lt;0.67*Z444,0.67*Z444,testdata[[#This Row],[pd-atan]]))</f>
        <v>23.336362968314717</v>
      </c>
      <c r="Y445" s="9">
        <f>IF(testdata[[#This Row],[pd-limit1]]&lt;6,6,IF(testdata[[#This Row],[pd-limit1]]&gt;50,50,testdata[[#This Row],[pd-limit1]]))</f>
        <v>23.336362968314717</v>
      </c>
      <c r="Z445" s="14">
        <f>0.2*testdata[[#This Row],[pd-limit2]]+0.8*Z444</f>
        <v>20.598083191484527</v>
      </c>
      <c r="AA445" s="14">
        <f>0.33*testdata[[#This Row],[period]]+0.67*AA444</f>
        <v>19.263147911870274</v>
      </c>
      <c r="AB445" s="32">
        <f>TRUNC(testdata[[#This Row],[SmPd]]+0.5,0)</f>
        <v>19</v>
      </c>
      <c r="AC445" s="14">
        <f ca="1">IF(testdata[[#This Row],[PdInt]]&lt;=0,0,AVERAGE(OFFSET(testdata[[#This Row],[price]],0,0,-testdata[[#This Row],[PdInt]],1)))</f>
        <v>283.10973684210529</v>
      </c>
      <c r="AD445" s="14">
        <f ca="1">IF(testdata[[#This Row],[i]]&lt;11,testdata[[#This Row],[price]],(4*testdata[[#This Row],[iTrend]]+3*AC444+2*AC443+AC442)/10)</f>
        <v>283.0745037839697</v>
      </c>
      <c r="AE445" s="14">
        <f>(4*testdata[[#This Row],[price]]+3*H444+2*H443+H442)/10</f>
        <v>282.726</v>
      </c>
      <c r="AF445" t="str">
        <f ca="1">IF(OR(ROUND(testdata[[#This Row],[Trendline]],4)&lt;&gt;Table3[[#This Row],[Trendline]],ROUND(testdata[[#This Row],[SmPrice]],4)&lt;&gt;Table3[[#This Row],[SmPrice]]),"ERR","")</f>
        <v/>
      </c>
      <c r="AG445" s="3">
        <v>43378</v>
      </c>
      <c r="AH445" s="14">
        <v>19.263100000000001</v>
      </c>
      <c r="AI445" s="35">
        <v>19</v>
      </c>
      <c r="AJ445" s="14">
        <v>283.10969999999998</v>
      </c>
      <c r="AK445" s="14">
        <v>283.0745</v>
      </c>
      <c r="AL445" s="14">
        <v>282.726</v>
      </c>
    </row>
    <row r="446" spans="1:38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31">
        <f>(testdata[[#This Row],[high]]+testdata[[#This Row],[low]])/2</f>
        <v>279.89499999999998</v>
      </c>
      <c r="I446" s="24">
        <f>(4*testdata[[#This Row],[price]]+3*H445+2*H444+H443)/10</f>
        <v>281.33350000000002</v>
      </c>
      <c r="J446" s="9">
        <f>(0.0962*testdata[[#This Row],[smooth]]+0.5769*I444-0.5769*I442-0.0962*I440)*(0.075*$Z445+0.54)</f>
        <v>-1.0768174063777174</v>
      </c>
      <c r="K446" s="14">
        <f t="shared" si="6"/>
        <v>0.41029228910757204</v>
      </c>
      <c r="L446" s="14">
        <f>(0.0962*testdata[[#This Row],[detrender]]+0.5769*J444-0.5769*J442-0.0962*J440)*(0.075*$Z445+0.54)</f>
        <v>1.0281498004002654</v>
      </c>
      <c r="M446" s="9">
        <f>(0.0962*testdata[[#This Row],[I1]]+0.5769*K444-0.5769*K442-0.0962*K440)*(0.075*$Z445+0.54)</f>
        <v>-1.2265437586570511</v>
      </c>
      <c r="N446" s="9">
        <f>(0.0962*testdata[[#This Row],[Q1]]+0.5769*L444-0.5769*L442-0.0962*L440)*(0.075*$Z445+0.54)</f>
        <v>2.6093803185903304</v>
      </c>
      <c r="O446" s="9">
        <f>testdata[[#This Row],[I1]]-testdata[[#This Row],[JQ]]</f>
        <v>-2.1990880294827582</v>
      </c>
      <c r="P446" s="9">
        <f>testdata[[#This Row],[Q1]]+testdata[[#This Row],[jI]]</f>
        <v>-0.19839395825678574</v>
      </c>
      <c r="Q446" s="9">
        <f>0.2*testdata[[#This Row],[I2]]+0.8*Q445</f>
        <v>0.4498622226155064</v>
      </c>
      <c r="R446" s="9">
        <f>0.2*testdata[[#This Row],[Q2]]+0.8*R445</f>
        <v>-0.82687003557665328</v>
      </c>
      <c r="S446" s="9">
        <f>testdata[[#This Row],[I2'']]*Q445+testdata[[#This Row],[Q2'']]*R445</f>
        <v>1.3139227461759457</v>
      </c>
      <c r="T446" s="9">
        <f>testdata[[#This Row],[I2'']]*R445-testdata[[#This Row],[Q2'']]*Q445</f>
        <v>0.47690248604737157</v>
      </c>
      <c r="U446" s="9">
        <f>0.2*testdata[[#This Row],[Re]]+0.8*U445</f>
        <v>2.5517553777646267</v>
      </c>
      <c r="V446" s="9">
        <f>0.2*testdata[[#This Row],[Im]]+0.8*V445</f>
        <v>0.7270101922703035</v>
      </c>
      <c r="W446" s="9">
        <f>IF(AND(testdata[[#This Row],[Re'']]&lt;&gt;0,testdata[[#This Row],[Im'']]&lt;&gt;0),2*PI()/ATAN(testdata[[#This Row],[Im'']]/testdata[[#This Row],[Re'']]),0)</f>
        <v>22.637856166022008</v>
      </c>
      <c r="X446" s="9">
        <f>IF(testdata[[#This Row],[pd-atan]]&gt;1.5*Z445,1.5*Z445,IF(testdata[[#This Row],[pd-atan]]&lt;0.67*Z445,0.67*Z445,testdata[[#This Row],[pd-atan]]))</f>
        <v>22.637856166022008</v>
      </c>
      <c r="Y446" s="9">
        <f>IF(testdata[[#This Row],[pd-limit1]]&lt;6,6,IF(testdata[[#This Row],[pd-limit1]]&gt;50,50,testdata[[#This Row],[pd-limit1]]))</f>
        <v>22.637856166022008</v>
      </c>
      <c r="Z446" s="14">
        <f>0.2*testdata[[#This Row],[pd-limit2]]+0.8*Z445</f>
        <v>21.006037786392024</v>
      </c>
      <c r="AA446" s="14">
        <f>0.33*testdata[[#This Row],[period]]+0.67*AA445</f>
        <v>19.838301570462452</v>
      </c>
      <c r="AB446" s="32">
        <f>TRUNC(testdata[[#This Row],[SmPd]]+0.5,0)</f>
        <v>20</v>
      </c>
      <c r="AC446" s="14">
        <f ca="1">IF(testdata[[#This Row],[PdInt]]&lt;=0,0,AVERAGE(OFFSET(testdata[[#This Row],[price]],0,0,-testdata[[#This Row],[PdInt]],1)))</f>
        <v>282.94899999999996</v>
      </c>
      <c r="AD446" s="14">
        <f ca="1">IF(testdata[[#This Row],[i]]&lt;11,testdata[[#This Row],[price]],(4*testdata[[#This Row],[iTrend]]+3*AC445+2*AC444+AC443)/10)</f>
        <v>283.03219941520467</v>
      </c>
      <c r="AE446" s="14">
        <f>(4*testdata[[#This Row],[price]]+3*H445+2*H444+H443)/10</f>
        <v>281.33350000000002</v>
      </c>
      <c r="AF446" t="str">
        <f ca="1">IF(OR(ROUND(testdata[[#This Row],[Trendline]],4)&lt;&gt;Table3[[#This Row],[Trendline]],ROUND(testdata[[#This Row],[SmPrice]],4)&lt;&gt;Table3[[#This Row],[SmPrice]]),"ERR","")</f>
        <v/>
      </c>
      <c r="AG446" s="3">
        <v>43381</v>
      </c>
      <c r="AH446" s="14">
        <v>19.8383</v>
      </c>
      <c r="AI446" s="35">
        <v>20</v>
      </c>
      <c r="AJ446" s="14">
        <v>282.94900000000001</v>
      </c>
      <c r="AK446" s="14">
        <v>283.03219999999999</v>
      </c>
      <c r="AL446" s="14">
        <v>281.33350000000002</v>
      </c>
    </row>
    <row r="447" spans="1:38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31">
        <f>(testdata[[#This Row],[high]]+testdata[[#This Row],[low]])/2</f>
        <v>280.83000000000004</v>
      </c>
      <c r="I447" s="24">
        <f>(4*testdata[[#This Row],[price]]+3*H446+2*H445+H444)/10</f>
        <v>280.79200000000003</v>
      </c>
      <c r="J447" s="9">
        <f>(0.0962*testdata[[#This Row],[smooth]]+0.5769*I445-0.5769*I443-0.0962*I441)*(0.075*$Z446+0.54)</f>
        <v>-3.2159212350710975</v>
      </c>
      <c r="K447" s="14">
        <f t="shared" si="6"/>
        <v>0.74854330227470278</v>
      </c>
      <c r="L447" s="14">
        <f>(0.0962*testdata[[#This Row],[detrender]]+0.5769*J445-0.5769*J443-0.0962*J441)*(0.075*$Z446+0.54)</f>
        <v>-0.46698782359012214</v>
      </c>
      <c r="M447" s="9">
        <f>(0.0962*testdata[[#This Row],[I1]]+0.5769*K445-0.5769*K443-0.0962*K441)*(0.075*$Z446+0.54)</f>
        <v>-0.24294289016817874</v>
      </c>
      <c r="N447" s="9">
        <f>(0.0962*testdata[[#This Row],[Q1]]+0.5769*L445-0.5769*L443-0.0962*L441)*(0.075*$Z446+0.54)</f>
        <v>2.9709959286938084</v>
      </c>
      <c r="O447" s="9">
        <f>testdata[[#This Row],[I1]]-testdata[[#This Row],[JQ]]</f>
        <v>-2.2224526264191056</v>
      </c>
      <c r="P447" s="9">
        <f>testdata[[#This Row],[Q1]]+testdata[[#This Row],[jI]]</f>
        <v>-0.70993071375830086</v>
      </c>
      <c r="Q447" s="9">
        <f>0.2*testdata[[#This Row],[I2]]+0.8*Q446</f>
        <v>-8.4600747191416026E-2</v>
      </c>
      <c r="R447" s="9">
        <f>0.2*testdata[[#This Row],[Q2]]+0.8*R446</f>
        <v>-0.80348217121298293</v>
      </c>
      <c r="S447" s="9">
        <f>testdata[[#This Row],[I2'']]*Q446+testdata[[#This Row],[Q2'']]*R446</f>
        <v>0.62631665132962289</v>
      </c>
      <c r="T447" s="9">
        <f>testdata[[#This Row],[I2'']]*R446-testdata[[#This Row],[Q2'']]*Q446</f>
        <v>0.43141009821378296</v>
      </c>
      <c r="U447" s="9">
        <f>0.2*testdata[[#This Row],[Re]]+0.8*U446</f>
        <v>2.1666676324776262</v>
      </c>
      <c r="V447" s="9">
        <f>0.2*testdata[[#This Row],[Im]]+0.8*V446</f>
        <v>0.66789017345899948</v>
      </c>
      <c r="W447" s="9">
        <f>IF(AND(testdata[[#This Row],[Re'']]&lt;&gt;0,testdata[[#This Row],[Im'']]&lt;&gt;0),2*PI()/ATAN(testdata[[#This Row],[Im'']]/testdata[[#This Row],[Re'']]),0)</f>
        <v>21.012972959079235</v>
      </c>
      <c r="X447" s="9">
        <f>IF(testdata[[#This Row],[pd-atan]]&gt;1.5*Z446,1.5*Z446,IF(testdata[[#This Row],[pd-atan]]&lt;0.67*Z446,0.67*Z446,testdata[[#This Row],[pd-atan]]))</f>
        <v>21.012972959079235</v>
      </c>
      <c r="Y447" s="9">
        <f>IF(testdata[[#This Row],[pd-limit1]]&lt;6,6,IF(testdata[[#This Row],[pd-limit1]]&gt;50,50,testdata[[#This Row],[pd-limit1]]))</f>
        <v>21.012972959079235</v>
      </c>
      <c r="Z447" s="14">
        <f>0.2*testdata[[#This Row],[pd-limit2]]+0.8*Z446</f>
        <v>21.007424820929465</v>
      </c>
      <c r="AA447" s="14">
        <f>0.33*testdata[[#This Row],[period]]+0.67*AA446</f>
        <v>20.224112243116569</v>
      </c>
      <c r="AB447" s="32">
        <f>TRUNC(testdata[[#This Row],[SmPd]]+0.5,0)</f>
        <v>20</v>
      </c>
      <c r="AC447" s="14">
        <f ca="1">IF(testdata[[#This Row],[PdInt]]&lt;=0,0,AVERAGE(OFFSET(testdata[[#This Row],[price]],0,0,-testdata[[#This Row],[PdInt]],1)))</f>
        <v>282.9905</v>
      </c>
      <c r="AD447" s="14">
        <f ca="1">IF(testdata[[#This Row],[i]]&lt;11,testdata[[#This Row],[price]],(4*testdata[[#This Row],[iTrend]]+3*AC446+2*AC445+AC444)/10)</f>
        <v>283.00824210526315</v>
      </c>
      <c r="AE447" s="14">
        <f>(4*testdata[[#This Row],[price]]+3*H446+2*H445+H444)/10</f>
        <v>280.79200000000003</v>
      </c>
      <c r="AF447" t="str">
        <f ca="1">IF(OR(ROUND(testdata[[#This Row],[Trendline]],4)&lt;&gt;Table3[[#This Row],[Trendline]],ROUND(testdata[[#This Row],[SmPrice]],4)&lt;&gt;Table3[[#This Row],[SmPrice]]),"ERR","")</f>
        <v/>
      </c>
      <c r="AG447" s="3">
        <v>43382</v>
      </c>
      <c r="AH447" s="14">
        <v>20.2241</v>
      </c>
      <c r="AI447" s="35">
        <v>20</v>
      </c>
      <c r="AJ447" s="14">
        <v>282.9905</v>
      </c>
      <c r="AK447" s="14">
        <v>283.00819999999999</v>
      </c>
      <c r="AL447" s="14">
        <v>280.79199999999997</v>
      </c>
    </row>
    <row r="448" spans="1:38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31">
        <f>(testdata[[#This Row],[high]]+testdata[[#This Row],[low]])/2</f>
        <v>275.53499999999997</v>
      </c>
      <c r="I448" s="24">
        <f>(4*testdata[[#This Row],[price]]+3*H447+2*H446+H445)/10</f>
        <v>278.56650000000002</v>
      </c>
      <c r="J448" s="9">
        <f>(0.0962*testdata[[#This Row],[smooth]]+0.5769*I446-0.5769*I444-0.0962*I442)*(0.075*$Z447+0.54)</f>
        <v>-4.3753762957537301</v>
      </c>
      <c r="K448" s="14">
        <f t="shared" si="6"/>
        <v>0.497681380680698</v>
      </c>
      <c r="L448" s="14">
        <f>(0.0962*testdata[[#This Row],[detrender]]+0.5769*J446-0.5769*J444-0.0962*J442)*(0.075*$Z447+0.54)</f>
        <v>-3.0663879691545839</v>
      </c>
      <c r="M448" s="9">
        <f>(0.0962*testdata[[#This Row],[I1]]+0.5769*K446-0.5769*K444-0.0962*K442)*(0.075*$Z447+0.54)</f>
        <v>1.0273159924864779</v>
      </c>
      <c r="N448" s="9">
        <f>(0.0962*testdata[[#This Row],[Q1]]+0.5769*L446-0.5769*L444-0.0962*L442)*(0.075*$Z447+0.54)</f>
        <v>1.3475548082662054</v>
      </c>
      <c r="O448" s="9">
        <f>testdata[[#This Row],[I1]]-testdata[[#This Row],[JQ]]</f>
        <v>-0.84987342758550743</v>
      </c>
      <c r="P448" s="9">
        <f>testdata[[#This Row],[Q1]]+testdata[[#This Row],[jI]]</f>
        <v>-2.0390719766681062</v>
      </c>
      <c r="Q448" s="9">
        <f>0.2*testdata[[#This Row],[I2]]+0.8*Q447</f>
        <v>-0.23765528327023433</v>
      </c>
      <c r="R448" s="9">
        <f>0.2*testdata[[#This Row],[Q2]]+0.8*R447</f>
        <v>-1.0506001323040077</v>
      </c>
      <c r="S448" s="9">
        <f>testdata[[#This Row],[I2'']]*Q447+testdata[[#This Row],[Q2'']]*R447</f>
        <v>0.86424428991892066</v>
      </c>
      <c r="T448" s="9">
        <f>testdata[[#This Row],[I2'']]*R447-testdata[[#This Row],[Q2'']]*Q447</f>
        <v>0.1020702268098848</v>
      </c>
      <c r="U448" s="9">
        <f>0.2*testdata[[#This Row],[Re]]+0.8*U447</f>
        <v>1.9061829639658852</v>
      </c>
      <c r="V448" s="9">
        <f>0.2*testdata[[#This Row],[Im]]+0.8*V447</f>
        <v>0.55472618412917662</v>
      </c>
      <c r="W448" s="9">
        <f>IF(AND(testdata[[#This Row],[Re'']]&lt;&gt;0,testdata[[#This Row],[Im'']]&lt;&gt;0),2*PI()/ATAN(testdata[[#This Row],[Im'']]/testdata[[#This Row],[Re'']]),0)</f>
        <v>22.186966230044213</v>
      </c>
      <c r="X448" s="9">
        <f>IF(testdata[[#This Row],[pd-atan]]&gt;1.5*Z447,1.5*Z447,IF(testdata[[#This Row],[pd-atan]]&lt;0.67*Z447,0.67*Z447,testdata[[#This Row],[pd-atan]]))</f>
        <v>22.186966230044213</v>
      </c>
      <c r="Y448" s="9">
        <f>IF(testdata[[#This Row],[pd-limit1]]&lt;6,6,IF(testdata[[#This Row],[pd-limit1]]&gt;50,50,testdata[[#This Row],[pd-limit1]]))</f>
        <v>22.186966230044213</v>
      </c>
      <c r="Z448" s="14">
        <f>0.2*testdata[[#This Row],[pd-limit2]]+0.8*Z447</f>
        <v>21.243333102752416</v>
      </c>
      <c r="AA448" s="14">
        <f>0.33*testdata[[#This Row],[period]]+0.67*AA447</f>
        <v>20.560455126796398</v>
      </c>
      <c r="AB448" s="32">
        <f>TRUNC(testdata[[#This Row],[SmPd]]+0.5,0)</f>
        <v>21</v>
      </c>
      <c r="AC448" s="14">
        <f ca="1">IF(testdata[[#This Row],[PdInt]]&lt;=0,0,AVERAGE(OFFSET(testdata[[#This Row],[price]],0,0,-testdata[[#This Row],[PdInt]],1)))</f>
        <v>282.63547619047614</v>
      </c>
      <c r="AD448" s="14">
        <f ca="1">IF(testdata[[#This Row],[i]]&lt;11,testdata[[#This Row],[price]],(4*testdata[[#This Row],[iTrend]]+3*AC447+2*AC446+AC445)/10)</f>
        <v>282.8521141604009</v>
      </c>
      <c r="AE448" s="14">
        <f>(4*testdata[[#This Row],[price]]+3*H447+2*H446+H445)/10</f>
        <v>278.56650000000002</v>
      </c>
      <c r="AF448" t="str">
        <f ca="1">IF(OR(ROUND(testdata[[#This Row],[Trendline]],4)&lt;&gt;Table3[[#This Row],[Trendline]],ROUND(testdata[[#This Row],[SmPrice]],4)&lt;&gt;Table3[[#This Row],[SmPrice]]),"ERR","")</f>
        <v/>
      </c>
      <c r="AG448" s="3">
        <v>43383</v>
      </c>
      <c r="AH448" s="14">
        <v>20.560500000000001</v>
      </c>
      <c r="AI448" s="35">
        <v>21</v>
      </c>
      <c r="AJ448" s="14">
        <v>282.63549999999998</v>
      </c>
      <c r="AK448" s="14">
        <v>282.85210000000001</v>
      </c>
      <c r="AL448" s="14">
        <v>278.56650000000002</v>
      </c>
    </row>
    <row r="449" spans="1:38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31">
        <f>(testdata[[#This Row],[high]]+testdata[[#This Row],[low]])/2</f>
        <v>267.96500000000003</v>
      </c>
      <c r="I449" s="24">
        <f>(4*testdata[[#This Row],[price]]+3*H448+2*H447+H446)/10</f>
        <v>274.00200000000001</v>
      </c>
      <c r="J449" s="9">
        <f>(0.0962*testdata[[#This Row],[smooth]]+0.5769*I447-0.5769*I445-0.0962*I443)*(0.075*$Z448+0.54)</f>
        <v>-4.5953521831219293</v>
      </c>
      <c r="K449" s="14">
        <f t="shared" si="6"/>
        <v>-1.0768174063777174</v>
      </c>
      <c r="L449" s="14">
        <f>(0.0962*testdata[[#This Row],[detrender]]+0.5769*J447-0.5769*J445-0.0962*J443)*(0.075*$Z448+0.54)</f>
        <v>-5.5974780354062501</v>
      </c>
      <c r="M449" s="9">
        <f>(0.0962*testdata[[#This Row],[I1]]+0.5769*K447-0.5769*K445-0.0962*K443)*(0.075*$Z448+0.54)</f>
        <v>1.052015243312588</v>
      </c>
      <c r="N449" s="9">
        <f>(0.0962*testdata[[#This Row],[Q1]]+0.5769*L447-0.5769*L445-0.0962*L443)*(0.075*$Z448+0.54)</f>
        <v>-2.7103377866129605</v>
      </c>
      <c r="O449" s="9">
        <f>testdata[[#This Row],[I1]]-testdata[[#This Row],[JQ]]</f>
        <v>1.6335203802352432</v>
      </c>
      <c r="P449" s="9">
        <f>testdata[[#This Row],[Q1]]+testdata[[#This Row],[jI]]</f>
        <v>-4.5454627920936623</v>
      </c>
      <c r="Q449" s="9">
        <f>0.2*testdata[[#This Row],[I2]]+0.8*Q448</f>
        <v>0.13657984943086118</v>
      </c>
      <c r="R449" s="9">
        <f>0.2*testdata[[#This Row],[Q2]]+0.8*R448</f>
        <v>-1.7495726642619387</v>
      </c>
      <c r="S449" s="9">
        <f>testdata[[#This Row],[I2'']]*Q448+testdata[[#This Row],[Q2'']]*R448</f>
        <v>1.805642349743571</v>
      </c>
      <c r="T449" s="9">
        <f>testdata[[#This Row],[I2'']]*R448-testdata[[#This Row],[Q2'']]*Q448</f>
        <v>-0.55928599500915377</v>
      </c>
      <c r="U449" s="9">
        <f>0.2*testdata[[#This Row],[Re]]+0.8*U448</f>
        <v>1.8860748411214225</v>
      </c>
      <c r="V449" s="9">
        <f>0.2*testdata[[#This Row],[Im]]+0.8*V448</f>
        <v>0.33192374830151056</v>
      </c>
      <c r="W449" s="9">
        <f>IF(AND(testdata[[#This Row],[Re'']]&lt;&gt;0,testdata[[#This Row],[Im'']]&lt;&gt;0),2*PI()/ATAN(testdata[[#This Row],[Im'']]/testdata[[#This Row],[Re'']]),0)</f>
        <v>36.068240531797464</v>
      </c>
      <c r="X449" s="9">
        <f>IF(testdata[[#This Row],[pd-atan]]&gt;1.5*Z448,1.5*Z448,IF(testdata[[#This Row],[pd-atan]]&lt;0.67*Z448,0.67*Z448,testdata[[#This Row],[pd-atan]]))</f>
        <v>31.864999654128624</v>
      </c>
      <c r="Y449" s="9">
        <f>IF(testdata[[#This Row],[pd-limit1]]&lt;6,6,IF(testdata[[#This Row],[pd-limit1]]&gt;50,50,testdata[[#This Row],[pd-limit1]]))</f>
        <v>31.864999654128624</v>
      </c>
      <c r="Z449" s="14">
        <f>0.2*testdata[[#This Row],[pd-limit2]]+0.8*Z448</f>
        <v>23.367666413027656</v>
      </c>
      <c r="AA449" s="14">
        <f>0.33*testdata[[#This Row],[period]]+0.67*AA448</f>
        <v>21.486834851252716</v>
      </c>
      <c r="AB449" s="32">
        <f>TRUNC(testdata[[#This Row],[SmPd]]+0.5,0)</f>
        <v>21</v>
      </c>
      <c r="AC449" s="14">
        <f ca="1">IF(testdata[[#This Row],[PdInt]]&lt;=0,0,AVERAGE(OFFSET(testdata[[#This Row],[price]],0,0,-testdata[[#This Row],[PdInt]],1)))</f>
        <v>282.0278571428571</v>
      </c>
      <c r="AD449" s="14">
        <f ca="1">IF(testdata[[#This Row],[i]]&lt;11,testdata[[#This Row],[price]],(4*testdata[[#This Row],[iTrend]]+3*AC448+2*AC447+AC446)/10)</f>
        <v>282.49478571428568</v>
      </c>
      <c r="AE449" s="14">
        <f>(4*testdata[[#This Row],[price]]+3*H448+2*H447+H446)/10</f>
        <v>274.00200000000001</v>
      </c>
      <c r="AF449" t="str">
        <f ca="1">IF(OR(ROUND(testdata[[#This Row],[Trendline]],4)&lt;&gt;Table3[[#This Row],[Trendline]],ROUND(testdata[[#This Row],[SmPrice]],4)&lt;&gt;Table3[[#This Row],[SmPrice]]),"ERR","")</f>
        <v/>
      </c>
      <c r="AG449" s="3">
        <v>43384</v>
      </c>
      <c r="AH449" s="14">
        <v>21.486799999999999</v>
      </c>
      <c r="AI449" s="35">
        <v>21</v>
      </c>
      <c r="AJ449" s="14">
        <v>282.02789999999999</v>
      </c>
      <c r="AK449" s="14">
        <v>282.4948</v>
      </c>
      <c r="AL449" s="14">
        <v>274.00200000000001</v>
      </c>
    </row>
    <row r="450" spans="1:38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31">
        <f>(testdata[[#This Row],[high]]+testdata[[#This Row],[low]])/2</f>
        <v>268.06</v>
      </c>
      <c r="I450" s="24">
        <f>(4*testdata[[#This Row],[price]]+3*H449+2*H448+H447)/10</f>
        <v>270.80349999999999</v>
      </c>
      <c r="J450" s="9">
        <f>(0.0962*testdata[[#This Row],[smooth]]+0.5769*I448-0.5769*I446-0.0962*I444)*(0.075*$Z449+0.54)</f>
        <v>-6.5569058974707888</v>
      </c>
      <c r="K450" s="14">
        <f t="shared" si="6"/>
        <v>-3.2159212350710975</v>
      </c>
      <c r="L450" s="14">
        <f>(0.0962*testdata[[#This Row],[detrender]]+0.5769*J448-0.5769*J446-0.0962*J444)*(0.075*$Z449+0.54)</f>
        <v>-5.9738149818540611</v>
      </c>
      <c r="M450" s="9">
        <f>(0.0962*testdata[[#This Row],[I1]]+0.5769*K448-0.5769*K446-0.0962*K444)*(0.075*$Z449+0.54)</f>
        <v>-0.50608767238252395</v>
      </c>
      <c r="N450" s="9">
        <f>(0.0962*testdata[[#This Row],[Q1]]+0.5769*L448-0.5769*L446-0.0962*L444)*(0.075*$Z449+0.54)</f>
        <v>-6.6831171766816153</v>
      </c>
      <c r="O450" s="9">
        <f>testdata[[#This Row],[I1]]-testdata[[#This Row],[JQ]]</f>
        <v>3.4671959416105178</v>
      </c>
      <c r="P450" s="9">
        <f>testdata[[#This Row],[Q1]]+testdata[[#This Row],[jI]]</f>
        <v>-6.479902654236585</v>
      </c>
      <c r="Q450" s="9">
        <f>0.2*testdata[[#This Row],[I2]]+0.8*Q449</f>
        <v>0.80270306786679257</v>
      </c>
      <c r="R450" s="9">
        <f>0.2*testdata[[#This Row],[Q2]]+0.8*R449</f>
        <v>-2.6956386622568682</v>
      </c>
      <c r="S450" s="9">
        <f>testdata[[#This Row],[I2'']]*Q449+testdata[[#This Row],[Q2'']]*R449</f>
        <v>4.8258487803591743</v>
      </c>
      <c r="T450" s="9">
        <f>testdata[[#This Row],[I2'']]*R449-testdata[[#This Row],[Q2'']]*Q449</f>
        <v>-1.0362174224478851</v>
      </c>
      <c r="U450" s="9">
        <f>0.2*testdata[[#This Row],[Re]]+0.8*U449</f>
        <v>2.4740296289689727</v>
      </c>
      <c r="V450" s="9">
        <f>0.2*testdata[[#This Row],[Im]]+0.8*V449</f>
        <v>5.8295514151631422E-2</v>
      </c>
      <c r="W450" s="9">
        <f>IF(AND(testdata[[#This Row],[Re'']]&lt;&gt;0,testdata[[#This Row],[Im'']]&lt;&gt;0),2*PI()/ATAN(testdata[[#This Row],[Im'']]/testdata[[#This Row],[Re'']]),0)</f>
        <v>266.70427921554062</v>
      </c>
      <c r="X450" s="9">
        <f>IF(testdata[[#This Row],[pd-atan]]&gt;1.5*Z449,1.5*Z449,IF(testdata[[#This Row],[pd-atan]]&lt;0.67*Z449,0.67*Z449,testdata[[#This Row],[pd-atan]]))</f>
        <v>35.051499619541488</v>
      </c>
      <c r="Y450" s="9">
        <f>IF(testdata[[#This Row],[pd-limit1]]&lt;6,6,IF(testdata[[#This Row],[pd-limit1]]&gt;50,50,testdata[[#This Row],[pd-limit1]]))</f>
        <v>35.051499619541488</v>
      </c>
      <c r="Z450" s="14">
        <f>0.2*testdata[[#This Row],[pd-limit2]]+0.8*Z449</f>
        <v>25.704433054330426</v>
      </c>
      <c r="AA450" s="14">
        <f>0.33*testdata[[#This Row],[period]]+0.67*AA449</f>
        <v>22.878642258268361</v>
      </c>
      <c r="AB450" s="32">
        <f>TRUNC(testdata[[#This Row],[SmPd]]+0.5,0)</f>
        <v>23</v>
      </c>
      <c r="AC450" s="14">
        <f ca="1">IF(testdata[[#This Row],[PdInt]]&lt;=0,0,AVERAGE(OFFSET(testdata[[#This Row],[price]],0,0,-testdata[[#This Row],[PdInt]],1)))</f>
        <v>281.36391304347825</v>
      </c>
      <c r="AD450" s="14">
        <f ca="1">IF(testdata[[#This Row],[i]]&lt;11,testdata[[#This Row],[price]],(4*testdata[[#This Row],[iTrend]]+3*AC449+2*AC448+AC447)/10)</f>
        <v>281.98006759834368</v>
      </c>
      <c r="AE450" s="14">
        <f>(4*testdata[[#This Row],[price]]+3*H449+2*H448+H447)/10</f>
        <v>270.80349999999999</v>
      </c>
      <c r="AF450" t="str">
        <f ca="1">IF(OR(ROUND(testdata[[#This Row],[Trendline]],4)&lt;&gt;Table3[[#This Row],[Trendline]],ROUND(testdata[[#This Row],[SmPrice]],4)&lt;&gt;Table3[[#This Row],[SmPrice]]),"ERR","")</f>
        <v/>
      </c>
      <c r="AG450" s="3">
        <v>43385</v>
      </c>
      <c r="AH450" s="14">
        <v>22.878599999999999</v>
      </c>
      <c r="AI450" s="35">
        <v>23</v>
      </c>
      <c r="AJ450" s="14">
        <v>281.3639</v>
      </c>
      <c r="AK450" s="14">
        <v>281.98009999999999</v>
      </c>
      <c r="AL450" s="14">
        <v>270.80349999999999</v>
      </c>
    </row>
    <row r="451" spans="1:38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31">
        <f>(testdata[[#This Row],[high]]+testdata[[#This Row],[low]])/2</f>
        <v>268.97500000000002</v>
      </c>
      <c r="I451" s="24">
        <f>(4*testdata[[#This Row],[price]]+3*H450+2*H449+H448)/10</f>
        <v>269.15449999999998</v>
      </c>
      <c r="J451" s="9">
        <f>(0.0962*testdata[[#This Row],[smooth]]+0.5769*I449-0.5769*I447-0.0962*I445)*(0.075*$Z450+0.54)</f>
        <v>-12.888820995955459</v>
      </c>
      <c r="K451" s="14">
        <f t="shared" si="6"/>
        <v>-4.3753762957537301</v>
      </c>
      <c r="L451" s="14">
        <f>(0.0962*testdata[[#This Row],[detrender]]+0.5769*J449-0.5769*J447-0.0962*J445)*(0.075*$Z450+0.54)</f>
        <v>-5.141914656192899</v>
      </c>
      <c r="M451" s="9">
        <f>(0.0962*testdata[[#This Row],[I1]]+0.5769*K449-0.5769*K447-0.0962*K445)*(0.075*$Z450+0.54)</f>
        <v>-3.576992876527556</v>
      </c>
      <c r="N451" s="9">
        <f>(0.0962*testdata[[#This Row],[Q1]]+0.5769*L449-0.5769*L447-0.0962*L445)*(0.075*$Z450+0.54)</f>
        <v>-8.7593916096370954</v>
      </c>
      <c r="O451" s="9">
        <f>testdata[[#This Row],[I1]]-testdata[[#This Row],[JQ]]</f>
        <v>4.3840153138833653</v>
      </c>
      <c r="P451" s="9">
        <f>testdata[[#This Row],[Q1]]+testdata[[#This Row],[jI]]</f>
        <v>-8.7189075327204542</v>
      </c>
      <c r="Q451" s="9">
        <f>0.2*testdata[[#This Row],[I2]]+0.8*Q450</f>
        <v>1.5189655170701073</v>
      </c>
      <c r="R451" s="9">
        <f>0.2*testdata[[#This Row],[Q2]]+0.8*R450</f>
        <v>-3.9002924363495857</v>
      </c>
      <c r="S451" s="9">
        <f>testdata[[#This Row],[I2'']]*Q450+testdata[[#This Row],[Q2'']]*R450</f>
        <v>11.733057366068023</v>
      </c>
      <c r="T451" s="9">
        <f>testdata[[#This Row],[I2'']]*R450-testdata[[#This Row],[Q2'']]*Q450</f>
        <v>-0.96380547021371665</v>
      </c>
      <c r="U451" s="9">
        <f>0.2*testdata[[#This Row],[Re]]+0.8*U450</f>
        <v>4.3258351763887823</v>
      </c>
      <c r="V451" s="9">
        <f>0.2*testdata[[#This Row],[Im]]+0.8*V450</f>
        <v>-0.14612468272143819</v>
      </c>
      <c r="W451" s="9">
        <f>IF(AND(testdata[[#This Row],[Re'']]&lt;&gt;0,testdata[[#This Row],[Im'']]&lt;&gt;0),2*PI()/ATAN(testdata[[#This Row],[Im'']]/testdata[[#This Row],[Re'']]),0)</f>
        <v>-186.07642702286023</v>
      </c>
      <c r="X451" s="9">
        <f>IF(testdata[[#This Row],[pd-atan]]&gt;1.5*Z450,1.5*Z450,IF(testdata[[#This Row],[pd-atan]]&lt;0.67*Z450,0.67*Z450,testdata[[#This Row],[pd-atan]]))</f>
        <v>17.221970146401386</v>
      </c>
      <c r="Y451" s="9">
        <f>IF(testdata[[#This Row],[pd-limit1]]&lt;6,6,IF(testdata[[#This Row],[pd-limit1]]&gt;50,50,testdata[[#This Row],[pd-limit1]]))</f>
        <v>17.221970146401386</v>
      </c>
      <c r="Z451" s="14">
        <f>0.2*testdata[[#This Row],[pd-limit2]]+0.8*Z450</f>
        <v>24.007940472744622</v>
      </c>
      <c r="AA451" s="14">
        <f>0.33*testdata[[#This Row],[period]]+0.67*AA450</f>
        <v>23.251310669045527</v>
      </c>
      <c r="AB451" s="32">
        <f>TRUNC(testdata[[#This Row],[SmPd]]+0.5,0)</f>
        <v>23</v>
      </c>
      <c r="AC451" s="14">
        <f ca="1">IF(testdata[[#This Row],[PdInt]]&lt;=0,0,AVERAGE(OFFSET(testdata[[#This Row],[price]],0,0,-testdata[[#This Row],[PdInt]],1)))</f>
        <v>280.85304347826087</v>
      </c>
      <c r="AD451" s="14">
        <f ca="1">IF(testdata[[#This Row],[i]]&lt;11,testdata[[#This Row],[price]],(4*testdata[[#This Row],[iTrend]]+3*AC450+2*AC449+AC448)/10)</f>
        <v>281.41951035196684</v>
      </c>
      <c r="AE451" s="14">
        <f>(4*testdata[[#This Row],[price]]+3*H450+2*H449+H448)/10</f>
        <v>269.15449999999998</v>
      </c>
      <c r="AF451" t="str">
        <f ca="1">IF(OR(ROUND(testdata[[#This Row],[Trendline]],4)&lt;&gt;Table3[[#This Row],[Trendline]],ROUND(testdata[[#This Row],[SmPrice]],4)&lt;&gt;Table3[[#This Row],[SmPrice]]),"ERR","")</f>
        <v/>
      </c>
      <c r="AG451" s="3">
        <v>43388</v>
      </c>
      <c r="AH451" s="14">
        <v>23.251300000000001</v>
      </c>
      <c r="AI451" s="35">
        <v>23</v>
      </c>
      <c r="AJ451" s="14">
        <v>280.85300000000001</v>
      </c>
      <c r="AK451" s="14">
        <v>281.41950000000003</v>
      </c>
      <c r="AL451" s="14">
        <v>269.15449999999998</v>
      </c>
    </row>
    <row r="452" spans="1:38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31">
        <f>(testdata[[#This Row],[high]]+testdata[[#This Row],[low]])/2</f>
        <v>271.685</v>
      </c>
      <c r="I452" s="24">
        <f>(4*testdata[[#This Row],[price]]+3*H451+2*H450+H449)/10</f>
        <v>269.77499999999998</v>
      </c>
      <c r="J452" s="9">
        <f>(0.0962*testdata[[#This Row],[smooth]]+0.5769*I450-0.5769*I448-0.0962*I446)*(0.075*$Z451+0.54)</f>
        <v>-13.084870898841736</v>
      </c>
      <c r="K452" s="14">
        <f t="shared" si="6"/>
        <v>-4.5953521831219293</v>
      </c>
      <c r="L452" s="14">
        <f>(0.0962*testdata[[#This Row],[detrender]]+0.5769*J450-0.5769*J448-0.0962*J446)*(0.075*$Z451+0.54)</f>
        <v>-5.6494935087385176</v>
      </c>
      <c r="M452" s="9">
        <f>(0.0962*testdata[[#This Row],[I1]]+0.5769*K450-0.5769*K448-0.0962*K446)*(0.075*$Z451+0.54)</f>
        <v>-6.1415362501784188</v>
      </c>
      <c r="N452" s="9">
        <f>(0.0962*testdata[[#This Row],[Q1]]+0.5769*L450-0.5769*L448-0.0962*L446)*(0.075*$Z451+0.54)</f>
        <v>-5.4294418501458726</v>
      </c>
      <c r="O452" s="9">
        <f>testdata[[#This Row],[I1]]-testdata[[#This Row],[JQ]]</f>
        <v>0.83408966702394327</v>
      </c>
      <c r="P452" s="9">
        <f>testdata[[#This Row],[Q1]]+testdata[[#This Row],[jI]]</f>
        <v>-11.791029758916936</v>
      </c>
      <c r="Q452" s="9">
        <f>0.2*testdata[[#This Row],[I2]]+0.8*Q451</f>
        <v>1.3819903470608748</v>
      </c>
      <c r="R452" s="9">
        <f>0.2*testdata[[#This Row],[Q2]]+0.8*R451</f>
        <v>-5.4784399008630569</v>
      </c>
      <c r="S452" s="9">
        <f>testdata[[#This Row],[I2'']]*Q451+testdata[[#This Row],[Q2'']]*R451</f>
        <v>23.466713390441175</v>
      </c>
      <c r="T452" s="9">
        <f>testdata[[#This Row],[I2'']]*R451-testdata[[#This Row],[Q2'']]*Q451</f>
        <v>2.9313947990022919</v>
      </c>
      <c r="U452" s="9">
        <f>0.2*testdata[[#This Row],[Re]]+0.8*U451</f>
        <v>8.1540108191992609</v>
      </c>
      <c r="V452" s="9">
        <f>0.2*testdata[[#This Row],[Im]]+0.8*V451</f>
        <v>0.46937921362330787</v>
      </c>
      <c r="W452" s="9">
        <f>IF(AND(testdata[[#This Row],[Re'']]&lt;&gt;0,testdata[[#This Row],[Im'']]&lt;&gt;0),2*PI()/ATAN(testdata[[#This Row],[Im'']]/testdata[[#This Row],[Re'']]),0)</f>
        <v>109.27135024383428</v>
      </c>
      <c r="X452" s="9">
        <f>IF(testdata[[#This Row],[pd-atan]]&gt;1.5*Z451,1.5*Z451,IF(testdata[[#This Row],[pd-atan]]&lt;0.67*Z451,0.67*Z451,testdata[[#This Row],[pd-atan]]))</f>
        <v>36.011910709116933</v>
      </c>
      <c r="Y452" s="9">
        <f>IF(testdata[[#This Row],[pd-limit1]]&lt;6,6,IF(testdata[[#This Row],[pd-limit1]]&gt;50,50,testdata[[#This Row],[pd-limit1]]))</f>
        <v>36.011910709116933</v>
      </c>
      <c r="Z452" s="14">
        <f>0.2*testdata[[#This Row],[pd-limit2]]+0.8*Z451</f>
        <v>26.408734520019088</v>
      </c>
      <c r="AA452" s="14">
        <f>0.33*testdata[[#This Row],[period]]+0.67*AA451</f>
        <v>24.2932605398668</v>
      </c>
      <c r="AB452" s="32">
        <f>TRUNC(testdata[[#This Row],[SmPd]]+0.5,0)</f>
        <v>24</v>
      </c>
      <c r="AC452" s="14">
        <f ca="1">IF(testdata[[#This Row],[PdInt]]&lt;=0,0,AVERAGE(OFFSET(testdata[[#This Row],[price]],0,0,-testdata[[#This Row],[PdInt]],1)))</f>
        <v>280.47104166666668</v>
      </c>
      <c r="AD452" s="14">
        <f ca="1">IF(testdata[[#This Row],[i]]&lt;11,testdata[[#This Row],[price]],(4*testdata[[#This Row],[iTrend]]+3*AC451+2*AC450+AC449)/10)</f>
        <v>280.91989803312629</v>
      </c>
      <c r="AE452" s="14">
        <f>(4*testdata[[#This Row],[price]]+3*H451+2*H450+H449)/10</f>
        <v>269.77499999999998</v>
      </c>
      <c r="AF452" t="str">
        <f ca="1">IF(OR(ROUND(testdata[[#This Row],[Trendline]],4)&lt;&gt;Table3[[#This Row],[Trendline]],ROUND(testdata[[#This Row],[SmPrice]],4)&lt;&gt;Table3[[#This Row],[SmPrice]]),"ERR","")</f>
        <v/>
      </c>
      <c r="AG452" s="3">
        <v>43389</v>
      </c>
      <c r="AH452" s="14">
        <v>24.293299999999999</v>
      </c>
      <c r="AI452" s="35">
        <v>24</v>
      </c>
      <c r="AJ452" s="14">
        <v>280.471</v>
      </c>
      <c r="AK452" s="14">
        <v>280.91989999999998</v>
      </c>
      <c r="AL452" s="14">
        <v>269.77499999999998</v>
      </c>
    </row>
    <row r="453" spans="1:38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31">
        <f>(testdata[[#This Row],[high]]+testdata[[#This Row],[low]])/2</f>
        <v>272.57</v>
      </c>
      <c r="I453" s="24">
        <f>(4*testdata[[#This Row],[price]]+3*H452+2*H451+H450)/10</f>
        <v>271.1345</v>
      </c>
      <c r="J453" s="9">
        <f>(0.0962*testdata[[#This Row],[smooth]]+0.5769*I451-0.5769*I449-0.0962*I447)*(0.075*$Z452+0.54)</f>
        <v>-9.3908876927153013</v>
      </c>
      <c r="K453" s="14">
        <f t="shared" ref="K453:K503" si="7">J450</f>
        <v>-6.5569058974707888</v>
      </c>
      <c r="L453" s="14">
        <f>(0.0962*testdata[[#This Row],[detrender]]+0.5769*J451-0.5769*J449-0.0962*J447)*(0.075*$Z452+0.54)</f>
        <v>-13.557428925421823</v>
      </c>
      <c r="M453" s="9">
        <f>(0.0962*testdata[[#This Row],[I1]]+0.5769*K451-0.5769*K449-0.0962*K447)*(0.075*$Z452+0.54)</f>
        <v>-6.5681285278381116</v>
      </c>
      <c r="N453" s="9">
        <f>(0.0962*testdata[[#This Row],[Q1]]+0.5769*L451-0.5769*L449-0.0962*L447)*(0.075*$Z452+0.54)</f>
        <v>-2.5117973066972481</v>
      </c>
      <c r="O453" s="9">
        <f>testdata[[#This Row],[I1]]-testdata[[#This Row],[JQ]]</f>
        <v>-4.0451085907735411</v>
      </c>
      <c r="P453" s="9">
        <f>testdata[[#This Row],[Q1]]+testdata[[#This Row],[jI]]</f>
        <v>-20.125557453259933</v>
      </c>
      <c r="Q453" s="9">
        <f>0.2*testdata[[#This Row],[I2]]+0.8*Q452</f>
        <v>0.29657055949399169</v>
      </c>
      <c r="R453" s="9">
        <f>0.2*testdata[[#This Row],[Q2]]+0.8*R452</f>
        <v>-8.4078634113424329</v>
      </c>
      <c r="S453" s="9">
        <f>testdata[[#This Row],[I2'']]*Q452+testdata[[#This Row],[Q2'']]*R452</f>
        <v>46.471832044148094</v>
      </c>
      <c r="T453" s="9">
        <f>testdata[[#This Row],[I2'']]*R452-testdata[[#This Row],[Q2'']]*Q452</f>
        <v>9.9948420873283936</v>
      </c>
      <c r="U453" s="9">
        <f>0.2*testdata[[#This Row],[Re]]+0.8*U452</f>
        <v>15.817575064189029</v>
      </c>
      <c r="V453" s="9">
        <f>0.2*testdata[[#This Row],[Im]]+0.8*V452</f>
        <v>2.3744717883643252</v>
      </c>
      <c r="W453" s="9">
        <f>IF(AND(testdata[[#This Row],[Re'']]&lt;&gt;0,testdata[[#This Row],[Im'']]&lt;&gt;0),2*PI()/ATAN(testdata[[#This Row],[Im'']]/testdata[[#This Row],[Re'']]),0)</f>
        <v>42.168056558832916</v>
      </c>
      <c r="X453" s="9">
        <f>IF(testdata[[#This Row],[pd-atan]]&gt;1.5*Z452,1.5*Z452,IF(testdata[[#This Row],[pd-atan]]&lt;0.67*Z452,0.67*Z452,testdata[[#This Row],[pd-atan]]))</f>
        <v>39.613101780028629</v>
      </c>
      <c r="Y453" s="9">
        <f>IF(testdata[[#This Row],[pd-limit1]]&lt;6,6,IF(testdata[[#This Row],[pd-limit1]]&gt;50,50,testdata[[#This Row],[pd-limit1]]))</f>
        <v>39.613101780028629</v>
      </c>
      <c r="Z453" s="14">
        <f>0.2*testdata[[#This Row],[pd-limit2]]+0.8*Z452</f>
        <v>29.049607972020997</v>
      </c>
      <c r="AA453" s="14">
        <f>0.33*testdata[[#This Row],[period]]+0.67*AA452</f>
        <v>25.862855192477685</v>
      </c>
      <c r="AB453" s="32">
        <f>TRUNC(testdata[[#This Row],[SmPd]]+0.5,0)</f>
        <v>26</v>
      </c>
      <c r="AC453" s="14">
        <f ca="1">IF(testdata[[#This Row],[PdInt]]&lt;=0,0,AVERAGE(OFFSET(testdata[[#This Row],[price]],0,0,-testdata[[#This Row],[PdInt]],1)))</f>
        <v>280.17692307692312</v>
      </c>
      <c r="AD453" s="14">
        <f ca="1">IF(testdata[[#This Row],[i]]&lt;11,testdata[[#This Row],[price]],(4*testdata[[#This Row],[iTrend]]+3*AC452+2*AC451+AC450)/10)</f>
        <v>280.51908173076924</v>
      </c>
      <c r="AE453" s="14">
        <f>(4*testdata[[#This Row],[price]]+3*H452+2*H451+H450)/10</f>
        <v>271.1345</v>
      </c>
      <c r="AF453" t="str">
        <f ca="1">IF(OR(ROUND(testdata[[#This Row],[Trendline]],4)&lt;&gt;Table3[[#This Row],[Trendline]],ROUND(testdata[[#This Row],[SmPrice]],4)&lt;&gt;Table3[[#This Row],[SmPrice]]),"ERR","")</f>
        <v/>
      </c>
      <c r="AG453" s="3">
        <v>43390</v>
      </c>
      <c r="AH453" s="14">
        <v>25.8629</v>
      </c>
      <c r="AI453" s="35">
        <v>26</v>
      </c>
      <c r="AJ453" s="14">
        <v>280.17689999999999</v>
      </c>
      <c r="AK453" s="14">
        <v>280.51909999999998</v>
      </c>
      <c r="AL453" s="14">
        <v>271.1345</v>
      </c>
    </row>
    <row r="454" spans="1:38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31">
        <f>(testdata[[#This Row],[high]]+testdata[[#This Row],[low]])/2</f>
        <v>270.77999999999997</v>
      </c>
      <c r="I454" s="24">
        <f>(4*testdata[[#This Row],[price]]+3*H453+2*H452+H451)/10</f>
        <v>271.3175</v>
      </c>
      <c r="J454" s="9">
        <f>(0.0962*testdata[[#This Row],[smooth]]+0.5769*I452-0.5769*I450-0.0962*I448)*(0.075*$Z453+0.54)</f>
        <v>-3.5090403055328934</v>
      </c>
      <c r="K454" s="14">
        <f t="shared" si="7"/>
        <v>-12.888820995955459</v>
      </c>
      <c r="L454" s="14">
        <f>(0.0962*testdata[[#This Row],[detrender]]+0.5769*J452-0.5769*J450-0.0962*J448)*(0.075*$Z453+0.54)</f>
        <v>-10.012073265479843</v>
      </c>
      <c r="M454" s="9">
        <f>(0.0962*testdata[[#This Row],[I1]]+0.5769*K452-0.5769*K450-0.0962*K448)*(0.075*$Z453+0.54)</f>
        <v>-5.6646589292335889</v>
      </c>
      <c r="N454" s="9">
        <f>(0.0962*testdata[[#This Row],[Q1]]+0.5769*L452-0.5769*L450-0.0962*L448)*(0.075*$Z453+0.54)</f>
        <v>-1.3079054331360926</v>
      </c>
      <c r="O454" s="9">
        <f>testdata[[#This Row],[I1]]-testdata[[#This Row],[JQ]]</f>
        <v>-11.580915562819367</v>
      </c>
      <c r="P454" s="9">
        <f>testdata[[#This Row],[Q1]]+testdata[[#This Row],[jI]]</f>
        <v>-15.676732194713432</v>
      </c>
      <c r="Q454" s="9">
        <f>0.2*testdata[[#This Row],[I2]]+0.8*Q453</f>
        <v>-2.0789266649686802</v>
      </c>
      <c r="R454" s="9">
        <f>0.2*testdata[[#This Row],[Q2]]+0.8*R453</f>
        <v>-9.8616371680166335</v>
      </c>
      <c r="S454" s="9">
        <f>testdata[[#This Row],[I2'']]*Q453+testdata[[#This Row],[Q2'']]*R453</f>
        <v>82.298749876724912</v>
      </c>
      <c r="T454" s="9">
        <f>testdata[[#This Row],[I2'']]*R453-testdata[[#This Row],[Q2'']]*Q453</f>
        <v>20.404002693699749</v>
      </c>
      <c r="U454" s="9">
        <f>0.2*testdata[[#This Row],[Re]]+0.8*U453</f>
        <v>29.113810026696207</v>
      </c>
      <c r="V454" s="9">
        <f>0.2*testdata[[#This Row],[Im]]+0.8*V453</f>
        <v>5.9803779694314096</v>
      </c>
      <c r="W454" s="9">
        <f>IF(AND(testdata[[#This Row],[Re'']]&lt;&gt;0,testdata[[#This Row],[Im'']]&lt;&gt;0),2*PI()/ATAN(testdata[[#This Row],[Im'']]/testdata[[#This Row],[Re'']]),0)</f>
        <v>31.013424483897865</v>
      </c>
      <c r="X454" s="9">
        <f>IF(testdata[[#This Row],[pd-atan]]&gt;1.5*Z453,1.5*Z453,IF(testdata[[#This Row],[pd-atan]]&lt;0.67*Z453,0.67*Z453,testdata[[#This Row],[pd-atan]]))</f>
        <v>31.013424483897865</v>
      </c>
      <c r="Y454" s="9">
        <f>IF(testdata[[#This Row],[pd-limit1]]&lt;6,6,IF(testdata[[#This Row],[pd-limit1]]&gt;50,50,testdata[[#This Row],[pd-limit1]]))</f>
        <v>31.013424483897865</v>
      </c>
      <c r="Z454" s="14">
        <f>0.2*testdata[[#This Row],[pd-limit2]]+0.8*Z453</f>
        <v>29.442371274396372</v>
      </c>
      <c r="AA454" s="14">
        <f>0.33*testdata[[#This Row],[period]]+0.67*AA453</f>
        <v>27.044095499510853</v>
      </c>
      <c r="AB454" s="32">
        <f>TRUNC(testdata[[#This Row],[SmPd]]+0.5,0)</f>
        <v>27</v>
      </c>
      <c r="AC454" s="14">
        <f ca="1">IF(testdata[[#This Row],[PdInt]]&lt;=0,0,AVERAGE(OFFSET(testdata[[#This Row],[price]],0,0,-testdata[[#This Row],[PdInt]],1)))</f>
        <v>279.82888888888891</v>
      </c>
      <c r="AD454" s="14">
        <f ca="1">IF(testdata[[#This Row],[i]]&lt;11,testdata[[#This Row],[price]],(4*testdata[[#This Row],[iTrend]]+3*AC453+2*AC452+AC451)/10)</f>
        <v>280.16414515979193</v>
      </c>
      <c r="AE454" s="14">
        <f>(4*testdata[[#This Row],[price]]+3*H453+2*H452+H451)/10</f>
        <v>271.3175</v>
      </c>
      <c r="AF454" t="str">
        <f ca="1">IF(OR(ROUND(testdata[[#This Row],[Trendline]],4)&lt;&gt;Table3[[#This Row],[Trendline]],ROUND(testdata[[#This Row],[SmPrice]],4)&lt;&gt;Table3[[#This Row],[SmPrice]]),"ERR","")</f>
        <v/>
      </c>
      <c r="AG454" s="3">
        <v>43391</v>
      </c>
      <c r="AH454" s="14">
        <v>27.0441</v>
      </c>
      <c r="AI454" s="35">
        <v>27</v>
      </c>
      <c r="AJ454" s="14">
        <v>279.82889999999998</v>
      </c>
      <c r="AK454" s="14">
        <v>280.16410000000002</v>
      </c>
      <c r="AL454" s="14">
        <v>271.3175</v>
      </c>
    </row>
    <row r="455" spans="1:38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31">
        <f>(testdata[[#This Row],[high]]+testdata[[#This Row],[low]])/2</f>
        <v>270.64999999999998</v>
      </c>
      <c r="I455" s="24">
        <f>(4*testdata[[#This Row],[price]]+3*H454+2*H453+H452)/10</f>
        <v>271.17649999999998</v>
      </c>
      <c r="J455" s="9">
        <f>(0.0962*testdata[[#This Row],[smooth]]+0.5769*I453-0.5769*I451-0.0962*I449)*(0.075*$Z454+0.54)</f>
        <v>2.3921483826893013</v>
      </c>
      <c r="K455" s="14">
        <f t="shared" si="7"/>
        <v>-13.084870898841736</v>
      </c>
      <c r="L455" s="14">
        <f>(0.0962*testdata[[#This Row],[detrender]]+0.5769*J453-0.5769*J451-0.0962*J449)*(0.075*$Z454+0.54)</f>
        <v>7.3930251336139579</v>
      </c>
      <c r="M455" s="9">
        <f>(0.0962*testdata[[#This Row],[I1]]+0.5769*K453-0.5769*K451-0.0962*K449)*(0.075*$Z454+0.54)</f>
        <v>-6.6332745936977622</v>
      </c>
      <c r="N455" s="9">
        <f>(0.0962*testdata[[#This Row],[Q1]]+0.5769*L453-0.5769*L451-0.0962*L449)*(0.075*$Z454+0.54)</f>
        <v>-9.9077961124692209</v>
      </c>
      <c r="O455" s="9">
        <f>testdata[[#This Row],[I1]]-testdata[[#This Row],[JQ]]</f>
        <v>-3.1770747863725148</v>
      </c>
      <c r="P455" s="9">
        <f>testdata[[#This Row],[Q1]]+testdata[[#This Row],[jI]]</f>
        <v>0.75975053991619568</v>
      </c>
      <c r="Q455" s="9">
        <f>0.2*testdata[[#This Row],[I2]]+0.8*Q454</f>
        <v>-2.2985562892494471</v>
      </c>
      <c r="R455" s="9">
        <f>0.2*testdata[[#This Row],[Q2]]+0.8*R454</f>
        <v>-7.7373596264300675</v>
      </c>
      <c r="S455" s="9">
        <f>testdata[[#This Row],[I2'']]*Q454+testdata[[#This Row],[Q2'']]*R454</f>
        <v>81.081563234966183</v>
      </c>
      <c r="T455" s="9">
        <f>testdata[[#This Row],[I2'']]*R454-testdata[[#This Row],[Q2'']]*Q454</f>
        <v>6.5821248910031684</v>
      </c>
      <c r="U455" s="9">
        <f>0.2*testdata[[#This Row],[Re]]+0.8*U454</f>
        <v>39.507360668350202</v>
      </c>
      <c r="V455" s="9">
        <f>0.2*testdata[[#This Row],[Im]]+0.8*V454</f>
        <v>6.1007273537457616</v>
      </c>
      <c r="W455" s="9">
        <f>IF(AND(testdata[[#This Row],[Re'']]&lt;&gt;0,testdata[[#This Row],[Im'']]&lt;&gt;0),2*PI()/ATAN(testdata[[#This Row],[Im'']]/testdata[[#This Row],[Re'']]),0)</f>
        <v>41.010315254334287</v>
      </c>
      <c r="X455" s="9">
        <f>IF(testdata[[#This Row],[pd-atan]]&gt;1.5*Z454,1.5*Z454,IF(testdata[[#This Row],[pd-atan]]&lt;0.67*Z454,0.67*Z454,testdata[[#This Row],[pd-atan]]))</f>
        <v>41.010315254334287</v>
      </c>
      <c r="Y455" s="9">
        <f>IF(testdata[[#This Row],[pd-limit1]]&lt;6,6,IF(testdata[[#This Row],[pd-limit1]]&gt;50,50,testdata[[#This Row],[pd-limit1]]))</f>
        <v>41.010315254334287</v>
      </c>
      <c r="Z455" s="14">
        <f>0.2*testdata[[#This Row],[pd-limit2]]+0.8*Z454</f>
        <v>31.755960070383956</v>
      </c>
      <c r="AA455" s="14">
        <f>0.33*testdata[[#This Row],[period]]+0.67*AA454</f>
        <v>28.599010807898978</v>
      </c>
      <c r="AB455" s="32">
        <f>TRUNC(testdata[[#This Row],[SmPd]]+0.5,0)</f>
        <v>29</v>
      </c>
      <c r="AC455" s="14">
        <f ca="1">IF(testdata[[#This Row],[PdInt]]&lt;=0,0,AVERAGE(OFFSET(testdata[[#This Row],[price]],0,0,-testdata[[#This Row],[PdInt]],1)))</f>
        <v>279.51827586206895</v>
      </c>
      <c r="AD455" s="14">
        <f ca="1">IF(testdata[[#This Row],[i]]&lt;11,testdata[[#This Row],[price]],(4*testdata[[#This Row],[iTrend]]+3*AC454+2*AC453+AC452)/10)</f>
        <v>279.83846579354554</v>
      </c>
      <c r="AE455" s="14">
        <f>(4*testdata[[#This Row],[price]]+3*H454+2*H453+H452)/10</f>
        <v>271.17649999999998</v>
      </c>
      <c r="AF455" t="str">
        <f ca="1">IF(OR(ROUND(testdata[[#This Row],[Trendline]],4)&lt;&gt;Table3[[#This Row],[Trendline]],ROUND(testdata[[#This Row],[SmPrice]],4)&lt;&gt;Table3[[#This Row],[SmPrice]]),"ERR","")</f>
        <v/>
      </c>
      <c r="AG455" s="3">
        <v>43392</v>
      </c>
      <c r="AH455" s="14">
        <v>28.599</v>
      </c>
      <c r="AI455" s="35">
        <v>29</v>
      </c>
      <c r="AJ455" s="14">
        <v>279.51830000000001</v>
      </c>
      <c r="AK455" s="14">
        <v>279.83850000000001</v>
      </c>
      <c r="AL455" s="14">
        <v>271.17649999999998</v>
      </c>
    </row>
    <row r="456" spans="1:38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31">
        <f>(testdata[[#This Row],[high]]+testdata[[#This Row],[low]])/2</f>
        <v>269.19</v>
      </c>
      <c r="I456" s="24">
        <f>(4*testdata[[#This Row],[price]]+3*H455+2*H454+H453)/10</f>
        <v>270.28399999999999</v>
      </c>
      <c r="J456" s="9">
        <f>(0.0962*testdata[[#This Row],[smooth]]+0.5769*I454-0.5769*I452-0.0962*I450)*(0.075*$Z455+0.54)</f>
        <v>2.4539109637516834</v>
      </c>
      <c r="K456" s="14">
        <f t="shared" si="7"/>
        <v>-9.3908876927153013</v>
      </c>
      <c r="L456" s="14">
        <f>(0.0962*testdata[[#This Row],[detrender]]+0.5769*J454-0.5769*J452-0.0962*J450)*(0.075*$Z455+0.54)</f>
        <v>18.672966567535077</v>
      </c>
      <c r="M456" s="9">
        <f>(0.0962*testdata[[#This Row],[I1]]+0.5769*K454-0.5769*K452-0.0962*K450)*(0.075*$Z455+0.54)</f>
        <v>-15.714446480012869</v>
      </c>
      <c r="N456" s="9">
        <f>(0.0962*testdata[[#This Row],[Q1]]+0.5769*L454-0.5769*L452-0.0962*L450)*(0.075*$Z455+0.54)</f>
        <v>-0.42584282141348712</v>
      </c>
      <c r="O456" s="9">
        <f>testdata[[#This Row],[I1]]-testdata[[#This Row],[JQ]]</f>
        <v>-8.9650448713018136</v>
      </c>
      <c r="P456" s="9">
        <f>testdata[[#This Row],[Q1]]+testdata[[#This Row],[jI]]</f>
        <v>2.9585200875222082</v>
      </c>
      <c r="Q456" s="9">
        <f>0.2*testdata[[#This Row],[I2]]+0.8*Q455</f>
        <v>-3.6318540056599202</v>
      </c>
      <c r="R456" s="9">
        <f>0.2*testdata[[#This Row],[Q2]]+0.8*R455</f>
        <v>-5.5981836836396131</v>
      </c>
      <c r="S456" s="9">
        <f>testdata[[#This Row],[I2'']]*Q455+testdata[[#This Row],[Q2'']]*R455</f>
        <v>51.663181281478103</v>
      </c>
      <c r="T456" s="9">
        <f>testdata[[#This Row],[I2'']]*R455-testdata[[#This Row],[Q2'']]*Q455</f>
        <v>15.233220238077916</v>
      </c>
      <c r="U456" s="9">
        <f>0.2*testdata[[#This Row],[Re]]+0.8*U455</f>
        <v>41.938524790975784</v>
      </c>
      <c r="V456" s="9">
        <f>0.2*testdata[[#This Row],[Im]]+0.8*V455</f>
        <v>7.9272259306121926</v>
      </c>
      <c r="W456" s="9">
        <f>IF(AND(testdata[[#This Row],[Re'']]&lt;&gt;0,testdata[[#This Row],[Im'']]&lt;&gt;0),2*PI()/ATAN(testdata[[#This Row],[Im'']]/testdata[[#This Row],[Re'']]),0)</f>
        <v>33.633004131611578</v>
      </c>
      <c r="X456" s="9">
        <f>IF(testdata[[#This Row],[pd-atan]]&gt;1.5*Z455,1.5*Z455,IF(testdata[[#This Row],[pd-atan]]&lt;0.67*Z455,0.67*Z455,testdata[[#This Row],[pd-atan]]))</f>
        <v>33.633004131611578</v>
      </c>
      <c r="Y456" s="9">
        <f>IF(testdata[[#This Row],[pd-limit1]]&lt;6,6,IF(testdata[[#This Row],[pd-limit1]]&gt;50,50,testdata[[#This Row],[pd-limit1]]))</f>
        <v>33.633004131611578</v>
      </c>
      <c r="Z456" s="14">
        <f>0.2*testdata[[#This Row],[pd-limit2]]+0.8*Z455</f>
        <v>32.131368882629481</v>
      </c>
      <c r="AA456" s="14">
        <f>0.33*testdata[[#This Row],[period]]+0.67*AA455</f>
        <v>29.764688972560045</v>
      </c>
      <c r="AB456" s="32">
        <f>TRUNC(testdata[[#This Row],[SmPd]]+0.5,0)</f>
        <v>30</v>
      </c>
      <c r="AC456" s="14">
        <f ca="1">IF(testdata[[#This Row],[PdInt]]&lt;=0,0,AVERAGE(OFFSET(testdata[[#This Row],[price]],0,0,-testdata[[#This Row],[PdInt]],1)))</f>
        <v>279.17399999999998</v>
      </c>
      <c r="AD456" s="14">
        <f ca="1">IF(testdata[[#This Row],[i]]&lt;11,testdata[[#This Row],[price]],(4*testdata[[#This Row],[iTrend]]+3*AC455+2*AC454+AC453)/10)</f>
        <v>279.50855284409079</v>
      </c>
      <c r="AE456" s="14">
        <f>(4*testdata[[#This Row],[price]]+3*H455+2*H454+H453)/10</f>
        <v>270.28399999999999</v>
      </c>
      <c r="AF456" t="str">
        <f ca="1">IF(OR(ROUND(testdata[[#This Row],[Trendline]],4)&lt;&gt;Table3[[#This Row],[Trendline]],ROUND(testdata[[#This Row],[SmPrice]],4)&lt;&gt;Table3[[#This Row],[SmPrice]]),"ERR","")</f>
        <v/>
      </c>
      <c r="AG456" s="3">
        <v>43395</v>
      </c>
      <c r="AH456" s="14">
        <v>29.764700000000001</v>
      </c>
      <c r="AI456" s="35">
        <v>30</v>
      </c>
      <c r="AJ456" s="14">
        <v>279.17399999999998</v>
      </c>
      <c r="AK456" s="14">
        <v>279.5086</v>
      </c>
      <c r="AL456" s="14">
        <v>270.28399999999999</v>
      </c>
    </row>
    <row r="457" spans="1:38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31">
        <f>(testdata[[#This Row],[high]]+testdata[[#This Row],[low]])/2</f>
        <v>265.14499999999998</v>
      </c>
      <c r="I457" s="24">
        <f>(4*testdata[[#This Row],[price]]+3*H456+2*H455+H454)/10</f>
        <v>268.02299999999997</v>
      </c>
      <c r="J457" s="9">
        <f>(0.0962*testdata[[#This Row],[smooth]]+0.5769*I455-0.5769*I453-0.0962*I451)*(0.075*$Z456+0.54)</f>
        <v>-0.24961800753991945</v>
      </c>
      <c r="K457" s="14">
        <f t="shared" si="7"/>
        <v>-3.5090403055328934</v>
      </c>
      <c r="L457" s="14">
        <f>(0.0962*testdata[[#This Row],[detrender]]+0.5769*J455-0.5769*J453-0.0962*J451)*(0.075*$Z456+0.54)</f>
        <v>23.638717613101814</v>
      </c>
      <c r="M457" s="9">
        <f>(0.0962*testdata[[#This Row],[I1]]+0.5769*K455-0.5769*K453-0.0962*K451)*(0.075*$Z456+0.54)</f>
        <v>-10.863249809168789</v>
      </c>
      <c r="N457" s="9">
        <f>(0.0962*testdata[[#This Row],[Q1]]+0.5769*L455-0.5769*L453-0.0962*L451)*(0.075*$Z456+0.54)</f>
        <v>43.820101978674124</v>
      </c>
      <c r="O457" s="9">
        <f>testdata[[#This Row],[I1]]-testdata[[#This Row],[JQ]]</f>
        <v>-47.329142284207016</v>
      </c>
      <c r="P457" s="9">
        <f>testdata[[#This Row],[Q1]]+testdata[[#This Row],[jI]]</f>
        <v>12.775467803933026</v>
      </c>
      <c r="Q457" s="9">
        <f>0.2*testdata[[#This Row],[I2]]+0.8*Q456</f>
        <v>-12.37131166136934</v>
      </c>
      <c r="R457" s="9">
        <f>0.2*testdata[[#This Row],[Q2]]+0.8*R456</f>
        <v>-1.9234533861250855</v>
      </c>
      <c r="S457" s="9">
        <f>testdata[[#This Row],[I2'']]*Q456+testdata[[#This Row],[Q2'']]*R456</f>
        <v>55.698643175058344</v>
      </c>
      <c r="T457" s="9">
        <f>testdata[[#This Row],[I2'']]*R456-testdata[[#This Row],[Q2'']]*Q456</f>
        <v>62.27117320279978</v>
      </c>
      <c r="U457" s="9">
        <f>0.2*testdata[[#This Row],[Re]]+0.8*U456</f>
        <v>44.690548467792297</v>
      </c>
      <c r="V457" s="9">
        <f>0.2*testdata[[#This Row],[Im]]+0.8*V456</f>
        <v>18.79601538504971</v>
      </c>
      <c r="W457" s="9">
        <f>IF(AND(testdata[[#This Row],[Re'']]&lt;&gt;0,testdata[[#This Row],[Im'']]&lt;&gt;0),2*PI()/ATAN(testdata[[#This Row],[Im'']]/testdata[[#This Row],[Re'']]),0)</f>
        <v>15.78205427102405</v>
      </c>
      <c r="X457" s="9">
        <f>IF(testdata[[#This Row],[pd-atan]]&gt;1.5*Z456,1.5*Z456,IF(testdata[[#This Row],[pd-atan]]&lt;0.67*Z456,0.67*Z456,testdata[[#This Row],[pd-atan]]))</f>
        <v>21.528017151361752</v>
      </c>
      <c r="Y457" s="9">
        <f>IF(testdata[[#This Row],[pd-limit1]]&lt;6,6,IF(testdata[[#This Row],[pd-limit1]]&gt;50,50,testdata[[#This Row],[pd-limit1]]))</f>
        <v>21.528017151361752</v>
      </c>
      <c r="Z457" s="14">
        <f>0.2*testdata[[#This Row],[pd-limit2]]+0.8*Z456</f>
        <v>30.010698536375934</v>
      </c>
      <c r="AA457" s="14">
        <f>0.33*testdata[[#This Row],[period]]+0.67*AA456</f>
        <v>29.845872128619291</v>
      </c>
      <c r="AB457" s="32">
        <f>TRUNC(testdata[[#This Row],[SmPd]]+0.5,0)</f>
        <v>30</v>
      </c>
      <c r="AC457" s="14">
        <f ca="1">IF(testdata[[#This Row],[PdInt]]&lt;=0,0,AVERAGE(OFFSET(testdata[[#This Row],[price]],0,0,-testdata[[#This Row],[PdInt]],1)))</f>
        <v>278.67883333333333</v>
      </c>
      <c r="AD457" s="14">
        <f ca="1">IF(testdata[[#This Row],[i]]&lt;11,testdata[[#This Row],[price]],(4*testdata[[#This Row],[iTrend]]+3*AC456+2*AC455+AC454)/10)</f>
        <v>279.110277394636</v>
      </c>
      <c r="AE457" s="14">
        <f>(4*testdata[[#This Row],[price]]+3*H456+2*H455+H454)/10</f>
        <v>268.02299999999997</v>
      </c>
      <c r="AF457" t="str">
        <f ca="1">IF(OR(ROUND(testdata[[#This Row],[Trendline]],4)&lt;&gt;Table3[[#This Row],[Trendline]],ROUND(testdata[[#This Row],[SmPrice]],4)&lt;&gt;Table3[[#This Row],[SmPrice]]),"ERR","")</f>
        <v/>
      </c>
      <c r="AG457" s="3">
        <v>43396</v>
      </c>
      <c r="AH457" s="14">
        <v>29.8459</v>
      </c>
      <c r="AI457" s="35">
        <v>30</v>
      </c>
      <c r="AJ457" s="14">
        <v>278.67880000000002</v>
      </c>
      <c r="AK457" s="14">
        <v>279.1103</v>
      </c>
      <c r="AL457" s="14">
        <v>268.02300000000002</v>
      </c>
    </row>
    <row r="458" spans="1:38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31">
        <f>(testdata[[#This Row],[high]]+testdata[[#This Row],[low]])/2</f>
        <v>262.69</v>
      </c>
      <c r="I458" s="24">
        <f>(4*testdata[[#This Row],[price]]+3*H457+2*H456+H455)/10</f>
        <v>265.52249999999998</v>
      </c>
      <c r="J458" s="9">
        <f>(0.0962*testdata[[#This Row],[smooth]]+0.5769*I456-0.5769*I454-0.0962*I452)*(0.075*$Z457+0.54)</f>
        <v>-2.8056401097562342</v>
      </c>
      <c r="K458" s="14">
        <f t="shared" si="7"/>
        <v>2.3921483826893013</v>
      </c>
      <c r="L458" s="14">
        <f>(0.0962*testdata[[#This Row],[detrender]]+0.5769*J456-0.5769*J454-0.0962*J452)*(0.075*$Z457+0.54)</f>
        <v>12.360152860682938</v>
      </c>
      <c r="M458" s="9">
        <f>(0.0962*testdata[[#This Row],[I1]]+0.5769*K456-0.5769*K454-0.0962*K452)*(0.075*$Z457+0.54)</f>
        <v>7.5076917773327505</v>
      </c>
      <c r="N458" s="9">
        <f>(0.0962*testdata[[#This Row],[Q1]]+0.5769*L456-0.5769*L454-0.0962*L452)*(0.075*$Z457+0.54)</f>
        <v>51.018456052085547</v>
      </c>
      <c r="O458" s="9">
        <f>testdata[[#This Row],[I1]]-testdata[[#This Row],[JQ]]</f>
        <v>-48.626307669396247</v>
      </c>
      <c r="P458" s="9">
        <f>testdata[[#This Row],[Q1]]+testdata[[#This Row],[jI]]</f>
        <v>19.86784463801569</v>
      </c>
      <c r="Q458" s="9">
        <f>0.2*testdata[[#This Row],[I2]]+0.8*Q457</f>
        <v>-19.622310862974722</v>
      </c>
      <c r="R458" s="9">
        <f>0.2*testdata[[#This Row],[Q2]]+0.8*R457</f>
        <v>2.4348062187030695</v>
      </c>
      <c r="S458" s="9">
        <f>testdata[[#This Row],[I2'']]*Q457+testdata[[#This Row],[Q2'']]*R457</f>
        <v>238.07048693621061</v>
      </c>
      <c r="T458" s="9">
        <f>testdata[[#This Row],[I2'']]*R457-testdata[[#This Row],[Q2'']]*Q457</f>
        <v>67.864346839603655</v>
      </c>
      <c r="U458" s="9">
        <f>0.2*testdata[[#This Row],[Re]]+0.8*U457</f>
        <v>83.366536161475963</v>
      </c>
      <c r="V458" s="9">
        <f>0.2*testdata[[#This Row],[Im]]+0.8*V457</f>
        <v>28.609681675960502</v>
      </c>
      <c r="W458" s="9">
        <f>IF(AND(testdata[[#This Row],[Re'']]&lt;&gt;0,testdata[[#This Row],[Im'']]&lt;&gt;0),2*PI()/ATAN(testdata[[#This Row],[Im'']]/testdata[[#This Row],[Re'']]),0)</f>
        <v>19.006220737133734</v>
      </c>
      <c r="X458" s="9">
        <f>IF(testdata[[#This Row],[pd-atan]]&gt;1.5*Z457,1.5*Z457,IF(testdata[[#This Row],[pd-atan]]&lt;0.67*Z457,0.67*Z457,testdata[[#This Row],[pd-atan]]))</f>
        <v>20.107168019371876</v>
      </c>
      <c r="Y458" s="9">
        <f>IF(testdata[[#This Row],[pd-limit1]]&lt;6,6,IF(testdata[[#This Row],[pd-limit1]]&gt;50,50,testdata[[#This Row],[pd-limit1]]))</f>
        <v>20.107168019371876</v>
      </c>
      <c r="Z458" s="14">
        <f>0.2*testdata[[#This Row],[pd-limit2]]+0.8*Z457</f>
        <v>28.029992432975124</v>
      </c>
      <c r="AA458" s="14">
        <f>0.33*testdata[[#This Row],[period]]+0.67*AA457</f>
        <v>29.246631829056717</v>
      </c>
      <c r="AB458" s="32">
        <f>TRUNC(testdata[[#This Row],[SmPd]]+0.5,0)</f>
        <v>29</v>
      </c>
      <c r="AC458" s="14">
        <f ca="1">IF(testdata[[#This Row],[PdInt]]&lt;=0,0,AVERAGE(OFFSET(testdata[[#This Row],[price]],0,0,-testdata[[#This Row],[PdInt]],1)))</f>
        <v>277.9360344827586</v>
      </c>
      <c r="AD458" s="14">
        <f ca="1">IF(testdata[[#This Row],[i]]&lt;11,testdata[[#This Row],[price]],(4*testdata[[#This Row],[iTrend]]+3*AC457+2*AC456+AC455)/10)</f>
        <v>278.56469137931032</v>
      </c>
      <c r="AE458" s="14">
        <f>(4*testdata[[#This Row],[price]]+3*H457+2*H456+H455)/10</f>
        <v>265.52249999999998</v>
      </c>
      <c r="AF458" t="str">
        <f ca="1">IF(OR(ROUND(testdata[[#This Row],[Trendline]],4)&lt;&gt;Table3[[#This Row],[Trendline]],ROUND(testdata[[#This Row],[SmPrice]],4)&lt;&gt;Table3[[#This Row],[SmPrice]]),"ERR","")</f>
        <v/>
      </c>
      <c r="AG458" s="3">
        <v>43397</v>
      </c>
      <c r="AH458" s="14">
        <v>29.246600000000001</v>
      </c>
      <c r="AI458" s="35">
        <v>29</v>
      </c>
      <c r="AJ458" s="14">
        <v>277.93599999999998</v>
      </c>
      <c r="AK458" s="14">
        <v>278.56470000000002</v>
      </c>
      <c r="AL458" s="14">
        <v>265.52249999999998</v>
      </c>
    </row>
    <row r="459" spans="1:38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31">
        <f>(testdata[[#This Row],[high]]+testdata[[#This Row],[low]])/2</f>
        <v>262.49</v>
      </c>
      <c r="I459" s="24">
        <f>(4*testdata[[#This Row],[price]]+3*H458+2*H457+H456)/10</f>
        <v>263.75099999999998</v>
      </c>
      <c r="J459" s="9">
        <f>(0.0962*testdata[[#This Row],[smooth]]+0.5769*I457-0.5769*I455-0.0962*I453)*(0.075*$Z458+0.54)</f>
        <v>-6.6836937288267206</v>
      </c>
      <c r="K459" s="14">
        <f t="shared" si="7"/>
        <v>2.4539109637516834</v>
      </c>
      <c r="L459" s="14">
        <f>(0.0962*testdata[[#This Row],[detrender]]+0.5769*J457-0.5769*J455-0.0962*J453)*(0.075*$Z458+0.54)</f>
        <v>-3.3387542335170521</v>
      </c>
      <c r="M459" s="9">
        <f>(0.0962*testdata[[#This Row],[I1]]+0.5769*K457-0.5769*K455-0.0962*K453)*(0.075*$Z458+0.54)</f>
        <v>16.886978775183206</v>
      </c>
      <c r="N459" s="9">
        <f>(0.0962*testdata[[#This Row],[Q1]]+0.5769*L457-0.5769*L455-0.0962*L453)*(0.075*$Z458+0.54)</f>
        <v>27.360959221770237</v>
      </c>
      <c r="O459" s="9">
        <f>testdata[[#This Row],[I1]]-testdata[[#This Row],[JQ]]</f>
        <v>-24.907048258018555</v>
      </c>
      <c r="P459" s="9">
        <f>testdata[[#This Row],[Q1]]+testdata[[#This Row],[jI]]</f>
        <v>13.548224541666153</v>
      </c>
      <c r="Q459" s="9">
        <f>0.2*testdata[[#This Row],[I2]]+0.8*Q458</f>
        <v>-20.679258341983491</v>
      </c>
      <c r="R459" s="9">
        <f>0.2*testdata[[#This Row],[Q2]]+0.8*R458</f>
        <v>4.6574898832956864</v>
      </c>
      <c r="S459" s="9">
        <f>testdata[[#This Row],[I2'']]*Q458+testdata[[#This Row],[Q2'']]*R458</f>
        <v>417.11492093355827</v>
      </c>
      <c r="T459" s="9">
        <f>testdata[[#This Row],[I2'']]*R458-testdata[[#This Row],[Q2'']]*Q458</f>
        <v>41.040727521959077</v>
      </c>
      <c r="U459" s="9">
        <f>0.2*testdata[[#This Row],[Re]]+0.8*U458</f>
        <v>150.11621311589244</v>
      </c>
      <c r="V459" s="9">
        <f>0.2*testdata[[#This Row],[Im]]+0.8*V458</f>
        <v>31.09589084516022</v>
      </c>
      <c r="W459" s="9">
        <f>IF(AND(testdata[[#This Row],[Re'']]&lt;&gt;0,testdata[[#This Row],[Im'']]&lt;&gt;0),2*PI()/ATAN(testdata[[#This Row],[Im'']]/testdata[[#This Row],[Re'']]),0)</f>
        <v>30.761227467092482</v>
      </c>
      <c r="X459" s="9">
        <f>IF(testdata[[#This Row],[pd-atan]]&gt;1.5*Z458,1.5*Z458,IF(testdata[[#This Row],[pd-atan]]&lt;0.67*Z458,0.67*Z458,testdata[[#This Row],[pd-atan]]))</f>
        <v>30.761227467092482</v>
      </c>
      <c r="Y459" s="9">
        <f>IF(testdata[[#This Row],[pd-limit1]]&lt;6,6,IF(testdata[[#This Row],[pd-limit1]]&gt;50,50,testdata[[#This Row],[pd-limit1]]))</f>
        <v>30.761227467092482</v>
      </c>
      <c r="Z459" s="14">
        <f>0.2*testdata[[#This Row],[pd-limit2]]+0.8*Z458</f>
        <v>28.576239439798599</v>
      </c>
      <c r="AA459" s="14">
        <f>0.33*testdata[[#This Row],[period]]+0.67*AA458</f>
        <v>29.025402340601538</v>
      </c>
      <c r="AB459" s="32">
        <f>TRUNC(testdata[[#This Row],[SmPd]]+0.5,0)</f>
        <v>29</v>
      </c>
      <c r="AC459" s="14">
        <f ca="1">IF(testdata[[#This Row],[PdInt]]&lt;=0,0,AVERAGE(OFFSET(testdata[[#This Row],[price]],0,0,-testdata[[#This Row],[PdInt]],1)))</f>
        <v>277.25293103448274</v>
      </c>
      <c r="AD459" s="14">
        <f ca="1">IF(testdata[[#This Row],[i]]&lt;11,testdata[[#This Row],[price]],(4*testdata[[#This Row],[iTrend]]+3*AC458+2*AC457+AC456)/10)</f>
        <v>277.93514942528736</v>
      </c>
      <c r="AE459" s="14">
        <f>(4*testdata[[#This Row],[price]]+3*H458+2*H457+H456)/10</f>
        <v>263.75099999999998</v>
      </c>
      <c r="AF459" t="str">
        <f ca="1">IF(OR(ROUND(testdata[[#This Row],[Trendline]],4)&lt;&gt;Table3[[#This Row],[Trendline]],ROUND(testdata[[#This Row],[SmPrice]],4)&lt;&gt;Table3[[#This Row],[SmPrice]]),"ERR","")</f>
        <v/>
      </c>
      <c r="AG459" s="3">
        <v>43398</v>
      </c>
      <c r="AH459" s="14">
        <v>29.025400000000001</v>
      </c>
      <c r="AI459" s="35">
        <v>29</v>
      </c>
      <c r="AJ459" s="14">
        <v>277.25290000000001</v>
      </c>
      <c r="AK459" s="14">
        <v>277.93509999999998</v>
      </c>
      <c r="AL459" s="14">
        <v>263.75099999999998</v>
      </c>
    </row>
    <row r="460" spans="1:38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31">
        <f>(testdata[[#This Row],[high]]+testdata[[#This Row],[low]])/2</f>
        <v>260.17</v>
      </c>
      <c r="I460" s="24">
        <f>(4*testdata[[#This Row],[price]]+3*H459+2*H458+H457)/10</f>
        <v>261.86750000000001</v>
      </c>
      <c r="J460" s="9">
        <f>(0.0962*testdata[[#This Row],[smooth]]+0.5769*I458-0.5769*I456-0.0962*I454)*(0.075*$Z459+0.54)</f>
        <v>-9.8098431103011183</v>
      </c>
      <c r="K460" s="14">
        <f t="shared" si="7"/>
        <v>-0.24961800753991945</v>
      </c>
      <c r="L460" s="14">
        <f>(0.0962*testdata[[#This Row],[detrender]]+0.5769*J458-0.5769*J456-0.0962*J454)*(0.075*$Z459+0.54)</f>
        <v>-9.7679121791871015</v>
      </c>
      <c r="M460" s="9">
        <f>(0.0962*testdata[[#This Row],[I1]]+0.5769*K458-0.5769*K456-0.0962*K454)*(0.075*$Z459+0.54)</f>
        <v>21.50203375579985</v>
      </c>
      <c r="N460" s="9">
        <f>(0.0962*testdata[[#This Row],[Q1]]+0.5769*L458-0.5769*L456-0.0962*L454)*(0.075*$Z459+0.54)</f>
        <v>-9.7088859103143275</v>
      </c>
      <c r="O460" s="9">
        <f>testdata[[#This Row],[I1]]-testdata[[#This Row],[JQ]]</f>
        <v>9.4592679027744087</v>
      </c>
      <c r="P460" s="9">
        <f>testdata[[#This Row],[Q1]]+testdata[[#This Row],[jI]]</f>
        <v>11.734121576612749</v>
      </c>
      <c r="Q460" s="9">
        <f>0.2*testdata[[#This Row],[I2]]+0.8*Q459</f>
        <v>-14.651553093031913</v>
      </c>
      <c r="R460" s="9">
        <f>0.2*testdata[[#This Row],[Q2]]+0.8*R459</f>
        <v>6.0728162219590995</v>
      </c>
      <c r="S460" s="9">
        <f>testdata[[#This Row],[I2'']]*Q459+testdata[[#This Row],[Q2'']]*R459</f>
        <v>331.26733163898263</v>
      </c>
      <c r="T460" s="9">
        <f>testdata[[#This Row],[I2'']]*R459-testdata[[#This Row],[Q2'']]*Q459</f>
        <v>57.341875211914626</v>
      </c>
      <c r="U460" s="9">
        <f>0.2*testdata[[#This Row],[Re]]+0.8*U459</f>
        <v>186.34643682051049</v>
      </c>
      <c r="V460" s="9">
        <f>0.2*testdata[[#This Row],[Im]]+0.8*V459</f>
        <v>36.345087718511103</v>
      </c>
      <c r="W460" s="9">
        <f>IF(AND(testdata[[#This Row],[Re'']]&lt;&gt;0,testdata[[#This Row],[Im'']]&lt;&gt;0),2*PI()/ATAN(testdata[[#This Row],[Im'']]/testdata[[#This Row],[Re'']]),0)</f>
        <v>32.619213668084448</v>
      </c>
      <c r="X460" s="9">
        <f>IF(testdata[[#This Row],[pd-atan]]&gt;1.5*Z459,1.5*Z459,IF(testdata[[#This Row],[pd-atan]]&lt;0.67*Z459,0.67*Z459,testdata[[#This Row],[pd-atan]]))</f>
        <v>32.619213668084448</v>
      </c>
      <c r="Y460" s="9">
        <f>IF(testdata[[#This Row],[pd-limit1]]&lt;6,6,IF(testdata[[#This Row],[pd-limit1]]&gt;50,50,testdata[[#This Row],[pd-limit1]]))</f>
        <v>32.619213668084448</v>
      </c>
      <c r="Z460" s="14">
        <f>0.2*testdata[[#This Row],[pd-limit2]]+0.8*Z459</f>
        <v>29.384834285455767</v>
      </c>
      <c r="AA460" s="14">
        <f>0.33*testdata[[#This Row],[period]]+0.67*AA459</f>
        <v>29.144014882403436</v>
      </c>
      <c r="AB460" s="32">
        <f>TRUNC(testdata[[#This Row],[SmPd]]+0.5,0)</f>
        <v>29</v>
      </c>
      <c r="AC460" s="14">
        <f ca="1">IF(testdata[[#This Row],[PdInt]]&lt;=0,0,AVERAGE(OFFSET(testdata[[#This Row],[price]],0,0,-testdata[[#This Row],[PdInt]],1)))</f>
        <v>276.51293103448273</v>
      </c>
      <c r="AD460" s="14">
        <f ca="1">IF(testdata[[#This Row],[i]]&lt;11,testdata[[#This Row],[price]],(4*testdata[[#This Row],[iTrend]]+3*AC459+2*AC458+AC457)/10)</f>
        <v>277.23614195402297</v>
      </c>
      <c r="AE460" s="14">
        <f>(4*testdata[[#This Row],[price]]+3*H459+2*H458+H457)/10</f>
        <v>261.86750000000001</v>
      </c>
      <c r="AF460" t="str">
        <f ca="1">IF(OR(ROUND(testdata[[#This Row],[Trendline]],4)&lt;&gt;Table3[[#This Row],[Trendline]],ROUND(testdata[[#This Row],[SmPrice]],4)&lt;&gt;Table3[[#This Row],[SmPrice]]),"ERR","")</f>
        <v/>
      </c>
      <c r="AG460" s="3">
        <v>43399</v>
      </c>
      <c r="AH460" s="14">
        <v>29.143999999999998</v>
      </c>
      <c r="AI460" s="35">
        <v>29</v>
      </c>
      <c r="AJ460" s="14">
        <v>276.5129</v>
      </c>
      <c r="AK460" s="14">
        <v>277.23610000000002</v>
      </c>
      <c r="AL460" s="14">
        <v>261.86750000000001</v>
      </c>
    </row>
    <row r="461" spans="1:38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31">
        <f>(testdata[[#This Row],[high]]+testdata[[#This Row],[low]])/2</f>
        <v>258.61500000000001</v>
      </c>
      <c r="I461" s="24">
        <f>(4*testdata[[#This Row],[price]]+3*H460+2*H459+H458)/10</f>
        <v>260.26400000000001</v>
      </c>
      <c r="J461" s="9">
        <f>(0.0962*testdata[[#This Row],[smooth]]+0.5769*I459-0.5769*I457-0.0962*I455)*(0.075*$Z460+0.54)</f>
        <v>-9.6427543139994842</v>
      </c>
      <c r="K461" s="14">
        <f t="shared" si="7"/>
        <v>-2.8056401097562342</v>
      </c>
      <c r="L461" s="14">
        <f>(0.0962*testdata[[#This Row],[detrender]]+0.5769*J459-0.5769*J457-0.0962*J455)*(0.075*$Z460+0.54)</f>
        <v>-13.361447113842324</v>
      </c>
      <c r="M461" s="9">
        <f>(0.0962*testdata[[#This Row],[I1]]+0.5769*K459-0.5769*K457-0.0962*K455)*(0.075*$Z460+0.54)</f>
        <v>12.152261632738163</v>
      </c>
      <c r="N461" s="9">
        <f>(0.0962*testdata[[#This Row],[Q1]]+0.5769*L459-0.5769*L457-0.0962*L455)*(0.075*$Z460+0.54)</f>
        <v>-48.181907748420997</v>
      </c>
      <c r="O461" s="9">
        <f>testdata[[#This Row],[I1]]-testdata[[#This Row],[JQ]]</f>
        <v>45.376267638664764</v>
      </c>
      <c r="P461" s="9">
        <f>testdata[[#This Row],[Q1]]+testdata[[#This Row],[jI]]</f>
        <v>-1.2091854811041607</v>
      </c>
      <c r="Q461" s="9">
        <f>0.2*testdata[[#This Row],[I2]]+0.8*Q460</f>
        <v>-2.6459889466925777</v>
      </c>
      <c r="R461" s="9">
        <f>0.2*testdata[[#This Row],[Q2]]+0.8*R460</f>
        <v>4.6164158813464473</v>
      </c>
      <c r="S461" s="9">
        <f>testdata[[#This Row],[I2'']]*Q460+testdata[[#This Row],[Q2'']]*R460</f>
        <v>66.802492787592215</v>
      </c>
      <c r="T461" s="9">
        <f>testdata[[#This Row],[I2'']]*R460-testdata[[#This Row],[Q2'']]*Q460</f>
        <v>51.569057786464022</v>
      </c>
      <c r="U461" s="9">
        <f>0.2*testdata[[#This Row],[Re]]+0.8*U460</f>
        <v>162.43764801392683</v>
      </c>
      <c r="V461" s="9">
        <f>0.2*testdata[[#This Row],[Im]]+0.8*V460</f>
        <v>39.389881732101685</v>
      </c>
      <c r="W461" s="9">
        <f>IF(AND(testdata[[#This Row],[Re'']]&lt;&gt;0,testdata[[#This Row],[Im'']]&lt;&gt;0),2*PI()/ATAN(testdata[[#This Row],[Im'']]/testdata[[#This Row],[Re'']]),0)</f>
        <v>26.411010587257579</v>
      </c>
      <c r="X461" s="9">
        <f>IF(testdata[[#This Row],[pd-atan]]&gt;1.5*Z460,1.5*Z460,IF(testdata[[#This Row],[pd-atan]]&lt;0.67*Z460,0.67*Z460,testdata[[#This Row],[pd-atan]]))</f>
        <v>26.411010587257579</v>
      </c>
      <c r="Y461" s="9">
        <f>IF(testdata[[#This Row],[pd-limit1]]&lt;6,6,IF(testdata[[#This Row],[pd-limit1]]&gt;50,50,testdata[[#This Row],[pd-limit1]]))</f>
        <v>26.411010587257579</v>
      </c>
      <c r="Z461" s="14">
        <f>0.2*testdata[[#This Row],[pd-limit2]]+0.8*Z460</f>
        <v>28.790069545816131</v>
      </c>
      <c r="AA461" s="14">
        <f>0.33*testdata[[#This Row],[period]]+0.67*AA460</f>
        <v>29.027212921329628</v>
      </c>
      <c r="AB461" s="32">
        <f>TRUNC(testdata[[#This Row],[SmPd]]+0.5,0)</f>
        <v>29</v>
      </c>
      <c r="AC461" s="14">
        <f ca="1">IF(testdata[[#This Row],[PdInt]]&lt;=0,0,AVERAGE(OFFSET(testdata[[#This Row],[price]],0,0,-testdata[[#This Row],[PdInt]],1)))</f>
        <v>275.69844827586206</v>
      </c>
      <c r="AD461" s="14">
        <f ca="1">IF(testdata[[#This Row],[i]]&lt;11,testdata[[#This Row],[price]],(4*testdata[[#This Row],[iTrend]]+3*AC460+2*AC459+AC458)/10)</f>
        <v>276.47744827586206</v>
      </c>
      <c r="AE461" s="14">
        <f>(4*testdata[[#This Row],[price]]+3*H460+2*H459+H458)/10</f>
        <v>260.26400000000001</v>
      </c>
      <c r="AF461" t="str">
        <f ca="1">IF(OR(ROUND(testdata[[#This Row],[Trendline]],4)&lt;&gt;Table3[[#This Row],[Trendline]],ROUND(testdata[[#This Row],[SmPrice]],4)&lt;&gt;Table3[[#This Row],[SmPrice]]),"ERR","")</f>
        <v/>
      </c>
      <c r="AG461" s="3">
        <v>43402</v>
      </c>
      <c r="AH461" s="14">
        <v>29.027200000000001</v>
      </c>
      <c r="AI461" s="35">
        <v>29</v>
      </c>
      <c r="AJ461" s="14">
        <v>275.69839999999999</v>
      </c>
      <c r="AK461" s="14">
        <v>276.47739999999999</v>
      </c>
      <c r="AL461" s="14">
        <v>260.26400000000001</v>
      </c>
    </row>
    <row r="462" spans="1:38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31">
        <f>(testdata[[#This Row],[high]]+testdata[[#This Row],[low]])/2</f>
        <v>259.17</v>
      </c>
      <c r="I462" s="24">
        <f>(4*testdata[[#This Row],[price]]+3*H461+2*H460+H459)/10</f>
        <v>259.53550000000007</v>
      </c>
      <c r="J462" s="9">
        <f>(0.0962*testdata[[#This Row],[smooth]]+0.5769*I460-0.5769*I458-0.0962*I456)*(0.075*$Z461+0.54)</f>
        <v>-8.4826125000717187</v>
      </c>
      <c r="K462" s="14">
        <f t="shared" si="7"/>
        <v>-6.6836937288267206</v>
      </c>
      <c r="L462" s="14">
        <f>(0.0962*testdata[[#This Row],[detrender]]+0.5769*J460-0.5769*J458-0.0962*J456)*(0.075*$Z461+0.54)</f>
        <v>-13.746816274346259</v>
      </c>
      <c r="M462" s="9">
        <f>(0.0962*testdata[[#This Row],[I1]]+0.5769*K460-0.5769*K458-0.0962*K456)*(0.075*$Z461+0.54)</f>
        <v>-3.4107869108764159</v>
      </c>
      <c r="N462" s="9">
        <f>(0.0962*testdata[[#This Row],[Q1]]+0.5769*L460-0.5769*L458-0.0962*L456)*(0.075*$Z461+0.54)</f>
        <v>-42.876221847879926</v>
      </c>
      <c r="O462" s="9">
        <f>testdata[[#This Row],[I1]]-testdata[[#This Row],[JQ]]</f>
        <v>36.192528119053208</v>
      </c>
      <c r="P462" s="9">
        <f>testdata[[#This Row],[Q1]]+testdata[[#This Row],[jI]]</f>
        <v>-17.157603185222676</v>
      </c>
      <c r="Q462" s="9">
        <f>0.2*testdata[[#This Row],[I2]]+0.8*Q461</f>
        <v>5.1217144664565799</v>
      </c>
      <c r="R462" s="9">
        <f>0.2*testdata[[#This Row],[Q2]]+0.8*R461</f>
        <v>0.2616120680326226</v>
      </c>
      <c r="S462" s="9">
        <f>testdata[[#This Row],[I2'']]*Q461+testdata[[#This Row],[Q2'']]*R461</f>
        <v>-12.344289760741898</v>
      </c>
      <c r="T462" s="9">
        <f>testdata[[#This Row],[I2'']]*R461-testdata[[#This Row],[Q2'']]*Q461</f>
        <v>24.336186643007707</v>
      </c>
      <c r="U462" s="9">
        <f>0.2*testdata[[#This Row],[Re]]+0.8*U461</f>
        <v>127.48126045899308</v>
      </c>
      <c r="V462" s="9">
        <f>0.2*testdata[[#This Row],[Im]]+0.8*V461</f>
        <v>36.379142714282892</v>
      </c>
      <c r="W462" s="9">
        <f>IF(AND(testdata[[#This Row],[Re'']]&lt;&gt;0,testdata[[#This Row],[Im'']]&lt;&gt;0),2*PI()/ATAN(testdata[[#This Row],[Im'']]/testdata[[#This Row],[Re'']]),0)</f>
        <v>22.603012983844934</v>
      </c>
      <c r="X462" s="9">
        <f>IF(testdata[[#This Row],[pd-atan]]&gt;1.5*Z461,1.5*Z461,IF(testdata[[#This Row],[pd-atan]]&lt;0.67*Z461,0.67*Z461,testdata[[#This Row],[pd-atan]]))</f>
        <v>22.603012983844934</v>
      </c>
      <c r="Y462" s="9">
        <f>IF(testdata[[#This Row],[pd-limit1]]&lt;6,6,IF(testdata[[#This Row],[pd-limit1]]&gt;50,50,testdata[[#This Row],[pd-limit1]]))</f>
        <v>22.603012983844934</v>
      </c>
      <c r="Z462" s="14">
        <f>0.2*testdata[[#This Row],[pd-limit2]]+0.8*Z461</f>
        <v>27.552658233421894</v>
      </c>
      <c r="AA462" s="14">
        <f>0.33*testdata[[#This Row],[period]]+0.67*AA461</f>
        <v>28.540609874320076</v>
      </c>
      <c r="AB462" s="32">
        <f>TRUNC(testdata[[#This Row],[SmPd]]+0.5,0)</f>
        <v>29</v>
      </c>
      <c r="AC462" s="14">
        <f ca="1">IF(testdata[[#This Row],[PdInt]]&lt;=0,0,AVERAGE(OFFSET(testdata[[#This Row],[price]],0,0,-testdata[[#This Row],[PdInt]],1)))</f>
        <v>274.88</v>
      </c>
      <c r="AD462" s="14">
        <f ca="1">IF(testdata[[#This Row],[i]]&lt;11,testdata[[#This Row],[price]],(4*testdata[[#This Row],[iTrend]]+3*AC461+2*AC460+AC459)/10)</f>
        <v>275.68941379310343</v>
      </c>
      <c r="AE462" s="14">
        <f>(4*testdata[[#This Row],[price]]+3*H461+2*H460+H459)/10</f>
        <v>259.53550000000007</v>
      </c>
      <c r="AF462" t="str">
        <f ca="1">IF(OR(ROUND(testdata[[#This Row],[Trendline]],4)&lt;&gt;Table3[[#This Row],[Trendline]],ROUND(testdata[[#This Row],[SmPrice]],4)&lt;&gt;Table3[[#This Row],[SmPrice]]),"ERR","")</f>
        <v/>
      </c>
      <c r="AG462" s="3">
        <v>43403</v>
      </c>
      <c r="AH462" s="14">
        <v>28.540600000000001</v>
      </c>
      <c r="AI462" s="35">
        <v>29</v>
      </c>
      <c r="AJ462" s="14">
        <v>274.88</v>
      </c>
      <c r="AK462" s="14">
        <v>275.68939999999998</v>
      </c>
      <c r="AL462" s="14">
        <v>259.53550000000001</v>
      </c>
    </row>
    <row r="463" spans="1:38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31">
        <f>(testdata[[#This Row],[high]]+testdata[[#This Row],[low]])/2</f>
        <v>265.08000000000004</v>
      </c>
      <c r="I463" s="24">
        <f>(4*testdata[[#This Row],[price]]+3*H462+2*H461+H460)/10</f>
        <v>261.52300000000002</v>
      </c>
      <c r="J463" s="9">
        <f>(0.0962*testdata[[#This Row],[smooth]]+0.5769*I461-0.5769*I459-0.0962*I457)*(0.075*$Z462+0.54)</f>
        <v>-6.87307744158141</v>
      </c>
      <c r="K463" s="14">
        <f t="shared" si="7"/>
        <v>-9.8098431103011183</v>
      </c>
      <c r="L463" s="14">
        <f>(0.0962*testdata[[#This Row],[detrender]]+0.5769*J461-0.5769*J459-0.0962*J457)*(0.075*$Z462+0.54)</f>
        <v>-6.1101919946152998</v>
      </c>
      <c r="M463" s="9">
        <f>(0.0962*testdata[[#This Row],[I1]]+0.5769*K461-0.5769*K459-0.0962*K457)*(0.075*$Z462+0.54)</f>
        <v>-9.4884459331894391</v>
      </c>
      <c r="N463" s="9">
        <f>(0.0962*testdata[[#This Row],[Q1]]+0.5769*L461-0.5769*L459-0.0962*L457)*(0.075*$Z462+0.54)</f>
        <v>-22.529983154008438</v>
      </c>
      <c r="O463" s="9">
        <f>testdata[[#This Row],[I1]]-testdata[[#This Row],[JQ]]</f>
        <v>12.720140043707319</v>
      </c>
      <c r="P463" s="9">
        <f>testdata[[#This Row],[Q1]]+testdata[[#This Row],[jI]]</f>
        <v>-15.598637927804738</v>
      </c>
      <c r="Q463" s="9">
        <f>0.2*testdata[[#This Row],[I2]]+0.8*Q462</f>
        <v>6.6413995819067289</v>
      </c>
      <c r="R463" s="9">
        <f>0.2*testdata[[#This Row],[Q2]]+0.8*R462</f>
        <v>-2.9104379311348496</v>
      </c>
      <c r="S463" s="9">
        <f>testdata[[#This Row],[I2'']]*Q462+testdata[[#This Row],[Q2'']]*R462</f>
        <v>33.253946630125597</v>
      </c>
      <c r="T463" s="9">
        <f>testdata[[#This Row],[I2'']]*R462-testdata[[#This Row],[Q2'']]*Q462</f>
        <v>16.643902334870933</v>
      </c>
      <c r="U463" s="9">
        <f>0.2*testdata[[#This Row],[Re]]+0.8*U462</f>
        <v>108.63579769321959</v>
      </c>
      <c r="V463" s="9">
        <f>0.2*testdata[[#This Row],[Im]]+0.8*V462</f>
        <v>32.4320946384005</v>
      </c>
      <c r="W463" s="9">
        <f>IF(AND(testdata[[#This Row],[Re'']]&lt;&gt;0,testdata[[#This Row],[Im'']]&lt;&gt;0),2*PI()/ATAN(testdata[[#This Row],[Im'']]/testdata[[#This Row],[Re'']]),0)</f>
        <v>21.657455938880581</v>
      </c>
      <c r="X463" s="9">
        <f>IF(testdata[[#This Row],[pd-atan]]&gt;1.5*Z462,1.5*Z462,IF(testdata[[#This Row],[pd-atan]]&lt;0.67*Z462,0.67*Z462,testdata[[#This Row],[pd-atan]]))</f>
        <v>21.657455938880581</v>
      </c>
      <c r="Y463" s="9">
        <f>IF(testdata[[#This Row],[pd-limit1]]&lt;6,6,IF(testdata[[#This Row],[pd-limit1]]&gt;50,50,testdata[[#This Row],[pd-limit1]]))</f>
        <v>21.657455938880581</v>
      </c>
      <c r="Z463" s="14">
        <f>0.2*testdata[[#This Row],[pd-limit2]]+0.8*Z462</f>
        <v>26.373617774513633</v>
      </c>
      <c r="AA463" s="14">
        <f>0.33*testdata[[#This Row],[period]]+0.67*AA462</f>
        <v>27.82550248138395</v>
      </c>
      <c r="AB463" s="32">
        <f>TRUNC(testdata[[#This Row],[SmPd]]+0.5,0)</f>
        <v>28</v>
      </c>
      <c r="AC463" s="14">
        <f ca="1">IF(testdata[[#This Row],[PdInt]]&lt;=0,0,AVERAGE(OFFSET(testdata[[#This Row],[price]],0,0,-testdata[[#This Row],[PdInt]],1)))</f>
        <v>273.82124999999991</v>
      </c>
      <c r="AD463" s="14">
        <f ca="1">IF(testdata[[#This Row],[i]]&lt;11,testdata[[#This Row],[price]],(4*testdata[[#This Row],[iTrend]]+3*AC462+2*AC461+AC460)/10)</f>
        <v>274.78348275862066</v>
      </c>
      <c r="AE463" s="14">
        <f>(4*testdata[[#This Row],[price]]+3*H462+2*H461+H460)/10</f>
        <v>261.52300000000002</v>
      </c>
      <c r="AF463" t="str">
        <f ca="1">IF(OR(ROUND(testdata[[#This Row],[Trendline]],4)&lt;&gt;Table3[[#This Row],[Trendline]],ROUND(testdata[[#This Row],[SmPrice]],4)&lt;&gt;Table3[[#This Row],[SmPrice]]),"ERR","")</f>
        <v/>
      </c>
      <c r="AG463" s="3">
        <v>43404</v>
      </c>
      <c r="AH463" s="14">
        <v>27.825500000000002</v>
      </c>
      <c r="AI463" s="35">
        <v>28</v>
      </c>
      <c r="AJ463" s="14">
        <v>273.82119999999998</v>
      </c>
      <c r="AK463" s="14">
        <v>274.7835</v>
      </c>
      <c r="AL463" s="14">
        <v>261.52300000000002</v>
      </c>
    </row>
    <row r="464" spans="1:38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31">
        <f>(testdata[[#This Row],[high]]+testdata[[#This Row],[low]])/2</f>
        <v>265.44499999999999</v>
      </c>
      <c r="I464" s="24">
        <f>(4*testdata[[#This Row],[price]]+3*H463+2*H462+H461)/10</f>
        <v>263.39750000000004</v>
      </c>
      <c r="J464" s="9">
        <f>(0.0962*testdata[[#This Row],[smooth]]+0.5769*I462-0.5769*I460-0.0962*I458)*(0.075*$Z463+0.54)</f>
        <v>-3.90231816547757</v>
      </c>
      <c r="K464" s="14">
        <f t="shared" si="7"/>
        <v>-9.6427543139994842</v>
      </c>
      <c r="L464" s="14">
        <f>(0.0962*testdata[[#This Row],[detrender]]+0.5769*J462-0.5769*J460-0.0962*J458)*(0.075*$Z463+0.54)</f>
        <v>1.6623445792389557</v>
      </c>
      <c r="M464" s="9">
        <f>(0.0962*testdata[[#This Row],[I1]]+0.5769*K462-0.5769*K460-0.0962*K458)*(0.075*$Z463+0.54)</f>
        <v>-12.261696057288345</v>
      </c>
      <c r="N464" s="9">
        <f>(0.0962*testdata[[#This Row],[Q1]]+0.5769*L462-0.5769*L460-0.0962*L458)*(0.075*$Z463+0.54)</f>
        <v>-8.3713103067656078</v>
      </c>
      <c r="O464" s="9">
        <f>testdata[[#This Row],[I1]]-testdata[[#This Row],[JQ]]</f>
        <v>-1.2714440072338764</v>
      </c>
      <c r="P464" s="9">
        <f>testdata[[#This Row],[Q1]]+testdata[[#This Row],[jI]]</f>
        <v>-10.599351478049389</v>
      </c>
      <c r="Q464" s="9">
        <f>0.2*testdata[[#This Row],[I2]]+0.8*Q463</f>
        <v>5.0588308640786082</v>
      </c>
      <c r="R464" s="9">
        <f>0.2*testdata[[#This Row],[Q2]]+0.8*R463</f>
        <v>-4.448220640517758</v>
      </c>
      <c r="S464" s="9">
        <f>testdata[[#This Row],[I2'']]*Q463+testdata[[#This Row],[Q2'']]*R463</f>
        <v>46.543987263848365</v>
      </c>
      <c r="T464" s="9">
        <f>testdata[[#This Row],[I2'']]*R463-testdata[[#This Row],[Q2'']]*Q463</f>
        <v>14.818997468153452</v>
      </c>
      <c r="U464" s="9">
        <f>0.2*testdata[[#This Row],[Re]]+0.8*U463</f>
        <v>96.217435607345337</v>
      </c>
      <c r="V464" s="9">
        <f>0.2*testdata[[#This Row],[Im]]+0.8*V463</f>
        <v>28.909475204351093</v>
      </c>
      <c r="W464" s="9">
        <f>IF(AND(testdata[[#This Row],[Re'']]&lt;&gt;0,testdata[[#This Row],[Im'']]&lt;&gt;0),2*PI()/ATAN(testdata[[#This Row],[Im'']]/testdata[[#This Row],[Re'']]),0)</f>
        <v>21.526706845237257</v>
      </c>
      <c r="X464" s="9">
        <f>IF(testdata[[#This Row],[pd-atan]]&gt;1.5*Z463,1.5*Z463,IF(testdata[[#This Row],[pd-atan]]&lt;0.67*Z463,0.67*Z463,testdata[[#This Row],[pd-atan]]))</f>
        <v>21.526706845237257</v>
      </c>
      <c r="Y464" s="9">
        <f>IF(testdata[[#This Row],[pd-limit1]]&lt;6,6,IF(testdata[[#This Row],[pd-limit1]]&gt;50,50,testdata[[#This Row],[pd-limit1]]))</f>
        <v>21.526706845237257</v>
      </c>
      <c r="Z464" s="14">
        <f>0.2*testdata[[#This Row],[pd-limit2]]+0.8*Z463</f>
        <v>25.404235588658359</v>
      </c>
      <c r="AA464" s="14">
        <f>0.33*testdata[[#This Row],[period]]+0.67*AA463</f>
        <v>27.026484406784505</v>
      </c>
      <c r="AB464" s="32">
        <f>TRUNC(testdata[[#This Row],[SmPd]]+0.5,0)</f>
        <v>27</v>
      </c>
      <c r="AC464" s="14">
        <f ca="1">IF(testdata[[#This Row],[PdInt]]&lt;=0,0,AVERAGE(OFFSET(testdata[[#This Row],[price]],0,0,-testdata[[#This Row],[PdInt]],1)))</f>
        <v>272.76185185185176</v>
      </c>
      <c r="AD464" s="14">
        <f ca="1">IF(testdata[[#This Row],[i]]&lt;11,testdata[[#This Row],[price]],(4*testdata[[#This Row],[iTrend]]+3*AC463+2*AC462+AC461)/10)</f>
        <v>273.79696056832688</v>
      </c>
      <c r="AE464" s="14">
        <f>(4*testdata[[#This Row],[price]]+3*H463+2*H462+H461)/10</f>
        <v>263.39750000000004</v>
      </c>
      <c r="AF464" t="str">
        <f ca="1">IF(OR(ROUND(testdata[[#This Row],[Trendline]],4)&lt;&gt;Table3[[#This Row],[Trendline]],ROUND(testdata[[#This Row],[SmPrice]],4)&lt;&gt;Table3[[#This Row],[SmPrice]]),"ERR","")</f>
        <v/>
      </c>
      <c r="AG464" s="3">
        <v>43405</v>
      </c>
      <c r="AH464" s="14">
        <v>27.026499999999999</v>
      </c>
      <c r="AI464" s="35">
        <v>27</v>
      </c>
      <c r="AJ464" s="14">
        <v>272.76190000000003</v>
      </c>
      <c r="AK464" s="14">
        <v>273.79700000000003</v>
      </c>
      <c r="AL464" s="14">
        <v>263.39749999999998</v>
      </c>
    </row>
    <row r="465" spans="1:38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31">
        <f>(testdata[[#This Row],[high]]+testdata[[#This Row],[low]])/2</f>
        <v>265.79500000000002</v>
      </c>
      <c r="I465" s="24">
        <f>(4*testdata[[#This Row],[price]]+3*H464+2*H463+H462)/10</f>
        <v>264.8845</v>
      </c>
      <c r="J465" s="9">
        <f>(0.0962*testdata[[#This Row],[smooth]]+0.5769*I463-0.5769*I461-0.0962*I459)*(0.075*$Z464+0.54)</f>
        <v>2.0427200790371485</v>
      </c>
      <c r="K465" s="14">
        <f t="shared" si="7"/>
        <v>-8.4826125000717187</v>
      </c>
      <c r="L465" s="14">
        <f>(0.0962*testdata[[#This Row],[detrender]]+0.5769*J463-0.5769*J461-0.0962*J459)*(0.075*$Z464+0.54)</f>
        <v>5.9599913296862255</v>
      </c>
      <c r="M465" s="9">
        <f>(0.0962*testdata[[#This Row],[I1]]+0.5769*K463-0.5769*K461-0.0962*K459)*(0.075*$Z464+0.54)</f>
        <v>-12.453558497079712</v>
      </c>
      <c r="N465" s="9">
        <f>(0.0962*testdata[[#This Row],[Q1]]+0.5769*L463-0.5769*L461-0.0962*L459)*(0.075*$Z464+0.54)</f>
        <v>12.416805698297349</v>
      </c>
      <c r="O465" s="9">
        <f>testdata[[#This Row],[I1]]-testdata[[#This Row],[JQ]]</f>
        <v>-20.899418198369069</v>
      </c>
      <c r="P465" s="9">
        <f>testdata[[#This Row],[Q1]]+testdata[[#This Row],[jI]]</f>
        <v>-6.4935671673934863</v>
      </c>
      <c r="Q465" s="9">
        <f>0.2*testdata[[#This Row],[I2]]+0.8*Q464</f>
        <v>-0.13281894841092701</v>
      </c>
      <c r="R465" s="9">
        <f>0.2*testdata[[#This Row],[Q2]]+0.8*R464</f>
        <v>-4.8572899458929042</v>
      </c>
      <c r="S465" s="9">
        <f>testdata[[#This Row],[I2'']]*Q464+testdata[[#This Row],[Q2'']]*R464</f>
        <v>20.934388798744536</v>
      </c>
      <c r="T465" s="9">
        <f>testdata[[#This Row],[I2'']]*R464-testdata[[#This Row],[Q2'']]*Q464</f>
        <v>25.163016281835084</v>
      </c>
      <c r="U465" s="9">
        <f>0.2*testdata[[#This Row],[Re]]+0.8*U464</f>
        <v>81.160826245625188</v>
      </c>
      <c r="V465" s="9">
        <f>0.2*testdata[[#This Row],[Im]]+0.8*V464</f>
        <v>28.160183419847893</v>
      </c>
      <c r="W465" s="9">
        <f>IF(AND(testdata[[#This Row],[Re'']]&lt;&gt;0,testdata[[#This Row],[Im'']]&lt;&gt;0),2*PI()/ATAN(testdata[[#This Row],[Im'']]/testdata[[#This Row],[Re'']]),0)</f>
        <v>18.813572956545482</v>
      </c>
      <c r="X465" s="9">
        <f>IF(testdata[[#This Row],[pd-atan]]&gt;1.5*Z464,1.5*Z464,IF(testdata[[#This Row],[pd-atan]]&lt;0.67*Z464,0.67*Z464,testdata[[#This Row],[pd-atan]]))</f>
        <v>18.813572956545482</v>
      </c>
      <c r="Y465" s="9">
        <f>IF(testdata[[#This Row],[pd-limit1]]&lt;6,6,IF(testdata[[#This Row],[pd-limit1]]&gt;50,50,testdata[[#This Row],[pd-limit1]]))</f>
        <v>18.813572956545482</v>
      </c>
      <c r="Z465" s="14">
        <f>0.2*testdata[[#This Row],[pd-limit2]]+0.8*Z464</f>
        <v>24.086103062235786</v>
      </c>
      <c r="AA465" s="14">
        <f>0.33*testdata[[#This Row],[period]]+0.67*AA464</f>
        <v>26.056158563083429</v>
      </c>
      <c r="AB465" s="32">
        <f>TRUNC(testdata[[#This Row],[SmPd]]+0.5,0)</f>
        <v>26</v>
      </c>
      <c r="AC465" s="14">
        <f ca="1">IF(testdata[[#This Row],[PdInt]]&lt;=0,0,AVERAGE(OFFSET(testdata[[#This Row],[price]],0,0,-testdata[[#This Row],[PdInt]],1)))</f>
        <v>271.64096153846145</v>
      </c>
      <c r="AD465" s="14">
        <f ca="1">IF(testdata[[#This Row],[i]]&lt;11,testdata[[#This Row],[price]],(4*testdata[[#This Row],[iTrend]]+3*AC464+2*AC463+AC462)/10)</f>
        <v>272.7371901709401</v>
      </c>
      <c r="AE465" s="14">
        <f>(4*testdata[[#This Row],[price]]+3*H464+2*H463+H462)/10</f>
        <v>264.8845</v>
      </c>
      <c r="AF465" t="str">
        <f ca="1">IF(OR(ROUND(testdata[[#This Row],[Trendline]],4)&lt;&gt;Table3[[#This Row],[Trendline]],ROUND(testdata[[#This Row],[SmPrice]],4)&lt;&gt;Table3[[#This Row],[SmPrice]]),"ERR","")</f>
        <v/>
      </c>
      <c r="AG465" s="3">
        <v>43406</v>
      </c>
      <c r="AH465" s="14">
        <v>26.0562</v>
      </c>
      <c r="AI465" s="35">
        <v>26</v>
      </c>
      <c r="AJ465" s="14">
        <v>271.64100000000002</v>
      </c>
      <c r="AK465" s="14">
        <v>272.73719999999997</v>
      </c>
      <c r="AL465" s="14">
        <v>264.8845</v>
      </c>
    </row>
    <row r="466" spans="1:38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31">
        <f>(testdata[[#This Row],[high]]+testdata[[#This Row],[low]])/2</f>
        <v>266.06</v>
      </c>
      <c r="I466" s="24">
        <f>(4*testdata[[#This Row],[price]]+3*H465+2*H464+H463)/10</f>
        <v>265.7595</v>
      </c>
      <c r="J466" s="9">
        <f>(0.0962*testdata[[#This Row],[smooth]]+0.5769*I464-0.5769*I462-0.0962*I460)*(0.075*$Z465+0.54)</f>
        <v>6.1064173720632322</v>
      </c>
      <c r="K466" s="14">
        <f t="shared" si="7"/>
        <v>-6.87307744158141</v>
      </c>
      <c r="L466" s="14">
        <f>(0.0962*testdata[[#This Row],[detrender]]+0.5769*J464-0.5769*J462-0.0962*J460)*(0.075*$Z465+0.54)</f>
        <v>9.7929790189515202</v>
      </c>
      <c r="M466" s="9">
        <f>(0.0962*testdata[[#This Row],[I1]]+0.5769*K464-0.5769*K462-0.0962*K460)*(0.075*$Z465+0.54)</f>
        <v>-5.5007042969086699</v>
      </c>
      <c r="N466" s="9">
        <f>(0.0962*testdata[[#This Row],[Q1]]+0.5769*L464-0.5769*L462-0.0962*L460)*(0.075*$Z465+0.54)</f>
        <v>25.274406314035904</v>
      </c>
      <c r="O466" s="9">
        <f>testdata[[#This Row],[I1]]-testdata[[#This Row],[JQ]]</f>
        <v>-32.147483755617316</v>
      </c>
      <c r="P466" s="9">
        <f>testdata[[#This Row],[Q1]]+testdata[[#This Row],[jI]]</f>
        <v>4.2922747220428503</v>
      </c>
      <c r="Q466" s="9">
        <f>0.2*testdata[[#This Row],[I2]]+0.8*Q465</f>
        <v>-6.5357519098522046</v>
      </c>
      <c r="R466" s="9">
        <f>0.2*testdata[[#This Row],[Q2]]+0.8*R465</f>
        <v>-3.0273770123057533</v>
      </c>
      <c r="S466" s="9">
        <f>testdata[[#This Row],[I2'']]*Q465+testdata[[#This Row],[Q2'']]*R465</f>
        <v>15.572919620041313</v>
      </c>
      <c r="T466" s="9">
        <f>testdata[[#This Row],[I2'']]*R465-testdata[[#This Row],[Q2'']]*Q465</f>
        <v>31.343949009357598</v>
      </c>
      <c r="U466" s="9">
        <f>0.2*testdata[[#This Row],[Re]]+0.8*U465</f>
        <v>68.043244920508414</v>
      </c>
      <c r="V466" s="9">
        <f>0.2*testdata[[#This Row],[Im]]+0.8*V465</f>
        <v>28.796936537749836</v>
      </c>
      <c r="W466" s="9">
        <f>IF(AND(testdata[[#This Row],[Re'']]&lt;&gt;0,testdata[[#This Row],[Im'']]&lt;&gt;0),2*PI()/ATAN(testdata[[#This Row],[Im'']]/testdata[[#This Row],[Re'']]),0)</f>
        <v>15.69391925563324</v>
      </c>
      <c r="X466" s="9">
        <f>IF(testdata[[#This Row],[pd-atan]]&gt;1.5*Z465,1.5*Z465,IF(testdata[[#This Row],[pd-atan]]&lt;0.67*Z465,0.67*Z465,testdata[[#This Row],[pd-atan]]))</f>
        <v>16.137689051697979</v>
      </c>
      <c r="Y466" s="9">
        <f>IF(testdata[[#This Row],[pd-limit1]]&lt;6,6,IF(testdata[[#This Row],[pd-limit1]]&gt;50,50,testdata[[#This Row],[pd-limit1]]))</f>
        <v>16.137689051697979</v>
      </c>
      <c r="Z466" s="14">
        <f>0.2*testdata[[#This Row],[pd-limit2]]+0.8*Z465</f>
        <v>22.496420260128225</v>
      </c>
      <c r="AA466" s="14">
        <f>0.33*testdata[[#This Row],[period]]+0.67*AA465</f>
        <v>24.881444923108212</v>
      </c>
      <c r="AB466" s="32">
        <f>TRUNC(testdata[[#This Row],[SmPd]]+0.5,0)</f>
        <v>25</v>
      </c>
      <c r="AC466" s="14">
        <f ca="1">IF(testdata[[#This Row],[PdInt]]&lt;=0,0,AVERAGE(OFFSET(testdata[[#This Row],[price]],0,0,-testdata[[#This Row],[PdInt]],1)))</f>
        <v>270.41199999999998</v>
      </c>
      <c r="AD466" s="14">
        <f ca="1">IF(testdata[[#This Row],[i]]&lt;11,testdata[[#This Row],[price]],(4*testdata[[#This Row],[iTrend]]+3*AC465+2*AC464+AC463)/10)</f>
        <v>271.59158383190879</v>
      </c>
      <c r="AE466" s="14">
        <f>(4*testdata[[#This Row],[price]]+3*H465+2*H464+H463)/10</f>
        <v>265.7595</v>
      </c>
      <c r="AF466" t="str">
        <f ca="1">IF(OR(ROUND(testdata[[#This Row],[Trendline]],4)&lt;&gt;Table3[[#This Row],[Trendline]],ROUND(testdata[[#This Row],[SmPrice]],4)&lt;&gt;Table3[[#This Row],[SmPrice]]),"ERR","")</f>
        <v/>
      </c>
      <c r="AG466" s="3">
        <v>43409</v>
      </c>
      <c r="AH466" s="14">
        <v>24.881399999999999</v>
      </c>
      <c r="AI466" s="35">
        <v>25</v>
      </c>
      <c r="AJ466" s="14">
        <v>270.41199999999998</v>
      </c>
      <c r="AK466" s="14">
        <v>271.59160000000003</v>
      </c>
      <c r="AL466" s="14">
        <v>265.7595</v>
      </c>
    </row>
    <row r="467" spans="1:38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31">
        <f>(testdata[[#This Row],[high]]+testdata[[#This Row],[low]])/2</f>
        <v>267.62</v>
      </c>
      <c r="I467" s="24">
        <f>(4*testdata[[#This Row],[price]]+3*H466+2*H465+H464)/10</f>
        <v>266.56950000000001</v>
      </c>
      <c r="J467" s="9">
        <f>(0.0962*testdata[[#This Row],[smooth]]+0.5769*I465-0.5769*I463-0.0962*I461)*(0.075*$Z466+0.54)</f>
        <v>5.6701716394194479</v>
      </c>
      <c r="K467" s="14">
        <f t="shared" si="7"/>
        <v>-3.90231816547757</v>
      </c>
      <c r="L467" s="14">
        <f>(0.0962*testdata[[#This Row],[detrender]]+0.5769*J465-0.5769*J463-0.0962*J461)*(0.075*$Z466+0.54)</f>
        <v>14.736760355045787</v>
      </c>
      <c r="M467" s="9">
        <f>(0.0962*testdata[[#This Row],[I1]]+0.5769*K465-0.5769*K463-0.0962*K461)*(0.075*$Z466+0.54)</f>
        <v>1.4703712770477919</v>
      </c>
      <c r="N467" s="9">
        <f>(0.0962*testdata[[#This Row],[Q1]]+0.5769*L465-0.5769*L463-0.0962*L461)*(0.075*$Z466+0.54)</f>
        <v>21.529168926290701</v>
      </c>
      <c r="O467" s="9">
        <f>testdata[[#This Row],[I1]]-testdata[[#This Row],[JQ]]</f>
        <v>-25.431487091768272</v>
      </c>
      <c r="P467" s="9">
        <f>testdata[[#This Row],[Q1]]+testdata[[#This Row],[jI]]</f>
        <v>16.207131632093578</v>
      </c>
      <c r="Q467" s="9">
        <f>0.2*testdata[[#This Row],[I2]]+0.8*Q466</f>
        <v>-10.31489894623542</v>
      </c>
      <c r="R467" s="9">
        <f>0.2*testdata[[#This Row],[Q2]]+0.8*R466</f>
        <v>0.81952471657411285</v>
      </c>
      <c r="S467" s="9">
        <f>testdata[[#This Row],[I2'']]*Q466+testdata[[#This Row],[Q2'']]*R466</f>
        <v>64.934610199817783</v>
      </c>
      <c r="T467" s="9">
        <f>testdata[[#This Row],[I2'']]*R466-testdata[[#This Row],[Q2'']]*Q466</f>
        <v>36.583298185610296</v>
      </c>
      <c r="U467" s="9">
        <f>0.2*testdata[[#This Row],[Re]]+0.8*U466</f>
        <v>67.421517976370296</v>
      </c>
      <c r="V467" s="9">
        <f>0.2*testdata[[#This Row],[Im]]+0.8*V466</f>
        <v>30.35420886732193</v>
      </c>
      <c r="W467" s="9">
        <f>IF(AND(testdata[[#This Row],[Re'']]&lt;&gt;0,testdata[[#This Row],[Im'']]&lt;&gt;0),2*PI()/ATAN(testdata[[#This Row],[Im'']]/testdata[[#This Row],[Re'']]),0)</f>
        <v>14.852704522205423</v>
      </c>
      <c r="X467" s="9">
        <f>IF(testdata[[#This Row],[pd-atan]]&gt;1.5*Z466,1.5*Z466,IF(testdata[[#This Row],[pd-atan]]&lt;0.67*Z466,0.67*Z466,testdata[[#This Row],[pd-atan]]))</f>
        <v>15.072601574285912</v>
      </c>
      <c r="Y467" s="9">
        <f>IF(testdata[[#This Row],[pd-limit1]]&lt;6,6,IF(testdata[[#This Row],[pd-limit1]]&gt;50,50,testdata[[#This Row],[pd-limit1]]))</f>
        <v>15.072601574285912</v>
      </c>
      <c r="Z467" s="14">
        <f>0.2*testdata[[#This Row],[pd-limit2]]+0.8*Z466</f>
        <v>21.011656522959765</v>
      </c>
      <c r="AA467" s="14">
        <f>0.33*testdata[[#This Row],[period]]+0.67*AA466</f>
        <v>23.604414751059224</v>
      </c>
      <c r="AB467" s="32">
        <f>TRUNC(testdata[[#This Row],[SmPd]]+0.5,0)</f>
        <v>24</v>
      </c>
      <c r="AC467" s="14">
        <f ca="1">IF(testdata[[#This Row],[PdInt]]&lt;=0,0,AVERAGE(OFFSET(testdata[[#This Row],[price]],0,0,-testdata[[#This Row],[PdInt]],1)))</f>
        <v>269.08687500000002</v>
      </c>
      <c r="AD467" s="14">
        <f ca="1">IF(testdata[[#This Row],[i]]&lt;11,testdata[[#This Row],[price]],(4*testdata[[#This Row],[iTrend]]+3*AC466+2*AC465+AC464)/10)</f>
        <v>270.36272749287747</v>
      </c>
      <c r="AE467" s="14">
        <f>(4*testdata[[#This Row],[price]]+3*H466+2*H465+H464)/10</f>
        <v>266.56950000000001</v>
      </c>
      <c r="AF467" t="str">
        <f ca="1">IF(OR(ROUND(testdata[[#This Row],[Trendline]],4)&lt;&gt;Table3[[#This Row],[Trendline]],ROUND(testdata[[#This Row],[SmPrice]],4)&lt;&gt;Table3[[#This Row],[SmPrice]]),"ERR","")</f>
        <v/>
      </c>
      <c r="AG467" s="3">
        <v>43410</v>
      </c>
      <c r="AH467" s="14">
        <v>23.604399999999998</v>
      </c>
      <c r="AI467" s="35">
        <v>24</v>
      </c>
      <c r="AJ467" s="14">
        <v>269.08690000000001</v>
      </c>
      <c r="AK467" s="14">
        <v>270.36270000000002</v>
      </c>
      <c r="AL467" s="14">
        <v>266.56950000000001</v>
      </c>
    </row>
    <row r="468" spans="1:38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31">
        <f>(testdata[[#This Row],[high]]+testdata[[#This Row],[low]])/2</f>
        <v>272.31</v>
      </c>
      <c r="I468" s="24">
        <f>(4*testdata[[#This Row],[price]]+3*H467+2*H466+H465)/10</f>
        <v>269.00149999999996</v>
      </c>
      <c r="J468" s="9">
        <f>(0.0962*testdata[[#This Row],[smooth]]+0.5769*I466-0.5769*I464-0.0962*I462)*(0.075*$Z467+0.54)</f>
        <v>4.8099470841733947</v>
      </c>
      <c r="K468" s="14">
        <f t="shared" si="7"/>
        <v>2.0427200790371485</v>
      </c>
      <c r="L468" s="14">
        <f>(0.0962*testdata[[#This Row],[detrender]]+0.5769*J466-0.5769*J464-0.0962*J462)*(0.075*$Z467+0.54)</f>
        <v>14.922803480228989</v>
      </c>
      <c r="M468" s="9">
        <f>(0.0962*testdata[[#This Row],[I1]]+0.5769*K466-0.5769*K464-0.0962*K462)*(0.075*$Z467+0.54)</f>
        <v>5.1570363554671195</v>
      </c>
      <c r="N468" s="9">
        <f>(0.0962*testdata[[#This Row],[Q1]]+0.5769*L466-0.5769*L464-0.0962*L462)*(0.075*$Z467+0.54)</f>
        <v>15.760259447775395</v>
      </c>
      <c r="O468" s="9">
        <f>testdata[[#This Row],[I1]]-testdata[[#This Row],[JQ]]</f>
        <v>-13.717539368738247</v>
      </c>
      <c r="P468" s="9">
        <f>testdata[[#This Row],[Q1]]+testdata[[#This Row],[jI]]</f>
        <v>20.079839835696109</v>
      </c>
      <c r="Q468" s="9">
        <f>0.2*testdata[[#This Row],[I2]]+0.8*Q467</f>
        <v>-10.995427030735986</v>
      </c>
      <c r="R468" s="9">
        <f>0.2*testdata[[#This Row],[Q2]]+0.8*R467</f>
        <v>4.671587740398512</v>
      </c>
      <c r="S468" s="9">
        <f>testdata[[#This Row],[I2'']]*Q467+testdata[[#This Row],[Q2'']]*R467</f>
        <v>117.24520031164826</v>
      </c>
      <c r="T468" s="9">
        <f>testdata[[#This Row],[I2'']]*R467-testdata[[#This Row],[Q2'']]*Q467</f>
        <v>39.175931239707666</v>
      </c>
      <c r="U468" s="9">
        <f>0.2*testdata[[#This Row],[Re]]+0.8*U467</f>
        <v>77.386254443425898</v>
      </c>
      <c r="V468" s="9">
        <f>0.2*testdata[[#This Row],[Im]]+0.8*V467</f>
        <v>32.118553341799078</v>
      </c>
      <c r="W468" s="9">
        <f>IF(AND(testdata[[#This Row],[Re'']]&lt;&gt;0,testdata[[#This Row],[Im'']]&lt;&gt;0),2*PI()/ATAN(testdata[[#This Row],[Im'']]/testdata[[#This Row],[Re'']]),0)</f>
        <v>15.971246340073771</v>
      </c>
      <c r="X468" s="9">
        <f>IF(testdata[[#This Row],[pd-atan]]&gt;1.5*Z467,1.5*Z467,IF(testdata[[#This Row],[pd-atan]]&lt;0.67*Z467,0.67*Z467,testdata[[#This Row],[pd-atan]]))</f>
        <v>15.971246340073771</v>
      </c>
      <c r="Y468" s="9">
        <f>IF(testdata[[#This Row],[pd-limit1]]&lt;6,6,IF(testdata[[#This Row],[pd-limit1]]&gt;50,50,testdata[[#This Row],[pd-limit1]]))</f>
        <v>15.971246340073771</v>
      </c>
      <c r="Z468" s="14">
        <f>0.2*testdata[[#This Row],[pd-limit2]]+0.8*Z467</f>
        <v>20.003574486382568</v>
      </c>
      <c r="AA468" s="14">
        <f>0.33*testdata[[#This Row],[period]]+0.67*AA467</f>
        <v>22.416137463715927</v>
      </c>
      <c r="AB468" s="32">
        <f>TRUNC(testdata[[#This Row],[SmPd]]+0.5,0)</f>
        <v>22</v>
      </c>
      <c r="AC468" s="14">
        <f ca="1">IF(testdata[[#This Row],[PdInt]]&lt;=0,0,AVERAGE(OFFSET(testdata[[#This Row],[price]],0,0,-testdata[[#This Row],[PdInt]],1)))</f>
        <v>267.58318181818186</v>
      </c>
      <c r="AD468" s="14">
        <f ca="1">IF(testdata[[#This Row],[i]]&lt;11,testdata[[#This Row],[price]],(4*testdata[[#This Row],[iTrend]]+3*AC467+2*AC466+AC465)/10)</f>
        <v>269.00583138111887</v>
      </c>
      <c r="AE468" s="14">
        <f>(4*testdata[[#This Row],[price]]+3*H467+2*H466+H465)/10</f>
        <v>269.00149999999996</v>
      </c>
      <c r="AF468" t="str">
        <f ca="1">IF(OR(ROUND(testdata[[#This Row],[Trendline]],4)&lt;&gt;Table3[[#This Row],[Trendline]],ROUND(testdata[[#This Row],[SmPrice]],4)&lt;&gt;Table3[[#This Row],[SmPrice]]),"ERR","")</f>
        <v/>
      </c>
      <c r="AG468" s="3">
        <v>43411</v>
      </c>
      <c r="AH468" s="14">
        <v>22.4161</v>
      </c>
      <c r="AI468" s="35">
        <v>22</v>
      </c>
      <c r="AJ468" s="14">
        <v>267.58319999999998</v>
      </c>
      <c r="AK468" s="14">
        <v>269.00580000000002</v>
      </c>
      <c r="AL468" s="14">
        <v>269.00150000000002</v>
      </c>
    </row>
    <row r="469" spans="1:38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31">
        <f>(testdata[[#This Row],[high]]+testdata[[#This Row],[low]])/2</f>
        <v>273.41499999999996</v>
      </c>
      <c r="I469" s="24">
        <f>(4*testdata[[#This Row],[price]]+3*H468+2*H467+H466)/10</f>
        <v>271.18899999999996</v>
      </c>
      <c r="J469" s="9">
        <f>(0.0962*testdata[[#This Row],[smooth]]+0.5769*I467-0.5769*I465-0.0962*I463)*(0.075*$Z468+0.54)</f>
        <v>3.8804791139253609</v>
      </c>
      <c r="K469" s="14">
        <f t="shared" si="7"/>
        <v>6.1064173720632322</v>
      </c>
      <c r="L469" s="14">
        <f>(0.0962*testdata[[#This Row],[detrender]]+0.5769*J467-0.5769*J465-0.0962*J463)*(0.075*$Z468+0.54)</f>
        <v>6.3802630011925352</v>
      </c>
      <c r="M469" s="9">
        <f>(0.0962*testdata[[#This Row],[I1]]+0.5769*K467-0.5769*K465-0.0962*K463)*(0.075*$Z468+0.54)</f>
        <v>8.5150916256871625</v>
      </c>
      <c r="N469" s="9">
        <f>(0.0962*testdata[[#This Row],[Q1]]+0.5769*L467-0.5769*L465-0.0962*L463)*(0.075*$Z468+0.54)</f>
        <v>12.782075170438818</v>
      </c>
      <c r="O469" s="9">
        <f>testdata[[#This Row],[I1]]-testdata[[#This Row],[JQ]]</f>
        <v>-6.6756577983755854</v>
      </c>
      <c r="P469" s="9">
        <f>testdata[[#This Row],[Q1]]+testdata[[#This Row],[jI]]</f>
        <v>14.895354626879698</v>
      </c>
      <c r="Q469" s="9">
        <f>0.2*testdata[[#This Row],[I2]]+0.8*Q468</f>
        <v>-10.131473184263907</v>
      </c>
      <c r="R469" s="9">
        <f>0.2*testdata[[#This Row],[Q2]]+0.8*R468</f>
        <v>6.7163411176947498</v>
      </c>
      <c r="S469" s="9">
        <f>testdata[[#This Row],[I2'']]*Q468+testdata[[#This Row],[Q2'']]*R468</f>
        <v>142.77585093718938</v>
      </c>
      <c r="T469" s="9">
        <f>testdata[[#This Row],[I2'']]*R468-testdata[[#This Row],[Q2'']]*Q468</f>
        <v>26.518972753360849</v>
      </c>
      <c r="U469" s="9">
        <f>0.2*testdata[[#This Row],[Re]]+0.8*U468</f>
        <v>90.464173742178602</v>
      </c>
      <c r="V469" s="9">
        <f>0.2*testdata[[#This Row],[Im]]+0.8*V468</f>
        <v>30.998637224111434</v>
      </c>
      <c r="W469" s="9">
        <f>IF(AND(testdata[[#This Row],[Re'']]&lt;&gt;0,testdata[[#This Row],[Im'']]&lt;&gt;0),2*PI()/ATAN(testdata[[#This Row],[Im'']]/testdata[[#This Row],[Re'']]),0)</f>
        <v>19.032875661256959</v>
      </c>
      <c r="X469" s="9">
        <f>IF(testdata[[#This Row],[pd-atan]]&gt;1.5*Z468,1.5*Z468,IF(testdata[[#This Row],[pd-atan]]&lt;0.67*Z468,0.67*Z468,testdata[[#This Row],[pd-atan]]))</f>
        <v>19.032875661256959</v>
      </c>
      <c r="Y469" s="9">
        <f>IF(testdata[[#This Row],[pd-limit1]]&lt;6,6,IF(testdata[[#This Row],[pd-limit1]]&gt;50,50,testdata[[#This Row],[pd-limit1]]))</f>
        <v>19.032875661256959</v>
      </c>
      <c r="Z469" s="14">
        <f>0.2*testdata[[#This Row],[pd-limit2]]+0.8*Z468</f>
        <v>19.809434721357448</v>
      </c>
      <c r="AA469" s="14">
        <f>0.33*testdata[[#This Row],[period]]+0.67*AA468</f>
        <v>21.555925558737631</v>
      </c>
      <c r="AB469" s="32">
        <f>TRUNC(testdata[[#This Row],[SmPd]]+0.5,0)</f>
        <v>22</v>
      </c>
      <c r="AC469" s="14">
        <f ca="1">IF(testdata[[#This Row],[PdInt]]&lt;=0,0,AVERAGE(OFFSET(testdata[[#This Row],[price]],0,0,-testdata[[#This Row],[PdInt]],1)))</f>
        <v>267.24613636363637</v>
      </c>
      <c r="AD469" s="14">
        <f ca="1">IF(testdata[[#This Row],[i]]&lt;11,testdata[[#This Row],[price]],(4*testdata[[#This Row],[iTrend]]+3*AC468+2*AC467+AC466)/10)</f>
        <v>268.03198409090908</v>
      </c>
      <c r="AE469" s="14">
        <f>(4*testdata[[#This Row],[price]]+3*H468+2*H467+H466)/10</f>
        <v>271.18899999999996</v>
      </c>
      <c r="AF469" t="str">
        <f ca="1">IF(OR(ROUND(testdata[[#This Row],[Trendline]],4)&lt;&gt;Table3[[#This Row],[Trendline]],ROUND(testdata[[#This Row],[SmPrice]],4)&lt;&gt;Table3[[#This Row],[SmPrice]]),"ERR","")</f>
        <v/>
      </c>
      <c r="AG469" s="3">
        <v>43412</v>
      </c>
      <c r="AH469" s="14">
        <v>21.555900000000001</v>
      </c>
      <c r="AI469" s="35">
        <v>22</v>
      </c>
      <c r="AJ469" s="14">
        <v>267.24610000000001</v>
      </c>
      <c r="AK469" s="14">
        <v>268.03199999999998</v>
      </c>
      <c r="AL469" s="14">
        <v>271.18900000000002</v>
      </c>
    </row>
    <row r="470" spans="1:38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31">
        <f>(testdata[[#This Row],[high]]+testdata[[#This Row],[low]])/2</f>
        <v>270.96500000000003</v>
      </c>
      <c r="I470" s="24">
        <f>(4*testdata[[#This Row],[price]]+3*H469+2*H468+H467)/10</f>
        <v>271.6345</v>
      </c>
      <c r="J470" s="9">
        <f>(0.0962*testdata[[#This Row],[smooth]]+0.5769*I468-0.5769*I466-0.0962*I464)*(0.075*$Z469+0.54)</f>
        <v>5.3938702739517819</v>
      </c>
      <c r="K470" s="14">
        <f t="shared" si="7"/>
        <v>5.6701716394194479</v>
      </c>
      <c r="L470" s="14">
        <f>(0.0962*testdata[[#This Row],[detrender]]+0.5769*J468-0.5769*J466-0.0962*J464)*(0.075*$Z469+0.54)</f>
        <v>0.29648179271524283</v>
      </c>
      <c r="M470" s="9">
        <f>(0.0962*testdata[[#This Row],[I1]]+0.5769*K468-0.5769*K466-0.0962*K464)*(0.075*$Z469+0.54)</f>
        <v>13.403351761838882</v>
      </c>
      <c r="N470" s="9">
        <f>(0.0962*testdata[[#This Row],[Q1]]+0.5769*L468-0.5769*L466-0.0962*L464)*(0.075*$Z469+0.54)</f>
        <v>5.7287005607959918</v>
      </c>
      <c r="O470" s="9">
        <f>testdata[[#This Row],[I1]]-testdata[[#This Row],[JQ]]</f>
        <v>-5.8528921376543863E-2</v>
      </c>
      <c r="P470" s="9">
        <f>testdata[[#This Row],[Q1]]+testdata[[#This Row],[jI]]</f>
        <v>13.699833554554125</v>
      </c>
      <c r="Q470" s="9">
        <f>0.2*testdata[[#This Row],[I2]]+0.8*Q469</f>
        <v>-8.1168843316864354</v>
      </c>
      <c r="R470" s="9">
        <f>0.2*testdata[[#This Row],[Q2]]+0.8*R469</f>
        <v>8.1130396050666249</v>
      </c>
      <c r="S470" s="9">
        <f>testdata[[#This Row],[I2'']]*Q469+testdata[[#This Row],[Q2'']]*R469</f>
        <v>136.72593743524794</v>
      </c>
      <c r="T470" s="9">
        <f>testdata[[#This Row],[I2'']]*R469-testdata[[#This Row],[Q2'']]*Q469</f>
        <v>27.68127921712567</v>
      </c>
      <c r="U470" s="9">
        <f>0.2*testdata[[#This Row],[Re]]+0.8*U469</f>
        <v>99.716526480792467</v>
      </c>
      <c r="V470" s="9">
        <f>0.2*testdata[[#This Row],[Im]]+0.8*V469</f>
        <v>30.335165622714282</v>
      </c>
      <c r="W470" s="9">
        <f>IF(AND(testdata[[#This Row],[Re'']]&lt;&gt;0,testdata[[#This Row],[Im'']]&lt;&gt;0),2*PI()/ATAN(testdata[[#This Row],[Im'']]/testdata[[#This Row],[Re'']]),0)</f>
        <v>21.275971629548124</v>
      </c>
      <c r="X470" s="9">
        <f>IF(testdata[[#This Row],[pd-atan]]&gt;1.5*Z469,1.5*Z469,IF(testdata[[#This Row],[pd-atan]]&lt;0.67*Z469,0.67*Z469,testdata[[#This Row],[pd-atan]]))</f>
        <v>21.275971629548124</v>
      </c>
      <c r="Y470" s="9">
        <f>IF(testdata[[#This Row],[pd-limit1]]&lt;6,6,IF(testdata[[#This Row],[pd-limit1]]&gt;50,50,testdata[[#This Row],[pd-limit1]]))</f>
        <v>21.275971629548124</v>
      </c>
      <c r="Z470" s="14">
        <f>0.2*testdata[[#This Row],[pd-limit2]]+0.8*Z469</f>
        <v>20.102742102995585</v>
      </c>
      <c r="AA470" s="14">
        <f>0.33*testdata[[#This Row],[period]]+0.67*AA469</f>
        <v>21.076375018342759</v>
      </c>
      <c r="AB470" s="32">
        <f>TRUNC(testdata[[#This Row],[SmPd]]+0.5,0)</f>
        <v>21</v>
      </c>
      <c r="AC470" s="14">
        <f ca="1">IF(testdata[[#This Row],[PdInt]]&lt;=0,0,AVERAGE(OFFSET(testdata[[#This Row],[price]],0,0,-testdata[[#This Row],[PdInt]],1)))</f>
        <v>266.9942857142857</v>
      </c>
      <c r="AD470" s="14">
        <f ca="1">IF(testdata[[#This Row],[i]]&lt;11,testdata[[#This Row],[price]],(4*testdata[[#This Row],[iTrend]]+3*AC469+2*AC468+AC467)/10)</f>
        <v>267.39687905844158</v>
      </c>
      <c r="AE470" s="14">
        <f>(4*testdata[[#This Row],[price]]+3*H469+2*H468+H467)/10</f>
        <v>271.6345</v>
      </c>
      <c r="AF470" t="str">
        <f ca="1">IF(OR(ROUND(testdata[[#This Row],[Trendline]],4)&lt;&gt;Table3[[#This Row],[Trendline]],ROUND(testdata[[#This Row],[SmPrice]],4)&lt;&gt;Table3[[#This Row],[SmPrice]]),"ERR","")</f>
        <v/>
      </c>
      <c r="AG470" s="3">
        <v>43413</v>
      </c>
      <c r="AH470" s="14">
        <v>21.0764</v>
      </c>
      <c r="AI470" s="35">
        <v>21</v>
      </c>
      <c r="AJ470" s="14">
        <v>266.99430000000001</v>
      </c>
      <c r="AK470" s="14">
        <v>267.39690000000002</v>
      </c>
      <c r="AL470" s="14">
        <v>271.6345</v>
      </c>
    </row>
    <row r="471" spans="1:38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31">
        <f>(testdata[[#This Row],[high]]+testdata[[#This Row],[low]])/2</f>
        <v>268.05500000000001</v>
      </c>
      <c r="I471" s="24">
        <f>(4*testdata[[#This Row],[price]]+3*H470+2*H469+H468)/10</f>
        <v>270.4255</v>
      </c>
      <c r="J471" s="9">
        <f>(0.0962*testdata[[#This Row],[smooth]]+0.5769*I469-0.5769*I467-0.0962*I465)*(0.075*$Z470+0.54)</f>
        <v>6.5486318034694042</v>
      </c>
      <c r="K471" s="14">
        <f t="shared" si="7"/>
        <v>4.8099470841733947</v>
      </c>
      <c r="L471" s="14">
        <f>(0.0962*testdata[[#This Row],[detrender]]+0.5769*J469-0.5769*J467-0.0962*J465)*(0.075*$Z470+0.54)</f>
        <v>-1.2265857433493714</v>
      </c>
      <c r="M471" s="9">
        <f>(0.0962*testdata[[#This Row],[I1]]+0.5769*K469-0.5769*K467-0.0962*K465)*(0.075*$Z470+0.54)</f>
        <v>14.442025215456297</v>
      </c>
      <c r="N471" s="9">
        <f>(0.0962*testdata[[#This Row],[Q1]]+0.5769*L469-0.5769*L467-0.0962*L465)*(0.075*$Z470+0.54)</f>
        <v>-11.287387776512071</v>
      </c>
      <c r="O471" s="9">
        <f>testdata[[#This Row],[I1]]-testdata[[#This Row],[JQ]]</f>
        <v>16.097334860685464</v>
      </c>
      <c r="P471" s="9">
        <f>testdata[[#This Row],[Q1]]+testdata[[#This Row],[jI]]</f>
        <v>13.215439472106926</v>
      </c>
      <c r="Q471" s="9">
        <f>0.2*testdata[[#This Row],[I2]]+0.8*Q470</f>
        <v>-3.2740404932120555</v>
      </c>
      <c r="R471" s="9">
        <f>0.2*testdata[[#This Row],[Q2]]+0.8*R470</f>
        <v>9.1335195784746865</v>
      </c>
      <c r="S471" s="9">
        <f>testdata[[#This Row],[I2'']]*Q470+testdata[[#This Row],[Q2'']]*R470</f>
        <v>100.67561405447643</v>
      </c>
      <c r="T471" s="9">
        <f>testdata[[#This Row],[I2'']]*R470-testdata[[#This Row],[Q2'']]*Q470</f>
        <v>47.573301769651209</v>
      </c>
      <c r="U471" s="9">
        <f>0.2*testdata[[#This Row],[Re]]+0.8*U470</f>
        <v>99.908343995529265</v>
      </c>
      <c r="V471" s="9">
        <f>0.2*testdata[[#This Row],[Im]]+0.8*V470</f>
        <v>33.782792852101664</v>
      </c>
      <c r="W471" s="9">
        <f>IF(AND(testdata[[#This Row],[Re'']]&lt;&gt;0,testdata[[#This Row],[Im'']]&lt;&gt;0),2*PI()/ATAN(testdata[[#This Row],[Im'']]/testdata[[#This Row],[Re'']]),0)</f>
        <v>19.269533222713751</v>
      </c>
      <c r="X471" s="9">
        <f>IF(testdata[[#This Row],[pd-atan]]&gt;1.5*Z470,1.5*Z470,IF(testdata[[#This Row],[pd-atan]]&lt;0.67*Z470,0.67*Z470,testdata[[#This Row],[pd-atan]]))</f>
        <v>19.269533222713751</v>
      </c>
      <c r="Y471" s="9">
        <f>IF(testdata[[#This Row],[pd-limit1]]&lt;6,6,IF(testdata[[#This Row],[pd-limit1]]&gt;50,50,testdata[[#This Row],[pd-limit1]]))</f>
        <v>19.269533222713751</v>
      </c>
      <c r="Z471" s="14">
        <f>0.2*testdata[[#This Row],[pd-limit2]]+0.8*Z470</f>
        <v>19.936100326939219</v>
      </c>
      <c r="AA471" s="14">
        <f>0.33*testdata[[#This Row],[period]]+0.67*AA470</f>
        <v>20.700084370179592</v>
      </c>
      <c r="AB471" s="32">
        <f>TRUNC(testdata[[#This Row],[SmPd]]+0.5,0)</f>
        <v>21</v>
      </c>
      <c r="AC471" s="14">
        <f ca="1">IF(testdata[[#This Row],[PdInt]]&lt;=0,0,AVERAGE(OFFSET(testdata[[#This Row],[price]],0,0,-testdata[[#This Row],[PdInt]],1)))</f>
        <v>266.99404761904765</v>
      </c>
      <c r="AD471" s="14">
        <f ca="1">IF(testdata[[#This Row],[i]]&lt;11,testdata[[#This Row],[price]],(4*testdata[[#This Row],[iTrend]]+3*AC470+2*AC469+AC468)/10)</f>
        <v>267.1034502164502</v>
      </c>
      <c r="AE471" s="14">
        <f>(4*testdata[[#This Row],[price]]+3*H470+2*H469+H468)/10</f>
        <v>270.4255</v>
      </c>
      <c r="AF471" t="str">
        <f ca="1">IF(OR(ROUND(testdata[[#This Row],[Trendline]],4)&lt;&gt;Table3[[#This Row],[Trendline]],ROUND(testdata[[#This Row],[SmPrice]],4)&lt;&gt;Table3[[#This Row],[SmPrice]]),"ERR","")</f>
        <v/>
      </c>
      <c r="AG471" s="3">
        <v>43416</v>
      </c>
      <c r="AH471" s="14">
        <v>20.700099999999999</v>
      </c>
      <c r="AI471" s="35">
        <v>21</v>
      </c>
      <c r="AJ471" s="14">
        <v>266.99400000000003</v>
      </c>
      <c r="AK471" s="14">
        <v>267.1035</v>
      </c>
      <c r="AL471" s="14">
        <v>270.4255</v>
      </c>
    </row>
    <row r="472" spans="1:38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31">
        <f>(testdata[[#This Row],[high]]+testdata[[#This Row],[low]])/2</f>
        <v>266.64999999999998</v>
      </c>
      <c r="I472" s="24">
        <f>(4*testdata[[#This Row],[price]]+3*H471+2*H470+H469)/10</f>
        <v>268.61099999999999</v>
      </c>
      <c r="J472" s="9">
        <f>(0.0962*testdata[[#This Row],[smooth]]+0.5769*I470-0.5769*I468-0.0962*I466)*(0.075*$Z471+0.54)</f>
        <v>3.6497213720623636</v>
      </c>
      <c r="K472" s="14">
        <f t="shared" si="7"/>
        <v>3.8804791139253609</v>
      </c>
      <c r="L472" s="14">
        <f>(0.0962*testdata[[#This Row],[detrender]]+0.5769*J470-0.5769*J468-0.0962*J466)*(0.075*$Z471+0.54)</f>
        <v>0.20460171829570517</v>
      </c>
      <c r="M472" s="9">
        <f>(0.0962*testdata[[#This Row],[I1]]+0.5769*K470-0.5769*K468-0.0962*K466)*(0.075*$Z471+0.54)</f>
        <v>6.364437768988271</v>
      </c>
      <c r="N472" s="9">
        <f>(0.0962*testdata[[#This Row],[Q1]]+0.5769*L470-0.5769*L468-0.0962*L466)*(0.075*$Z471+0.54)</f>
        <v>-19.05020769377078</v>
      </c>
      <c r="O472" s="9">
        <f>testdata[[#This Row],[I1]]-testdata[[#This Row],[JQ]]</f>
        <v>22.930686807696141</v>
      </c>
      <c r="P472" s="9">
        <f>testdata[[#This Row],[Q1]]+testdata[[#This Row],[jI]]</f>
        <v>6.5690394872839759</v>
      </c>
      <c r="Q472" s="9">
        <f>0.2*testdata[[#This Row],[I2]]+0.8*Q471</f>
        <v>1.9669049669695839</v>
      </c>
      <c r="R472" s="9">
        <f>0.2*testdata[[#This Row],[Q2]]+0.8*R471</f>
        <v>8.6206235602365453</v>
      </c>
      <c r="S472" s="9">
        <f>testdata[[#This Row],[I2'']]*Q471+testdata[[#This Row],[Q2'']]*R471</f>
        <v>72.296907557922296</v>
      </c>
      <c r="T472" s="9">
        <f>testdata[[#This Row],[I2'']]*R471-testdata[[#This Row],[Q2'']]*Q471</f>
        <v>46.189035637768129</v>
      </c>
      <c r="U472" s="9">
        <f>0.2*testdata[[#This Row],[Re]]+0.8*U471</f>
        <v>94.386056708007885</v>
      </c>
      <c r="V472" s="9">
        <f>0.2*testdata[[#This Row],[Im]]+0.8*V471</f>
        <v>36.264041409234963</v>
      </c>
      <c r="W472" s="9">
        <f>IF(AND(testdata[[#This Row],[Re'']]&lt;&gt;0,testdata[[#This Row],[Im'']]&lt;&gt;0),2*PI()/ATAN(testdata[[#This Row],[Im'']]/testdata[[#This Row],[Re'']]),0)</f>
        <v>17.128777987040539</v>
      </c>
      <c r="X472" s="9">
        <f>IF(testdata[[#This Row],[pd-atan]]&gt;1.5*Z471,1.5*Z471,IF(testdata[[#This Row],[pd-atan]]&lt;0.67*Z471,0.67*Z471,testdata[[#This Row],[pd-atan]]))</f>
        <v>17.128777987040539</v>
      </c>
      <c r="Y472" s="9">
        <f>IF(testdata[[#This Row],[pd-limit1]]&lt;6,6,IF(testdata[[#This Row],[pd-limit1]]&gt;50,50,testdata[[#This Row],[pd-limit1]]))</f>
        <v>17.128777987040539</v>
      </c>
      <c r="Z472" s="14">
        <f>0.2*testdata[[#This Row],[pd-limit2]]+0.8*Z471</f>
        <v>19.374635858959483</v>
      </c>
      <c r="AA472" s="14">
        <f>0.33*testdata[[#This Row],[period]]+0.67*AA471</f>
        <v>20.262686361476959</v>
      </c>
      <c r="AB472" s="32">
        <f>TRUNC(testdata[[#This Row],[SmPd]]+0.5,0)</f>
        <v>20</v>
      </c>
      <c r="AC472" s="14">
        <f ca="1">IF(testdata[[#This Row],[PdInt]]&lt;=0,0,AVERAGE(OFFSET(testdata[[#This Row],[price]],0,0,-testdata[[#This Row],[PdInt]],1)))</f>
        <v>266.64325000000002</v>
      </c>
      <c r="AD472" s="14">
        <f ca="1">IF(testdata[[#This Row],[i]]&lt;11,testdata[[#This Row],[price]],(4*testdata[[#This Row],[iTrend]]+3*AC471+2*AC470+AC469)/10)</f>
        <v>266.87898506493508</v>
      </c>
      <c r="AE472" s="14">
        <f>(4*testdata[[#This Row],[price]]+3*H471+2*H470+H469)/10</f>
        <v>268.61099999999999</v>
      </c>
      <c r="AF472" t="str">
        <f ca="1">IF(OR(ROUND(testdata[[#This Row],[Trendline]],4)&lt;&gt;Table3[[#This Row],[Trendline]],ROUND(testdata[[#This Row],[SmPrice]],4)&lt;&gt;Table3[[#This Row],[SmPrice]]),"ERR","")</f>
        <v/>
      </c>
      <c r="AG472" s="3">
        <v>43417</v>
      </c>
      <c r="AH472" s="14">
        <v>20.262699999999999</v>
      </c>
      <c r="AI472" s="35">
        <v>20</v>
      </c>
      <c r="AJ472" s="14">
        <v>266.64330000000001</v>
      </c>
      <c r="AK472" s="14">
        <v>266.87900000000002</v>
      </c>
      <c r="AL472" s="14">
        <v>268.61099999999999</v>
      </c>
    </row>
    <row r="473" spans="1:38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31">
        <f>(testdata[[#This Row],[high]]+testdata[[#This Row],[low]])/2</f>
        <v>264.935</v>
      </c>
      <c r="I473" s="24">
        <f>(4*testdata[[#This Row],[price]]+3*H472+2*H471+H470)/10</f>
        <v>266.67650000000003</v>
      </c>
      <c r="J473" s="9">
        <f>(0.0962*testdata[[#This Row],[smooth]]+0.5769*I471-0.5769*I469-0.0962*I467)*(0.075*$Z472+0.54)</f>
        <v>-0.85737033478413971</v>
      </c>
      <c r="K473" s="14">
        <f t="shared" si="7"/>
        <v>5.3938702739517819</v>
      </c>
      <c r="L473" s="14">
        <f>(0.0962*testdata[[#This Row],[detrender]]+0.5769*J471-0.5769*J469-0.0962*J467)*(0.075*$Z472+0.54)</f>
        <v>1.8163253682455867</v>
      </c>
      <c r="M473" s="9">
        <f>(0.0962*testdata[[#This Row],[I1]]+0.5769*K471-0.5769*K469-0.0962*K467)*(0.075*$Z472+0.54)</f>
        <v>0.29170901803394372</v>
      </c>
      <c r="N473" s="9">
        <f>(0.0962*testdata[[#This Row],[Q1]]+0.5769*L471-0.5769*L469-0.0962*L467)*(0.075*$Z472+0.54)</f>
        <v>-11.223804536752921</v>
      </c>
      <c r="O473" s="9">
        <f>testdata[[#This Row],[I1]]-testdata[[#This Row],[JQ]]</f>
        <v>16.617674810704703</v>
      </c>
      <c r="P473" s="9">
        <f>testdata[[#This Row],[Q1]]+testdata[[#This Row],[jI]]</f>
        <v>2.1080343862795305</v>
      </c>
      <c r="Q473" s="9">
        <f>0.2*testdata[[#This Row],[I2]]+0.8*Q472</f>
        <v>4.8970589357166077</v>
      </c>
      <c r="R473" s="9">
        <f>0.2*testdata[[#This Row],[Q2]]+0.8*R472</f>
        <v>7.3181057254451423</v>
      </c>
      <c r="S473" s="9">
        <f>testdata[[#This Row],[I2'']]*Q472+testdata[[#This Row],[Q2'']]*R472</f>
        <v>72.718684177278121</v>
      </c>
      <c r="T473" s="9">
        <f>testdata[[#This Row],[I2'']]*R472-testdata[[#This Row],[Q2'']]*Q472</f>
        <v>27.821683136918889</v>
      </c>
      <c r="U473" s="9">
        <f>0.2*testdata[[#This Row],[Re]]+0.8*U472</f>
        <v>90.052582201861924</v>
      </c>
      <c r="V473" s="9">
        <f>0.2*testdata[[#This Row],[Im]]+0.8*V472</f>
        <v>34.575569754771749</v>
      </c>
      <c r="W473" s="9">
        <f>IF(AND(testdata[[#This Row],[Re'']]&lt;&gt;0,testdata[[#This Row],[Im'']]&lt;&gt;0),2*PI()/ATAN(testdata[[#This Row],[Im'']]/testdata[[#This Row],[Re'']]),0)</f>
        <v>17.139407503796182</v>
      </c>
      <c r="X473" s="9">
        <f>IF(testdata[[#This Row],[pd-atan]]&gt;1.5*Z472,1.5*Z472,IF(testdata[[#This Row],[pd-atan]]&lt;0.67*Z472,0.67*Z472,testdata[[#This Row],[pd-atan]]))</f>
        <v>17.139407503796182</v>
      </c>
      <c r="Y473" s="9">
        <f>IF(testdata[[#This Row],[pd-limit1]]&lt;6,6,IF(testdata[[#This Row],[pd-limit1]]&gt;50,50,testdata[[#This Row],[pd-limit1]]))</f>
        <v>17.139407503796182</v>
      </c>
      <c r="Z473" s="14">
        <f>0.2*testdata[[#This Row],[pd-limit2]]+0.8*Z472</f>
        <v>18.927590187926825</v>
      </c>
      <c r="AA473" s="14">
        <f>0.33*testdata[[#This Row],[period]]+0.67*AA472</f>
        <v>19.822104624205416</v>
      </c>
      <c r="AB473" s="32">
        <f>TRUNC(testdata[[#This Row],[SmPd]]+0.5,0)</f>
        <v>20</v>
      </c>
      <c r="AC473" s="14">
        <f ca="1">IF(testdata[[#This Row],[PdInt]]&lt;=0,0,AVERAGE(OFFSET(testdata[[#This Row],[price]],0,0,-testdata[[#This Row],[PdInt]],1)))</f>
        <v>266.26150000000001</v>
      </c>
      <c r="AD473" s="14">
        <f ca="1">IF(testdata[[#This Row],[i]]&lt;11,testdata[[#This Row],[price]],(4*testdata[[#This Row],[iTrend]]+3*AC472+2*AC471+AC470)/10)</f>
        <v>266.5958130952381</v>
      </c>
      <c r="AE473" s="14">
        <f>(4*testdata[[#This Row],[price]]+3*H472+2*H471+H470)/10</f>
        <v>266.67650000000003</v>
      </c>
      <c r="AF473" t="str">
        <f ca="1">IF(OR(ROUND(testdata[[#This Row],[Trendline]],4)&lt;&gt;Table3[[#This Row],[Trendline]],ROUND(testdata[[#This Row],[SmPrice]],4)&lt;&gt;Table3[[#This Row],[SmPrice]]),"ERR","")</f>
        <v/>
      </c>
      <c r="AG473" s="3">
        <v>43418</v>
      </c>
      <c r="AH473" s="14">
        <v>19.822099999999999</v>
      </c>
      <c r="AI473" s="35">
        <v>20</v>
      </c>
      <c r="AJ473" s="14">
        <v>266.26150000000001</v>
      </c>
      <c r="AK473" s="14">
        <v>266.5958</v>
      </c>
      <c r="AL473" s="14">
        <v>266.67649999999998</v>
      </c>
    </row>
    <row r="474" spans="1:38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31">
        <f>(testdata[[#This Row],[high]]+testdata[[#This Row],[low]])/2</f>
        <v>263.71499999999997</v>
      </c>
      <c r="I474" s="24">
        <f>(4*testdata[[#This Row],[price]]+3*H473+2*H472+H471)/10</f>
        <v>265.10199999999998</v>
      </c>
      <c r="J474" s="9">
        <f>(0.0962*testdata[[#This Row],[smooth]]+0.5769*I472-0.5769*I470-0.0962*I468)*(0.075*$Z473+0.54)</f>
        <v>-4.1530896410384575</v>
      </c>
      <c r="K474" s="14">
        <f t="shared" si="7"/>
        <v>6.5486318034694042</v>
      </c>
      <c r="L474" s="14">
        <f>(0.0962*testdata[[#This Row],[detrender]]+0.5769*J472-0.5769*J470-0.0962*J468)*(0.075*$Z473+0.54)</f>
        <v>-3.6613447177914105</v>
      </c>
      <c r="M474" s="9">
        <f>(0.0962*testdata[[#This Row],[I1]]+0.5769*K472-0.5769*K470-0.0962*K468)*(0.075*$Z473+0.54)</f>
        <v>-1.1737916108092956</v>
      </c>
      <c r="N474" s="9">
        <f>(0.0962*testdata[[#This Row],[Q1]]+0.5769*L472-0.5769*L470-0.0962*L468)*(0.075*$Z473+0.54)</f>
        <v>-3.6071764173570027</v>
      </c>
      <c r="O474" s="9">
        <f>testdata[[#This Row],[I1]]-testdata[[#This Row],[JQ]]</f>
        <v>10.155808220826406</v>
      </c>
      <c r="P474" s="9">
        <f>testdata[[#This Row],[Q1]]+testdata[[#This Row],[jI]]</f>
        <v>-4.8351363286007061</v>
      </c>
      <c r="Q474" s="9">
        <f>0.2*testdata[[#This Row],[I2]]+0.8*Q473</f>
        <v>5.9488087927385678</v>
      </c>
      <c r="R474" s="9">
        <f>0.2*testdata[[#This Row],[Q2]]+0.8*R473</f>
        <v>4.8874573146359737</v>
      </c>
      <c r="S474" s="9">
        <f>testdata[[#This Row],[I2'']]*Q473+testdata[[#This Row],[Q2'']]*R473</f>
        <v>64.898596612456188</v>
      </c>
      <c r="T474" s="9">
        <f>testdata[[#This Row],[I2'']]*R473-testdata[[#This Row],[Q2'']]*Q473</f>
        <v>19.599845170146928</v>
      </c>
      <c r="U474" s="9">
        <f>0.2*testdata[[#This Row],[Re]]+0.8*U473</f>
        <v>85.021785083980774</v>
      </c>
      <c r="V474" s="9">
        <f>0.2*testdata[[#This Row],[Im]]+0.8*V473</f>
        <v>31.580424837846785</v>
      </c>
      <c r="W474" s="9">
        <f>IF(AND(testdata[[#This Row],[Re'']]&lt;&gt;0,testdata[[#This Row],[Im'']]&lt;&gt;0),2*PI()/ATAN(testdata[[#This Row],[Im'']]/testdata[[#This Row],[Re'']]),0)</f>
        <v>17.667002660658504</v>
      </c>
      <c r="X474" s="9">
        <f>IF(testdata[[#This Row],[pd-atan]]&gt;1.5*Z473,1.5*Z473,IF(testdata[[#This Row],[pd-atan]]&lt;0.67*Z473,0.67*Z473,testdata[[#This Row],[pd-atan]]))</f>
        <v>17.667002660658504</v>
      </c>
      <c r="Y474" s="9">
        <f>IF(testdata[[#This Row],[pd-limit1]]&lt;6,6,IF(testdata[[#This Row],[pd-limit1]]&gt;50,50,testdata[[#This Row],[pd-limit1]]))</f>
        <v>17.667002660658504</v>
      </c>
      <c r="Z474" s="14">
        <f>0.2*testdata[[#This Row],[pd-limit2]]+0.8*Z473</f>
        <v>18.675472682473163</v>
      </c>
      <c r="AA474" s="14">
        <f>0.33*testdata[[#This Row],[period]]+0.67*AA473</f>
        <v>19.443716083433774</v>
      </c>
      <c r="AB474" s="32">
        <f>TRUNC(testdata[[#This Row],[SmPd]]+0.5,0)</f>
        <v>19</v>
      </c>
      <c r="AC474" s="14">
        <f ca="1">IF(testdata[[#This Row],[PdInt]]&lt;=0,0,AVERAGE(OFFSET(testdata[[#This Row],[price]],0,0,-testdata[[#This Row],[PdInt]],1)))</f>
        <v>265.65868421052636</v>
      </c>
      <c r="AD474" s="14">
        <f ca="1">IF(testdata[[#This Row],[i]]&lt;11,testdata[[#This Row],[price]],(4*testdata[[#This Row],[iTrend]]+3*AC473+2*AC472+AC471)/10)</f>
        <v>266.16997844611535</v>
      </c>
      <c r="AE474" s="14">
        <f>(4*testdata[[#This Row],[price]]+3*H473+2*H472+H471)/10</f>
        <v>265.10199999999998</v>
      </c>
      <c r="AF474" t="str">
        <f ca="1">IF(OR(ROUND(testdata[[#This Row],[Trendline]],4)&lt;&gt;Table3[[#This Row],[Trendline]],ROUND(testdata[[#This Row],[SmPrice]],4)&lt;&gt;Table3[[#This Row],[SmPrice]]),"ERR","")</f>
        <v/>
      </c>
      <c r="AG474" s="3">
        <v>43419</v>
      </c>
      <c r="AH474" s="14">
        <v>19.4437</v>
      </c>
      <c r="AI474" s="35">
        <v>19</v>
      </c>
      <c r="AJ474" s="14">
        <v>265.65870000000001</v>
      </c>
      <c r="AK474" s="14">
        <v>266.17</v>
      </c>
      <c r="AL474" s="14">
        <v>265.10199999999998</v>
      </c>
    </row>
    <row r="475" spans="1:38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31">
        <f>(testdata[[#This Row],[high]]+testdata[[#This Row],[low]])/2</f>
        <v>266.35000000000002</v>
      </c>
      <c r="I475" s="24">
        <f>(4*testdata[[#This Row],[price]]+3*H474+2*H473+H472)/10</f>
        <v>265.30650000000003</v>
      </c>
      <c r="J475" s="9">
        <f>(0.0962*testdata[[#This Row],[smooth]]+0.5769*I473-0.5769*I471-0.0962*I469)*(0.075*$Z474+0.54)</f>
        <v>-5.2954696935833976</v>
      </c>
      <c r="K475" s="14">
        <f t="shared" si="7"/>
        <v>3.6497213720623636</v>
      </c>
      <c r="L475" s="14">
        <f>(0.0962*testdata[[#This Row],[detrender]]+0.5769*J473-0.5769*J471-0.0962*J469)*(0.075*$Z474+0.54)</f>
        <v>-10.004587673404501</v>
      </c>
      <c r="M475" s="9">
        <f>(0.0962*testdata[[#This Row],[I1]]+0.5769*K473-0.5769*K471-0.0962*K469)*(0.075*$Z474+0.54)</f>
        <v>0.19509679389310905</v>
      </c>
      <c r="N475" s="9">
        <f>(0.0962*testdata[[#This Row],[Q1]]+0.5769*L473-0.5769*L471-0.0962*L469)*(0.075*$Z474+0.54)</f>
        <v>0.34782997814840361</v>
      </c>
      <c r="O475" s="9">
        <f>testdata[[#This Row],[I1]]-testdata[[#This Row],[JQ]]</f>
        <v>3.30189139391396</v>
      </c>
      <c r="P475" s="9">
        <f>testdata[[#This Row],[Q1]]+testdata[[#This Row],[jI]]</f>
        <v>-9.809490879511392</v>
      </c>
      <c r="Q475" s="9">
        <f>0.2*testdata[[#This Row],[I2]]+0.8*Q474</f>
        <v>5.4194253129736465</v>
      </c>
      <c r="R475" s="9">
        <f>0.2*testdata[[#This Row],[Q2]]+0.8*R474</f>
        <v>1.9480676758065008</v>
      </c>
      <c r="S475" s="9">
        <f>testdata[[#This Row],[I2'']]*Q474+testdata[[#This Row],[Q2'']]*R474</f>
        <v>41.760222564933969</v>
      </c>
      <c r="T475" s="9">
        <f>testdata[[#This Row],[I2'']]*R474-testdata[[#This Row],[Q2'']]*Q474</f>
        <v>14.898527768328901</v>
      </c>
      <c r="U475" s="9">
        <f>0.2*testdata[[#This Row],[Re]]+0.8*U474</f>
        <v>76.369472580171418</v>
      </c>
      <c r="V475" s="9">
        <f>0.2*testdata[[#This Row],[Im]]+0.8*V474</f>
        <v>28.244045423943209</v>
      </c>
      <c r="W475" s="9">
        <f>IF(AND(testdata[[#This Row],[Re'']]&lt;&gt;0,testdata[[#This Row],[Im'']]&lt;&gt;0),2*PI()/ATAN(testdata[[#This Row],[Im'']]/testdata[[#This Row],[Re'']]),0)</f>
        <v>17.737380998603616</v>
      </c>
      <c r="X475" s="9">
        <f>IF(testdata[[#This Row],[pd-atan]]&gt;1.5*Z474,1.5*Z474,IF(testdata[[#This Row],[pd-atan]]&lt;0.67*Z474,0.67*Z474,testdata[[#This Row],[pd-atan]]))</f>
        <v>17.737380998603616</v>
      </c>
      <c r="Y475" s="9">
        <f>IF(testdata[[#This Row],[pd-limit1]]&lt;6,6,IF(testdata[[#This Row],[pd-limit1]]&gt;50,50,testdata[[#This Row],[pd-limit1]]))</f>
        <v>17.737380998603616</v>
      </c>
      <c r="Z475" s="14">
        <f>0.2*testdata[[#This Row],[pd-limit2]]+0.8*Z474</f>
        <v>18.487854345699255</v>
      </c>
      <c r="AA475" s="14">
        <f>0.33*testdata[[#This Row],[period]]+0.67*AA474</f>
        <v>19.128281709981383</v>
      </c>
      <c r="AB475" s="32">
        <f>TRUNC(testdata[[#This Row],[SmPd]]+0.5,0)</f>
        <v>19</v>
      </c>
      <c r="AC475" s="14">
        <f ca="1">IF(testdata[[#This Row],[PdInt]]&lt;=0,0,AVERAGE(OFFSET(testdata[[#This Row],[price]],0,0,-testdata[[#This Row],[PdInt]],1)))</f>
        <v>265.50921052631583</v>
      </c>
      <c r="AD475" s="14">
        <f ca="1">IF(testdata[[#This Row],[i]]&lt;11,testdata[[#This Row],[price]],(4*testdata[[#This Row],[iTrend]]+3*AC474+2*AC473+AC472)/10)</f>
        <v>265.81791447368425</v>
      </c>
      <c r="AE475" s="14">
        <f>(4*testdata[[#This Row],[price]]+3*H474+2*H473+H472)/10</f>
        <v>265.30650000000003</v>
      </c>
      <c r="AF475" t="str">
        <f ca="1">IF(OR(ROUND(testdata[[#This Row],[Trendline]],4)&lt;&gt;Table3[[#This Row],[Trendline]],ROUND(testdata[[#This Row],[SmPrice]],4)&lt;&gt;Table3[[#This Row],[SmPrice]]),"ERR","")</f>
        <v/>
      </c>
      <c r="AG475" s="3">
        <v>43420</v>
      </c>
      <c r="AH475" s="14">
        <v>19.128299999999999</v>
      </c>
      <c r="AI475" s="35">
        <v>19</v>
      </c>
      <c r="AJ475" s="14">
        <v>265.50920000000002</v>
      </c>
      <c r="AK475" s="14">
        <v>265.81790000000001</v>
      </c>
      <c r="AL475" s="14">
        <v>265.30650000000003</v>
      </c>
    </row>
    <row r="476" spans="1:38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31">
        <f>(testdata[[#This Row],[high]]+testdata[[#This Row],[low]])/2</f>
        <v>264.14999999999998</v>
      </c>
      <c r="I476" s="24">
        <f>(4*testdata[[#This Row],[price]]+3*H475+2*H474+H473)/10</f>
        <v>264.80149999999998</v>
      </c>
      <c r="J476" s="9">
        <f>(0.0962*testdata[[#This Row],[smooth]]+0.5769*I474-0.5769*I472-0.0962*I470)*(0.075*$Z475+0.54)</f>
        <v>-5.1664890353892066</v>
      </c>
      <c r="K476" s="14">
        <f t="shared" si="7"/>
        <v>-0.85737033478413971</v>
      </c>
      <c r="L476" s="14">
        <f>(0.0962*testdata[[#This Row],[detrender]]+0.5769*J474-0.5769*J472-0.0962*J470)*(0.075*$Z475+0.54)</f>
        <v>-10.629662845376647</v>
      </c>
      <c r="M476" s="9">
        <f>(0.0962*testdata[[#This Row],[I1]]+0.5769*K474-0.5769*K472-0.0962*K470)*(0.075*$Z475+0.54)</f>
        <v>1.7557155534140982</v>
      </c>
      <c r="N476" s="9">
        <f>(0.0962*testdata[[#This Row],[Q1]]+0.5769*L474-0.5769*L472-0.0962*L470)*(0.075*$Z475+0.54)</f>
        <v>-6.3218315849095257</v>
      </c>
      <c r="O476" s="9">
        <f>testdata[[#This Row],[I1]]-testdata[[#This Row],[JQ]]</f>
        <v>5.4644612501253862</v>
      </c>
      <c r="P476" s="9">
        <f>testdata[[#This Row],[Q1]]+testdata[[#This Row],[jI]]</f>
        <v>-8.8739472919625477</v>
      </c>
      <c r="Q476" s="9">
        <f>0.2*testdata[[#This Row],[I2]]+0.8*Q475</f>
        <v>5.4284325004039946</v>
      </c>
      <c r="R476" s="9">
        <f>0.2*testdata[[#This Row],[Q2]]+0.8*R475</f>
        <v>-0.21633531774730907</v>
      </c>
      <c r="S476" s="9">
        <f>testdata[[#This Row],[I2'']]*Q475+testdata[[#This Row],[Q2'']]*R475</f>
        <v>28.997548662819373</v>
      </c>
      <c r="T476" s="9">
        <f>testdata[[#This Row],[I2'']]*R475-testdata[[#This Row],[Q2'']]*Q475</f>
        <v>11.747366981424445</v>
      </c>
      <c r="U476" s="9">
        <f>0.2*testdata[[#This Row],[Re]]+0.8*U475</f>
        <v>66.895087796701006</v>
      </c>
      <c r="V476" s="9">
        <f>0.2*testdata[[#This Row],[Im]]+0.8*V475</f>
        <v>24.944709735439456</v>
      </c>
      <c r="W476" s="9">
        <f>IF(AND(testdata[[#This Row],[Re'']]&lt;&gt;0,testdata[[#This Row],[Im'']]&lt;&gt;0),2*PI()/ATAN(testdata[[#This Row],[Im'']]/testdata[[#This Row],[Re'']]),0)</f>
        <v>17.60379736480094</v>
      </c>
      <c r="X476" s="9">
        <f>IF(testdata[[#This Row],[pd-atan]]&gt;1.5*Z475,1.5*Z475,IF(testdata[[#This Row],[pd-atan]]&lt;0.67*Z475,0.67*Z475,testdata[[#This Row],[pd-atan]]))</f>
        <v>17.60379736480094</v>
      </c>
      <c r="Y476" s="9">
        <f>IF(testdata[[#This Row],[pd-limit1]]&lt;6,6,IF(testdata[[#This Row],[pd-limit1]]&gt;50,50,testdata[[#This Row],[pd-limit1]]))</f>
        <v>17.60379736480094</v>
      </c>
      <c r="Z476" s="14">
        <f>0.2*testdata[[#This Row],[pd-limit2]]+0.8*Z475</f>
        <v>18.311042949519592</v>
      </c>
      <c r="AA476" s="14">
        <f>0.33*testdata[[#This Row],[period]]+0.67*AA475</f>
        <v>18.858592919028993</v>
      </c>
      <c r="AB476" s="32">
        <f>TRUNC(testdata[[#This Row],[SmPd]]+0.5,0)</f>
        <v>19</v>
      </c>
      <c r="AC476" s="14">
        <f ca="1">IF(testdata[[#This Row],[PdInt]]&lt;=0,0,AVERAGE(OFFSET(testdata[[#This Row],[price]],0,0,-testdata[[#This Row],[PdInt]],1)))</f>
        <v>265.45684210526315</v>
      </c>
      <c r="AD476" s="14">
        <f ca="1">IF(testdata[[#This Row],[i]]&lt;11,testdata[[#This Row],[price]],(4*testdata[[#This Row],[iTrend]]+3*AC475+2*AC474+AC473)/10)</f>
        <v>265.5933868421053</v>
      </c>
      <c r="AE476" s="14">
        <f>(4*testdata[[#This Row],[price]]+3*H475+2*H474+H473)/10</f>
        <v>264.80149999999998</v>
      </c>
      <c r="AF476" t="str">
        <f ca="1">IF(OR(ROUND(testdata[[#This Row],[Trendline]],4)&lt;&gt;Table3[[#This Row],[Trendline]],ROUND(testdata[[#This Row],[SmPrice]],4)&lt;&gt;Table3[[#This Row],[SmPrice]]),"ERR","")</f>
        <v/>
      </c>
      <c r="AG476" s="3">
        <v>43423</v>
      </c>
      <c r="AH476" s="14">
        <v>18.858599999999999</v>
      </c>
      <c r="AI476" s="35">
        <v>19</v>
      </c>
      <c r="AJ476" s="14">
        <v>265.45679999999999</v>
      </c>
      <c r="AK476" s="14">
        <v>265.59339999999997</v>
      </c>
      <c r="AL476" s="14">
        <v>264.80149999999998</v>
      </c>
    </row>
    <row r="477" spans="1:38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31">
        <f>(testdata[[#This Row],[high]]+testdata[[#This Row],[low]])/2</f>
        <v>258.64</v>
      </c>
      <c r="I477" s="24">
        <f>(4*testdata[[#This Row],[price]]+3*H476+2*H475+H474)/10</f>
        <v>262.34250000000003</v>
      </c>
      <c r="J477" s="9">
        <f>(0.0962*testdata[[#This Row],[smooth]]+0.5769*I475-0.5769*I473-0.0962*I471)*(0.075*$Z476+0.54)</f>
        <v>-2.9999792591824672</v>
      </c>
      <c r="K477" s="14">
        <f t="shared" si="7"/>
        <v>-4.1530896410384575</v>
      </c>
      <c r="L477" s="14">
        <f>(0.0962*testdata[[#This Row],[detrender]]+0.5769*J475-0.5769*J473-0.0962*J471)*(0.075*$Z476+0.54)</f>
        <v>-6.6563079789625155</v>
      </c>
      <c r="M477" s="9">
        <f>(0.0962*testdata[[#This Row],[I1]]+0.5769*K475-0.5769*K473-0.0962*K471)*(0.075*$Z476+0.54)</f>
        <v>-3.57494593557022</v>
      </c>
      <c r="N477" s="9">
        <f>(0.0962*testdata[[#This Row],[Q1]]+0.5769*L475-0.5769*L473-0.0962*L471)*(0.075*$Z476+0.54)</f>
        <v>-14.047319078864998</v>
      </c>
      <c r="O477" s="9">
        <f>testdata[[#This Row],[I1]]-testdata[[#This Row],[JQ]]</f>
        <v>9.8942294378265405</v>
      </c>
      <c r="P477" s="9">
        <f>testdata[[#This Row],[Q1]]+testdata[[#This Row],[jI]]</f>
        <v>-10.231253914532736</v>
      </c>
      <c r="Q477" s="9">
        <f>0.2*testdata[[#This Row],[I2]]+0.8*Q476</f>
        <v>6.3215918878885038</v>
      </c>
      <c r="R477" s="9">
        <f>0.2*testdata[[#This Row],[Q2]]+0.8*R476</f>
        <v>-2.2193190371043947</v>
      </c>
      <c r="S477" s="9">
        <f>testdata[[#This Row],[I2'']]*Q476+testdata[[#This Row],[Q2'']]*R476</f>
        <v>34.796451947578831</v>
      </c>
      <c r="T477" s="9">
        <f>testdata[[#This Row],[I2'']]*R476-testdata[[#This Row],[Q2'']]*Q476</f>
        <v>10.679840000047625</v>
      </c>
      <c r="U477" s="9">
        <f>0.2*testdata[[#This Row],[Re]]+0.8*U476</f>
        <v>60.475360626876572</v>
      </c>
      <c r="V477" s="9">
        <f>0.2*testdata[[#This Row],[Im]]+0.8*V476</f>
        <v>22.091735788361092</v>
      </c>
      <c r="W477" s="9">
        <f>IF(AND(testdata[[#This Row],[Re'']]&lt;&gt;0,testdata[[#This Row],[Im'']]&lt;&gt;0),2*PI()/ATAN(testdata[[#This Row],[Im'']]/testdata[[#This Row],[Re'']]),0)</f>
        <v>17.93961435522942</v>
      </c>
      <c r="X477" s="9">
        <f>IF(testdata[[#This Row],[pd-atan]]&gt;1.5*Z476,1.5*Z476,IF(testdata[[#This Row],[pd-atan]]&lt;0.67*Z476,0.67*Z476,testdata[[#This Row],[pd-atan]]))</f>
        <v>17.93961435522942</v>
      </c>
      <c r="Y477" s="9">
        <f>IF(testdata[[#This Row],[pd-limit1]]&lt;6,6,IF(testdata[[#This Row],[pd-limit1]]&gt;50,50,testdata[[#This Row],[pd-limit1]]))</f>
        <v>17.93961435522942</v>
      </c>
      <c r="Z477" s="14">
        <f>0.2*testdata[[#This Row],[pd-limit2]]+0.8*Z476</f>
        <v>18.23675723066156</v>
      </c>
      <c r="AA477" s="14">
        <f>0.33*testdata[[#This Row],[period]]+0.67*AA476</f>
        <v>18.653387141867739</v>
      </c>
      <c r="AB477" s="32">
        <f>TRUNC(testdata[[#This Row],[SmPd]]+0.5,0)</f>
        <v>19</v>
      </c>
      <c r="AC477" s="14">
        <f ca="1">IF(testdata[[#This Row],[PdInt]]&lt;=0,0,AVERAGE(OFFSET(testdata[[#This Row],[price]],0,0,-testdata[[#This Row],[PdInt]],1)))</f>
        <v>265.24368421052634</v>
      </c>
      <c r="AD477" s="14">
        <f ca="1">IF(testdata[[#This Row],[i]]&lt;11,testdata[[#This Row],[price]],(4*testdata[[#This Row],[iTrend]]+3*AC476+2*AC475+AC474)/10)</f>
        <v>265.40223684210525</v>
      </c>
      <c r="AE477" s="14">
        <f>(4*testdata[[#This Row],[price]]+3*H476+2*H475+H474)/10</f>
        <v>262.34250000000003</v>
      </c>
      <c r="AF477" t="str">
        <f ca="1">IF(OR(ROUND(testdata[[#This Row],[Trendline]],4)&lt;&gt;Table3[[#This Row],[Trendline]],ROUND(testdata[[#This Row],[SmPrice]],4)&lt;&gt;Table3[[#This Row],[SmPrice]]),"ERR","")</f>
        <v/>
      </c>
      <c r="AG477" s="3">
        <v>43424</v>
      </c>
      <c r="AH477" s="14">
        <v>18.653400000000001</v>
      </c>
      <c r="AI477" s="35">
        <v>19</v>
      </c>
      <c r="AJ477" s="14">
        <v>265.24369999999999</v>
      </c>
      <c r="AK477" s="14">
        <v>265.40219999999999</v>
      </c>
      <c r="AL477" s="14">
        <v>262.34249999999997</v>
      </c>
    </row>
    <row r="478" spans="1:38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31">
        <f>(testdata[[#This Row],[high]]+testdata[[#This Row],[low]])/2</f>
        <v>259.62</v>
      </c>
      <c r="I478" s="24">
        <f>(4*testdata[[#This Row],[price]]+3*H477+2*H476+H475)/10</f>
        <v>260.90499999999997</v>
      </c>
      <c r="J478" s="9">
        <f>(0.0962*testdata[[#This Row],[smooth]]+0.5769*I476-0.5769*I474-0.0962*I472)*(0.075*$Z477+0.54)</f>
        <v>-1.7449786840385391</v>
      </c>
      <c r="K478" s="14">
        <f t="shared" si="7"/>
        <v>-5.2954696935833976</v>
      </c>
      <c r="L478" s="14">
        <f>(0.0962*testdata[[#This Row],[detrender]]+0.5769*J476-0.5769*J474-0.0962*J472)*(0.075*$Z477+0.54)</f>
        <v>-2.1054008843635015</v>
      </c>
      <c r="M478" s="9">
        <f>(0.0962*testdata[[#This Row],[I1]]+0.5769*K476-0.5769*K474-0.0962*K472)*(0.075*$Z477+0.54)</f>
        <v>-9.8349611218362476</v>
      </c>
      <c r="N478" s="9">
        <f>(0.0962*testdata[[#This Row],[Q1]]+0.5769*L476-0.5769*L474-0.0962*L472)*(0.075*$Z477+0.54)</f>
        <v>-8.0931716717213362</v>
      </c>
      <c r="O478" s="9">
        <f>testdata[[#This Row],[I1]]-testdata[[#This Row],[JQ]]</f>
        <v>2.7977019781379386</v>
      </c>
      <c r="P478" s="9">
        <f>testdata[[#This Row],[Q1]]+testdata[[#This Row],[jI]]</f>
        <v>-11.940362006199749</v>
      </c>
      <c r="Q478" s="9">
        <f>0.2*testdata[[#This Row],[I2]]+0.8*Q477</f>
        <v>5.6168139059383915</v>
      </c>
      <c r="R478" s="9">
        <f>0.2*testdata[[#This Row],[Q2]]+0.8*R477</f>
        <v>-4.1635276309234657</v>
      </c>
      <c r="S478" s="9">
        <f>testdata[[#This Row],[I2'']]*Q477+testdata[[#This Row],[Q2'']]*R477</f>
        <v>44.747401356378077</v>
      </c>
      <c r="T478" s="9">
        <f>testdata[[#This Row],[I2'']]*R477-testdata[[#This Row],[Q2'']]*Q477</f>
        <v>13.854620467323656</v>
      </c>
      <c r="U478" s="9">
        <f>0.2*testdata[[#This Row],[Re]]+0.8*U477</f>
        <v>57.32976877277688</v>
      </c>
      <c r="V478" s="9">
        <f>0.2*testdata[[#This Row],[Im]]+0.8*V477</f>
        <v>20.444312724153605</v>
      </c>
      <c r="W478" s="9">
        <f>IF(AND(testdata[[#This Row],[Re'']]&lt;&gt;0,testdata[[#This Row],[Im'']]&lt;&gt;0),2*PI()/ATAN(testdata[[#This Row],[Im'']]/testdata[[#This Row],[Re'']]),0)</f>
        <v>18.342366750725919</v>
      </c>
      <c r="X478" s="9">
        <f>IF(testdata[[#This Row],[pd-atan]]&gt;1.5*Z477,1.5*Z477,IF(testdata[[#This Row],[pd-atan]]&lt;0.67*Z477,0.67*Z477,testdata[[#This Row],[pd-atan]]))</f>
        <v>18.342366750725919</v>
      </c>
      <c r="Y478" s="9">
        <f>IF(testdata[[#This Row],[pd-limit1]]&lt;6,6,IF(testdata[[#This Row],[pd-limit1]]&gt;50,50,testdata[[#This Row],[pd-limit1]]))</f>
        <v>18.342366750725919</v>
      </c>
      <c r="Z478" s="14">
        <f>0.2*testdata[[#This Row],[pd-limit2]]+0.8*Z477</f>
        <v>18.257879134674432</v>
      </c>
      <c r="AA478" s="14">
        <f>0.33*testdata[[#This Row],[period]]+0.67*AA477</f>
        <v>18.52286949949395</v>
      </c>
      <c r="AB478" s="32">
        <f>TRUNC(testdata[[#This Row],[SmPd]]+0.5,0)</f>
        <v>19</v>
      </c>
      <c r="AC478" s="14">
        <f ca="1">IF(testdata[[#This Row],[PdInt]]&lt;=0,0,AVERAGE(OFFSET(testdata[[#This Row],[price]],0,0,-testdata[[#This Row],[PdInt]],1)))</f>
        <v>265.09263157894736</v>
      </c>
      <c r="AD478" s="14">
        <f ca="1">IF(testdata[[#This Row],[i]]&lt;11,testdata[[#This Row],[price]],(4*testdata[[#This Row],[iTrend]]+3*AC477+2*AC476+AC475)/10)</f>
        <v>265.25244736842103</v>
      </c>
      <c r="AE478" s="14">
        <f>(4*testdata[[#This Row],[price]]+3*H477+2*H476+H475)/10</f>
        <v>260.90499999999997</v>
      </c>
      <c r="AF478" t="str">
        <f ca="1">IF(OR(ROUND(testdata[[#This Row],[Trendline]],4)&lt;&gt;Table3[[#This Row],[Trendline]],ROUND(testdata[[#This Row],[SmPrice]],4)&lt;&gt;Table3[[#This Row],[SmPrice]]),"ERR","")</f>
        <v/>
      </c>
      <c r="AG478" s="3">
        <v>43425</v>
      </c>
      <c r="AH478" s="14">
        <v>18.5229</v>
      </c>
      <c r="AI478" s="35">
        <v>19</v>
      </c>
      <c r="AJ478" s="14">
        <v>265.0926</v>
      </c>
      <c r="AK478" s="14">
        <v>265.25240000000002</v>
      </c>
      <c r="AL478" s="14">
        <v>260.90499999999997</v>
      </c>
    </row>
    <row r="479" spans="1:38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31">
        <f>(testdata[[#This Row],[high]]+testdata[[#This Row],[low]])/2</f>
        <v>257.53499999999997</v>
      </c>
      <c r="I479" s="24">
        <f>(4*testdata[[#This Row],[price]]+3*H478+2*H477+H476)/10</f>
        <v>259.04300000000001</v>
      </c>
      <c r="J479" s="9">
        <f>(0.0962*testdata[[#This Row],[smooth]]+0.5769*I477-0.5769*I475-0.0962*I473)*(0.075*$Z478+0.54)</f>
        <v>-4.6669529776043346</v>
      </c>
      <c r="K479" s="14">
        <f t="shared" si="7"/>
        <v>-5.1664890353892066</v>
      </c>
      <c r="L479" s="14">
        <f>(0.0962*testdata[[#This Row],[detrender]]+0.5769*J477-0.5769*J475-0.0962*J473)*(0.075*$Z478+0.54)</f>
        <v>1.8287411268932825</v>
      </c>
      <c r="M479" s="9">
        <f>(0.0962*testdata[[#This Row],[I1]]+0.5769*K477-0.5769*K475-0.0962*K473)*(0.075*$Z478+0.54)</f>
        <v>-10.534498845959252</v>
      </c>
      <c r="N479" s="9">
        <f>(0.0962*testdata[[#This Row],[Q1]]+0.5769*L477-0.5769*L475-0.0962*L473)*(0.075*$Z478+0.54)</f>
        <v>3.6904065259476169</v>
      </c>
      <c r="O479" s="9">
        <f>testdata[[#This Row],[I1]]-testdata[[#This Row],[JQ]]</f>
        <v>-8.8568955613368239</v>
      </c>
      <c r="P479" s="9">
        <f>testdata[[#This Row],[Q1]]+testdata[[#This Row],[jI]]</f>
        <v>-8.7057577190659696</v>
      </c>
      <c r="Q479" s="9">
        <f>0.2*testdata[[#This Row],[I2]]+0.8*Q478</f>
        <v>2.7220720124833484</v>
      </c>
      <c r="R479" s="9">
        <f>0.2*testdata[[#This Row],[Q2]]+0.8*R478</f>
        <v>-5.0719736485519666</v>
      </c>
      <c r="S479" s="9">
        <f>testdata[[#This Row],[I2'']]*Q478+testdata[[#This Row],[Q2'']]*R478</f>
        <v>36.406674361743988</v>
      </c>
      <c r="T479" s="9">
        <f>testdata[[#This Row],[I2'']]*R478-testdata[[#This Row],[Q2'']]*Q478</f>
        <v>17.154910082401898</v>
      </c>
      <c r="U479" s="9">
        <f>0.2*testdata[[#This Row],[Re]]+0.8*U478</f>
        <v>53.145149890570309</v>
      </c>
      <c r="V479" s="9">
        <f>0.2*testdata[[#This Row],[Im]]+0.8*V478</f>
        <v>19.786432195803265</v>
      </c>
      <c r="W479" s="9">
        <f>IF(AND(testdata[[#This Row],[Re'']]&lt;&gt;0,testdata[[#This Row],[Im'']]&lt;&gt;0),2*PI()/ATAN(testdata[[#This Row],[Im'']]/testdata[[#This Row],[Re'']]),0)</f>
        <v>17.629113856210296</v>
      </c>
      <c r="X479" s="9">
        <f>IF(testdata[[#This Row],[pd-atan]]&gt;1.5*Z478,1.5*Z478,IF(testdata[[#This Row],[pd-atan]]&lt;0.67*Z478,0.67*Z478,testdata[[#This Row],[pd-atan]]))</f>
        <v>17.629113856210296</v>
      </c>
      <c r="Y479" s="9">
        <f>IF(testdata[[#This Row],[pd-limit1]]&lt;6,6,IF(testdata[[#This Row],[pd-limit1]]&gt;50,50,testdata[[#This Row],[pd-limit1]]))</f>
        <v>17.629113856210296</v>
      </c>
      <c r="Z479" s="14">
        <f>0.2*testdata[[#This Row],[pd-limit2]]+0.8*Z478</f>
        <v>18.132126078981607</v>
      </c>
      <c r="AA479" s="14">
        <f>0.33*testdata[[#This Row],[period]]+0.67*AA478</f>
        <v>18.39392417072488</v>
      </c>
      <c r="AB479" s="32">
        <f>TRUNC(testdata[[#This Row],[SmPd]]+0.5,0)</f>
        <v>18</v>
      </c>
      <c r="AC479" s="14">
        <f ca="1">IF(testdata[[#This Row],[PdInt]]&lt;=0,0,AVERAGE(OFFSET(testdata[[#This Row],[price]],0,0,-testdata[[#This Row],[PdInt]],1)))</f>
        <v>265.30611111111114</v>
      </c>
      <c r="AD479" s="14">
        <f ca="1">IF(testdata[[#This Row],[i]]&lt;11,testdata[[#This Row],[price]],(4*testdata[[#This Row],[iTrend]]+3*AC478+2*AC477+AC476)/10)</f>
        <v>265.24465497076022</v>
      </c>
      <c r="AE479" s="14">
        <f>(4*testdata[[#This Row],[price]]+3*H478+2*H477+H476)/10</f>
        <v>259.04300000000001</v>
      </c>
      <c r="AF479" t="str">
        <f ca="1">IF(OR(ROUND(testdata[[#This Row],[Trendline]],4)&lt;&gt;Table3[[#This Row],[Trendline]],ROUND(testdata[[#This Row],[SmPrice]],4)&lt;&gt;Table3[[#This Row],[SmPrice]]),"ERR","")</f>
        <v/>
      </c>
      <c r="AG479" s="3">
        <v>43427</v>
      </c>
      <c r="AH479" s="14">
        <v>18.393899999999999</v>
      </c>
      <c r="AI479" s="35">
        <v>18</v>
      </c>
      <c r="AJ479" s="14">
        <v>265.30610000000001</v>
      </c>
      <c r="AK479" s="14">
        <v>265.24470000000002</v>
      </c>
      <c r="AL479" s="14">
        <v>259.04300000000001</v>
      </c>
    </row>
    <row r="480" spans="1:38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31">
        <f>(testdata[[#This Row],[high]]+testdata[[#This Row],[low]])/2</f>
        <v>260.07499999999999</v>
      </c>
      <c r="I480" s="24">
        <f>(4*testdata[[#This Row],[price]]+3*H479+2*H478+H477)/10</f>
        <v>259.07849999999996</v>
      </c>
      <c r="J480" s="9">
        <f>(0.0962*testdata[[#This Row],[smooth]]+0.5769*I478-0.5769*I476-0.0962*I474)*(0.075*$Z479+0.54)</f>
        <v>-5.3717119450653374</v>
      </c>
      <c r="K480" s="14">
        <f t="shared" si="7"/>
        <v>-2.9999792591824672</v>
      </c>
      <c r="L480" s="14">
        <f>(0.0962*testdata[[#This Row],[detrender]]+0.5769*J478-0.5769*J476-0.0962*J474)*(0.075*$Z479+0.54)</f>
        <v>3.5274438189290995</v>
      </c>
      <c r="M480" s="9">
        <f>(0.0962*testdata[[#This Row],[I1]]+0.5769*K478-0.5769*K476-0.0962*K474)*(0.075*$Z479+0.54)</f>
        <v>-6.6096252229776047</v>
      </c>
      <c r="N480" s="9">
        <f>(0.0962*testdata[[#This Row],[Q1]]+0.5769*L478-0.5769*L476-0.0962*L474)*(0.075*$Z479+0.54)</f>
        <v>10.656987666253784</v>
      </c>
      <c r="O480" s="9">
        <f>testdata[[#This Row],[I1]]-testdata[[#This Row],[JQ]]</f>
        <v>-13.656966925436251</v>
      </c>
      <c r="P480" s="9">
        <f>testdata[[#This Row],[Q1]]+testdata[[#This Row],[jI]]</f>
        <v>-3.0821814040485052</v>
      </c>
      <c r="Q480" s="9">
        <f>0.2*testdata[[#This Row],[I2]]+0.8*Q479</f>
        <v>-0.55373577510057137</v>
      </c>
      <c r="R480" s="9">
        <f>0.2*testdata[[#This Row],[Q2]]+0.8*R479</f>
        <v>-4.6740151996512749</v>
      </c>
      <c r="S480" s="9">
        <f>testdata[[#This Row],[I2'']]*Q479+testdata[[#This Row],[Q2'']]*R479</f>
        <v>22.199173269850586</v>
      </c>
      <c r="T480" s="9">
        <f>testdata[[#This Row],[I2'']]*R479-testdata[[#This Row],[Q2'']]*Q479</f>
        <v>15.531539220463102</v>
      </c>
      <c r="U480" s="9">
        <f>0.2*testdata[[#This Row],[Re]]+0.8*U479</f>
        <v>46.955954566426364</v>
      </c>
      <c r="V480" s="9">
        <f>0.2*testdata[[#This Row],[Im]]+0.8*V479</f>
        <v>18.935453600735233</v>
      </c>
      <c r="W480" s="9">
        <f>IF(AND(testdata[[#This Row],[Re'']]&lt;&gt;0,testdata[[#This Row],[Im'']]&lt;&gt;0),2*PI()/ATAN(testdata[[#This Row],[Im'']]/testdata[[#This Row],[Re'']]),0)</f>
        <v>16.391767402544893</v>
      </c>
      <c r="X480" s="9">
        <f>IF(testdata[[#This Row],[pd-atan]]&gt;1.5*Z479,1.5*Z479,IF(testdata[[#This Row],[pd-atan]]&lt;0.67*Z479,0.67*Z479,testdata[[#This Row],[pd-atan]]))</f>
        <v>16.391767402544893</v>
      </c>
      <c r="Y480" s="9">
        <f>IF(testdata[[#This Row],[pd-limit1]]&lt;6,6,IF(testdata[[#This Row],[pd-limit1]]&gt;50,50,testdata[[#This Row],[pd-limit1]]))</f>
        <v>16.391767402544893</v>
      </c>
      <c r="Z480" s="14">
        <f>0.2*testdata[[#This Row],[pd-limit2]]+0.8*Z479</f>
        <v>17.784054343694265</v>
      </c>
      <c r="AA480" s="14">
        <f>0.33*testdata[[#This Row],[period]]+0.67*AA479</f>
        <v>18.192667127804778</v>
      </c>
      <c r="AB480" s="32">
        <f>TRUNC(testdata[[#This Row],[SmPd]]+0.5,0)</f>
        <v>18</v>
      </c>
      <c r="AC480" s="14">
        <f ca="1">IF(testdata[[#This Row],[PdInt]]&lt;=0,0,AVERAGE(OFFSET(testdata[[#This Row],[price]],0,0,-testdata[[#This Row],[PdInt]],1)))</f>
        <v>265.35638888888889</v>
      </c>
      <c r="AD480" s="14">
        <f ca="1">IF(testdata[[#This Row],[i]]&lt;11,testdata[[#This Row],[price]],(4*testdata[[#This Row],[iTrend]]+3*AC479+2*AC478+AC477)/10)</f>
        <v>265.277283625731</v>
      </c>
      <c r="AE480" s="14">
        <f>(4*testdata[[#This Row],[price]]+3*H479+2*H478+H477)/10</f>
        <v>259.07849999999996</v>
      </c>
      <c r="AF480" t="str">
        <f ca="1">IF(OR(ROUND(testdata[[#This Row],[Trendline]],4)&lt;&gt;Table3[[#This Row],[Trendline]],ROUND(testdata[[#This Row],[SmPrice]],4)&lt;&gt;Table3[[#This Row],[SmPrice]]),"ERR","")</f>
        <v/>
      </c>
      <c r="AG480" s="3">
        <v>43430</v>
      </c>
      <c r="AH480" s="14">
        <v>18.192699999999999</v>
      </c>
      <c r="AI480" s="35">
        <v>18</v>
      </c>
      <c r="AJ480" s="14">
        <v>265.35640000000001</v>
      </c>
      <c r="AK480" s="14">
        <v>265.27730000000003</v>
      </c>
      <c r="AL480" s="14">
        <v>259.07850000000002</v>
      </c>
    </row>
    <row r="481" spans="1:38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31">
        <f>(testdata[[#This Row],[high]]+testdata[[#This Row],[low]])/2</f>
        <v>260.54499999999996</v>
      </c>
      <c r="I481" s="24">
        <f>(4*testdata[[#This Row],[price]]+3*H480+2*H479+H478)/10</f>
        <v>259.70949999999993</v>
      </c>
      <c r="J481" s="9">
        <f>(0.0962*testdata[[#This Row],[smooth]]+0.5769*I479-0.5769*I477-0.0962*I475)*(0.075*$Z480+0.54)</f>
        <v>-4.5756664384028403</v>
      </c>
      <c r="K481" s="14">
        <f t="shared" si="7"/>
        <v>-1.7449786840385391</v>
      </c>
      <c r="L481" s="14">
        <f>(0.0962*testdata[[#This Row],[detrender]]+0.5769*J479-0.5769*J477-0.0962*J475)*(0.075*$Z480+0.54)</f>
        <v>-1.6722428407683974</v>
      </c>
      <c r="M481" s="9">
        <f>(0.0962*testdata[[#This Row],[I1]]+0.5769*K479-0.5769*K477-0.0962*K475)*(0.075*$Z480+0.54)</f>
        <v>-2.0679306577173961</v>
      </c>
      <c r="N481" s="9">
        <f>(0.0962*testdata[[#This Row],[Q1]]+0.5769*L479-0.5769*L477-0.0962*L475)*(0.075*$Z480+0.54)</f>
        <v>10.674305556251641</v>
      </c>
      <c r="O481" s="9">
        <f>testdata[[#This Row],[I1]]-testdata[[#This Row],[JQ]]</f>
        <v>-12.41928424029018</v>
      </c>
      <c r="P481" s="9">
        <f>testdata[[#This Row],[Q1]]+testdata[[#This Row],[jI]]</f>
        <v>-3.7401734984857935</v>
      </c>
      <c r="Q481" s="9">
        <f>0.2*testdata[[#This Row],[I2]]+0.8*Q480</f>
        <v>-2.9268454681384934</v>
      </c>
      <c r="R481" s="9">
        <f>0.2*testdata[[#This Row],[Q2]]+0.8*R480</f>
        <v>-4.4872468594181791</v>
      </c>
      <c r="S481" s="9">
        <f>testdata[[#This Row],[I2'']]*Q480+testdata[[#This Row],[Q2'']]*R480</f>
        <v>22.594159069407283</v>
      </c>
      <c r="T481" s="9">
        <f>testdata[[#This Row],[I2'']]*R480-testdata[[#This Row],[Q2'']]*Q480</f>
        <v>11.19537108734224</v>
      </c>
      <c r="U481" s="9">
        <f>0.2*testdata[[#This Row],[Re]]+0.8*U480</f>
        <v>42.083595467022548</v>
      </c>
      <c r="V481" s="9">
        <f>0.2*testdata[[#This Row],[Im]]+0.8*V480</f>
        <v>17.387437098056637</v>
      </c>
      <c r="W481" s="9">
        <f>IF(AND(testdata[[#This Row],[Re'']]&lt;&gt;0,testdata[[#This Row],[Im'']]&lt;&gt;0),2*PI()/ATAN(testdata[[#This Row],[Im'']]/testdata[[#This Row],[Re'']]),0)</f>
        <v>16.036588888921319</v>
      </c>
      <c r="X481" s="9">
        <f>IF(testdata[[#This Row],[pd-atan]]&gt;1.5*Z480,1.5*Z480,IF(testdata[[#This Row],[pd-atan]]&lt;0.67*Z480,0.67*Z480,testdata[[#This Row],[pd-atan]]))</f>
        <v>16.036588888921319</v>
      </c>
      <c r="Y481" s="9">
        <f>IF(testdata[[#This Row],[pd-limit1]]&lt;6,6,IF(testdata[[#This Row],[pd-limit1]]&gt;50,50,testdata[[#This Row],[pd-limit1]]))</f>
        <v>16.036588888921319</v>
      </c>
      <c r="Z481" s="14">
        <f>0.2*testdata[[#This Row],[pd-limit2]]+0.8*Z480</f>
        <v>17.434561252739677</v>
      </c>
      <c r="AA481" s="14">
        <f>0.33*testdata[[#This Row],[period]]+0.67*AA480</f>
        <v>17.942492189033295</v>
      </c>
      <c r="AB481" s="32">
        <f>TRUNC(testdata[[#This Row],[SmPd]]+0.5,0)</f>
        <v>18</v>
      </c>
      <c r="AC481" s="14">
        <f ca="1">IF(testdata[[#This Row],[PdInt]]&lt;=0,0,AVERAGE(OFFSET(testdata[[#This Row],[price]],0,0,-testdata[[#This Row],[PdInt]],1)))</f>
        <v>265.10444444444443</v>
      </c>
      <c r="AD481" s="14">
        <f ca="1">IF(testdata[[#This Row],[i]]&lt;11,testdata[[#This Row],[price]],(4*testdata[[#This Row],[iTrend]]+3*AC480+2*AC479+AC478)/10)</f>
        <v>265.21917982456142</v>
      </c>
      <c r="AE481" s="14">
        <f>(4*testdata[[#This Row],[price]]+3*H480+2*H479+H478)/10</f>
        <v>259.70949999999993</v>
      </c>
      <c r="AF481" t="str">
        <f ca="1">IF(OR(ROUND(testdata[[#This Row],[Trendline]],4)&lt;&gt;Table3[[#This Row],[Trendline]],ROUND(testdata[[#This Row],[SmPrice]],4)&lt;&gt;Table3[[#This Row],[SmPrice]]),"ERR","")</f>
        <v/>
      </c>
      <c r="AG481" s="3">
        <v>43431</v>
      </c>
      <c r="AH481" s="14">
        <v>17.942499999999999</v>
      </c>
      <c r="AI481" s="35">
        <v>18</v>
      </c>
      <c r="AJ481" s="14">
        <v>265.1044</v>
      </c>
      <c r="AK481" s="14">
        <v>265.2192</v>
      </c>
      <c r="AL481" s="14">
        <v>259.70949999999999</v>
      </c>
    </row>
    <row r="482" spans="1:38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31">
        <f>(testdata[[#This Row],[high]]+testdata[[#This Row],[low]])/2</f>
        <v>264.86</v>
      </c>
      <c r="I482" s="24">
        <f>(4*testdata[[#This Row],[price]]+3*H481+2*H480+H479)/10</f>
        <v>261.87599999999998</v>
      </c>
      <c r="J482" s="9">
        <f>(0.0962*testdata[[#This Row],[smooth]]+0.5769*I480-0.5769*I478-0.0962*I476)*(0.075*$Z481+0.54)</f>
        <v>-2.4667958635362415</v>
      </c>
      <c r="K482" s="14">
        <f t="shared" si="7"/>
        <v>-4.6669529776043346</v>
      </c>
      <c r="L482" s="14">
        <f>(0.0962*testdata[[#This Row],[detrender]]+0.5769*J480-0.5769*J478-0.0962*J476)*(0.075*$Z481+0.54)</f>
        <v>-3.3858084671535318</v>
      </c>
      <c r="M482" s="9">
        <f>(0.0962*testdata[[#This Row],[I1]]+0.5769*K480-0.5769*K478-0.0962*K476)*(0.075*$Z481+0.54)</f>
        <v>1.7695989154295622</v>
      </c>
      <c r="N482" s="9">
        <f>(0.0962*testdata[[#This Row],[Q1]]+0.5769*L480-0.5769*L478-0.0962*L476)*(0.075*$Z481+0.54)</f>
        <v>7.2914240926058023</v>
      </c>
      <c r="O482" s="9">
        <f>testdata[[#This Row],[I1]]-testdata[[#This Row],[JQ]]</f>
        <v>-11.958377070210137</v>
      </c>
      <c r="P482" s="9">
        <f>testdata[[#This Row],[Q1]]+testdata[[#This Row],[jI]]</f>
        <v>-1.6162095517239696</v>
      </c>
      <c r="Q482" s="9">
        <f>0.2*testdata[[#This Row],[I2]]+0.8*Q481</f>
        <v>-4.7331517885528225</v>
      </c>
      <c r="R482" s="9">
        <f>0.2*testdata[[#This Row],[Q2]]+0.8*R481</f>
        <v>-3.9130393978793374</v>
      </c>
      <c r="S482" s="9">
        <f>testdata[[#This Row],[I2'']]*Q481+testdata[[#This Row],[Q2'']]*R481</f>
        <v>31.411977611251093</v>
      </c>
      <c r="T482" s="9">
        <f>testdata[[#This Row],[I2'']]*R481-testdata[[#This Row],[Q2'']]*Q481</f>
        <v>9.7859588700026716</v>
      </c>
      <c r="U482" s="9">
        <f>0.2*testdata[[#This Row],[Re]]+0.8*U481</f>
        <v>39.949271895868257</v>
      </c>
      <c r="V482" s="9">
        <f>0.2*testdata[[#This Row],[Im]]+0.8*V481</f>
        <v>15.867141452445845</v>
      </c>
      <c r="W482" s="9">
        <f>IF(AND(testdata[[#This Row],[Re'']]&lt;&gt;0,testdata[[#This Row],[Im'']]&lt;&gt;0),2*PI()/ATAN(testdata[[#This Row],[Im'']]/testdata[[#This Row],[Re'']]),0)</f>
        <v>16.618889502378735</v>
      </c>
      <c r="X482" s="9">
        <f>IF(testdata[[#This Row],[pd-atan]]&gt;1.5*Z481,1.5*Z481,IF(testdata[[#This Row],[pd-atan]]&lt;0.67*Z481,0.67*Z481,testdata[[#This Row],[pd-atan]]))</f>
        <v>16.618889502378735</v>
      </c>
      <c r="Y482" s="9">
        <f>IF(testdata[[#This Row],[pd-limit1]]&lt;6,6,IF(testdata[[#This Row],[pd-limit1]]&gt;50,50,testdata[[#This Row],[pd-limit1]]))</f>
        <v>16.618889502378735</v>
      </c>
      <c r="Z482" s="14">
        <f>0.2*testdata[[#This Row],[pd-limit2]]+0.8*Z481</f>
        <v>17.271426902667489</v>
      </c>
      <c r="AA482" s="14">
        <f>0.33*testdata[[#This Row],[period]]+0.67*AA481</f>
        <v>17.721040644532582</v>
      </c>
      <c r="AB482" s="32">
        <f>TRUNC(testdata[[#This Row],[SmPd]]+0.5,0)</f>
        <v>18</v>
      </c>
      <c r="AC482" s="14">
        <f ca="1">IF(testdata[[#This Row],[PdInt]]&lt;=0,0,AVERAGE(OFFSET(testdata[[#This Row],[price]],0,0,-testdata[[#This Row],[PdInt]],1)))</f>
        <v>265.0719444444444</v>
      </c>
      <c r="AD482" s="14">
        <f ca="1">IF(testdata[[#This Row],[i]]&lt;11,testdata[[#This Row],[price]],(4*testdata[[#This Row],[iTrend]]+3*AC481+2*AC480+AC479)/10)</f>
        <v>265.16199999999998</v>
      </c>
      <c r="AE482" s="14">
        <f>(4*testdata[[#This Row],[price]]+3*H481+2*H480+H479)/10</f>
        <v>261.87599999999998</v>
      </c>
      <c r="AF482" t="str">
        <f ca="1">IF(OR(ROUND(testdata[[#This Row],[Trendline]],4)&lt;&gt;Table3[[#This Row],[Trendline]],ROUND(testdata[[#This Row],[SmPrice]],4)&lt;&gt;Table3[[#This Row],[SmPrice]]),"ERR","")</f>
        <v/>
      </c>
      <c r="AG482" s="3">
        <v>43432</v>
      </c>
      <c r="AH482" s="14">
        <v>17.721</v>
      </c>
      <c r="AI482" s="35">
        <v>18</v>
      </c>
      <c r="AJ482" s="14">
        <v>265.07190000000003</v>
      </c>
      <c r="AK482" s="14">
        <v>265.16199999999998</v>
      </c>
      <c r="AL482" s="14">
        <v>261.87599999999998</v>
      </c>
    </row>
    <row r="483" spans="1:38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31">
        <f>(testdata[[#This Row],[high]]+testdata[[#This Row],[low]])/2</f>
        <v>267.34000000000003</v>
      </c>
      <c r="I483" s="24">
        <f>(4*testdata[[#This Row],[price]]+3*H482+2*H481+H480)/10</f>
        <v>264.51049999999998</v>
      </c>
      <c r="J483" s="9">
        <f>(0.0962*testdata[[#This Row],[smooth]]+0.5769*I481-0.5769*I479-0.0962*I477)*(0.075*$Z482+0.54)</f>
        <v>1.0884868356128556</v>
      </c>
      <c r="K483" s="14">
        <f t="shared" si="7"/>
        <v>-5.3717119450653374</v>
      </c>
      <c r="L483" s="14">
        <f>(0.0962*testdata[[#This Row],[detrender]]+0.5769*J481-0.5769*J479-0.0962*J477)*(0.075*$Z482+0.54)</f>
        <v>0.81852085499407212</v>
      </c>
      <c r="M483" s="9">
        <f>(0.0962*testdata[[#This Row],[I1]]+0.5769*K481-0.5769*K479-0.0962*K477)*(0.075*$Z482+0.54)</f>
        <v>3.4075933184231171</v>
      </c>
      <c r="N483" s="9">
        <f>(0.0962*testdata[[#This Row],[Q1]]+0.5769*L481-0.5769*L479-0.0962*L477)*(0.075*$Z482+0.54)</f>
        <v>-2.3871371310966314</v>
      </c>
      <c r="O483" s="9">
        <f>testdata[[#This Row],[I1]]-testdata[[#This Row],[JQ]]</f>
        <v>-2.9845748139687061</v>
      </c>
      <c r="P483" s="9">
        <f>testdata[[#This Row],[Q1]]+testdata[[#This Row],[jI]]</f>
        <v>4.226114173417189</v>
      </c>
      <c r="Q483" s="9">
        <f>0.2*testdata[[#This Row],[I2]]+0.8*Q482</f>
        <v>-4.3834363936359999</v>
      </c>
      <c r="R483" s="9">
        <f>0.2*testdata[[#This Row],[Q2]]+0.8*R482</f>
        <v>-2.2852086836200325</v>
      </c>
      <c r="S483" s="9">
        <f>testdata[[#This Row],[I2'']]*Q482+testdata[[#This Row],[Q2'']]*R482</f>
        <v>29.689581417926931</v>
      </c>
      <c r="T483" s="9">
        <f>testdata[[#This Row],[I2'']]*R482-testdata[[#This Row],[Q2'']]*Q482</f>
        <v>6.3363197383031888</v>
      </c>
      <c r="U483" s="9">
        <f>0.2*testdata[[#This Row],[Re]]+0.8*U482</f>
        <v>37.897333800279995</v>
      </c>
      <c r="V483" s="9">
        <f>0.2*testdata[[#This Row],[Im]]+0.8*V482</f>
        <v>13.960977109617314</v>
      </c>
      <c r="W483" s="9">
        <f>IF(AND(testdata[[#This Row],[Re'']]&lt;&gt;0,testdata[[#This Row],[Im'']]&lt;&gt;0),2*PI()/ATAN(testdata[[#This Row],[Im'']]/testdata[[#This Row],[Re'']]),0)</f>
        <v>17.801280749631211</v>
      </c>
      <c r="X483" s="9">
        <f>IF(testdata[[#This Row],[pd-atan]]&gt;1.5*Z482,1.5*Z482,IF(testdata[[#This Row],[pd-atan]]&lt;0.67*Z482,0.67*Z482,testdata[[#This Row],[pd-atan]]))</f>
        <v>17.801280749631211</v>
      </c>
      <c r="Y483" s="9">
        <f>IF(testdata[[#This Row],[pd-limit1]]&lt;6,6,IF(testdata[[#This Row],[pd-limit1]]&gt;50,50,testdata[[#This Row],[pd-limit1]]))</f>
        <v>17.801280749631211</v>
      </c>
      <c r="Z483" s="14">
        <f>0.2*testdata[[#This Row],[pd-limit2]]+0.8*Z482</f>
        <v>17.377397672060233</v>
      </c>
      <c r="AA483" s="14">
        <f>0.33*testdata[[#This Row],[period]]+0.67*AA482</f>
        <v>17.607638463616709</v>
      </c>
      <c r="AB483" s="32">
        <f>TRUNC(testdata[[#This Row],[SmPd]]+0.5,0)</f>
        <v>18</v>
      </c>
      <c r="AC483" s="14">
        <f ca="1">IF(testdata[[#This Row],[PdInt]]&lt;=0,0,AVERAGE(OFFSET(testdata[[#This Row],[price]],0,0,-testdata[[#This Row],[PdInt]],1)))</f>
        <v>265.15777777777771</v>
      </c>
      <c r="AD483" s="14">
        <f ca="1">IF(testdata[[#This Row],[i]]&lt;11,testdata[[#This Row],[price]],(4*testdata[[#This Row],[iTrend]]+3*AC482+2*AC481+AC480)/10)</f>
        <v>265.14122222222215</v>
      </c>
      <c r="AE483" s="14">
        <f>(4*testdata[[#This Row],[price]]+3*H482+2*H481+H480)/10</f>
        <v>264.51049999999998</v>
      </c>
      <c r="AF483" t="str">
        <f ca="1">IF(OR(ROUND(testdata[[#This Row],[Trendline]],4)&lt;&gt;Table3[[#This Row],[Trendline]],ROUND(testdata[[#This Row],[SmPrice]],4)&lt;&gt;Table3[[#This Row],[SmPrice]]),"ERR","")</f>
        <v/>
      </c>
      <c r="AG483" s="3">
        <v>43433</v>
      </c>
      <c r="AH483" s="14">
        <v>17.607600000000001</v>
      </c>
      <c r="AI483" s="35">
        <v>18</v>
      </c>
      <c r="AJ483" s="14">
        <v>265.15780000000001</v>
      </c>
      <c r="AK483" s="14">
        <v>265.14120000000003</v>
      </c>
      <c r="AL483" s="14">
        <v>264.51049999999998</v>
      </c>
    </row>
    <row r="484" spans="1:38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31">
        <f>(testdata[[#This Row],[high]]+testdata[[#This Row],[low]])/2</f>
        <v>268.19</v>
      </c>
      <c r="I484" s="24">
        <f>(4*testdata[[#This Row],[price]]+3*H483+2*H482+H481)/10</f>
        <v>266.50450000000001</v>
      </c>
      <c r="J484" s="9">
        <f>(0.0962*testdata[[#This Row],[smooth]]+0.5769*I482-0.5769*I480-0.0962*I478)*(0.075*$Z483+0.54)</f>
        <v>3.9678051567678723</v>
      </c>
      <c r="K484" s="14">
        <f t="shared" si="7"/>
        <v>-4.5756664384028403</v>
      </c>
      <c r="L484" s="14">
        <f>(0.0962*testdata[[#This Row],[detrender]]+0.5769*J482-0.5769*J480-0.0962*J478)*(0.075*$Z483+0.54)</f>
        <v>4.1021198539508088</v>
      </c>
      <c r="M484" s="9">
        <f>(0.0962*testdata[[#This Row],[I1]]+0.5769*K482-0.5769*K480-0.0962*K478)*(0.075*$Z483+0.54)</f>
        <v>-1.6450243317771875</v>
      </c>
      <c r="N484" s="9">
        <f>(0.0962*testdata[[#This Row],[Q1]]+0.5769*L482-0.5769*L480-0.0962*L478)*(0.075*$Z483+0.54)</f>
        <v>-6.2508157839805643</v>
      </c>
      <c r="O484" s="9">
        <f>testdata[[#This Row],[I1]]-testdata[[#This Row],[JQ]]</f>
        <v>1.675149345577724</v>
      </c>
      <c r="P484" s="9">
        <f>testdata[[#This Row],[Q1]]+testdata[[#This Row],[jI]]</f>
        <v>2.4570955221736215</v>
      </c>
      <c r="Q484" s="9">
        <f>0.2*testdata[[#This Row],[I2]]+0.8*Q483</f>
        <v>-3.171719245793255</v>
      </c>
      <c r="R484" s="9">
        <f>0.2*testdata[[#This Row],[Q2]]+0.8*R483</f>
        <v>-1.3367478424613017</v>
      </c>
      <c r="S484" s="9">
        <f>testdata[[#This Row],[I2'']]*Q483+testdata[[#This Row],[Q2'']]*R483</f>
        <v>16.95777734980879</v>
      </c>
      <c r="T484" s="9">
        <f>testdata[[#This Row],[I2'']]*R483-testdata[[#This Row],[Q2'']]*Q483</f>
        <v>1.388491220732254</v>
      </c>
      <c r="U484" s="9">
        <f>0.2*testdata[[#This Row],[Re]]+0.8*U483</f>
        <v>33.709422510185753</v>
      </c>
      <c r="V484" s="9">
        <f>0.2*testdata[[#This Row],[Im]]+0.8*V483</f>
        <v>11.446479931840303</v>
      </c>
      <c r="W484" s="9">
        <f>IF(AND(testdata[[#This Row],[Re'']]&lt;&gt;0,testdata[[#This Row],[Im'']]&lt;&gt;0),2*PI()/ATAN(testdata[[#This Row],[Im'']]/testdata[[#This Row],[Re'']]),0)</f>
        <v>19.194269772693836</v>
      </c>
      <c r="X484" s="9">
        <f>IF(testdata[[#This Row],[pd-atan]]&gt;1.5*Z483,1.5*Z483,IF(testdata[[#This Row],[pd-atan]]&lt;0.67*Z483,0.67*Z483,testdata[[#This Row],[pd-atan]]))</f>
        <v>19.194269772693836</v>
      </c>
      <c r="Y484" s="9">
        <f>IF(testdata[[#This Row],[pd-limit1]]&lt;6,6,IF(testdata[[#This Row],[pd-limit1]]&gt;50,50,testdata[[#This Row],[pd-limit1]]))</f>
        <v>19.194269772693836</v>
      </c>
      <c r="Z484" s="14">
        <f>0.2*testdata[[#This Row],[pd-limit2]]+0.8*Z483</f>
        <v>17.740772092186955</v>
      </c>
      <c r="AA484" s="14">
        <f>0.33*testdata[[#This Row],[period]]+0.67*AA483</f>
        <v>17.65157256104489</v>
      </c>
      <c r="AB484" s="32">
        <f>TRUNC(testdata[[#This Row],[SmPd]]+0.5,0)</f>
        <v>18</v>
      </c>
      <c r="AC484" s="14">
        <f ca="1">IF(testdata[[#This Row],[PdInt]]&lt;=0,0,AVERAGE(OFFSET(testdata[[#This Row],[price]],0,0,-testdata[[#This Row],[PdInt]],1)))</f>
        <v>265.27611111111105</v>
      </c>
      <c r="AD484" s="14">
        <f ca="1">IF(testdata[[#This Row],[i]]&lt;11,testdata[[#This Row],[price]],(4*testdata[[#This Row],[iTrend]]+3*AC483+2*AC482+AC481)/10)</f>
        <v>265.18261111111104</v>
      </c>
      <c r="AE484" s="14">
        <f>(4*testdata[[#This Row],[price]]+3*H483+2*H482+H481)/10</f>
        <v>266.50450000000001</v>
      </c>
      <c r="AF484" t="str">
        <f ca="1">IF(OR(ROUND(testdata[[#This Row],[Trendline]],4)&lt;&gt;Table3[[#This Row],[Trendline]],ROUND(testdata[[#This Row],[SmPrice]],4)&lt;&gt;Table3[[#This Row],[SmPrice]]),"ERR","")</f>
        <v/>
      </c>
      <c r="AG484" s="3">
        <v>43434</v>
      </c>
      <c r="AH484" s="14">
        <v>17.651599999999998</v>
      </c>
      <c r="AI484" s="35">
        <v>18</v>
      </c>
      <c r="AJ484" s="14">
        <v>265.27609999999999</v>
      </c>
      <c r="AK484" s="14">
        <v>265.18259999999998</v>
      </c>
      <c r="AL484" s="14">
        <v>266.50450000000001</v>
      </c>
    </row>
    <row r="485" spans="1:38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31">
        <f>(testdata[[#This Row],[high]]+testdata[[#This Row],[low]])/2</f>
        <v>272.17999999999995</v>
      </c>
      <c r="I485" s="24">
        <f>(4*testdata[[#This Row],[price]]+3*H484+2*H483+H482)/10</f>
        <v>269.28300000000002</v>
      </c>
      <c r="J485" s="9">
        <f>(0.0962*testdata[[#This Row],[smooth]]+0.5769*I483-0.5769*I481-0.0962*I479)*(0.075*$Z484+0.54)</f>
        <v>7.0235425834563818</v>
      </c>
      <c r="K485" s="14">
        <f t="shared" si="7"/>
        <v>-2.4667958635362415</v>
      </c>
      <c r="L485" s="14">
        <f>(0.0962*testdata[[#This Row],[detrender]]+0.5769*J483-0.5769*J481-0.0962*J479)*(0.075*$Z484+0.54)</f>
        <v>8.2160060339089185</v>
      </c>
      <c r="M485" s="9">
        <f>(0.0962*testdata[[#This Row],[I1]]+0.5769*K483-0.5769*K481-0.0962*K479)*(0.075*$Z484+0.54)</f>
        <v>-3.4278945121331024</v>
      </c>
      <c r="N485" s="9">
        <f>(0.0962*testdata[[#This Row],[Q1]]+0.5769*L483-0.5769*L481-0.0962*L479)*(0.075*$Z484+0.54)</f>
        <v>3.8372184575726838</v>
      </c>
      <c r="O485" s="9">
        <f>testdata[[#This Row],[I1]]-testdata[[#This Row],[JQ]]</f>
        <v>-6.3040143211089248</v>
      </c>
      <c r="P485" s="9">
        <f>testdata[[#This Row],[Q1]]+testdata[[#This Row],[jI]]</f>
        <v>4.7881115217758161</v>
      </c>
      <c r="Q485" s="9">
        <f>0.2*testdata[[#This Row],[I2]]+0.8*Q484</f>
        <v>-3.798178260856389</v>
      </c>
      <c r="R485" s="9">
        <f>0.2*testdata[[#This Row],[Q2]]+0.8*R484</f>
        <v>-0.11177596961387826</v>
      </c>
      <c r="S485" s="9">
        <f>testdata[[#This Row],[I2'']]*Q484+testdata[[#This Row],[Q2'']]*R484</f>
        <v>12.196171375132135</v>
      </c>
      <c r="T485" s="9">
        <f>testdata[[#This Row],[I2'']]*R484-testdata[[#This Row],[Q2'']]*Q484</f>
        <v>4.7226846014416575</v>
      </c>
      <c r="U485" s="9">
        <f>0.2*testdata[[#This Row],[Re]]+0.8*U484</f>
        <v>29.40677228317503</v>
      </c>
      <c r="V485" s="9">
        <f>0.2*testdata[[#This Row],[Im]]+0.8*V484</f>
        <v>10.101720865760575</v>
      </c>
      <c r="W485" s="9">
        <f>IF(AND(testdata[[#This Row],[Re'']]&lt;&gt;0,testdata[[#This Row],[Im'']]&lt;&gt;0),2*PI()/ATAN(testdata[[#This Row],[Im'']]/testdata[[#This Row],[Re'']]),0)</f>
        <v>18.988885593016196</v>
      </c>
      <c r="X485" s="9">
        <f>IF(testdata[[#This Row],[pd-atan]]&gt;1.5*Z484,1.5*Z484,IF(testdata[[#This Row],[pd-atan]]&lt;0.67*Z484,0.67*Z484,testdata[[#This Row],[pd-atan]]))</f>
        <v>18.988885593016196</v>
      </c>
      <c r="Y485" s="9">
        <f>IF(testdata[[#This Row],[pd-limit1]]&lt;6,6,IF(testdata[[#This Row],[pd-limit1]]&gt;50,50,testdata[[#This Row],[pd-limit1]]))</f>
        <v>18.988885593016196</v>
      </c>
      <c r="Z485" s="14">
        <f>0.2*testdata[[#This Row],[pd-limit2]]+0.8*Z484</f>
        <v>17.990394792352802</v>
      </c>
      <c r="AA485" s="14">
        <f>0.33*testdata[[#This Row],[period]]+0.67*AA484</f>
        <v>17.763383897376499</v>
      </c>
      <c r="AB485" s="32">
        <f>TRUNC(testdata[[#This Row],[SmPd]]+0.5,0)</f>
        <v>18</v>
      </c>
      <c r="AC485" s="14">
        <f ca="1">IF(testdata[[#This Row],[PdInt]]&lt;=0,0,AVERAGE(OFFSET(testdata[[#This Row],[price]],0,0,-testdata[[#This Row],[PdInt]],1)))</f>
        <v>265.52944444444444</v>
      </c>
      <c r="AD485" s="14">
        <f ca="1">IF(testdata[[#This Row],[i]]&lt;11,testdata[[#This Row],[price]],(4*testdata[[#This Row],[iTrend]]+3*AC484+2*AC483+AC482)/10)</f>
        <v>265.33336111111106</v>
      </c>
      <c r="AE485" s="14">
        <f>(4*testdata[[#This Row],[price]]+3*H484+2*H483+H482)/10</f>
        <v>269.28300000000002</v>
      </c>
      <c r="AF485" t="str">
        <f ca="1">IF(OR(ROUND(testdata[[#This Row],[Trendline]],4)&lt;&gt;Table3[[#This Row],[Trendline]],ROUND(testdata[[#This Row],[SmPrice]],4)&lt;&gt;Table3[[#This Row],[SmPrice]]),"ERR","")</f>
        <v/>
      </c>
      <c r="AG485" s="3">
        <v>43437</v>
      </c>
      <c r="AH485" s="14">
        <v>17.763400000000001</v>
      </c>
      <c r="AI485" s="35">
        <v>18</v>
      </c>
      <c r="AJ485" s="14">
        <v>265.52940000000001</v>
      </c>
      <c r="AK485" s="14">
        <v>265.33339999999998</v>
      </c>
      <c r="AL485" s="14">
        <v>269.28300000000002</v>
      </c>
    </row>
    <row r="486" spans="1:38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31">
        <f>(testdata[[#This Row],[high]]+testdata[[#This Row],[low]])/2</f>
        <v>267.71500000000003</v>
      </c>
      <c r="I486" s="24">
        <f>(4*testdata[[#This Row],[price]]+3*H485+2*H484+H483)/10</f>
        <v>269.11200000000002</v>
      </c>
      <c r="J486" s="9">
        <f>(0.0962*testdata[[#This Row],[smooth]]+0.5769*I484-0.5769*I482-0.0962*I480)*(0.075*$Z485+0.54)</f>
        <v>6.8682953104753182</v>
      </c>
      <c r="K486" s="14">
        <f t="shared" si="7"/>
        <v>1.0884868356128556</v>
      </c>
      <c r="L486" s="14">
        <f>(0.0962*testdata[[#This Row],[detrender]]+0.5769*J484-0.5769*J482-0.0962*J480)*(0.075*$Z485+0.54)</f>
        <v>9.237840521295853</v>
      </c>
      <c r="M486" s="9">
        <f>(0.0962*testdata[[#This Row],[I1]]+0.5769*K484-0.5769*K482-0.0962*K480)*(0.075*$Z485+0.54)</f>
        <v>0.84256890965468356</v>
      </c>
      <c r="N486" s="9">
        <f>(0.0962*testdata[[#This Row],[Q1]]+0.5769*L484-0.5769*L482-0.0962*L480)*(0.075*$Z485+0.54)</f>
        <v>9.1991404887122901</v>
      </c>
      <c r="O486" s="9">
        <f>testdata[[#This Row],[I1]]-testdata[[#This Row],[JQ]]</f>
        <v>-8.1106536530994351</v>
      </c>
      <c r="P486" s="9">
        <f>testdata[[#This Row],[Q1]]+testdata[[#This Row],[jI]]</f>
        <v>10.080409430950537</v>
      </c>
      <c r="Q486" s="9">
        <f>0.2*testdata[[#This Row],[I2]]+0.8*Q485</f>
        <v>-4.6606733393049984</v>
      </c>
      <c r="R486" s="9">
        <f>0.2*testdata[[#This Row],[Q2]]+0.8*R485</f>
        <v>1.9266611104990048</v>
      </c>
      <c r="S486" s="9">
        <f>testdata[[#This Row],[I2'']]*Q485+testdata[[#This Row],[Q2'']]*R485</f>
        <v>17.486713744557822</v>
      </c>
      <c r="T486" s="9">
        <f>testdata[[#This Row],[I2'']]*R485-testdata[[#This Row],[Q2'']]*Q485</f>
        <v>7.8387536274891172</v>
      </c>
      <c r="U486" s="9">
        <f>0.2*testdata[[#This Row],[Re]]+0.8*U485</f>
        <v>27.022760575451588</v>
      </c>
      <c r="V486" s="9">
        <f>0.2*testdata[[#This Row],[Im]]+0.8*V485</f>
        <v>9.6491274181062838</v>
      </c>
      <c r="W486" s="9">
        <f>IF(AND(testdata[[#This Row],[Re'']]&lt;&gt;0,testdata[[#This Row],[Im'']]&lt;&gt;0),2*PI()/ATAN(testdata[[#This Row],[Im'']]/testdata[[#This Row],[Re'']]),0)</f>
        <v>18.320303760648038</v>
      </c>
      <c r="X486" s="9">
        <f>IF(testdata[[#This Row],[pd-atan]]&gt;1.5*Z485,1.5*Z485,IF(testdata[[#This Row],[pd-atan]]&lt;0.67*Z485,0.67*Z485,testdata[[#This Row],[pd-atan]]))</f>
        <v>18.320303760648038</v>
      </c>
      <c r="Y486" s="9">
        <f>IF(testdata[[#This Row],[pd-limit1]]&lt;6,6,IF(testdata[[#This Row],[pd-limit1]]&gt;50,50,testdata[[#This Row],[pd-limit1]]))</f>
        <v>18.320303760648038</v>
      </c>
      <c r="Z486" s="14">
        <f>0.2*testdata[[#This Row],[pd-limit2]]+0.8*Z485</f>
        <v>18.056376586011851</v>
      </c>
      <c r="AA486" s="14">
        <f>0.33*testdata[[#This Row],[period]]+0.67*AA485</f>
        <v>17.860071484626168</v>
      </c>
      <c r="AB486" s="32">
        <f>TRUNC(testdata[[#This Row],[SmPd]]+0.5,0)</f>
        <v>18</v>
      </c>
      <c r="AC486" s="14">
        <f ca="1">IF(testdata[[#This Row],[PdInt]]&lt;=0,0,AVERAGE(OFFSET(testdata[[#This Row],[price]],0,0,-testdata[[#This Row],[PdInt]],1)))</f>
        <v>265.2741666666667</v>
      </c>
      <c r="AD486" s="14">
        <f ca="1">IF(testdata[[#This Row],[i]]&lt;11,testdata[[#This Row],[price]],(4*testdata[[#This Row],[iTrend]]+3*AC485+2*AC484+AC483)/10)</f>
        <v>265.33949999999993</v>
      </c>
      <c r="AE486" s="14">
        <f>(4*testdata[[#This Row],[price]]+3*H485+2*H484+H483)/10</f>
        <v>269.11200000000002</v>
      </c>
      <c r="AF486" t="str">
        <f ca="1">IF(OR(ROUND(testdata[[#This Row],[Trendline]],4)&lt;&gt;Table3[[#This Row],[Trendline]],ROUND(testdata[[#This Row],[SmPrice]],4)&lt;&gt;Table3[[#This Row],[SmPrice]]),"ERR","")</f>
        <v/>
      </c>
      <c r="AG486" s="3">
        <v>43438</v>
      </c>
      <c r="AH486" s="14">
        <v>17.860099999999999</v>
      </c>
      <c r="AI486" s="35">
        <v>18</v>
      </c>
      <c r="AJ486" s="14">
        <v>265.27420000000001</v>
      </c>
      <c r="AK486" s="14">
        <v>265.33949999999999</v>
      </c>
      <c r="AL486" s="14">
        <v>269.11200000000002</v>
      </c>
    </row>
    <row r="487" spans="1:38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31">
        <f>(testdata[[#This Row],[high]]+testdata[[#This Row],[low]])/2</f>
        <v>259.74</v>
      </c>
      <c r="I487" s="24">
        <f>(4*testdata[[#This Row],[price]]+3*H486+2*H485+H484)/10</f>
        <v>265.46550000000002</v>
      </c>
      <c r="J487" s="9">
        <f>(0.0962*testdata[[#This Row],[smooth]]+0.5769*I485-0.5769*I483-0.0962*I481)*(0.075*$Z486+0.54)</f>
        <v>6.2641795590399481</v>
      </c>
      <c r="K487" s="14">
        <f t="shared" si="7"/>
        <v>3.9678051567678723</v>
      </c>
      <c r="L487" s="14">
        <f>(0.0962*testdata[[#This Row],[detrender]]+0.5769*J485-0.5769*J483-0.0962*J481)*(0.075*$Z486+0.54)</f>
        <v>8.4610001494888962</v>
      </c>
      <c r="M487" s="9">
        <f>(0.0962*testdata[[#This Row],[I1]]+0.5769*K485-0.5769*K483-0.0962*K481)*(0.075*$Z486+0.54)</f>
        <v>4.215445638905706</v>
      </c>
      <c r="N487" s="9">
        <f>(0.0962*testdata[[#This Row],[Q1]]+0.5769*L485-0.5769*L483-0.0962*L481)*(0.075*$Z486+0.54)</f>
        <v>9.930353622458064</v>
      </c>
      <c r="O487" s="9">
        <f>testdata[[#This Row],[I1]]-testdata[[#This Row],[JQ]]</f>
        <v>-5.9625484656901921</v>
      </c>
      <c r="P487" s="9">
        <f>testdata[[#This Row],[Q1]]+testdata[[#This Row],[jI]]</f>
        <v>12.676445788394602</v>
      </c>
      <c r="Q487" s="9">
        <f>0.2*testdata[[#This Row],[I2]]+0.8*Q486</f>
        <v>-4.9210483645820373</v>
      </c>
      <c r="R487" s="9">
        <f>0.2*testdata[[#This Row],[Q2]]+0.8*R486</f>
        <v>4.0766180460781243</v>
      </c>
      <c r="S487" s="9">
        <f>testdata[[#This Row],[I2'']]*Q486+testdata[[#This Row],[Q2'']]*R486</f>
        <v>30.789660365975127</v>
      </c>
      <c r="T487" s="9">
        <f>testdata[[#This Row],[I2'']]*R486-testdata[[#This Row],[Q2'']]*Q486</f>
        <v>9.5185925349610105</v>
      </c>
      <c r="U487" s="9">
        <f>0.2*testdata[[#This Row],[Re]]+0.8*U486</f>
        <v>27.776140533556301</v>
      </c>
      <c r="V487" s="9">
        <f>0.2*testdata[[#This Row],[Im]]+0.8*V486</f>
        <v>9.6230204414772302</v>
      </c>
      <c r="W487" s="9">
        <f>IF(AND(testdata[[#This Row],[Re'']]&lt;&gt;0,testdata[[#This Row],[Im'']]&lt;&gt;0),2*PI()/ATAN(testdata[[#This Row],[Im'']]/testdata[[#This Row],[Re'']]),0)</f>
        <v>18.839684591982717</v>
      </c>
      <c r="X487" s="9">
        <f>IF(testdata[[#This Row],[pd-atan]]&gt;1.5*Z486,1.5*Z486,IF(testdata[[#This Row],[pd-atan]]&lt;0.67*Z486,0.67*Z486,testdata[[#This Row],[pd-atan]]))</f>
        <v>18.839684591982717</v>
      </c>
      <c r="Y487" s="9">
        <f>IF(testdata[[#This Row],[pd-limit1]]&lt;6,6,IF(testdata[[#This Row],[pd-limit1]]&gt;50,50,testdata[[#This Row],[pd-limit1]]))</f>
        <v>18.839684591982717</v>
      </c>
      <c r="Z487" s="14">
        <f>0.2*testdata[[#This Row],[pd-limit2]]+0.8*Z486</f>
        <v>18.213038187206024</v>
      </c>
      <c r="AA487" s="14">
        <f>0.33*testdata[[#This Row],[period]]+0.67*AA486</f>
        <v>17.976550496477522</v>
      </c>
      <c r="AB487" s="32">
        <f>TRUNC(testdata[[#This Row],[SmPd]]+0.5,0)</f>
        <v>18</v>
      </c>
      <c r="AC487" s="14">
        <f ca="1">IF(testdata[[#This Row],[PdInt]]&lt;=0,0,AVERAGE(OFFSET(testdata[[#This Row],[price]],0,0,-testdata[[#This Row],[PdInt]],1)))</f>
        <v>264.51444444444445</v>
      </c>
      <c r="AD487" s="14">
        <f ca="1">IF(testdata[[#This Row],[i]]&lt;11,testdata[[#This Row],[price]],(4*testdata[[#This Row],[iTrend]]+3*AC486+2*AC485+AC484)/10)</f>
        <v>265.02152777777775</v>
      </c>
      <c r="AE487" s="14">
        <f>(4*testdata[[#This Row],[price]]+3*H486+2*H485+H484)/10</f>
        <v>265.46550000000002</v>
      </c>
      <c r="AF487" t="str">
        <f ca="1">IF(OR(ROUND(testdata[[#This Row],[Trendline]],4)&lt;&gt;Table3[[#This Row],[Trendline]],ROUND(testdata[[#This Row],[SmPrice]],4)&lt;&gt;Table3[[#This Row],[SmPrice]]),"ERR","")</f>
        <v/>
      </c>
      <c r="AG487" s="3">
        <v>43440</v>
      </c>
      <c r="AH487" s="14">
        <v>17.976600000000001</v>
      </c>
      <c r="AI487" s="35">
        <v>18</v>
      </c>
      <c r="AJ487" s="14">
        <v>264.51440000000002</v>
      </c>
      <c r="AK487" s="14">
        <v>265.0215</v>
      </c>
      <c r="AL487" s="14">
        <v>265.46550000000002</v>
      </c>
    </row>
    <row r="488" spans="1:38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31">
        <f>(testdata[[#This Row],[high]]+testdata[[#This Row],[low]])/2</f>
        <v>260.44</v>
      </c>
      <c r="I488" s="24">
        <f>(4*testdata[[#This Row],[price]]+3*H487+2*H486+H485)/10</f>
        <v>262.85899999999998</v>
      </c>
      <c r="J488" s="9">
        <f>(0.0962*testdata[[#This Row],[smooth]]+0.5769*I486-0.5769*I484-0.0962*I482)*(0.075*$Z487+0.54)</f>
        <v>3.0473371614338873</v>
      </c>
      <c r="K488" s="14">
        <f t="shared" si="7"/>
        <v>7.0235425834563818</v>
      </c>
      <c r="L488" s="14">
        <f>(0.0962*testdata[[#This Row],[detrender]]+0.5769*J486-0.5769*J484-0.0962*J482)*(0.075*$Z487+0.54)</f>
        <v>4.2003032287111219</v>
      </c>
      <c r="M488" s="9">
        <f>(0.0962*testdata[[#This Row],[I1]]+0.5769*K486-0.5769*K484-0.0962*K482)*(0.075*$Z487+0.54)</f>
        <v>8.3715802507753949</v>
      </c>
      <c r="N488" s="9">
        <f>(0.0962*testdata[[#This Row],[Q1]]+0.5769*L486-0.5769*L484-0.0962*L482)*(0.075*$Z487+0.54)</f>
        <v>7.037978024814489</v>
      </c>
      <c r="O488" s="9">
        <f>testdata[[#This Row],[I1]]-testdata[[#This Row],[JQ]]</f>
        <v>-1.4435441358107148E-2</v>
      </c>
      <c r="P488" s="9">
        <f>testdata[[#This Row],[Q1]]+testdata[[#This Row],[jI]]</f>
        <v>12.571883479486516</v>
      </c>
      <c r="Q488" s="9">
        <f>0.2*testdata[[#This Row],[I2]]+0.8*Q487</f>
        <v>-3.9397257799372514</v>
      </c>
      <c r="R488" s="9">
        <f>0.2*testdata[[#This Row],[Q2]]+0.8*R487</f>
        <v>5.7756711327598023</v>
      </c>
      <c r="S488" s="9">
        <f>testdata[[#This Row],[I2'']]*Q487+testdata[[#This Row],[Q2'']]*R487</f>
        <v>42.932786274282989</v>
      </c>
      <c r="T488" s="9">
        <f>testdata[[#This Row],[I2'']]*R487-testdata[[#This Row],[Q2'']]*Q487</f>
        <v>12.361599771139893</v>
      </c>
      <c r="U488" s="9">
        <f>0.2*testdata[[#This Row],[Re]]+0.8*U487</f>
        <v>30.80746968170164</v>
      </c>
      <c r="V488" s="9">
        <f>0.2*testdata[[#This Row],[Im]]+0.8*V487</f>
        <v>10.170736307409763</v>
      </c>
      <c r="W488" s="9">
        <f>IF(AND(testdata[[#This Row],[Re'']]&lt;&gt;0,testdata[[#This Row],[Im'']]&lt;&gt;0),2*PI()/ATAN(testdata[[#This Row],[Im'']]/testdata[[#This Row],[Re'']]),0)</f>
        <v>19.70437599525291</v>
      </c>
      <c r="X488" s="9">
        <f>IF(testdata[[#This Row],[pd-atan]]&gt;1.5*Z487,1.5*Z487,IF(testdata[[#This Row],[pd-atan]]&lt;0.67*Z487,0.67*Z487,testdata[[#This Row],[pd-atan]]))</f>
        <v>19.70437599525291</v>
      </c>
      <c r="Y488" s="9">
        <f>IF(testdata[[#This Row],[pd-limit1]]&lt;6,6,IF(testdata[[#This Row],[pd-limit1]]&gt;50,50,testdata[[#This Row],[pd-limit1]]))</f>
        <v>19.70437599525291</v>
      </c>
      <c r="Z488" s="14">
        <f>0.2*testdata[[#This Row],[pd-limit2]]+0.8*Z487</f>
        <v>18.511305748815403</v>
      </c>
      <c r="AA488" s="14">
        <f>0.33*testdata[[#This Row],[period]]+0.67*AA487</f>
        <v>18.153019729749026</v>
      </c>
      <c r="AB488" s="32">
        <f>TRUNC(testdata[[#This Row],[SmPd]]+0.5,0)</f>
        <v>18</v>
      </c>
      <c r="AC488" s="14">
        <f ca="1">IF(testdata[[#This Row],[PdInt]]&lt;=0,0,AVERAGE(OFFSET(testdata[[#This Row],[price]],0,0,-testdata[[#This Row],[PdInt]],1)))</f>
        <v>263.92972222222215</v>
      </c>
      <c r="AD488" s="14">
        <f ca="1">IF(testdata[[#This Row],[i]]&lt;11,testdata[[#This Row],[price]],(4*testdata[[#This Row],[iTrend]]+3*AC487+2*AC486+AC485)/10)</f>
        <v>264.53399999999999</v>
      </c>
      <c r="AE488" s="14">
        <f>(4*testdata[[#This Row],[price]]+3*H487+2*H486+H485)/10</f>
        <v>262.85899999999998</v>
      </c>
      <c r="AF488" t="str">
        <f ca="1">IF(OR(ROUND(testdata[[#This Row],[Trendline]],4)&lt;&gt;Table3[[#This Row],[Trendline]],ROUND(testdata[[#This Row],[SmPrice]],4)&lt;&gt;Table3[[#This Row],[SmPrice]]),"ERR","")</f>
        <v/>
      </c>
      <c r="AG488" s="3">
        <v>43441</v>
      </c>
      <c r="AH488" s="14">
        <v>18.152999999999999</v>
      </c>
      <c r="AI488" s="35">
        <v>18</v>
      </c>
      <c r="AJ488" s="14">
        <v>263.92970000000003</v>
      </c>
      <c r="AK488" s="14">
        <v>264.53399999999999</v>
      </c>
      <c r="AL488" s="14">
        <v>262.85899999999998</v>
      </c>
    </row>
    <row r="489" spans="1:38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31">
        <f>(testdata[[#This Row],[high]]+testdata[[#This Row],[low]])/2</f>
        <v>255.53000000000003</v>
      </c>
      <c r="I489" s="24">
        <f>(4*testdata[[#This Row],[price]]+3*H488+2*H487+H486)/10</f>
        <v>259.06350000000003</v>
      </c>
      <c r="J489" s="9">
        <f>(0.0962*testdata[[#This Row],[smooth]]+0.5769*I487-0.5769*I485-0.0962*I483)*(0.075*$Z488+0.54)</f>
        <v>-5.2572880358916283</v>
      </c>
      <c r="K489" s="14">
        <f t="shared" si="7"/>
        <v>6.8682953104753182</v>
      </c>
      <c r="L489" s="14">
        <f>(0.0962*testdata[[#This Row],[detrender]]+0.5769*J487-0.5769*J485-0.0962*J483)*(0.075*$Z488+0.54)</f>
        <v>-2.0219500774711432</v>
      </c>
      <c r="M489" s="9">
        <f>(0.0962*testdata[[#This Row],[I1]]+0.5769*K487-0.5769*K485-0.0962*K483)*(0.075*$Z488+0.54)</f>
        <v>9.428869378972113</v>
      </c>
      <c r="N489" s="9">
        <f>(0.0962*testdata[[#This Row],[Q1]]+0.5769*L487-0.5769*L485-0.0962*L483)*(0.075*$Z488+0.54)</f>
        <v>-0.25438032831961904</v>
      </c>
      <c r="O489" s="9">
        <f>testdata[[#This Row],[I1]]-testdata[[#This Row],[JQ]]</f>
        <v>7.122675638794937</v>
      </c>
      <c r="P489" s="9">
        <f>testdata[[#This Row],[Q1]]+testdata[[#This Row],[jI]]</f>
        <v>7.4069193015009702</v>
      </c>
      <c r="Q489" s="9">
        <f>0.2*testdata[[#This Row],[I2]]+0.8*Q488</f>
        <v>-1.7272454961908137</v>
      </c>
      <c r="R489" s="9">
        <f>0.2*testdata[[#This Row],[Q2]]+0.8*R488</f>
        <v>6.1019207665080355</v>
      </c>
      <c r="S489" s="9">
        <f>testdata[[#This Row],[I2'']]*Q488+testdata[[#This Row],[Q2'']]*R488</f>
        <v>42.047561235131482</v>
      </c>
      <c r="T489" s="9">
        <f>testdata[[#This Row],[I2'']]*R488-testdata[[#This Row],[Q2'']]*Q488</f>
        <v>14.063892599407517</v>
      </c>
      <c r="U489" s="9">
        <f>0.2*testdata[[#This Row],[Re]]+0.8*U488</f>
        <v>33.055487992387611</v>
      </c>
      <c r="V489" s="9">
        <f>0.2*testdata[[#This Row],[Im]]+0.8*V488</f>
        <v>10.949367565809315</v>
      </c>
      <c r="W489" s="9">
        <f>IF(AND(testdata[[#This Row],[Re'']]&lt;&gt;0,testdata[[#This Row],[Im'']]&lt;&gt;0),2*PI()/ATAN(testdata[[#This Row],[Im'']]/testdata[[#This Row],[Re'']]),0)</f>
        <v>19.643104810740525</v>
      </c>
      <c r="X489" s="9">
        <f>IF(testdata[[#This Row],[pd-atan]]&gt;1.5*Z488,1.5*Z488,IF(testdata[[#This Row],[pd-atan]]&lt;0.67*Z488,0.67*Z488,testdata[[#This Row],[pd-atan]]))</f>
        <v>19.643104810740525</v>
      </c>
      <c r="Y489" s="9">
        <f>IF(testdata[[#This Row],[pd-limit1]]&lt;6,6,IF(testdata[[#This Row],[pd-limit1]]&gt;50,50,testdata[[#This Row],[pd-limit1]]))</f>
        <v>19.643104810740525</v>
      </c>
      <c r="Z489" s="14">
        <f>0.2*testdata[[#This Row],[pd-limit2]]+0.8*Z488</f>
        <v>18.737665561200426</v>
      </c>
      <c r="AA489" s="14">
        <f>0.33*testdata[[#This Row],[period]]+0.67*AA488</f>
        <v>18.34595285412799</v>
      </c>
      <c r="AB489" s="32">
        <f>TRUNC(testdata[[#This Row],[SmPd]]+0.5,0)</f>
        <v>18</v>
      </c>
      <c r="AC489" s="14">
        <f ca="1">IF(testdata[[#This Row],[PdInt]]&lt;=0,0,AVERAGE(OFFSET(testdata[[#This Row],[price]],0,0,-testdata[[#This Row],[PdInt]],1)))</f>
        <v>263.23388888888883</v>
      </c>
      <c r="AD489" s="14">
        <f ca="1">IF(testdata[[#This Row],[i]]&lt;11,testdata[[#This Row],[price]],(4*testdata[[#This Row],[iTrend]]+3*AC488+2*AC487+AC486)/10)</f>
        <v>263.90277777777771</v>
      </c>
      <c r="AE489" s="14">
        <f>(4*testdata[[#This Row],[price]]+3*H488+2*H487+H486)/10</f>
        <v>259.06350000000003</v>
      </c>
      <c r="AF489" t="str">
        <f ca="1">IF(OR(ROUND(testdata[[#This Row],[Trendline]],4)&lt;&gt;Table3[[#This Row],[Trendline]],ROUND(testdata[[#This Row],[SmPrice]],4)&lt;&gt;Table3[[#This Row],[SmPrice]]),"ERR","")</f>
        <v/>
      </c>
      <c r="AG489" s="3">
        <v>43444</v>
      </c>
      <c r="AH489" s="14">
        <v>18.346</v>
      </c>
      <c r="AI489" s="35">
        <v>18</v>
      </c>
      <c r="AJ489" s="14">
        <v>263.23390000000001</v>
      </c>
      <c r="AK489" s="14">
        <v>263.90280000000001</v>
      </c>
      <c r="AL489" s="14">
        <v>259.06349999999998</v>
      </c>
    </row>
    <row r="490" spans="1:38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31">
        <f>(testdata[[#This Row],[high]]+testdata[[#This Row],[low]])/2</f>
        <v>258.74</v>
      </c>
      <c r="I490" s="24">
        <f>(4*testdata[[#This Row],[price]]+3*H489+2*H488+H487)/10</f>
        <v>258.21699999999998</v>
      </c>
      <c r="J490" s="9">
        <f>(0.0962*testdata[[#This Row],[smooth]]+0.5769*I488-0.5769*I486-0.0962*I484)*(0.075*$Z489+0.54)</f>
        <v>-8.5684038081037084</v>
      </c>
      <c r="K490" s="14">
        <f t="shared" si="7"/>
        <v>6.2641795590399481</v>
      </c>
      <c r="L490" s="14">
        <f>(0.0962*testdata[[#This Row],[detrender]]+0.5769*J488-0.5769*J486-0.0962*J484)*(0.075*$Z489+0.54)</f>
        <v>-6.6341300068038231</v>
      </c>
      <c r="M490" s="9">
        <f>(0.0962*testdata[[#This Row],[I1]]+0.5769*K488-0.5769*K486-0.0962*K484)*(0.075*$Z489+0.54)</f>
        <v>8.6892350311349134</v>
      </c>
      <c r="N490" s="9">
        <f>(0.0962*testdata[[#This Row],[Q1]]+0.5769*L488-0.5769*L486-0.0962*L484)*(0.075*$Z489+0.54)</f>
        <v>-7.6626008065869469</v>
      </c>
      <c r="O490" s="9">
        <f>testdata[[#This Row],[I1]]-testdata[[#This Row],[JQ]]</f>
        <v>13.926780365626895</v>
      </c>
      <c r="P490" s="9">
        <f>testdata[[#This Row],[Q1]]+testdata[[#This Row],[jI]]</f>
        <v>2.0551050243310902</v>
      </c>
      <c r="Q490" s="9">
        <f>0.2*testdata[[#This Row],[I2]]+0.8*Q489</f>
        <v>1.4035596761727283</v>
      </c>
      <c r="R490" s="9">
        <f>0.2*testdata[[#This Row],[Q2]]+0.8*R489</f>
        <v>5.2925576180726468</v>
      </c>
      <c r="S490" s="9">
        <f>testdata[[#This Row],[I2'']]*Q489+testdata[[#This Row],[Q2'']]*R489</f>
        <v>29.870475108353403</v>
      </c>
      <c r="T490" s="9">
        <f>testdata[[#This Row],[I2'']]*R489-testdata[[#This Row],[Q2'']]*Q489</f>
        <v>17.705956244218022</v>
      </c>
      <c r="U490" s="9">
        <f>0.2*testdata[[#This Row],[Re]]+0.8*U489</f>
        <v>32.418485415580776</v>
      </c>
      <c r="V490" s="9">
        <f>0.2*testdata[[#This Row],[Im]]+0.8*V489</f>
        <v>12.300685301491058</v>
      </c>
      <c r="W490" s="9">
        <f>IF(AND(testdata[[#This Row],[Re'']]&lt;&gt;0,testdata[[#This Row],[Im'']]&lt;&gt;0),2*PI()/ATAN(testdata[[#This Row],[Im'']]/testdata[[#This Row],[Re'']]),0)</f>
        <v>17.325631662513999</v>
      </c>
      <c r="X490" s="9">
        <f>IF(testdata[[#This Row],[pd-atan]]&gt;1.5*Z489,1.5*Z489,IF(testdata[[#This Row],[pd-atan]]&lt;0.67*Z489,0.67*Z489,testdata[[#This Row],[pd-atan]]))</f>
        <v>17.325631662513999</v>
      </c>
      <c r="Y490" s="9">
        <f>IF(testdata[[#This Row],[pd-limit1]]&lt;6,6,IF(testdata[[#This Row],[pd-limit1]]&gt;50,50,testdata[[#This Row],[pd-limit1]]))</f>
        <v>17.325631662513999</v>
      </c>
      <c r="Z490" s="14">
        <f>0.2*testdata[[#This Row],[pd-limit2]]+0.8*Z489</f>
        <v>18.455258781463144</v>
      </c>
      <c r="AA490" s="14">
        <f>0.33*testdata[[#This Row],[period]]+0.67*AA489</f>
        <v>18.382023810148592</v>
      </c>
      <c r="AB490" s="32">
        <f>TRUNC(testdata[[#This Row],[SmPd]]+0.5,0)</f>
        <v>18</v>
      </c>
      <c r="AC490" s="14">
        <f ca="1">IF(testdata[[#This Row],[PdInt]]&lt;=0,0,AVERAGE(OFFSET(testdata[[#This Row],[price]],0,0,-testdata[[#This Row],[PdInt]],1)))</f>
        <v>262.79444444444442</v>
      </c>
      <c r="AD490" s="14">
        <f ca="1">IF(testdata[[#This Row],[i]]&lt;11,testdata[[#This Row],[price]],(4*testdata[[#This Row],[iTrend]]+3*AC489+2*AC488+AC487)/10)</f>
        <v>263.32533333333333</v>
      </c>
      <c r="AE490" s="14">
        <f>(4*testdata[[#This Row],[price]]+3*H489+2*H488+H487)/10</f>
        <v>258.21699999999998</v>
      </c>
      <c r="AF490" t="str">
        <f ca="1">IF(OR(ROUND(testdata[[#This Row],[Trendline]],4)&lt;&gt;Table3[[#This Row],[Trendline]],ROUND(testdata[[#This Row],[SmPrice]],4)&lt;&gt;Table3[[#This Row],[SmPrice]]),"ERR","")</f>
        <v/>
      </c>
      <c r="AG490" s="3">
        <v>43445</v>
      </c>
      <c r="AH490" s="14">
        <v>18.382000000000001</v>
      </c>
      <c r="AI490" s="35">
        <v>18</v>
      </c>
      <c r="AJ490" s="14">
        <v>262.7944</v>
      </c>
      <c r="AK490" s="14">
        <v>263.32530000000003</v>
      </c>
      <c r="AL490" s="14">
        <v>258.21699999999998</v>
      </c>
    </row>
    <row r="491" spans="1:38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31">
        <f>(testdata[[#This Row],[high]]+testdata[[#This Row],[low]])/2</f>
        <v>260.70000000000005</v>
      </c>
      <c r="I491" s="24">
        <f>(4*testdata[[#This Row],[price]]+3*H490+2*H489+H488)/10</f>
        <v>259.05200000000002</v>
      </c>
      <c r="J491" s="9">
        <f>(0.0962*testdata[[#This Row],[smooth]]+0.5769*I489-0.5769*I487-0.0962*I485)*(0.075*$Z490+0.54)</f>
        <v>-9.0002547404707212</v>
      </c>
      <c r="K491" s="14">
        <f t="shared" si="7"/>
        <v>3.0473371614338873</v>
      </c>
      <c r="L491" s="14">
        <f>(0.0962*testdata[[#This Row],[detrender]]+0.5769*J489-0.5769*J487-0.0962*J485)*(0.075*$Z490+0.54)</f>
        <v>-15.755325345379703</v>
      </c>
      <c r="M491" s="9">
        <f>(0.0962*testdata[[#This Row],[I1]]+0.5769*K489-0.5769*K487-0.0962*K485)*(0.075*$Z490+0.54)</f>
        <v>4.2403377943000047</v>
      </c>
      <c r="N491" s="9">
        <f>(0.0962*testdata[[#This Row],[Q1]]+0.5769*L489-0.5769*L487-0.0962*L485)*(0.075*$Z490+0.54)</f>
        <v>-16.073640608188942</v>
      </c>
      <c r="O491" s="9">
        <f>testdata[[#This Row],[I1]]-testdata[[#This Row],[JQ]]</f>
        <v>19.120977769622829</v>
      </c>
      <c r="P491" s="9">
        <f>testdata[[#This Row],[Q1]]+testdata[[#This Row],[jI]]</f>
        <v>-11.514987551079699</v>
      </c>
      <c r="Q491" s="9">
        <f>0.2*testdata[[#This Row],[I2]]+0.8*Q490</f>
        <v>4.9470432948627492</v>
      </c>
      <c r="R491" s="9">
        <f>0.2*testdata[[#This Row],[Q2]]+0.8*R490</f>
        <v>1.9310485842421783</v>
      </c>
      <c r="S491" s="9">
        <f>testdata[[#This Row],[I2'']]*Q490+testdata[[#This Row],[Q2'']]*R490</f>
        <v>17.163656380349366</v>
      </c>
      <c r="T491" s="9">
        <f>testdata[[#This Row],[I2'']]*R490-testdata[[#This Row],[Q2'']]*Q490</f>
        <v>23.472169751588293</v>
      </c>
      <c r="U491" s="9">
        <f>0.2*testdata[[#This Row],[Re]]+0.8*U490</f>
        <v>29.367519608534494</v>
      </c>
      <c r="V491" s="9">
        <f>0.2*testdata[[#This Row],[Im]]+0.8*V490</f>
        <v>14.534982191510505</v>
      </c>
      <c r="W491" s="9">
        <f>IF(AND(testdata[[#This Row],[Re'']]&lt;&gt;0,testdata[[#This Row],[Im'']]&lt;&gt;0),2*PI()/ATAN(testdata[[#This Row],[Im'']]/testdata[[#This Row],[Re'']]),0)</f>
        <v>13.671386277584093</v>
      </c>
      <c r="X491" s="9">
        <f>IF(testdata[[#This Row],[pd-atan]]&gt;1.5*Z490,1.5*Z490,IF(testdata[[#This Row],[pd-atan]]&lt;0.67*Z490,0.67*Z490,testdata[[#This Row],[pd-atan]]))</f>
        <v>13.671386277584093</v>
      </c>
      <c r="Y491" s="9">
        <f>IF(testdata[[#This Row],[pd-limit1]]&lt;6,6,IF(testdata[[#This Row],[pd-limit1]]&gt;50,50,testdata[[#This Row],[pd-limit1]]))</f>
        <v>13.671386277584093</v>
      </c>
      <c r="Z491" s="14">
        <f>0.2*testdata[[#This Row],[pd-limit2]]+0.8*Z490</f>
        <v>17.498484280687336</v>
      </c>
      <c r="AA491" s="14">
        <f>0.33*testdata[[#This Row],[period]]+0.67*AA490</f>
        <v>18.090455765426377</v>
      </c>
      <c r="AB491" s="32">
        <f>TRUNC(testdata[[#This Row],[SmPd]]+0.5,0)</f>
        <v>18</v>
      </c>
      <c r="AC491" s="14">
        <f ca="1">IF(testdata[[#This Row],[PdInt]]&lt;=0,0,AVERAGE(OFFSET(testdata[[#This Row],[price]],0,0,-testdata[[#This Row],[PdInt]],1)))</f>
        <v>262.55916666666667</v>
      </c>
      <c r="AD491" s="14">
        <f ca="1">IF(testdata[[#This Row],[i]]&lt;11,testdata[[#This Row],[price]],(4*testdata[[#This Row],[iTrend]]+3*AC490+2*AC489+AC488)/10)</f>
        <v>262.90174999999999</v>
      </c>
      <c r="AE491" s="14">
        <f>(4*testdata[[#This Row],[price]]+3*H490+2*H489+H488)/10</f>
        <v>259.05200000000002</v>
      </c>
      <c r="AF491" t="str">
        <f ca="1">IF(OR(ROUND(testdata[[#This Row],[Trendline]],4)&lt;&gt;Table3[[#This Row],[Trendline]],ROUND(testdata[[#This Row],[SmPrice]],4)&lt;&gt;Table3[[#This Row],[SmPrice]]),"ERR","")</f>
        <v/>
      </c>
      <c r="AG491" s="3">
        <v>43446</v>
      </c>
      <c r="AH491" s="14">
        <v>18.090499999999999</v>
      </c>
      <c r="AI491" s="35">
        <v>18</v>
      </c>
      <c r="AJ491" s="14">
        <v>262.55919999999998</v>
      </c>
      <c r="AK491" s="14">
        <v>262.90179999999998</v>
      </c>
      <c r="AL491" s="14">
        <v>259.05200000000002</v>
      </c>
    </row>
    <row r="492" spans="1:38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31">
        <f>(testdata[[#This Row],[high]]+testdata[[#This Row],[low]])/2</f>
        <v>259.35000000000002</v>
      </c>
      <c r="I492" s="24">
        <f>(4*testdata[[#This Row],[price]]+3*H491+2*H490+H489)/10</f>
        <v>259.25100000000009</v>
      </c>
      <c r="J492" s="9">
        <f>(0.0962*testdata[[#This Row],[smooth]]+0.5769*I490-0.5769*I488-0.0962*I486)*(0.075*$Z491+0.54)</f>
        <v>-6.7178605271528919</v>
      </c>
      <c r="K492" s="14">
        <f t="shared" si="7"/>
        <v>-5.2572880358916283</v>
      </c>
      <c r="L492" s="14">
        <f>(0.0962*testdata[[#This Row],[detrender]]+0.5769*J490-0.5769*J488-0.0962*J486)*(0.075*$Z491+0.54)</f>
        <v>-14.834111859740467</v>
      </c>
      <c r="M492" s="9">
        <f>(0.0962*testdata[[#This Row],[I1]]+0.5769*K490-0.5769*K488-0.0962*K486)*(0.075*$Z491+0.54)</f>
        <v>-1.9423012853812927</v>
      </c>
      <c r="N492" s="9">
        <f>(0.0962*testdata[[#This Row],[Q1]]+0.5769*L490-0.5769*L488-0.0962*L486)*(0.075*$Z491+0.54)</f>
        <v>-15.867738232273975</v>
      </c>
      <c r="O492" s="9">
        <f>testdata[[#This Row],[I1]]-testdata[[#This Row],[JQ]]</f>
        <v>10.610450196382347</v>
      </c>
      <c r="P492" s="9">
        <f>testdata[[#This Row],[Q1]]+testdata[[#This Row],[jI]]</f>
        <v>-16.776413145121762</v>
      </c>
      <c r="Q492" s="9">
        <f>0.2*testdata[[#This Row],[I2]]+0.8*Q491</f>
        <v>6.0797246751666698</v>
      </c>
      <c r="R492" s="9">
        <f>0.2*testdata[[#This Row],[Q2]]+0.8*R491</f>
        <v>-1.8104437616306097</v>
      </c>
      <c r="S492" s="9">
        <f>testdata[[#This Row],[I2'']]*Q491+testdata[[#This Row],[Q2'']]*R491</f>
        <v>26.580606326148004</v>
      </c>
      <c r="T492" s="9">
        <f>testdata[[#This Row],[I2'']]*R491-testdata[[#This Row],[Q2'']]*Q491</f>
        <v>20.696587398263638</v>
      </c>
      <c r="U492" s="9">
        <f>0.2*testdata[[#This Row],[Re]]+0.8*U491</f>
        <v>28.810136952057196</v>
      </c>
      <c r="V492" s="9">
        <f>0.2*testdata[[#This Row],[Im]]+0.8*V491</f>
        <v>15.767303232861131</v>
      </c>
      <c r="W492" s="9">
        <f>IF(AND(testdata[[#This Row],[Re'']]&lt;&gt;0,testdata[[#This Row],[Im'']]&lt;&gt;0),2*PI()/ATAN(testdata[[#This Row],[Im'']]/testdata[[#This Row],[Re'']]),0)</f>
        <v>12.547424895882591</v>
      </c>
      <c r="X492" s="9">
        <f>IF(testdata[[#This Row],[pd-atan]]&gt;1.5*Z491,1.5*Z491,IF(testdata[[#This Row],[pd-atan]]&lt;0.67*Z491,0.67*Z491,testdata[[#This Row],[pd-atan]]))</f>
        <v>12.547424895882591</v>
      </c>
      <c r="Y492" s="9">
        <f>IF(testdata[[#This Row],[pd-limit1]]&lt;6,6,IF(testdata[[#This Row],[pd-limit1]]&gt;50,50,testdata[[#This Row],[pd-limit1]]))</f>
        <v>12.547424895882591</v>
      </c>
      <c r="Z492" s="14">
        <f>0.2*testdata[[#This Row],[pd-limit2]]+0.8*Z491</f>
        <v>16.508272403726387</v>
      </c>
      <c r="AA492" s="14">
        <f>0.33*testdata[[#This Row],[period]]+0.67*AA491</f>
        <v>17.568335256065382</v>
      </c>
      <c r="AB492" s="32">
        <f>TRUNC(testdata[[#This Row],[SmPd]]+0.5,0)</f>
        <v>18</v>
      </c>
      <c r="AC492" s="14">
        <f ca="1">IF(testdata[[#This Row],[PdInt]]&lt;=0,0,AVERAGE(OFFSET(testdata[[#This Row],[price]],0,0,-testdata[[#This Row],[PdInt]],1)))</f>
        <v>262.31666666666672</v>
      </c>
      <c r="AD492" s="14">
        <f ca="1">IF(testdata[[#This Row],[i]]&lt;11,testdata[[#This Row],[price]],(4*testdata[[#This Row],[iTrend]]+3*AC491+2*AC490+AC489)/10)</f>
        <v>262.57669444444446</v>
      </c>
      <c r="AE492" s="14">
        <f>(4*testdata[[#This Row],[price]]+3*H491+2*H490+H489)/10</f>
        <v>259.25100000000009</v>
      </c>
      <c r="AF492" t="str">
        <f ca="1">IF(OR(ROUND(testdata[[#This Row],[Trendline]],4)&lt;&gt;Table3[[#This Row],[Trendline]],ROUND(testdata[[#This Row],[SmPrice]],4)&lt;&gt;Table3[[#This Row],[SmPrice]]),"ERR","")</f>
        <v/>
      </c>
      <c r="AG492" s="3">
        <v>43447</v>
      </c>
      <c r="AH492" s="14">
        <v>17.568300000000001</v>
      </c>
      <c r="AI492" s="35">
        <v>18</v>
      </c>
      <c r="AJ492" s="14">
        <v>262.31670000000003</v>
      </c>
      <c r="AK492" s="14">
        <v>262.57670000000002</v>
      </c>
      <c r="AL492" s="14">
        <v>259.25099999999998</v>
      </c>
    </row>
    <row r="493" spans="1:38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31">
        <f>(testdata[[#This Row],[high]]+testdata[[#This Row],[low]])/2</f>
        <v>255.57999999999998</v>
      </c>
      <c r="I493" s="24">
        <f>(4*testdata[[#This Row],[price]]+3*H492+2*H491+H490)/10</f>
        <v>258.05100000000004</v>
      </c>
      <c r="J493" s="9">
        <f>(0.0962*testdata[[#This Row],[smooth]]+0.5769*I491-0.5769*I489-0.0962*I487)*(0.075*$Z492+0.54)</f>
        <v>-1.2800853453721972</v>
      </c>
      <c r="K493" s="14">
        <f t="shared" si="7"/>
        <v>-8.5684038081037084</v>
      </c>
      <c r="L493" s="14">
        <f>(0.0962*testdata[[#This Row],[detrender]]+0.5769*J491-0.5769*J489-0.0962*J487)*(0.075*$Z492+0.54)</f>
        <v>-5.1300121796341367</v>
      </c>
      <c r="M493" s="9">
        <f>(0.0962*testdata[[#This Row],[I1]]+0.5769*K491-0.5769*K489-0.0962*K487)*(0.075*$Z492+0.54)</f>
        <v>-6.0639135388620895</v>
      </c>
      <c r="N493" s="9">
        <f>(0.0962*testdata[[#This Row],[Q1]]+0.5769*L491-0.5769*L489-0.0962*L487)*(0.075*$Z492+0.54)</f>
        <v>-16.412477570226002</v>
      </c>
      <c r="O493" s="9">
        <f>testdata[[#This Row],[I1]]-testdata[[#This Row],[JQ]]</f>
        <v>7.844073762122294</v>
      </c>
      <c r="P493" s="9">
        <f>testdata[[#This Row],[Q1]]+testdata[[#This Row],[jI]]</f>
        <v>-11.193925718496226</v>
      </c>
      <c r="Q493" s="9">
        <f>0.2*testdata[[#This Row],[I2]]+0.8*Q492</f>
        <v>6.4325944925577954</v>
      </c>
      <c r="R493" s="9">
        <f>0.2*testdata[[#This Row],[Q2]]+0.8*R492</f>
        <v>-3.6871401530037335</v>
      </c>
      <c r="S493" s="9">
        <f>testdata[[#This Row],[I2'']]*Q492+testdata[[#This Row],[Q2'']]*R492</f>
        <v>45.783763350008194</v>
      </c>
      <c r="T493" s="9">
        <f>testdata[[#This Row],[I2'']]*R492-testdata[[#This Row],[Q2'']]*Q492</f>
        <v>10.770946398863931</v>
      </c>
      <c r="U493" s="9">
        <f>0.2*testdata[[#This Row],[Re]]+0.8*U492</f>
        <v>32.204862231647397</v>
      </c>
      <c r="V493" s="9">
        <f>0.2*testdata[[#This Row],[Im]]+0.8*V492</f>
        <v>14.768031866061692</v>
      </c>
      <c r="W493" s="9">
        <f>IF(AND(testdata[[#This Row],[Re'']]&lt;&gt;0,testdata[[#This Row],[Im'']]&lt;&gt;0),2*PI()/ATAN(testdata[[#This Row],[Im'']]/testdata[[#This Row],[Re'']]),0)</f>
        <v>14.613623944750865</v>
      </c>
      <c r="X493" s="9">
        <f>IF(testdata[[#This Row],[pd-atan]]&gt;1.5*Z492,1.5*Z492,IF(testdata[[#This Row],[pd-atan]]&lt;0.67*Z492,0.67*Z492,testdata[[#This Row],[pd-atan]]))</f>
        <v>14.613623944750865</v>
      </c>
      <c r="Y493" s="9">
        <f>IF(testdata[[#This Row],[pd-limit1]]&lt;6,6,IF(testdata[[#This Row],[pd-limit1]]&gt;50,50,testdata[[#This Row],[pd-limit1]]))</f>
        <v>14.613623944750865</v>
      </c>
      <c r="Z493" s="14">
        <f>0.2*testdata[[#This Row],[pd-limit2]]+0.8*Z492</f>
        <v>16.129342711931283</v>
      </c>
      <c r="AA493" s="14">
        <f>0.33*testdata[[#This Row],[period]]+0.67*AA492</f>
        <v>17.093467716501131</v>
      </c>
      <c r="AB493" s="32">
        <f>TRUNC(testdata[[#This Row],[SmPd]]+0.5,0)</f>
        <v>17</v>
      </c>
      <c r="AC493" s="14">
        <f ca="1">IF(testdata[[#This Row],[PdInt]]&lt;=0,0,AVERAGE(OFFSET(testdata[[#This Row],[price]],0,0,-testdata[[#This Row],[PdInt]],1)))</f>
        <v>261.5752941176471</v>
      </c>
      <c r="AD493" s="14">
        <f ca="1">IF(testdata[[#This Row],[i]]&lt;11,testdata[[#This Row],[price]],(4*testdata[[#This Row],[iTrend]]+3*AC492+2*AC491+AC490)/10)</f>
        <v>262.11639542483664</v>
      </c>
      <c r="AE493" s="14">
        <f>(4*testdata[[#This Row],[price]]+3*H492+2*H491+H490)/10</f>
        <v>258.05100000000004</v>
      </c>
      <c r="AF493" t="str">
        <f ca="1">IF(OR(ROUND(testdata[[#This Row],[Trendline]],4)&lt;&gt;Table3[[#This Row],[Trendline]],ROUND(testdata[[#This Row],[SmPrice]],4)&lt;&gt;Table3[[#This Row],[SmPrice]]),"ERR","")</f>
        <v/>
      </c>
      <c r="AG493" s="3">
        <v>43448</v>
      </c>
      <c r="AH493" s="14">
        <v>17.093499999999999</v>
      </c>
      <c r="AI493" s="35">
        <v>17</v>
      </c>
      <c r="AJ493" s="14">
        <v>261.57530000000003</v>
      </c>
      <c r="AK493" s="14">
        <v>262.1164</v>
      </c>
      <c r="AL493" s="14">
        <v>258.05099999999999</v>
      </c>
    </row>
    <row r="494" spans="1:38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31">
        <f>(testdata[[#This Row],[high]]+testdata[[#This Row],[low]])/2</f>
        <v>250.845</v>
      </c>
      <c r="I494" s="24">
        <f>(4*testdata[[#This Row],[price]]+3*H493+2*H492+H491)/10</f>
        <v>254.95199999999994</v>
      </c>
      <c r="J494" s="9">
        <f>(0.0962*testdata[[#This Row],[smooth]]+0.5769*I492-0.5769*I490-0.0962*I488)*(0.075*$Z493+0.54)</f>
        <v>-0.28719377381429262</v>
      </c>
      <c r="K494" s="14">
        <f t="shared" si="7"/>
        <v>-9.0002547404707212</v>
      </c>
      <c r="L494" s="14">
        <f>(0.0962*testdata[[#This Row],[detrender]]+0.5769*J492-0.5769*J490-0.0962*J488)*(0.075*$Z493+0.54)</f>
        <v>1.3066704362468848</v>
      </c>
      <c r="M494" s="9">
        <f>(0.0962*testdata[[#This Row],[I1]]+0.5769*K492-0.5769*K490-0.0962*K488)*(0.075*$Z493+0.54)</f>
        <v>-14.326941219003281</v>
      </c>
      <c r="N494" s="9">
        <f>(0.0962*testdata[[#This Row],[Q1]]+0.5769*L492-0.5769*L490-0.0962*L488)*(0.075*$Z493+0.54)</f>
        <v>-8.764140601948661</v>
      </c>
      <c r="O494" s="9">
        <f>testdata[[#This Row],[I1]]-testdata[[#This Row],[JQ]]</f>
        <v>-0.2361141385220602</v>
      </c>
      <c r="P494" s="9">
        <f>testdata[[#This Row],[Q1]]+testdata[[#This Row],[jI]]</f>
        <v>-13.020270782756397</v>
      </c>
      <c r="Q494" s="9">
        <f>0.2*testdata[[#This Row],[I2]]+0.8*Q493</f>
        <v>5.0988527663418246</v>
      </c>
      <c r="R494" s="9">
        <f>0.2*testdata[[#This Row],[Q2]]+0.8*R493</f>
        <v>-5.5537662789542672</v>
      </c>
      <c r="S494" s="9">
        <f>testdata[[#This Row],[I2'']]*Q493+testdata[[#This Row],[Q2'']]*R493</f>
        <v>53.276366870663914</v>
      </c>
      <c r="T494" s="9">
        <f>testdata[[#This Row],[I2'']]*R493-testdata[[#This Row],[Q2'']]*Q493</f>
        <v>16.924941609921316</v>
      </c>
      <c r="U494" s="9">
        <f>0.2*testdata[[#This Row],[Re]]+0.8*U493</f>
        <v>36.419163159450704</v>
      </c>
      <c r="V494" s="9">
        <f>0.2*testdata[[#This Row],[Im]]+0.8*V493</f>
        <v>15.199413814833617</v>
      </c>
      <c r="W494" s="9">
        <f>IF(AND(testdata[[#This Row],[Re'']]&lt;&gt;0,testdata[[#This Row],[Im'']]&lt;&gt;0),2*PI()/ATAN(testdata[[#This Row],[Im'']]/testdata[[#This Row],[Re'']]),0)</f>
        <v>15.891898933035765</v>
      </c>
      <c r="X494" s="9">
        <f>IF(testdata[[#This Row],[pd-atan]]&gt;1.5*Z493,1.5*Z493,IF(testdata[[#This Row],[pd-atan]]&lt;0.67*Z493,0.67*Z493,testdata[[#This Row],[pd-atan]]))</f>
        <v>15.891898933035765</v>
      </c>
      <c r="Y494" s="9">
        <f>IF(testdata[[#This Row],[pd-limit1]]&lt;6,6,IF(testdata[[#This Row],[pd-limit1]]&gt;50,50,testdata[[#This Row],[pd-limit1]]))</f>
        <v>15.891898933035765</v>
      </c>
      <c r="Z494" s="14">
        <f>0.2*testdata[[#This Row],[pd-limit2]]+0.8*Z493</f>
        <v>16.08185395615218</v>
      </c>
      <c r="AA494" s="14">
        <f>0.33*testdata[[#This Row],[period]]+0.67*AA493</f>
        <v>16.759635175585977</v>
      </c>
      <c r="AB494" s="32">
        <f>TRUNC(testdata[[#This Row],[SmPd]]+0.5,0)</f>
        <v>17</v>
      </c>
      <c r="AC494" s="14">
        <f ca="1">IF(testdata[[#This Row],[PdInt]]&lt;=0,0,AVERAGE(OFFSET(testdata[[#This Row],[price]],0,0,-testdata[[#This Row],[PdInt]],1)))</f>
        <v>261.11676470588236</v>
      </c>
      <c r="AD494" s="14">
        <f ca="1">IF(testdata[[#This Row],[i]]&lt;11,testdata[[#This Row],[price]],(4*testdata[[#This Row],[iTrend]]+3*AC493+2*AC492+AC491)/10)</f>
        <v>261.63854411764714</v>
      </c>
      <c r="AE494" s="14">
        <f>(4*testdata[[#This Row],[price]]+3*H493+2*H492+H491)/10</f>
        <v>254.95199999999994</v>
      </c>
      <c r="AF494" t="str">
        <f ca="1">IF(OR(ROUND(testdata[[#This Row],[Trendline]],4)&lt;&gt;Table3[[#This Row],[Trendline]],ROUND(testdata[[#This Row],[SmPrice]],4)&lt;&gt;Table3[[#This Row],[SmPrice]]),"ERR","")</f>
        <v/>
      </c>
      <c r="AG494" s="3">
        <v>43451</v>
      </c>
      <c r="AH494" s="14">
        <v>16.759599999999999</v>
      </c>
      <c r="AI494" s="35">
        <v>17</v>
      </c>
      <c r="AJ494" s="14">
        <v>261.11680000000001</v>
      </c>
      <c r="AK494" s="14">
        <v>261.63850000000002</v>
      </c>
      <c r="AL494" s="14">
        <v>254.952</v>
      </c>
    </row>
    <row r="495" spans="1:38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31">
        <f>(testdata[[#This Row],[high]]+testdata[[#This Row],[low]])/2</f>
        <v>249.41</v>
      </c>
      <c r="I495" s="24">
        <f>(4*testdata[[#This Row],[price]]+3*H494+2*H493+H492)/10</f>
        <v>252.0685</v>
      </c>
      <c r="J495" s="9">
        <f>(0.0962*testdata[[#This Row],[smooth]]+0.5769*I493-0.5769*I491-0.0962*I489)*(0.075*$Z494+0.54)</f>
        <v>-2.1833651048377871</v>
      </c>
      <c r="K495" s="14">
        <f t="shared" si="7"/>
        <v>-6.7178605271528919</v>
      </c>
      <c r="L495" s="14">
        <f>(0.0962*testdata[[#This Row],[detrender]]+0.5769*J493-0.5769*J491-0.0962*J489)*(0.075*$Z494+0.54)</f>
        <v>8.2932474332325867</v>
      </c>
      <c r="M495" s="9">
        <f>(0.0962*testdata[[#This Row],[I1]]+0.5769*K493-0.5769*K491-0.0962*K489)*(0.075*$Z494+0.54)</f>
        <v>-13.983272089200909</v>
      </c>
      <c r="N495" s="9">
        <f>(0.0962*testdata[[#This Row],[Q1]]+0.5769*L493-0.5769*L491-0.0962*L489)*(0.075*$Z494+0.54)</f>
        <v>12.436116079310944</v>
      </c>
      <c r="O495" s="9">
        <f>testdata[[#This Row],[I1]]-testdata[[#This Row],[JQ]]</f>
        <v>-19.153976606463836</v>
      </c>
      <c r="P495" s="9">
        <f>testdata[[#This Row],[Q1]]+testdata[[#This Row],[jI]]</f>
        <v>-5.6900246559683225</v>
      </c>
      <c r="Q495" s="9">
        <f>0.2*testdata[[#This Row],[I2]]+0.8*Q494</f>
        <v>0.24828689178069263</v>
      </c>
      <c r="R495" s="9">
        <f>0.2*testdata[[#This Row],[Q2]]+0.8*R494</f>
        <v>-5.5810179543570788</v>
      </c>
      <c r="S495" s="9">
        <f>testdata[[#This Row],[I2'']]*Q494+testdata[[#This Row],[Q2'']]*R494</f>
        <v>32.26164762214907</v>
      </c>
      <c r="T495" s="9">
        <f>testdata[[#This Row],[I2'']]*R494-testdata[[#This Row],[Q2'']]*Q494</f>
        <v>27.077861468499005</v>
      </c>
      <c r="U495" s="9">
        <f>0.2*testdata[[#This Row],[Re]]+0.8*U494</f>
        <v>35.587660051990383</v>
      </c>
      <c r="V495" s="9">
        <f>0.2*testdata[[#This Row],[Im]]+0.8*V494</f>
        <v>17.575103345566696</v>
      </c>
      <c r="W495" s="9">
        <f>IF(AND(testdata[[#This Row],[Re'']]&lt;&gt;0,testdata[[#This Row],[Im'']]&lt;&gt;0),2*PI()/ATAN(testdata[[#This Row],[Im'']]/testdata[[#This Row],[Re'']]),0)</f>
        <v>13.697253668440563</v>
      </c>
      <c r="X495" s="9">
        <f>IF(testdata[[#This Row],[pd-atan]]&gt;1.5*Z494,1.5*Z494,IF(testdata[[#This Row],[pd-atan]]&lt;0.67*Z494,0.67*Z494,testdata[[#This Row],[pd-atan]]))</f>
        <v>13.697253668440563</v>
      </c>
      <c r="Y495" s="9">
        <f>IF(testdata[[#This Row],[pd-limit1]]&lt;6,6,IF(testdata[[#This Row],[pd-limit1]]&gt;50,50,testdata[[#This Row],[pd-limit1]]))</f>
        <v>13.697253668440563</v>
      </c>
      <c r="Z495" s="14">
        <f>0.2*testdata[[#This Row],[pd-limit2]]+0.8*Z494</f>
        <v>15.604933898609858</v>
      </c>
      <c r="AA495" s="14">
        <f>0.33*testdata[[#This Row],[period]]+0.67*AA494</f>
        <v>16.378583754183857</v>
      </c>
      <c r="AB495" s="32">
        <f>TRUNC(testdata[[#This Row],[SmPd]]+0.5,0)</f>
        <v>16</v>
      </c>
      <c r="AC495" s="14">
        <f ca="1">IF(testdata[[#This Row],[PdInt]]&lt;=0,0,AVERAGE(OFFSET(testdata[[#This Row],[price]],0,0,-testdata[[#This Row],[PdInt]],1)))</f>
        <v>260.70249999999999</v>
      </c>
      <c r="AD495" s="14">
        <f ca="1">IF(testdata[[#This Row],[i]]&lt;11,testdata[[#This Row],[price]],(4*testdata[[#This Row],[iTrend]]+3*AC494+2*AC493+AC492)/10)</f>
        <v>261.16275490196074</v>
      </c>
      <c r="AE495" s="14">
        <f>(4*testdata[[#This Row],[price]]+3*H494+2*H493+H492)/10</f>
        <v>252.0685</v>
      </c>
      <c r="AF495" t="str">
        <f ca="1">IF(OR(ROUND(testdata[[#This Row],[Trendline]],4)&lt;&gt;Table3[[#This Row],[Trendline]],ROUND(testdata[[#This Row],[SmPrice]],4)&lt;&gt;Table3[[#This Row],[SmPrice]]),"ERR","")</f>
        <v/>
      </c>
      <c r="AG495" s="3">
        <v>43452</v>
      </c>
      <c r="AH495" s="14">
        <v>16.378599999999999</v>
      </c>
      <c r="AI495" s="35">
        <v>16</v>
      </c>
      <c r="AJ495" s="14">
        <v>260.70249999999999</v>
      </c>
      <c r="AK495" s="14">
        <v>261.1628</v>
      </c>
      <c r="AL495" s="14">
        <v>252.0685</v>
      </c>
    </row>
    <row r="496" spans="1:38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31">
        <f>(testdata[[#This Row],[high]]+testdata[[#This Row],[low]])/2</f>
        <v>248.2</v>
      </c>
      <c r="I496" s="24">
        <f>(4*testdata[[#This Row],[price]]+3*H495+2*H494+H493)/10</f>
        <v>249.82999999999998</v>
      </c>
      <c r="J496" s="9">
        <f>(0.0962*testdata[[#This Row],[smooth]]+0.5769*I494-0.5769*I492-0.0962*I490)*(0.075*$Z495+0.54)</f>
        <v>-5.621853775676648</v>
      </c>
      <c r="K496" s="14">
        <f t="shared" si="7"/>
        <v>-1.2800853453721972</v>
      </c>
      <c r="L496" s="14">
        <f>(0.0962*testdata[[#This Row],[detrender]]+0.5769*J494-0.5769*J492-0.0962*J490)*(0.075*$Z495+0.54)</f>
        <v>6.8300373888477655</v>
      </c>
      <c r="M496" s="9">
        <f>(0.0962*testdata[[#This Row],[I1]]+0.5769*K494-0.5769*K492-0.0962*K490)*(0.075*$Z495+0.54)</f>
        <v>-4.9345471767580973</v>
      </c>
      <c r="N496" s="9">
        <f>(0.0962*testdata[[#This Row],[Q1]]+0.5769*L494-0.5769*L492-0.0962*L490)*(0.075*$Z495+0.54)</f>
        <v>18.141673050792516</v>
      </c>
      <c r="O496" s="9">
        <f>testdata[[#This Row],[I1]]-testdata[[#This Row],[JQ]]</f>
        <v>-19.421758396164712</v>
      </c>
      <c r="P496" s="9">
        <f>testdata[[#This Row],[Q1]]+testdata[[#This Row],[jI]]</f>
        <v>1.8954902120896682</v>
      </c>
      <c r="Q496" s="9">
        <f>0.2*testdata[[#This Row],[I2]]+0.8*Q495</f>
        <v>-3.6857221658083885</v>
      </c>
      <c r="R496" s="9">
        <f>0.2*testdata[[#This Row],[Q2]]+0.8*R495</f>
        <v>-4.0857163210677294</v>
      </c>
      <c r="S496" s="9">
        <f>testdata[[#This Row],[I2'']]*Q495+testdata[[#This Row],[Q2'']]*R495</f>
        <v>21.887339643772979</v>
      </c>
      <c r="T496" s="9">
        <f>testdata[[#This Row],[I2'']]*R495-testdata[[#This Row],[Q2'']]*Q495</f>
        <v>21.584511388204028</v>
      </c>
      <c r="U496" s="9">
        <f>0.2*testdata[[#This Row],[Re]]+0.8*U495</f>
        <v>32.847595970346902</v>
      </c>
      <c r="V496" s="9">
        <f>0.2*testdata[[#This Row],[Im]]+0.8*V495</f>
        <v>18.376984954094162</v>
      </c>
      <c r="W496" s="9">
        <f>IF(AND(testdata[[#This Row],[Re'']]&lt;&gt;0,testdata[[#This Row],[Im'']]&lt;&gt;0),2*PI()/ATAN(testdata[[#This Row],[Im'']]/testdata[[#This Row],[Re'']]),0)</f>
        <v>12.318069351379277</v>
      </c>
      <c r="X496" s="9">
        <f>IF(testdata[[#This Row],[pd-atan]]&gt;1.5*Z495,1.5*Z495,IF(testdata[[#This Row],[pd-atan]]&lt;0.67*Z495,0.67*Z495,testdata[[#This Row],[pd-atan]]))</f>
        <v>12.318069351379277</v>
      </c>
      <c r="Y496" s="9">
        <f>IF(testdata[[#This Row],[pd-limit1]]&lt;6,6,IF(testdata[[#This Row],[pd-limit1]]&gt;50,50,testdata[[#This Row],[pd-limit1]]))</f>
        <v>12.318069351379277</v>
      </c>
      <c r="Z496" s="14">
        <f>0.2*testdata[[#This Row],[pd-limit2]]+0.8*Z495</f>
        <v>14.947560989163742</v>
      </c>
      <c r="AA496" s="14">
        <f>0.33*testdata[[#This Row],[period]]+0.67*AA495</f>
        <v>15.906346241727221</v>
      </c>
      <c r="AB496" s="32">
        <f>TRUNC(testdata[[#This Row],[SmPd]]+0.5,0)</f>
        <v>16</v>
      </c>
      <c r="AC496" s="14">
        <f ca="1">IF(testdata[[#This Row],[PdInt]]&lt;=0,0,AVERAGE(OFFSET(testdata[[#This Row],[price]],0,0,-testdata[[#This Row],[PdInt]],1)))</f>
        <v>259.96031249999993</v>
      </c>
      <c r="AD496" s="14">
        <f ca="1">IF(testdata[[#This Row],[i]]&lt;11,testdata[[#This Row],[price]],(4*testdata[[#This Row],[iTrend]]+3*AC495+2*AC494+AC493)/10)</f>
        <v>260.57575735294114</v>
      </c>
      <c r="AE496" s="14">
        <f>(4*testdata[[#This Row],[price]]+3*H495+2*H494+H493)/10</f>
        <v>249.82999999999998</v>
      </c>
      <c r="AF496" t="str">
        <f ca="1">IF(OR(ROUND(testdata[[#This Row],[Trendline]],4)&lt;&gt;Table3[[#This Row],[Trendline]],ROUND(testdata[[#This Row],[SmPrice]],4)&lt;&gt;Table3[[#This Row],[SmPrice]]),"ERR","")</f>
        <v/>
      </c>
      <c r="AG496" s="3">
        <v>43453</v>
      </c>
      <c r="AH496" s="14">
        <v>15.9063</v>
      </c>
      <c r="AI496" s="35">
        <v>16</v>
      </c>
      <c r="AJ496" s="14">
        <v>259.96030000000002</v>
      </c>
      <c r="AK496" s="14">
        <v>260.57580000000002</v>
      </c>
      <c r="AL496" s="14">
        <v>249.83</v>
      </c>
    </row>
    <row r="497" spans="1:38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31">
        <f>(testdata[[#This Row],[high]]+testdata[[#This Row],[low]])/2</f>
        <v>242.11</v>
      </c>
      <c r="I497" s="24">
        <f>(4*testdata[[#This Row],[price]]+3*H496+2*H495+H494)/10</f>
        <v>246.2705</v>
      </c>
      <c r="J497" s="9">
        <f>(0.0962*testdata[[#This Row],[smooth]]+0.5769*I495-0.5769*I493-0.0962*I491)*(0.075*$Z496+0.54)</f>
        <v>-7.775263204076972</v>
      </c>
      <c r="K497" s="14">
        <f t="shared" si="7"/>
        <v>-0.28719377381429262</v>
      </c>
      <c r="L497" s="14">
        <f>(0.0962*testdata[[#This Row],[detrender]]+0.5769*J495-0.5769*J493-0.0962*J491)*(0.075*$Z496+0.54)</f>
        <v>-0.66983843244530983</v>
      </c>
      <c r="M497" s="9">
        <f>(0.0962*testdata[[#This Row],[I1]]+0.5769*K495-0.5769*K493-0.0962*K491)*(0.075*$Z496+0.54)</f>
        <v>1.2404791483780024</v>
      </c>
      <c r="N497" s="9">
        <f>(0.0962*testdata[[#This Row],[Q1]]+0.5769*L495-0.5769*L493-0.0962*L491)*(0.075*$Z496+0.54)</f>
        <v>15.273681693726793</v>
      </c>
      <c r="O497" s="9">
        <f>testdata[[#This Row],[I1]]-testdata[[#This Row],[JQ]]</f>
        <v>-15.560875467541086</v>
      </c>
      <c r="P497" s="9">
        <f>testdata[[#This Row],[Q1]]+testdata[[#This Row],[jI]]</f>
        <v>0.57064071593269261</v>
      </c>
      <c r="Q497" s="9">
        <f>0.2*testdata[[#This Row],[I2]]+0.8*Q496</f>
        <v>-6.0607528261549284</v>
      </c>
      <c r="R497" s="9">
        <f>0.2*testdata[[#This Row],[Q2]]+0.8*R496</f>
        <v>-3.1544449136676449</v>
      </c>
      <c r="S497" s="9">
        <f>testdata[[#This Row],[I2'']]*Q496+testdata[[#This Row],[Q2'']]*R496</f>
        <v>35.226418100526033</v>
      </c>
      <c r="T497" s="9">
        <f>testdata[[#This Row],[I2'']]*R496-testdata[[#This Row],[Q2'']]*Q496</f>
        <v>13.136109200652191</v>
      </c>
      <c r="U497" s="9">
        <f>0.2*testdata[[#This Row],[Re]]+0.8*U496</f>
        <v>33.323360396382732</v>
      </c>
      <c r="V497" s="9">
        <f>0.2*testdata[[#This Row],[Im]]+0.8*V496</f>
        <v>17.328809803405768</v>
      </c>
      <c r="W497" s="9">
        <f>IF(AND(testdata[[#This Row],[Re'']]&lt;&gt;0,testdata[[#This Row],[Im'']]&lt;&gt;0),2*PI()/ATAN(testdata[[#This Row],[Im'']]/testdata[[#This Row],[Re'']]),0)</f>
        <v>13.102664266556188</v>
      </c>
      <c r="X497" s="9">
        <f>IF(testdata[[#This Row],[pd-atan]]&gt;1.5*Z496,1.5*Z496,IF(testdata[[#This Row],[pd-atan]]&lt;0.67*Z496,0.67*Z496,testdata[[#This Row],[pd-atan]]))</f>
        <v>13.102664266556188</v>
      </c>
      <c r="Y497" s="9">
        <f>IF(testdata[[#This Row],[pd-limit1]]&lt;6,6,IF(testdata[[#This Row],[pd-limit1]]&gt;50,50,testdata[[#This Row],[pd-limit1]]))</f>
        <v>13.102664266556188</v>
      </c>
      <c r="Z497" s="14">
        <f>0.2*testdata[[#This Row],[pd-limit2]]+0.8*Z496</f>
        <v>14.578581644642233</v>
      </c>
      <c r="AA497" s="14">
        <f>0.33*testdata[[#This Row],[period]]+0.67*AA496</f>
        <v>15.468183924689175</v>
      </c>
      <c r="AB497" s="32">
        <f>TRUNC(testdata[[#This Row],[SmPd]]+0.5,0)</f>
        <v>15</v>
      </c>
      <c r="AC497" s="14">
        <f ca="1">IF(testdata[[#This Row],[PdInt]]&lt;=0,0,AVERAGE(OFFSET(testdata[[#This Row],[price]],0,0,-testdata[[#This Row],[PdInt]],1)))</f>
        <v>258.40466666666663</v>
      </c>
      <c r="AD497" s="14">
        <f ca="1">IF(testdata[[#This Row],[i]]&lt;11,testdata[[#This Row],[price]],(4*testdata[[#This Row],[iTrend]]+3*AC496+2*AC495+AC494)/10)</f>
        <v>259.60213688725486</v>
      </c>
      <c r="AE497" s="14">
        <f>(4*testdata[[#This Row],[price]]+3*H496+2*H495+H494)/10</f>
        <v>246.2705</v>
      </c>
      <c r="AF497" t="str">
        <f ca="1">IF(OR(ROUND(testdata[[#This Row],[Trendline]],4)&lt;&gt;Table3[[#This Row],[Trendline]],ROUND(testdata[[#This Row],[SmPrice]],4)&lt;&gt;Table3[[#This Row],[SmPrice]]),"ERR","")</f>
        <v/>
      </c>
      <c r="AG497" s="3">
        <v>43454</v>
      </c>
      <c r="AH497" s="14">
        <v>15.4682</v>
      </c>
      <c r="AI497" s="35">
        <v>15</v>
      </c>
      <c r="AJ497" s="14">
        <v>258.40469999999999</v>
      </c>
      <c r="AK497" s="14">
        <v>259.60210000000001</v>
      </c>
      <c r="AL497" s="14">
        <v>246.2705</v>
      </c>
    </row>
    <row r="498" spans="1:38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31">
        <f>(testdata[[#This Row],[high]]+testdata[[#This Row],[low]])/2</f>
        <v>240.29500000000002</v>
      </c>
      <c r="I498" s="24">
        <f>(4*testdata[[#This Row],[price]]+3*H497+2*H496+H495)/10</f>
        <v>243.33200000000002</v>
      </c>
      <c r="J498" s="9">
        <f>(0.0962*testdata[[#This Row],[smooth]]+0.5769*I496-0.5769*I494-0.0962*I492)*(0.075*$Z497+0.54)</f>
        <v>-7.3278768251331412</v>
      </c>
      <c r="K498" s="14">
        <f t="shared" si="7"/>
        <v>-2.1833651048377871</v>
      </c>
      <c r="L498" s="14">
        <f>(0.0962*testdata[[#This Row],[detrender]]+0.5769*J496-0.5769*J494-0.0962*J492)*(0.075*$Z497+0.54)</f>
        <v>-5.122728991962906</v>
      </c>
      <c r="M498" s="9">
        <f>(0.0962*testdata[[#This Row],[I1]]+0.5769*K496-0.5769*K494-0.0962*K492)*(0.075*$Z497+0.54)</f>
        <v>7.7577656257116212</v>
      </c>
      <c r="N498" s="9">
        <f>(0.0962*testdata[[#This Row],[Q1]]+0.5769*L496-0.5769*L494-0.0962*L492)*(0.075*$Z497+0.54)</f>
        <v>6.730668632144603</v>
      </c>
      <c r="O498" s="9">
        <f>testdata[[#This Row],[I1]]-testdata[[#This Row],[JQ]]</f>
        <v>-8.9140337369823897</v>
      </c>
      <c r="P498" s="9">
        <f>testdata[[#This Row],[Q1]]+testdata[[#This Row],[jI]]</f>
        <v>2.6350366337487152</v>
      </c>
      <c r="Q498" s="9">
        <f>0.2*testdata[[#This Row],[I2]]+0.8*Q497</f>
        <v>-6.6314090083204213</v>
      </c>
      <c r="R498" s="9">
        <f>0.2*testdata[[#This Row],[Q2]]+0.8*R497</f>
        <v>-1.996548604184373</v>
      </c>
      <c r="S498" s="9">
        <f>testdata[[#This Row],[I2'']]*Q497+testdata[[#This Row],[Q2'']]*R497</f>
        <v>46.489333477926877</v>
      </c>
      <c r="T498" s="9">
        <f>testdata[[#This Row],[I2'']]*R497-testdata[[#This Row],[Q2'']]*Q497</f>
        <v>8.8178268213800362</v>
      </c>
      <c r="U498" s="9">
        <f>0.2*testdata[[#This Row],[Re]]+0.8*U497</f>
        <v>35.95655501269156</v>
      </c>
      <c r="V498" s="9">
        <f>0.2*testdata[[#This Row],[Im]]+0.8*V497</f>
        <v>15.626613207000624</v>
      </c>
      <c r="W498" s="9">
        <f>IF(AND(testdata[[#This Row],[Re'']]&lt;&gt;0,testdata[[#This Row],[Im'']]&lt;&gt;0),2*PI()/ATAN(testdata[[#This Row],[Im'']]/testdata[[#This Row],[Re'']]),0)</f>
        <v>15.325915667898053</v>
      </c>
      <c r="X498" s="9">
        <f>IF(testdata[[#This Row],[pd-atan]]&gt;1.5*Z497,1.5*Z497,IF(testdata[[#This Row],[pd-atan]]&lt;0.67*Z497,0.67*Z497,testdata[[#This Row],[pd-atan]]))</f>
        <v>15.325915667898053</v>
      </c>
      <c r="Y498" s="9">
        <f>IF(testdata[[#This Row],[pd-limit1]]&lt;6,6,IF(testdata[[#This Row],[pd-limit1]]&gt;50,50,testdata[[#This Row],[pd-limit1]]))</f>
        <v>15.325915667898053</v>
      </c>
      <c r="Z498" s="14">
        <f>0.2*testdata[[#This Row],[pd-limit2]]+0.8*Z497</f>
        <v>14.728048449293398</v>
      </c>
      <c r="AA498" s="14">
        <f>0.33*testdata[[#This Row],[period]]+0.67*AA497</f>
        <v>15.223939217808569</v>
      </c>
      <c r="AB498" s="32">
        <f>TRUNC(testdata[[#This Row],[SmPd]]+0.5,0)</f>
        <v>15</v>
      </c>
      <c r="AC498" s="14">
        <f ca="1">IF(testdata[[#This Row],[PdInt]]&lt;=0,0,AVERAGE(OFFSET(testdata[[#This Row],[price]],0,0,-testdata[[#This Row],[PdInt]],1)))</f>
        <v>256.60166666666663</v>
      </c>
      <c r="AD498" s="14">
        <f ca="1">IF(testdata[[#This Row],[i]]&lt;11,testdata[[#This Row],[price]],(4*testdata[[#This Row],[iTrend]]+3*AC497+2*AC496+AC495)/10)</f>
        <v>258.22437916666661</v>
      </c>
      <c r="AE498" s="14">
        <f>(4*testdata[[#This Row],[price]]+3*H497+2*H496+H495)/10</f>
        <v>243.33200000000002</v>
      </c>
      <c r="AF498" t="str">
        <f ca="1">IF(OR(ROUND(testdata[[#This Row],[Trendline]],4)&lt;&gt;Table3[[#This Row],[Trendline]],ROUND(testdata[[#This Row],[SmPrice]],4)&lt;&gt;Table3[[#This Row],[SmPrice]]),"ERR","")</f>
        <v/>
      </c>
      <c r="AG498" s="3">
        <v>43455</v>
      </c>
      <c r="AH498" s="14">
        <v>15.2239</v>
      </c>
      <c r="AI498" s="35">
        <v>15</v>
      </c>
      <c r="AJ498" s="14">
        <v>256.60169999999999</v>
      </c>
      <c r="AK498" s="14">
        <v>258.2244</v>
      </c>
      <c r="AL498" s="14">
        <v>243.33199999999999</v>
      </c>
    </row>
    <row r="499" spans="1:38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31">
        <f>(testdata[[#This Row],[high]]+testdata[[#This Row],[low]])/2</f>
        <v>233.14</v>
      </c>
      <c r="I499" s="24">
        <f>(4*testdata[[#This Row],[price]]+3*H498+2*H497+H496)/10</f>
        <v>238.58649999999997</v>
      </c>
      <c r="J499" s="9">
        <f>(0.0962*testdata[[#This Row],[smooth]]+0.5769*I497-0.5769*I495-0.0962*I493)*(0.075*$Z498+0.54)</f>
        <v>-8.5804745773331152</v>
      </c>
      <c r="K499" s="14">
        <f t="shared" si="7"/>
        <v>-5.621853775676648</v>
      </c>
      <c r="L499" s="14">
        <f>(0.0962*testdata[[#This Row],[detrender]]+0.5769*J497-0.5769*J495-0.0962*J493)*(0.075*$Z498+0.54)</f>
        <v>-6.4604363564317531</v>
      </c>
      <c r="M499" s="9">
        <f>(0.0962*testdata[[#This Row],[I1]]+0.5769*K497-0.5769*K495-0.0962*K493)*(0.075*$Z498+0.54)</f>
        <v>6.5674117469057345</v>
      </c>
      <c r="N499" s="9">
        <f>(0.0962*testdata[[#This Row],[Q1]]+0.5769*L497-0.5769*L495-0.0962*L493)*(0.075*$Z498+0.54)</f>
        <v>-8.7144110014097524</v>
      </c>
      <c r="O499" s="9">
        <f>testdata[[#This Row],[I1]]-testdata[[#This Row],[JQ]]</f>
        <v>3.0925572257331044</v>
      </c>
      <c r="P499" s="9">
        <f>testdata[[#This Row],[Q1]]+testdata[[#This Row],[jI]]</f>
        <v>0.10697539047398141</v>
      </c>
      <c r="Q499" s="9">
        <f>0.2*testdata[[#This Row],[I2]]+0.8*Q498</f>
        <v>-4.6866157615097164</v>
      </c>
      <c r="R499" s="9">
        <f>0.2*testdata[[#This Row],[Q2]]+0.8*R498</f>
        <v>-1.5758438052527022</v>
      </c>
      <c r="S499" s="9">
        <f>testdata[[#This Row],[I2'']]*Q498+testdata[[#This Row],[Q2'']]*R498</f>
        <v>34.225114729201877</v>
      </c>
      <c r="T499" s="9">
        <f>testdata[[#This Row],[I2'']]*R498-testdata[[#This Row],[Q2'']]*Q498</f>
        <v>-1.0930086488679951</v>
      </c>
      <c r="U499" s="9">
        <f>0.2*testdata[[#This Row],[Re]]+0.8*U498</f>
        <v>35.610266955993623</v>
      </c>
      <c r="V499" s="9">
        <f>0.2*testdata[[#This Row],[Im]]+0.8*V498</f>
        <v>12.2826888358269</v>
      </c>
      <c r="W499" s="9">
        <f>IF(AND(testdata[[#This Row],[Re'']]&lt;&gt;0,testdata[[#This Row],[Im'']]&lt;&gt;0),2*PI()/ATAN(testdata[[#This Row],[Im'']]/testdata[[#This Row],[Re'']]),0)</f>
        <v>18.917168908992561</v>
      </c>
      <c r="X499" s="9">
        <f>IF(testdata[[#This Row],[pd-atan]]&gt;1.5*Z498,1.5*Z498,IF(testdata[[#This Row],[pd-atan]]&lt;0.67*Z498,0.67*Z498,testdata[[#This Row],[pd-atan]]))</f>
        <v>18.917168908992561</v>
      </c>
      <c r="Y499" s="9">
        <f>IF(testdata[[#This Row],[pd-limit1]]&lt;6,6,IF(testdata[[#This Row],[pd-limit1]]&gt;50,50,testdata[[#This Row],[pd-limit1]]))</f>
        <v>18.917168908992561</v>
      </c>
      <c r="Z499" s="14">
        <f>0.2*testdata[[#This Row],[pd-limit2]]+0.8*Z498</f>
        <v>15.565872541233231</v>
      </c>
      <c r="AA499" s="14">
        <f>0.33*testdata[[#This Row],[period]]+0.67*AA498</f>
        <v>15.336777214538708</v>
      </c>
      <c r="AB499" s="32">
        <f>TRUNC(testdata[[#This Row],[SmPd]]+0.5,0)</f>
        <v>15</v>
      </c>
      <c r="AC499" s="14">
        <f ca="1">IF(testdata[[#This Row],[PdInt]]&lt;=0,0,AVERAGE(OFFSET(testdata[[#This Row],[price]],0,0,-testdata[[#This Row],[PdInt]],1)))</f>
        <v>254.26499999999996</v>
      </c>
      <c r="AD499" s="14">
        <f ca="1">IF(testdata[[#This Row],[i]]&lt;11,testdata[[#This Row],[price]],(4*testdata[[#This Row],[iTrend]]+3*AC498+2*AC497+AC496)/10)</f>
        <v>256.36346458333327</v>
      </c>
      <c r="AE499" s="14">
        <f>(4*testdata[[#This Row],[price]]+3*H498+2*H497+H496)/10</f>
        <v>238.58649999999997</v>
      </c>
      <c r="AF499" t="str">
        <f ca="1">IF(OR(ROUND(testdata[[#This Row],[Trendline]],4)&lt;&gt;Table3[[#This Row],[Trendline]],ROUND(testdata[[#This Row],[SmPrice]],4)&lt;&gt;Table3[[#This Row],[SmPrice]]),"ERR","")</f>
        <v/>
      </c>
      <c r="AG499" s="3">
        <v>43458</v>
      </c>
      <c r="AH499" s="14">
        <v>15.3368</v>
      </c>
      <c r="AI499" s="35">
        <v>15</v>
      </c>
      <c r="AJ499" s="14">
        <v>254.26499999999999</v>
      </c>
      <c r="AK499" s="14">
        <v>256.36349999999999</v>
      </c>
      <c r="AL499" s="14">
        <v>238.5865</v>
      </c>
    </row>
    <row r="500" spans="1:38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31">
        <f>(testdata[[#This Row],[high]]+testdata[[#This Row],[low]])/2</f>
        <v>235.51499999999999</v>
      </c>
      <c r="I500" s="24">
        <f>(4*testdata[[#This Row],[price]]+3*H499+2*H498+H497)/10</f>
        <v>236.41800000000003</v>
      </c>
      <c r="J500" s="9">
        <f>(0.0962*testdata[[#This Row],[smooth]]+0.5769*I498-0.5769*I496-0.0962*I494)*(0.075*$Z499+0.54)</f>
        <v>-9.4449919396909063</v>
      </c>
      <c r="K500" s="14">
        <f t="shared" si="7"/>
        <v>-7.775263204076972</v>
      </c>
      <c r="L500" s="14">
        <f>(0.0962*testdata[[#This Row],[detrender]]+0.5769*J498-0.5769*J496-0.0962*J494)*(0.075*$Z499+0.54)</f>
        <v>-3.1846920946404516</v>
      </c>
      <c r="M500" s="9">
        <f>(0.0962*testdata[[#This Row],[I1]]+0.5769*K498-0.5769*K496-0.0962*K494)*(0.075*$Z499+0.54)</f>
        <v>-0.6885388591425744</v>
      </c>
      <c r="N500" s="9">
        <f>(0.0962*testdata[[#This Row],[Q1]]+0.5769*L498-0.5769*L496-0.0962*L494)*(0.075*$Z499+0.54)</f>
        <v>-12.511474722252297</v>
      </c>
      <c r="O500" s="9">
        <f>testdata[[#This Row],[I1]]-testdata[[#This Row],[JQ]]</f>
        <v>4.7362115181753248</v>
      </c>
      <c r="P500" s="9">
        <f>testdata[[#This Row],[Q1]]+testdata[[#This Row],[jI]]</f>
        <v>-3.8732309537830258</v>
      </c>
      <c r="Q500" s="9">
        <f>0.2*testdata[[#This Row],[I2]]+0.8*Q499</f>
        <v>-2.802050305572708</v>
      </c>
      <c r="R500" s="9">
        <f>0.2*testdata[[#This Row],[Q2]]+0.8*R499</f>
        <v>-2.0353212349587673</v>
      </c>
      <c r="S500" s="9">
        <f>testdata[[#This Row],[I2'']]*Q499+testdata[[#This Row],[Q2'']]*R499</f>
        <v>16.339481486449223</v>
      </c>
      <c r="T500" s="9">
        <f>testdata[[#This Row],[I2'']]*R499-testdata[[#This Row],[Q2'']]*Q499</f>
        <v>-5.123174963449987</v>
      </c>
      <c r="U500" s="9">
        <f>0.2*testdata[[#This Row],[Re]]+0.8*U499</f>
        <v>31.756109862084745</v>
      </c>
      <c r="V500" s="9">
        <f>0.2*testdata[[#This Row],[Im]]+0.8*V499</f>
        <v>8.8015160759715236</v>
      </c>
      <c r="W500" s="9">
        <f>IF(AND(testdata[[#This Row],[Re'']]&lt;&gt;0,testdata[[#This Row],[Im'']]&lt;&gt;0),2*PI()/ATAN(testdata[[#This Row],[Im'']]/testdata[[#This Row],[Re'']]),0)</f>
        <v>23.238950773895546</v>
      </c>
      <c r="X500" s="9">
        <f>IF(testdata[[#This Row],[pd-atan]]&gt;1.5*Z499,1.5*Z499,IF(testdata[[#This Row],[pd-atan]]&lt;0.67*Z499,0.67*Z499,testdata[[#This Row],[pd-atan]]))</f>
        <v>23.238950773895546</v>
      </c>
      <c r="Y500" s="9">
        <f>IF(testdata[[#This Row],[pd-limit1]]&lt;6,6,IF(testdata[[#This Row],[pd-limit1]]&gt;50,50,testdata[[#This Row],[pd-limit1]]))</f>
        <v>23.238950773895546</v>
      </c>
      <c r="Z500" s="14">
        <f>0.2*testdata[[#This Row],[pd-limit2]]+0.8*Z499</f>
        <v>17.100488187765695</v>
      </c>
      <c r="AA500" s="14">
        <f>0.33*testdata[[#This Row],[period]]+0.67*AA499</f>
        <v>15.918801835703615</v>
      </c>
      <c r="AB500" s="32">
        <f>TRUNC(testdata[[#This Row],[SmPd]]+0.5,0)</f>
        <v>16</v>
      </c>
      <c r="AC500" s="14">
        <f ca="1">IF(testdata[[#This Row],[PdInt]]&lt;=0,0,AVERAGE(OFFSET(testdata[[#This Row],[price]],0,0,-testdata[[#This Row],[PdInt]],1)))</f>
        <v>253.09312499999996</v>
      </c>
      <c r="AD500" s="14">
        <f ca="1">IF(testdata[[#This Row],[i]]&lt;11,testdata[[#This Row],[price]],(4*testdata[[#This Row],[iTrend]]+3*AC499+2*AC498+AC497)/10)</f>
        <v>254.67754999999997</v>
      </c>
      <c r="AE500" s="14">
        <f>(4*testdata[[#This Row],[price]]+3*H499+2*H498+H497)/10</f>
        <v>236.41800000000003</v>
      </c>
      <c r="AF500" t="str">
        <f ca="1">IF(OR(ROUND(testdata[[#This Row],[Trendline]],4)&lt;&gt;Table3[[#This Row],[Trendline]],ROUND(testdata[[#This Row],[SmPrice]],4)&lt;&gt;Table3[[#This Row],[SmPrice]]),"ERR","")</f>
        <v/>
      </c>
      <c r="AG500" s="3">
        <v>43460</v>
      </c>
      <c r="AH500" s="14">
        <v>15.918799999999999</v>
      </c>
      <c r="AI500" s="35">
        <v>16</v>
      </c>
      <c r="AJ500" s="14">
        <v>253.09309999999999</v>
      </c>
      <c r="AK500" s="14">
        <v>254.67760000000001</v>
      </c>
      <c r="AL500" s="14">
        <v>236.41800000000001</v>
      </c>
    </row>
    <row r="501" spans="1:38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31">
        <f>(testdata[[#This Row],[high]]+testdata[[#This Row],[low]])/2</f>
        <v>239.10000000000002</v>
      </c>
      <c r="I501" s="24">
        <f>(4*testdata[[#This Row],[price]]+3*H500+2*H499+H498)/10</f>
        <v>236.95200000000006</v>
      </c>
      <c r="J501" s="9">
        <f>(0.0962*testdata[[#This Row],[smooth]]+0.5769*I499-0.5769*I497-0.0962*I495)*(0.075*$Z500+0.54)</f>
        <v>-10.729467876267311</v>
      </c>
      <c r="K501" s="14">
        <f t="shared" si="7"/>
        <v>-7.3278768251331412</v>
      </c>
      <c r="L501" s="14">
        <f>(0.0962*testdata[[#This Row],[detrender]]+0.5769*J499-0.5769*J497-0.0962*J495)*(0.075*$Z500+0.54)</f>
        <v>-2.3449877444250826</v>
      </c>
      <c r="M501" s="9">
        <f>(0.0962*testdata[[#This Row],[I1]]+0.5769*K499-0.5769*K497-0.0962*K495)*(0.075*$Z500+0.54)</f>
        <v>-5.7159284929348955</v>
      </c>
      <c r="N501" s="9">
        <f>(0.0962*testdata[[#This Row],[Q1]]+0.5769*L499-0.5769*L497-0.0962*L495)*(0.075*$Z500+0.54)</f>
        <v>-7.9535391519761909</v>
      </c>
      <c r="O501" s="9">
        <f>testdata[[#This Row],[I1]]-testdata[[#This Row],[JQ]]</f>
        <v>0.62566232684304968</v>
      </c>
      <c r="P501" s="9">
        <f>testdata[[#This Row],[Q1]]+testdata[[#This Row],[jI]]</f>
        <v>-8.0609162373599776</v>
      </c>
      <c r="Q501" s="9">
        <f>0.2*testdata[[#This Row],[I2]]+0.8*Q500</f>
        <v>-2.1165077790895563</v>
      </c>
      <c r="R501" s="9">
        <f>0.2*testdata[[#This Row],[Q2]]+0.8*R500</f>
        <v>-3.2404402354390096</v>
      </c>
      <c r="S501" s="9">
        <f>testdata[[#This Row],[I2'']]*Q500+testdata[[#This Row],[Q2'']]*R500</f>
        <v>12.525898090948708</v>
      </c>
      <c r="T501" s="9">
        <f>testdata[[#This Row],[I2'']]*R500-testdata[[#This Row],[Q2'']]*Q500</f>
        <v>-4.772103325165582</v>
      </c>
      <c r="U501" s="9">
        <f>0.2*testdata[[#This Row],[Re]]+0.8*U500</f>
        <v>27.910067507857541</v>
      </c>
      <c r="V501" s="9">
        <f>0.2*testdata[[#This Row],[Im]]+0.8*V500</f>
        <v>6.0867921957441027</v>
      </c>
      <c r="W501" s="9">
        <f>IF(AND(testdata[[#This Row],[Re'']]&lt;&gt;0,testdata[[#This Row],[Im'']]&lt;&gt;0),2*PI()/ATAN(testdata[[#This Row],[Im'']]/testdata[[#This Row],[Re'']]),0)</f>
        <v>29.261703470741857</v>
      </c>
      <c r="X501" s="9">
        <f>IF(testdata[[#This Row],[pd-atan]]&gt;1.5*Z500,1.5*Z500,IF(testdata[[#This Row],[pd-atan]]&lt;0.67*Z500,0.67*Z500,testdata[[#This Row],[pd-atan]]))</f>
        <v>25.650732281648544</v>
      </c>
      <c r="Y501" s="9">
        <f>IF(testdata[[#This Row],[pd-limit1]]&lt;6,6,IF(testdata[[#This Row],[pd-limit1]]&gt;50,50,testdata[[#This Row],[pd-limit1]]))</f>
        <v>25.650732281648544</v>
      </c>
      <c r="Z501" s="14">
        <f>0.2*testdata[[#This Row],[pd-limit2]]+0.8*Z500</f>
        <v>18.810537006542265</v>
      </c>
      <c r="AA501" s="14">
        <f>0.33*testdata[[#This Row],[period]]+0.67*AA500</f>
        <v>16.87307444208037</v>
      </c>
      <c r="AB501" s="32">
        <f>TRUNC(testdata[[#This Row],[SmPd]]+0.5,0)</f>
        <v>17</v>
      </c>
      <c r="AC501" s="14">
        <f ca="1">IF(testdata[[#This Row],[PdInt]]&lt;=0,0,AVERAGE(OFFSET(testdata[[#This Row],[price]],0,0,-testdata[[#This Row],[PdInt]],1)))</f>
        <v>252.26999999999995</v>
      </c>
      <c r="AD501" s="14">
        <f ca="1">IF(testdata[[#This Row],[i]]&lt;11,testdata[[#This Row],[price]],(4*testdata[[#This Row],[iTrend]]+3*AC500+2*AC499+AC498)/10)</f>
        <v>253.34910416666656</v>
      </c>
      <c r="AE501" s="14">
        <f>(4*testdata[[#This Row],[price]]+3*H500+2*H499+H498)/10</f>
        <v>236.95200000000006</v>
      </c>
      <c r="AF501" t="str">
        <f ca="1">IF(OR(ROUND(testdata[[#This Row],[Trendline]],4)&lt;&gt;Table3[[#This Row],[Trendline]],ROUND(testdata[[#This Row],[SmPrice]],4)&lt;&gt;Table3[[#This Row],[SmPrice]]),"ERR","")</f>
        <v/>
      </c>
      <c r="AG501" s="3">
        <v>43461</v>
      </c>
      <c r="AH501" s="14">
        <v>16.873100000000001</v>
      </c>
      <c r="AI501" s="35">
        <v>17</v>
      </c>
      <c r="AJ501" s="14">
        <v>252.27</v>
      </c>
      <c r="AK501" s="14">
        <v>253.34909999999999</v>
      </c>
      <c r="AL501" s="14">
        <v>236.952</v>
      </c>
    </row>
    <row r="502" spans="1:38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31">
        <f>(testdata[[#This Row],[high]]+testdata[[#This Row],[low]])/2</f>
        <v>244.3</v>
      </c>
      <c r="I502" s="24">
        <f>(4*testdata[[#This Row],[price]]+3*H501+2*H500+H499)/10</f>
        <v>239.86699999999996</v>
      </c>
      <c r="J502" s="9">
        <f>(0.0962*testdata[[#This Row],[smooth]]+0.5769*I500-0.5769*I498-0.0962*I496)*(0.075*$Z501+0.54)</f>
        <v>-9.6508076333753952</v>
      </c>
      <c r="K502" s="14">
        <f t="shared" si="7"/>
        <v>-8.5804745773331152</v>
      </c>
      <c r="L502" s="14">
        <f>(0.0962*testdata[[#This Row],[detrender]]+0.5769*J500-0.5769*J498-0.0962*J496)*(0.075*$Z501+0.54)</f>
        <v>-3.1387222008793483</v>
      </c>
      <c r="M502" s="9">
        <f>(0.0962*testdata[[#This Row],[I1]]+0.5769*K500-0.5769*K498-0.0962*K496)*(0.075*$Z501+0.54)</f>
        <v>-7.663218152584574</v>
      </c>
      <c r="N502" s="9">
        <f>(0.0962*testdata[[#This Row],[Q1]]+0.5769*L500-0.5769*L498-0.0962*L496)*(0.075*$Z501+0.54)</f>
        <v>0.3102903866723829</v>
      </c>
      <c r="O502" s="9">
        <f>testdata[[#This Row],[I1]]-testdata[[#This Row],[JQ]]</f>
        <v>-8.8907649640054984</v>
      </c>
      <c r="P502" s="9">
        <f>testdata[[#This Row],[Q1]]+testdata[[#This Row],[jI]]</f>
        <v>-10.801940353463923</v>
      </c>
      <c r="Q502" s="9">
        <f>0.2*testdata[[#This Row],[I2]]+0.8*Q501</f>
        <v>-3.4713592160727451</v>
      </c>
      <c r="R502" s="9">
        <f>0.2*testdata[[#This Row],[Q2]]+0.8*R501</f>
        <v>-4.7527402590439927</v>
      </c>
      <c r="S502" s="9">
        <f>testdata[[#This Row],[I2'']]*Q501+testdata[[#This Row],[Q2'']]*R501</f>
        <v>22.748129548829162</v>
      </c>
      <c r="T502" s="9">
        <f>testdata[[#This Row],[I2'']]*R501-testdata[[#This Row],[Q2'']]*Q501</f>
        <v>1.1895203451654179</v>
      </c>
      <c r="U502" s="9">
        <f>0.2*testdata[[#This Row],[Re]]+0.8*U501</f>
        <v>26.877679916051868</v>
      </c>
      <c r="V502" s="9">
        <f>0.2*testdata[[#This Row],[Im]]+0.8*V501</f>
        <v>5.1073378256283659</v>
      </c>
      <c r="W502" s="9">
        <f>IF(AND(testdata[[#This Row],[Re'']]&lt;&gt;0,testdata[[#This Row],[Im'']]&lt;&gt;0),2*PI()/ATAN(testdata[[#This Row],[Im'']]/testdata[[#This Row],[Re'']]),0)</f>
        <v>33.459868612937505</v>
      </c>
      <c r="X502" s="9">
        <f>IF(testdata[[#This Row],[pd-atan]]&gt;1.5*Z501,1.5*Z501,IF(testdata[[#This Row],[pd-atan]]&lt;0.67*Z501,0.67*Z501,testdata[[#This Row],[pd-atan]]))</f>
        <v>28.2158055098134</v>
      </c>
      <c r="Y502" s="9">
        <f>IF(testdata[[#This Row],[pd-limit1]]&lt;6,6,IF(testdata[[#This Row],[pd-limit1]]&gt;50,50,testdata[[#This Row],[pd-limit1]]))</f>
        <v>28.2158055098134</v>
      </c>
      <c r="Z502" s="14">
        <f>0.2*testdata[[#This Row],[pd-limit2]]+0.8*Z501</f>
        <v>20.691590707196493</v>
      </c>
      <c r="AA502" s="14">
        <f>0.33*testdata[[#This Row],[period]]+0.67*AA501</f>
        <v>18.133184809568689</v>
      </c>
      <c r="AB502" s="32">
        <f>TRUNC(testdata[[#This Row],[SmPd]]+0.5,0)</f>
        <v>18</v>
      </c>
      <c r="AC502" s="14">
        <f ca="1">IF(testdata[[#This Row],[PdInt]]&lt;=0,0,AVERAGE(OFFSET(testdata[[#This Row],[price]],0,0,-testdata[[#This Row],[PdInt]],1)))</f>
        <v>251.82722222222219</v>
      </c>
      <c r="AD502" s="14">
        <f ca="1">IF(testdata[[#This Row],[i]]&lt;11,testdata[[#This Row],[price]],(4*testdata[[#This Row],[iTrend]]+3*AC501+2*AC500+AC499)/10)</f>
        <v>252.45701388888884</v>
      </c>
      <c r="AE502" s="14">
        <f>(4*testdata[[#This Row],[price]]+3*H501+2*H500+H499)/10</f>
        <v>239.86699999999996</v>
      </c>
      <c r="AF502" t="str">
        <f ca="1">IF(OR(ROUND(testdata[[#This Row],[Trendline]],4)&lt;&gt;Table3[[#This Row],[Trendline]],ROUND(testdata[[#This Row],[SmPrice]],4)&lt;&gt;Table3[[#This Row],[SmPrice]]),"ERR","")</f>
        <v/>
      </c>
      <c r="AG502" s="3">
        <v>43462</v>
      </c>
      <c r="AH502" s="14">
        <v>18.133199999999999</v>
      </c>
      <c r="AI502" s="35">
        <v>18</v>
      </c>
      <c r="AJ502" s="14">
        <v>251.8272</v>
      </c>
      <c r="AK502" s="14">
        <v>252.45699999999999</v>
      </c>
      <c r="AL502" s="14">
        <v>239.86699999999999</v>
      </c>
    </row>
    <row r="503" spans="1:38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31">
        <f>(testdata[[#This Row],[high]]+testdata[[#This Row],[low]])/2</f>
        <v>244.20499999999998</v>
      </c>
      <c r="I503" s="24">
        <f>(4*testdata[[#This Row],[price]]+3*H502+2*H501+H500)/10</f>
        <v>242.34350000000001</v>
      </c>
      <c r="J503" s="9">
        <f>(0.0962*testdata[[#This Row],[smooth]]+0.5769*I501-0.5769*I499-0.0962*I497)*(0.075*$Z502+0.54)</f>
        <v>-2.7627745672517752</v>
      </c>
      <c r="K503" s="14">
        <f t="shared" si="7"/>
        <v>-9.4449919396909063</v>
      </c>
      <c r="L503" s="14">
        <f>(0.0962*testdata[[#This Row],[detrender]]+0.5769*J501-0.5769*J499-0.0962*J497)*(0.075*$Z502+0.54)</f>
        <v>-1.584701504844257</v>
      </c>
      <c r="M503" s="9">
        <f>(0.0962*testdata[[#This Row],[I1]]+0.5769*K501-0.5769*K499-0.0962*K497)*(0.075*$Z502+0.54)</f>
        <v>-3.9017229966158826</v>
      </c>
      <c r="N503" s="9">
        <f>(0.0962*testdata[[#This Row],[Q1]]+0.5769*L501-0.5769*L499-0.0962*L497)*(0.075*$Z502+0.54)</f>
        <v>4.7824158628530293</v>
      </c>
      <c r="O503" s="9">
        <f>testdata[[#This Row],[I1]]-testdata[[#This Row],[JQ]]</f>
        <v>-14.227407802543937</v>
      </c>
      <c r="P503" s="9">
        <f>testdata[[#This Row],[Q1]]+testdata[[#This Row],[jI]]</f>
        <v>-5.4864245014601396</v>
      </c>
      <c r="Q503" s="9">
        <f>0.2*testdata[[#This Row],[I2]]+0.8*Q502</f>
        <v>-5.622568933366983</v>
      </c>
      <c r="R503" s="9">
        <f>0.2*testdata[[#This Row],[Q2]]+0.8*R502</f>
        <v>-4.8994771075272219</v>
      </c>
      <c r="S503" s="9">
        <f>testdata[[#This Row],[I2'']]*Q502+testdata[[#This Row],[Q2'']]*R502</f>
        <v>42.803898582056817</v>
      </c>
      <c r="T503" s="9">
        <f>testdata[[#This Row],[I2'']]*R502-testdata[[#This Row],[Q2'']]*Q502</f>
        <v>9.7147647177112439</v>
      </c>
      <c r="U503" s="9">
        <f>0.2*testdata[[#This Row],[Re]]+0.8*U502</f>
        <v>30.062923649252859</v>
      </c>
      <c r="V503" s="9">
        <f>0.2*testdata[[#This Row],[Im]]+0.8*V502</f>
        <v>6.0288232040449419</v>
      </c>
      <c r="W503" s="9">
        <f>IF(AND(testdata[[#This Row],[Re'']]&lt;&gt;0,testdata[[#This Row],[Im'']]&lt;&gt;0),2*PI()/ATAN(testdata[[#This Row],[Im'']]/testdata[[#This Row],[Re'']]),0)</f>
        <v>31.746907024603257</v>
      </c>
      <c r="X503" s="9">
        <f>IF(testdata[[#This Row],[pd-atan]]&gt;1.5*Z502,1.5*Z502,IF(testdata[[#This Row],[pd-atan]]&lt;0.67*Z502,0.67*Z502,testdata[[#This Row],[pd-atan]]))</f>
        <v>31.037386060794738</v>
      </c>
      <c r="Y503" s="9">
        <f>IF(testdata[[#This Row],[pd-limit1]]&lt;6,6,IF(testdata[[#This Row],[pd-limit1]]&gt;50,50,testdata[[#This Row],[pd-limit1]]))</f>
        <v>31.037386060794738</v>
      </c>
      <c r="Z503" s="14">
        <f>0.2*testdata[[#This Row],[pd-limit2]]+0.8*Z502</f>
        <v>22.760749777916143</v>
      </c>
      <c r="AA503" s="14">
        <f>0.33*testdata[[#This Row],[period]]+0.67*AA502</f>
        <v>19.660281249123351</v>
      </c>
      <c r="AB503" s="32">
        <f>TRUNC(testdata[[#This Row],[SmPd]]+0.5,0)</f>
        <v>20</v>
      </c>
      <c r="AC503" s="14">
        <f ca="1">IF(testdata[[#This Row],[PdInt]]&lt;=0,0,AVERAGE(OFFSET(testdata[[#This Row],[price]],0,0,-testdata[[#This Row],[PdInt]],1)))</f>
        <v>252.26425</v>
      </c>
      <c r="AD503" s="16">
        <f ca="1">IF(testdata[[#This Row],[i]]&lt;11,testdata[[#This Row],[price]],(4*testdata[[#This Row],[iTrend]]+3*AC502+2*AC501+AC500)/10)</f>
        <v>252.21717916666663</v>
      </c>
      <c r="AE503" s="16">
        <f>(4*testdata[[#This Row],[price]]+3*H502+2*H501+H500)/10</f>
        <v>242.34350000000001</v>
      </c>
      <c r="AF503" t="str">
        <f ca="1">IF(OR(ROUND(testdata[[#This Row],[Trendline]],4)&lt;&gt;Table3[[#This Row],[Trendline]],ROUND(testdata[[#This Row],[SmPrice]],4)&lt;&gt;Table3[[#This Row],[SmPrice]]),"ERR","")</f>
        <v/>
      </c>
      <c r="AG503" s="3">
        <v>43465</v>
      </c>
      <c r="AH503" s="14">
        <v>19.660299999999999</v>
      </c>
      <c r="AI503" s="35">
        <v>20</v>
      </c>
      <c r="AJ503" s="14">
        <v>252.26429999999999</v>
      </c>
      <c r="AK503" s="16">
        <v>252.21719999999999</v>
      </c>
      <c r="AL503" s="16">
        <v>242.34350000000001</v>
      </c>
    </row>
  </sheetData>
  <phoneticPr fontId="18" type="noConversion"/>
  <pageMargins left="0.7" right="0.7" top="0.75" bottom="0.75" header="0.3" footer="0.3"/>
  <pageSetup orientation="portrait" r:id="rId1"/>
  <ignoredErrors>
    <ignoredError sqref="O2:X7 X8:X503 W8:W503 Q9:R503 Q8:R8 U8:V503 AE8:AE503 AB9:AB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 Trendline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2022-11-26T19:48:40Z</dcterms:modified>
</cp:coreProperties>
</file>