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13_ncr:11_{2FC6085C-E8BE-EE47-A97F-F1CFB5B7A6CF}" xr6:coauthVersionLast="45" xr6:coauthVersionMax="45" xr10:uidLastSave="{00000000-0000-0000-0000-000000000000}"/>
  <bookViews>
    <workbookView xWindow="0" yWindow="0" windowWidth="28800" windowHeight="18000" activeTab="1" xr2:uid="{C1F6CC11-1296-3549-A35C-9D74F73648F5}"/>
  </bookViews>
  <sheets>
    <sheet name="Sheet1" sheetId="1" r:id="rId1"/>
    <sheet name="Sheet2" sheetId="2" r:id="rId2"/>
  </sheets>
  <definedNames>
    <definedName name="_xlchart.v1.0" hidden="1">Sheet1!$I$12</definedName>
    <definedName name="_xlchart.v1.1" hidden="1">Sheet1!$I$13:$I$26</definedName>
    <definedName name="_xlchart.v1.2" hidden="1">Sheet1!$J$12</definedName>
    <definedName name="_xlchart.v1.3" hidden="1">Sheet1!$J$13:$J$26</definedName>
    <definedName name="_xlchart.v1.4" hidden="1">Sheet1!$K$12</definedName>
    <definedName name="_xlchart.v1.5" hidden="1">Sheet1!$K$13:$K$26</definedName>
    <definedName name="_xlchart.v2.10" hidden="1">Sheet1!$K$12</definedName>
    <definedName name="_xlchart.v2.11" hidden="1">Sheet1!$K$13:$K$26</definedName>
    <definedName name="_xlchart.v2.6" hidden="1">Sheet1!$I$12</definedName>
    <definedName name="_xlchart.v2.7" hidden="1">Sheet1!$I$13:$I$26</definedName>
    <definedName name="_xlchart.v2.8" hidden="1">Sheet1!$J$12</definedName>
    <definedName name="_xlchart.v2.9" hidden="1">Sheet1!$J$13:$J$26</definedName>
    <definedName name="d1_">Sheet1!$P$13:$P$26</definedName>
    <definedName name="d2_">Sheet1!$Q$13:$Q$26</definedName>
    <definedName name="E_R">Sheet1!$I$9:$K$9</definedName>
    <definedName name="K">Sheet1!$M$10</definedName>
    <definedName name="N_d1">Sheet1!$N$13:$N$26</definedName>
    <definedName name="N_d2">Sheet1!$O$13:$O$26</definedName>
    <definedName name="r_12">Sheet1!$E$5</definedName>
    <definedName name="r_13">Sheet1!$F$5</definedName>
    <definedName name="rf">Sheet1!$M$7</definedName>
    <definedName name="s">Sheet1!$I$10:$K$10</definedName>
    <definedName name="S_1">Sheet1!$I$13:$I$26</definedName>
    <definedName name="S_2">Sheet1!$J$13:$J$26</definedName>
    <definedName name="S_3">Sheet1!$K$13:$K$26</definedName>
    <definedName name="S_Min">Sheet1!$L$13:$L$26</definedName>
    <definedName name="t">Sheet1!$B$13:$B$26</definedName>
    <definedName name="tCount">Sheet1!$A$13:$A$26</definedName>
    <definedName name="TExpire">Sheet1!$M$3</definedName>
    <definedName name="v">Sheet1!$M$5</definedName>
    <definedName name="x_1">Sheet1!$F$14:$F$26</definedName>
    <definedName name="x_2">Sheet1!$G$14:$G$26</definedName>
    <definedName name="x_3">Sheet1!$H$14:$H$26</definedName>
    <definedName name="Z_1">Sheet1!$C$14:$C$26</definedName>
    <definedName name="Z_2">Sheet1!$D$14:$D$26</definedName>
    <definedName name="Z_3">Sheet1!$E$14:$E$26</definedName>
  </definedNames>
  <calcPr calcId="191029" iterate="1" iterateCount="100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3" i="1" l="1" a="1"/>
  <c r="B13" i="1" s="1"/>
  <c r="P13" i="1" s="1" a="1"/>
  <c r="N14" i="1" s="1"/>
  <c r="N21" i="1" l="1"/>
  <c r="N24" i="1"/>
  <c r="N20" i="1"/>
  <c r="N16" i="1"/>
  <c r="N25" i="1"/>
  <c r="N17" i="1"/>
  <c r="N23" i="1"/>
  <c r="N19" i="1"/>
  <c r="N15" i="1"/>
  <c r="N26" i="1"/>
  <c r="N22" i="1"/>
  <c r="N18" i="1"/>
  <c r="P13" i="1"/>
  <c r="Q13" i="1" l="1" a="1"/>
  <c r="N13" i="1"/>
  <c r="Q13" i="1" l="1"/>
  <c r="O13" i="1" s="1"/>
  <c r="M13" i="1" s="1"/>
  <c r="O14" i="1"/>
  <c r="O15" i="1"/>
  <c r="O19" i="1"/>
  <c r="O23" i="1"/>
  <c r="O16" i="1"/>
  <c r="O20" i="1"/>
  <c r="O24" i="1"/>
  <c r="O22" i="1"/>
  <c r="O17" i="1"/>
  <c r="O21" i="1"/>
  <c r="O25" i="1"/>
  <c r="O18" i="1"/>
  <c r="O26" i="1"/>
  <c r="L13" i="1" l="1"/>
  <c r="C20" i="1"/>
  <c r="D20" i="1"/>
  <c r="E20" i="1"/>
  <c r="C21" i="1"/>
  <c r="D21" i="1"/>
  <c r="E21" i="1"/>
  <c r="C22" i="1"/>
  <c r="D22" i="1"/>
  <c r="E22" i="1"/>
  <c r="C23" i="1"/>
  <c r="D23" i="1"/>
  <c r="E23" i="1"/>
  <c r="C24" i="1"/>
  <c r="D24" i="1"/>
  <c r="E24" i="1"/>
  <c r="C25" i="1"/>
  <c r="D25" i="1"/>
  <c r="E25" i="1"/>
  <c r="C26" i="1"/>
  <c r="D26" i="1"/>
  <c r="E26" i="1"/>
  <c r="C15" i="1"/>
  <c r="D15" i="1"/>
  <c r="E15" i="1"/>
  <c r="C16" i="1"/>
  <c r="D16" i="1"/>
  <c r="E16" i="1"/>
  <c r="C17" i="1"/>
  <c r="D17" i="1"/>
  <c r="E17" i="1"/>
  <c r="C18" i="1"/>
  <c r="D18" i="1"/>
  <c r="E18" i="1"/>
  <c r="C19" i="1"/>
  <c r="D19" i="1"/>
  <c r="E19" i="1"/>
  <c r="E14" i="1"/>
  <c r="D14" i="1"/>
  <c r="C14" i="1"/>
  <c r="G14" i="1" l="1" a="1"/>
  <c r="G14" i="1" s="1"/>
  <c r="H14" i="1" a="1"/>
  <c r="H14" i="1" s="1"/>
  <c r="F14" i="1" a="1"/>
  <c r="F14" i="1" s="1"/>
  <c r="F6" i="1" l="1"/>
  <c r="I14" i="1" a="1"/>
  <c r="I14" i="1" l="1"/>
  <c r="J14" i="1"/>
  <c r="K14" i="1"/>
  <c r="L14" i="1" l="1"/>
  <c r="M14" i="1" s="1"/>
  <c r="I15" i="1" a="1"/>
  <c r="I15" i="1" s="1"/>
  <c r="K15" i="1" l="1"/>
  <c r="J15" i="1"/>
  <c r="L15" i="1" l="1"/>
  <c r="M15" i="1" s="1"/>
  <c r="I16" i="1" a="1"/>
  <c r="I16" i="1" s="1"/>
  <c r="J16" i="1" l="1"/>
  <c r="K16" i="1"/>
  <c r="L16" i="1" l="1"/>
  <c r="M16" i="1" s="1"/>
  <c r="I17" i="1" a="1"/>
  <c r="J17" i="1" s="1"/>
  <c r="K17" i="1" l="1"/>
  <c r="I17" i="1"/>
  <c r="L17" i="1" l="1"/>
  <c r="M17" i="1" s="1"/>
  <c r="I18" i="1" a="1"/>
  <c r="K18" i="1" s="1"/>
  <c r="I18" i="1" l="1"/>
  <c r="J18" i="1"/>
  <c r="L18" i="1" l="1"/>
  <c r="M18" i="1" s="1"/>
  <c r="I19" i="1" a="1"/>
  <c r="I19" i="1" l="1"/>
  <c r="J19" i="1"/>
  <c r="K19" i="1"/>
  <c r="L19" i="1" l="1"/>
  <c r="M19" i="1" s="1"/>
  <c r="I20" i="1" a="1"/>
  <c r="J20" i="1" l="1"/>
  <c r="I20" i="1"/>
  <c r="K20" i="1"/>
  <c r="L20" i="1" l="1"/>
  <c r="M20" i="1" s="1"/>
  <c r="I21" i="1" a="1"/>
  <c r="I21" i="1" s="1"/>
  <c r="J21" i="1" l="1"/>
  <c r="K21" i="1"/>
  <c r="L21" i="1" l="1"/>
  <c r="M21" i="1" s="1"/>
  <c r="I22" i="1" a="1"/>
  <c r="I22" i="1" s="1"/>
  <c r="J22" i="1" l="1"/>
  <c r="K22" i="1"/>
  <c r="L22" i="1" l="1"/>
  <c r="M22" i="1" s="1"/>
  <c r="I23" i="1" a="1"/>
  <c r="K23" i="1" l="1"/>
  <c r="I23" i="1"/>
  <c r="J23" i="1"/>
  <c r="L23" i="1" l="1"/>
  <c r="M23" i="1" s="1"/>
  <c r="I24" i="1" a="1"/>
  <c r="K24" i="1" s="1"/>
  <c r="I24" i="1" l="1"/>
  <c r="J24" i="1"/>
  <c r="L24" i="1" l="1"/>
  <c r="M24" i="1" s="1"/>
  <c r="I25" i="1" a="1"/>
  <c r="K25" i="1" s="1"/>
  <c r="J25" i="1" l="1"/>
  <c r="I25" i="1"/>
  <c r="L25" i="1" l="1"/>
  <c r="M25" i="1" s="1"/>
  <c r="I26" i="1" a="1"/>
  <c r="I26" i="1" s="1"/>
  <c r="J26" i="1" l="1"/>
  <c r="K26" i="1"/>
  <c r="L26" i="1" l="1"/>
  <c r="M26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<sst xmlns="http://schemas.openxmlformats.org/spreadsheetml/2006/main" count="34" uniqueCount="32">
  <si>
    <t>Z_1</t>
  </si>
  <si>
    <t>Z_2</t>
  </si>
  <si>
    <t>Z_3</t>
  </si>
  <si>
    <t>x_1</t>
  </si>
  <si>
    <t>x_2</t>
  </si>
  <si>
    <t>x_3</t>
  </si>
  <si>
    <t>r_12</t>
  </si>
  <si>
    <t>r_13</t>
  </si>
  <si>
    <t>S_1</t>
  </si>
  <si>
    <t>S_2</t>
  </si>
  <si>
    <t>S_3</t>
  </si>
  <si>
    <t>E[R]</t>
  </si>
  <si>
    <t>s</t>
  </si>
  <si>
    <t>S_Min</t>
  </si>
  <si>
    <t>K</t>
  </si>
  <si>
    <t>t</t>
  </si>
  <si>
    <t>V</t>
  </si>
  <si>
    <t>rf</t>
  </si>
  <si>
    <t>v</t>
  </si>
  <si>
    <t>d1</t>
  </si>
  <si>
    <t>d2</t>
  </si>
  <si>
    <t>N_d1</t>
  </si>
  <si>
    <t>N_d2</t>
  </si>
  <si>
    <t>TExpire</t>
  </si>
  <si>
    <t>tCount</t>
  </si>
  <si>
    <t>Code</t>
  </si>
  <si>
    <t>Black Scholes</t>
  </si>
  <si>
    <t>left</t>
  </si>
  <si>
    <t>right</t>
  </si>
  <si>
    <t>Option price over time</t>
  </si>
  <si>
    <t>Vol as function of data over time</t>
  </si>
  <si>
    <t>SMin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</si>
</sst>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3" borderId="0" xfId="0" applyFont="1" applyFill="1"/>
    <xf numFmtId="0" fontId="1" fillId="2" borderId="1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9" fontId="1" fillId="3" borderId="2" xfId="1" applyFont="1" applyFill="1" applyBorder="1"/>
    <xf numFmtId="9" fontId="1" fillId="3" borderId="3" xfId="1" applyFont="1" applyFill="1" applyBorder="1"/>
    <xf numFmtId="9" fontId="1" fillId="3" borderId="0" xfId="0" applyNumberFormat="1" applyFont="1" applyFill="1"/>
    <xf numFmtId="9" fontId="1" fillId="2" borderId="5" xfId="1" applyFont="1" applyFill="1" applyBorder="1"/>
    <xf numFmtId="10" fontId="1" fillId="3" borderId="0" xfId="0" applyNumberFormat="1" applyFont="1" applyFill="1"/>
    <xf numFmtId="0" fontId="1" fillId="4" borderId="0" xfId="2" applyFont="1" applyFill="1"/>
    <xf numFmtId="0" fontId="1" fillId="5" borderId="0" xfId="0" applyFont="1" applyFill="1"/>
  </cellXfs>
  <cellStyles count="3">
    <cellStyle name="Normal" xfId="0" builtinId="0"/>
    <cellStyle name="Normal 2" xfId="2" xr:uid="{27B67508-FB3A-A54B-BEAE-4C920957C1DF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Sheet1!$I$12</c:f>
              <c:strCache>
                <c:ptCount val="1"/>
                <c:pt idx="0">
                  <c:v>S_1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Sheet1!$I$13:$I$26</c:f>
              <c:numCache>
                <c:formatCode>General</c:formatCode>
                <c:ptCount val="14"/>
                <c:pt idx="0">
                  <c:v>100</c:v>
                </c:pt>
                <c:pt idx="1">
                  <c:v>105.27780288890176</c:v>
                </c:pt>
                <c:pt idx="2">
                  <c:v>105.84467989338002</c:v>
                </c:pt>
                <c:pt idx="3">
                  <c:v>108.14158469285661</c:v>
                </c:pt>
                <c:pt idx="4">
                  <c:v>111.70175264715225</c:v>
                </c:pt>
                <c:pt idx="5">
                  <c:v>113.1188560189216</c:v>
                </c:pt>
                <c:pt idx="6">
                  <c:v>113.98226175037895</c:v>
                </c:pt>
                <c:pt idx="7">
                  <c:v>119.82218384930319</c:v>
                </c:pt>
                <c:pt idx="8">
                  <c:v>124.96476820328266</c:v>
                </c:pt>
                <c:pt idx="9">
                  <c:v>124.42201815287429</c:v>
                </c:pt>
                <c:pt idx="10">
                  <c:v>126.18877587831381</c:v>
                </c:pt>
                <c:pt idx="11">
                  <c:v>129.91659762462817</c:v>
                </c:pt>
                <c:pt idx="12">
                  <c:v>131.91208982956397</c:v>
                </c:pt>
                <c:pt idx="13">
                  <c:v>134.95728493091005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A3-4F41-A49E-6065E30404FD}"/>
            </c:ext>
          </c:extLst>
        </c:ser>
        <c:ser>
          <c:idx val="1"/>
          <c:order val="1"/>
          <c:tx>
            <c:strRef>
              <c:f>Sheet1!$J$12</c:f>
              <c:strCache>
                <c:ptCount val="1"/>
                <c:pt idx="0">
                  <c:v>S_2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Sheet1!$J$13:$J$26</c:f>
              <c:numCache>
                <c:formatCode>General</c:formatCode>
                <c:ptCount val="14"/>
                <c:pt idx="0">
                  <c:v>100</c:v>
                </c:pt>
                <c:pt idx="1">
                  <c:v>98.002324189478216</c:v>
                </c:pt>
                <c:pt idx="2">
                  <c:v>99.704166144810017</c:v>
                </c:pt>
                <c:pt idx="3">
                  <c:v>103.55662328329547</c:v>
                </c:pt>
                <c:pt idx="4">
                  <c:v>103.48059640427103</c:v>
                </c:pt>
                <c:pt idx="5">
                  <c:v>101.89150760217449</c:v>
                </c:pt>
                <c:pt idx="6">
                  <c:v>100.41194744025249</c:v>
                </c:pt>
                <c:pt idx="7">
                  <c:v>111.18828587220993</c:v>
                </c:pt>
                <c:pt idx="8">
                  <c:v>113.36687252166993</c:v>
                </c:pt>
                <c:pt idx="9">
                  <c:v>121.06550265909432</c:v>
                </c:pt>
                <c:pt idx="10">
                  <c:v>129.27829893260181</c:v>
                </c:pt>
                <c:pt idx="11">
                  <c:v>133.67349826882966</c:v>
                </c:pt>
                <c:pt idx="12">
                  <c:v>130.73688015767982</c:v>
                </c:pt>
                <c:pt idx="13">
                  <c:v>137.08939764339706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A3-4F41-A49E-6065E30404FD}"/>
            </c:ext>
          </c:extLst>
        </c:ser>
        <c:ser>
          <c:idx val="2"/>
          <c:order val="2"/>
          <c:tx>
            <c:strRef>
              <c:f>Sheet1!$K$12</c:f>
              <c:strCache>
                <c:ptCount val="1"/>
                <c:pt idx="0">
                  <c:v>S_3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Sheet1!$K$13:$K$26</c:f>
              <c:numCache>
                <c:formatCode>General</c:formatCode>
                <c:ptCount val="14"/>
                <c:pt idx="0">
                  <c:v>100</c:v>
                </c:pt>
                <c:pt idx="1">
                  <c:v>88.426398739600714</c:v>
                </c:pt>
                <c:pt idx="2">
                  <c:v>90.216882817730138</c:v>
                </c:pt>
                <c:pt idx="3">
                  <c:v>91.201672916636539</c:v>
                </c:pt>
                <c:pt idx="4">
                  <c:v>92.588925493455719</c:v>
                </c:pt>
                <c:pt idx="5">
                  <c:v>93.782388657415197</c:v>
                </c:pt>
                <c:pt idx="6">
                  <c:v>97.331245691853809</c:v>
                </c:pt>
                <c:pt idx="7">
                  <c:v>89.550067570263806</c:v>
                </c:pt>
                <c:pt idx="8">
                  <c:v>83.645629756750338</c:v>
                </c:pt>
                <c:pt idx="9">
                  <c:v>89.572864189582361</c:v>
                </c:pt>
                <c:pt idx="10">
                  <c:v>92.009916123073424</c:v>
                </c:pt>
                <c:pt idx="11">
                  <c:v>94.981129703254794</c:v>
                </c:pt>
                <c:pt idx="12">
                  <c:v>94.182758074461546</c:v>
                </c:pt>
                <c:pt idx="13">
                  <c:v>97.129282870580383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9A3-4F41-A49E-6065E30404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66314080"/>
        <c:axId val="1566315712"/>
      </c:lineChart>
      <c:catAx>
        <c:axId val="15663140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315712"/>
        <c:crosses val="autoZero"/>
        <c:auto val="1"/>
        <c:lblAlgn val="ctr"/>
        <c:lblOffset val="100"/>
        <c:noMultiLvlLbl val="0"/>
      </c:catAx>
      <c:valAx>
        <c:axId val="1566315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66314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196850</xdr:colOff>
      <xdr:row>7</xdr:row>
      <xdr:rowOff>25400</xdr:rowOff>
    </xdr:from>
    <xdr:to>
      <xdr:col>22</xdr:col>
      <xdr:colOff>641350</xdr:colOff>
      <xdr:row>25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D0A98BB-A9DD-ED4B-9921-504703154A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F82FC-3C08-0343-996E-885EFA9682EE}">
  <dimension ref="A2:Q26"/>
  <sheetViews>
    <sheetView topLeftCell="B1" workbookViewId="0">
      <selection activeCell="M12" sqref="M12:M26"/>
    </sheetView>
  </sheetViews>
  <sheetFormatPr baseColWidth="10" defaultRowHeight="26" x14ac:dyDescent="0.3"/>
  <cols>
    <col min="1" max="12" width="10.83203125" style="1"/>
    <col min="13" max="13" width="13.33203125" style="1" bestFit="1" customWidth="1"/>
    <col min="14" max="15" width="20" style="1" bestFit="1" customWidth="1"/>
    <col min="16" max="16" width="11.5" style="1" bestFit="1" customWidth="1"/>
    <col min="17" max="16384" width="10.83203125" style="1"/>
  </cols>
  <sheetData>
    <row r="2" spans="1:17" x14ac:dyDescent="0.3">
      <c r="M2" s="1" t="s">
        <v>23</v>
      </c>
    </row>
    <row r="3" spans="1:17" x14ac:dyDescent="0.3">
      <c r="M3" s="1">
        <v>14</v>
      </c>
    </row>
    <row r="4" spans="1:17" x14ac:dyDescent="0.3">
      <c r="E4" s="1" t="s">
        <v>6</v>
      </c>
      <c r="F4" s="1" t="s">
        <v>7</v>
      </c>
      <c r="M4" s="1" t="s">
        <v>18</v>
      </c>
    </row>
    <row r="5" spans="1:17" x14ac:dyDescent="0.3">
      <c r="D5" s="4">
        <v>1</v>
      </c>
      <c r="E5" s="10">
        <v>0</v>
      </c>
      <c r="F5" s="11">
        <v>-0.85</v>
      </c>
      <c r="M5" s="12">
        <v>0.02</v>
      </c>
      <c r="N5" s="12"/>
      <c r="O5" s="12"/>
    </row>
    <row r="6" spans="1:17" x14ac:dyDescent="0.3">
      <c r="D6" s="5"/>
      <c r="E6" s="6">
        <v>1</v>
      </c>
      <c r="F6" s="13">
        <f ca="1">CORREL(x_2,x_3)</f>
        <v>8.516204693714377E-2</v>
      </c>
      <c r="M6" s="1" t="s">
        <v>17</v>
      </c>
    </row>
    <row r="7" spans="1:17" x14ac:dyDescent="0.3">
      <c r="D7" s="7"/>
      <c r="E7" s="8"/>
      <c r="F7" s="9">
        <v>1</v>
      </c>
      <c r="M7" s="14">
        <v>5.0000000000000001E-3</v>
      </c>
      <c r="N7" s="14"/>
      <c r="O7" s="14"/>
    </row>
    <row r="9" spans="1:17" x14ac:dyDescent="0.3">
      <c r="H9" s="1" t="s">
        <v>11</v>
      </c>
      <c r="I9" s="12">
        <v>0.01</v>
      </c>
      <c r="J9" s="12">
        <v>0.02</v>
      </c>
      <c r="K9" s="12">
        <v>0.03</v>
      </c>
      <c r="M9" s="2" t="s">
        <v>14</v>
      </c>
      <c r="N9" s="2"/>
      <c r="O9" s="2"/>
    </row>
    <row r="10" spans="1:17" x14ac:dyDescent="0.3">
      <c r="H10" s="1" t="s">
        <v>12</v>
      </c>
      <c r="I10" s="12">
        <v>0.02</v>
      </c>
      <c r="J10" s="12">
        <v>0.04</v>
      </c>
      <c r="K10" s="12">
        <v>0.06</v>
      </c>
      <c r="M10" s="3">
        <v>100</v>
      </c>
      <c r="N10" s="3"/>
      <c r="O10" s="3"/>
    </row>
    <row r="12" spans="1:17" x14ac:dyDescent="0.3">
      <c r="A12" s="2" t="s">
        <v>24</v>
      </c>
      <c r="B12" s="2" t="s">
        <v>15</v>
      </c>
      <c r="I12" s="2" t="s">
        <v>8</v>
      </c>
      <c r="J12" s="2" t="s">
        <v>9</v>
      </c>
      <c r="K12" s="2" t="s">
        <v>10</v>
      </c>
      <c r="L12" s="1" t="s">
        <v>13</v>
      </c>
      <c r="M12" s="2" t="s">
        <v>16</v>
      </c>
      <c r="N12" s="2" t="s">
        <v>21</v>
      </c>
      <c r="O12" s="2" t="s">
        <v>22</v>
      </c>
      <c r="P12" s="1" t="s">
        <v>19</v>
      </c>
      <c r="Q12" s="1" t="s">
        <v>20</v>
      </c>
    </row>
    <row r="13" spans="1:17" s="2" customFormat="1" x14ac:dyDescent="0.3">
      <c r="A13" s="2">
        <v>0</v>
      </c>
      <c r="B13" s="2" cm="1">
        <f t="array" ref="B13:B26">TExpire-tCount</f>
        <v>14</v>
      </c>
      <c r="C13" s="2" t="s">
        <v>0</v>
      </c>
      <c r="D13" s="2" t="s">
        <v>1</v>
      </c>
      <c r="E13" s="2" t="s">
        <v>2</v>
      </c>
      <c r="F13" s="2" t="s">
        <v>3</v>
      </c>
      <c r="G13" s="2" t="s">
        <v>4</v>
      </c>
      <c r="H13" s="2" t="s">
        <v>5</v>
      </c>
      <c r="I13" s="16">
        <v>100</v>
      </c>
      <c r="J13" s="16">
        <v>100</v>
      </c>
      <c r="K13" s="16">
        <v>100</v>
      </c>
      <c r="L13" s="2">
        <f>MIN(I13:K13)</f>
        <v>100</v>
      </c>
      <c r="M13" s="2">
        <f>K*EXP(-rf*t)*N_d2-S_Min*N_d1</f>
        <v>0.67950447670975933</v>
      </c>
      <c r="N13" s="15">
        <f>_xlfn.NORM.S.DIST(-d1_,TRUE)</f>
        <v>0.16531867114104459</v>
      </c>
      <c r="O13" s="15">
        <f>_xlfn.NORM.S.DIST(-d2_,TRUE)</f>
        <v>0.18459336841754645</v>
      </c>
      <c r="P13" s="2" cm="1">
        <f t="array" ref="P13:P26">(LN(L13/K) +t * (rf +v^2/2))/(v*SQRT(t))</f>
        <v>0.97283092056122478</v>
      </c>
      <c r="Q13" s="2" cm="1">
        <f t="array" ref="Q13:Q26">d1_-v*SQRT(t)</f>
        <v>0.897997772825746</v>
      </c>
    </row>
    <row r="14" spans="1:17" x14ac:dyDescent="0.3">
      <c r="A14" s="1">
        <v>1</v>
      </c>
      <c r="B14" s="1">
        <v>13</v>
      </c>
      <c r="C14" s="16">
        <f ca="1">_xlfn.NORM.S.INV(RAND())</f>
        <v>2.1389014444508763</v>
      </c>
      <c r="D14" s="16">
        <f ca="1">_xlfn.NORM.S.INV(RAND())</f>
        <v>-0.99941895263044578</v>
      </c>
      <c r="E14" s="16">
        <f ca="1">_xlfn.NORM.S.INV(RAND())</f>
        <v>-1.1596191939227933</v>
      </c>
      <c r="F14" s="1" cm="1">
        <f t="array" aca="1" ref="F14:F26" ca="1">Z_1</f>
        <v>2.1389014444508763</v>
      </c>
      <c r="G14" s="1" cm="1">
        <f t="array" aca="1" ref="G14:G26" ca="1">Z_1*r_12+SQRT(1-r_12^2)*Z_2</f>
        <v>-0.99941895263044578</v>
      </c>
      <c r="H14" s="1" cm="1">
        <f t="array" aca="1" ref="H14:H26" ca="1">Z_1*r_13+SQRT(1-r_13^2)*Z_3</f>
        <v>-2.4289335433998822</v>
      </c>
      <c r="I14" s="16">
        <f t="array" aca="1" ref="I14:K14" ca="1">(I13:K13)*(1+E_R+s*F14:H14)</f>
        <v>105.27780288890176</v>
      </c>
      <c r="J14" s="16">
        <f ca="1"/>
        <v>98.002324189478216</v>
      </c>
      <c r="K14" s="16">
        <f ca="1"/>
        <v>88.426398739600714</v>
      </c>
      <c r="L14" s="2">
        <f t="shared" ref="L14:L26" ca="1" si="0">MIN(I14:K14)</f>
        <v>88.426398739600714</v>
      </c>
      <c r="M14" s="2">
        <f ca="1">K*EXP(-rf*t)*N_d2-S_Min*N_d1</f>
        <v>2.7158772406753133</v>
      </c>
      <c r="N14" s="15">
        <f>_xlfn.NORM.S.DIST(-d1_,TRUE)</f>
        <v>0.17426528022922039</v>
      </c>
      <c r="O14" s="15">
        <f>_xlfn.NORM.S.DIST(-d2_,TRUE)</f>
        <v>0.19342821200262467</v>
      </c>
      <c r="P14" s="1">
        <v>0.9374433316206372</v>
      </c>
      <c r="Q14" s="1">
        <v>0.86533230611135736</v>
      </c>
    </row>
    <row r="15" spans="1:17" x14ac:dyDescent="0.3">
      <c r="A15" s="2">
        <v>2</v>
      </c>
      <c r="B15" s="1">
        <v>12</v>
      </c>
      <c r="C15" s="16">
        <f t="shared" ref="C15:E26" ca="1" si="1">_xlfn.NORM.S.INV(RAND())</f>
        <v>-0.23077088003229013</v>
      </c>
      <c r="D15" s="16">
        <f t="shared" ca="1" si="1"/>
        <v>-6.586694004280598E-2</v>
      </c>
      <c r="E15" s="16">
        <f t="shared" ca="1" si="1"/>
        <v>-0.68089483973857579</v>
      </c>
      <c r="F15" s="1">
        <f ca="1"/>
        <v>-0.23077088003229013</v>
      </c>
      <c r="G15" s="1">
        <f ca="1"/>
        <v>-6.586694004280598E-2</v>
      </c>
      <c r="H15" s="1">
        <f ca="1"/>
        <v>-0.16252836565204298</v>
      </c>
      <c r="I15" s="16">
        <f t="array" aca="1" ref="I15:K15" ca="1">(I14:K14)*(1+E_R+s*F15:H15)</f>
        <v>105.84467989338002</v>
      </c>
      <c r="J15" s="16">
        <f ca="1"/>
        <v>99.704166144810017</v>
      </c>
      <c r="K15" s="16">
        <f ca="1"/>
        <v>90.216882817730138</v>
      </c>
      <c r="L15" s="2">
        <f t="shared" ca="1" si="0"/>
        <v>90.216882817730138</v>
      </c>
      <c r="M15" s="2">
        <f ca="1">K*EXP(-rf*t)*N_d2-S_Min*N_d1</f>
        <v>2.5170169061815777</v>
      </c>
      <c r="N15" s="15">
        <f>_xlfn.NORM.S.DIST(-d1_,TRUE)</f>
        <v>0.18388285401175625</v>
      </c>
      <c r="O15" s="15">
        <f>_xlfn.NORM.S.DIST(-d2_,TRUE)</f>
        <v>0.20287825796575029</v>
      </c>
      <c r="P15" s="1">
        <v>0.9006664199358162</v>
      </c>
      <c r="Q15" s="1">
        <v>0.83138438763306111</v>
      </c>
    </row>
    <row r="16" spans="1:17" x14ac:dyDescent="0.3">
      <c r="A16" s="1">
        <v>3</v>
      </c>
      <c r="B16" s="1">
        <v>11</v>
      </c>
      <c r="C16" s="16">
        <f t="shared" ca="1" si="1"/>
        <v>0.58503554538136382</v>
      </c>
      <c r="D16" s="16">
        <f t="shared" ca="1" si="1"/>
        <v>0.46597195670092451</v>
      </c>
      <c r="E16" s="16">
        <f t="shared" ca="1" si="1"/>
        <v>0.34019784202576492</v>
      </c>
      <c r="F16" s="1">
        <f ca="1"/>
        <v>0.58503554538136382</v>
      </c>
      <c r="G16" s="1">
        <f ca="1"/>
        <v>0.46597195670092451</v>
      </c>
      <c r="H16" s="1">
        <f ca="1"/>
        <v>-0.31806988002160153</v>
      </c>
      <c r="I16" s="16">
        <f t="array" aca="1" ref="I16:K16" ca="1">(I15:K15)*(1+E_R+s*F16:H16)</f>
        <v>108.14158469285661</v>
      </c>
      <c r="J16" s="16">
        <f ca="1"/>
        <v>103.55662328329547</v>
      </c>
      <c r="K16" s="16">
        <f ca="1"/>
        <v>91.201672916636539</v>
      </c>
      <c r="L16" s="2">
        <f t="shared" ca="1" si="0"/>
        <v>91.201672916636539</v>
      </c>
      <c r="M16" s="2">
        <f ca="1">K*EXP(-rf*t)*N_d2-S_Min*N_d1</f>
        <v>2.4455404121753368</v>
      </c>
      <c r="N16" s="15">
        <f>_xlfn.NORM.S.DIST(-d1_,TRUE)</f>
        <v>0.19425505229048454</v>
      </c>
      <c r="O16" s="15">
        <f>_xlfn.NORM.S.DIST(-d2_,TRUE)</f>
        <v>0.21301893851341361</v>
      </c>
      <c r="P16" s="1">
        <v>0.862322445492404</v>
      </c>
      <c r="Q16" s="1">
        <v>0.79598994968529602</v>
      </c>
    </row>
    <row r="17" spans="1:17" x14ac:dyDescent="0.3">
      <c r="A17" s="2">
        <v>4</v>
      </c>
      <c r="B17" s="1">
        <v>10</v>
      </c>
      <c r="C17" s="16">
        <f t="shared" ca="1" si="1"/>
        <v>1.1460679600762369</v>
      </c>
      <c r="D17" s="16">
        <f t="shared" ca="1" si="1"/>
        <v>-0.51835393927833351</v>
      </c>
      <c r="E17" s="16">
        <f t="shared" ca="1" si="1"/>
        <v>1.3813504374793821</v>
      </c>
      <c r="F17" s="1">
        <f ca="1"/>
        <v>1.1460679600762369</v>
      </c>
      <c r="G17" s="1">
        <f ca="1"/>
        <v>-0.51835393927833351</v>
      </c>
      <c r="H17" s="1">
        <f ca="1"/>
        <v>-0.24648627003307999</v>
      </c>
      <c r="I17" s="16">
        <f t="array" aca="1" ref="I17:K17" ca="1">(I16:K16)*(1+E_R+s*F17:H17)</f>
        <v>111.70175264715225</v>
      </c>
      <c r="J17" s="16">
        <f ca="1"/>
        <v>103.48059640427103</v>
      </c>
      <c r="K17" s="16">
        <f ca="1"/>
        <v>92.588925493455719</v>
      </c>
      <c r="L17" s="2">
        <f t="shared" ca="1" si="0"/>
        <v>92.588925493455719</v>
      </c>
      <c r="M17" s="2">
        <f ca="1">K*EXP(-rf*t)*N_d2-S_Min*N_d1</f>
        <v>2.2765240836651586</v>
      </c>
      <c r="N17" s="15">
        <f>_xlfn.NORM.S.DIST(-d1_,TRUE)</f>
        <v>0.20548376104416805</v>
      </c>
      <c r="O17" s="15">
        <f>_xlfn.NORM.S.DIST(-d2_,TRUE)</f>
        <v>0.22394223913205602</v>
      </c>
      <c r="P17" s="1">
        <v>0.82219219164377844</v>
      </c>
      <c r="Q17" s="1">
        <v>0.75894663844041088</v>
      </c>
    </row>
    <row r="18" spans="1:17" x14ac:dyDescent="0.3">
      <c r="A18" s="1">
        <v>5</v>
      </c>
      <c r="B18" s="1">
        <v>9</v>
      </c>
      <c r="C18" s="16">
        <f t="shared" ca="1" si="1"/>
        <v>0.13432459123795185</v>
      </c>
      <c r="D18" s="16">
        <f t="shared" ca="1" si="1"/>
        <v>-0.88390984815365847</v>
      </c>
      <c r="E18" s="16">
        <f t="shared" ca="1" si="1"/>
        <v>-0.3245972648692293</v>
      </c>
      <c r="F18" s="1">
        <f ca="1"/>
        <v>0.13432459123795185</v>
      </c>
      <c r="G18" s="1">
        <f ca="1"/>
        <v>-0.88390984815365847</v>
      </c>
      <c r="H18" s="1">
        <f ca="1"/>
        <v>-0.2851681221415206</v>
      </c>
      <c r="I18" s="16">
        <f t="array" aca="1" ref="I18:K18" ca="1">(I17:K17)*(1+E_R+s*F18:H18)</f>
        <v>113.1188560189216</v>
      </c>
      <c r="J18" s="16">
        <f ca="1"/>
        <v>101.89150760217449</v>
      </c>
      <c r="K18" s="16">
        <f ca="1"/>
        <v>93.782388657415197</v>
      </c>
      <c r="L18" s="2">
        <f t="shared" ca="1" si="0"/>
        <v>93.782388657415197</v>
      </c>
      <c r="M18" s="2">
        <f ca="1">K*EXP(-rf*t)*N_d2-S_Min*N_d1</f>
        <v>2.122837282153295</v>
      </c>
      <c r="N18" s="15">
        <f>_xlfn.NORM.S.DIST(-d1_,TRUE)</f>
        <v>0.21769543758573318</v>
      </c>
      <c r="O18" s="15">
        <f>_xlfn.NORM.S.DIST(-d2_,TRUE)</f>
        <v>0.23576249777925118</v>
      </c>
      <c r="P18" s="1">
        <v>0.77999999999999992</v>
      </c>
      <c r="Q18" s="1">
        <v>0.72</v>
      </c>
    </row>
    <row r="19" spans="1:17" x14ac:dyDescent="0.3">
      <c r="A19" s="2">
        <v>6</v>
      </c>
      <c r="B19" s="1">
        <v>8</v>
      </c>
      <c r="C19" s="16">
        <f t="shared" ca="1" si="1"/>
        <v>-0.11836347986363743</v>
      </c>
      <c r="D19" s="16">
        <f t="shared" ca="1" si="1"/>
        <v>-0.86302342480267979</v>
      </c>
      <c r="E19" s="16">
        <f t="shared" ca="1" si="1"/>
        <v>5.7103374669263851E-2</v>
      </c>
      <c r="F19" s="1">
        <f ca="1"/>
        <v>-0.11836347986363743</v>
      </c>
      <c r="G19" s="1">
        <f ca="1"/>
        <v>-0.86302342480267979</v>
      </c>
      <c r="H19" s="1">
        <f ca="1"/>
        <v>0.1306900270658311</v>
      </c>
      <c r="I19" s="16">
        <f t="array" aca="1" ref="I19:K19" ca="1">(I18:K18)*(1+E_R+s*F19:H19)</f>
        <v>113.98226175037895</v>
      </c>
      <c r="J19" s="16">
        <f ca="1"/>
        <v>100.41194744025249</v>
      </c>
      <c r="K19" s="16">
        <f ca="1"/>
        <v>97.331245691853809</v>
      </c>
      <c r="L19" s="2">
        <f t="shared" ca="1" si="0"/>
        <v>97.331245691853809</v>
      </c>
      <c r="M19" s="2">
        <f ca="1">K*EXP(-rf*t)*N_d2-S_Min*N_d1</f>
        <v>1.399192284871873</v>
      </c>
      <c r="N19" s="15">
        <f>_xlfn.NORM.S.DIST(-d1_,TRUE)</f>
        <v>0.23105068476057278</v>
      </c>
      <c r="O19" s="15">
        <f>_xlfn.NORM.S.DIST(-d2_,TRUE)</f>
        <v>0.24862516465261758</v>
      </c>
      <c r="P19" s="1">
        <v>0.73539105243400926</v>
      </c>
      <c r="Q19" s="1">
        <v>0.67882250993908544</v>
      </c>
    </row>
    <row r="20" spans="1:17" x14ac:dyDescent="0.3">
      <c r="A20" s="1">
        <v>7</v>
      </c>
      <c r="B20" s="1">
        <v>7</v>
      </c>
      <c r="C20" s="16">
        <f t="shared" ca="1" si="1"/>
        <v>2.0617679493470957</v>
      </c>
      <c r="D20" s="16">
        <f t="shared" ca="1" si="1"/>
        <v>2.1830319266463829</v>
      </c>
      <c r="E20" s="16">
        <f t="shared" ca="1" si="1"/>
        <v>-0.15171215224887266</v>
      </c>
      <c r="F20" s="1">
        <f ca="1"/>
        <v>2.0617679493470957</v>
      </c>
      <c r="G20" s="1">
        <f ca="1"/>
        <v>2.1830319266463829</v>
      </c>
      <c r="H20" s="1">
        <f ca="1"/>
        <v>-1.8324220922547414</v>
      </c>
      <c r="I20" s="16">
        <f t="array" aca="1" ref="I20:K20" ca="1">(I19:K19)*(1+E_R+s*F20:H20)</f>
        <v>119.82218384930319</v>
      </c>
      <c r="J20" s="16">
        <f ca="1"/>
        <v>111.18828587220993</v>
      </c>
      <c r="K20" s="16">
        <f ca="1"/>
        <v>89.550067570263806</v>
      </c>
      <c r="L20" s="2">
        <f t="shared" ca="1" si="0"/>
        <v>89.550067570263806</v>
      </c>
      <c r="M20" s="2">
        <f ca="1">K*EXP(-rf*t)*N_d2-S_Min*N_d1</f>
        <v>3.3606800469705753</v>
      </c>
      <c r="N20" s="15">
        <f>_xlfn.NORM.S.DIST(-d1_,TRUE)</f>
        <v>0.24575934539064115</v>
      </c>
      <c r="O20" s="15">
        <f>_xlfn.NORM.S.DIST(-d2_,TRUE)</f>
        <v>0.26272062693110959</v>
      </c>
      <c r="P20" s="1">
        <v>0.68789534087679349</v>
      </c>
      <c r="Q20" s="1">
        <v>0.63498031465550164</v>
      </c>
    </row>
    <row r="21" spans="1:17" x14ac:dyDescent="0.3">
      <c r="A21" s="2">
        <v>8</v>
      </c>
      <c r="B21" s="1">
        <v>6</v>
      </c>
      <c r="C21" s="16">
        <f t="shared" ca="1" si="1"/>
        <v>1.6459233126843793</v>
      </c>
      <c r="D21" s="16">
        <f t="shared" ca="1" si="1"/>
        <v>-1.0158234662442211E-2</v>
      </c>
      <c r="E21" s="16">
        <f t="shared" ca="1" si="1"/>
        <v>-0.37942270011014734</v>
      </c>
      <c r="F21" s="1">
        <f ca="1"/>
        <v>1.6459233126843793</v>
      </c>
      <c r="G21" s="1">
        <f ca="1"/>
        <v>-1.0158234662442211E-2</v>
      </c>
      <c r="H21" s="1">
        <f ca="1"/>
        <v>-1.5989081254983719</v>
      </c>
      <c r="I21" s="16">
        <f t="array" aca="1" ref="I21:K21" ca="1">(I20:K20)*(1+E_R+s*F21:H21)</f>
        <v>124.96476820328266</v>
      </c>
      <c r="J21" s="16">
        <f ca="1"/>
        <v>113.36687252166993</v>
      </c>
      <c r="K21" s="16">
        <f ca="1"/>
        <v>83.645629756750338</v>
      </c>
      <c r="L21" s="2">
        <f t="shared" ca="1" si="0"/>
        <v>83.645629756750338</v>
      </c>
      <c r="M21" s="2">
        <f ca="1">K*EXP(-rf*t)*N_d2-S_Min*N_d1</f>
        <v>5.0842118937719079</v>
      </c>
      <c r="N21" s="15">
        <f>_xlfn.NORM.S.DIST(-d1_,TRUE)</f>
        <v>0.26210563130492759</v>
      </c>
      <c r="O21" s="15">
        <f>_xlfn.NORM.S.DIST(-d2_,TRUE)</f>
        <v>0.27830724706728915</v>
      </c>
      <c r="P21" s="1">
        <v>0.63686733312362631</v>
      </c>
      <c r="Q21" s="1">
        <v>0.58787753826796274</v>
      </c>
    </row>
    <row r="22" spans="1:17" x14ac:dyDescent="0.3">
      <c r="A22" s="1">
        <v>9</v>
      </c>
      <c r="B22" s="1">
        <v>5</v>
      </c>
      <c r="C22" s="16">
        <f t="shared" ca="1" si="1"/>
        <v>-0.7171612280052696</v>
      </c>
      <c r="D22" s="16">
        <f t="shared" ca="1" si="1"/>
        <v>1.1977248216741625</v>
      </c>
      <c r="E22" s="16">
        <f t="shared" ca="1" si="1"/>
        <v>0.13560411349736842</v>
      </c>
      <c r="F22" s="1">
        <f ca="1"/>
        <v>-0.7171612280052696</v>
      </c>
      <c r="G22" s="1">
        <f ca="1"/>
        <v>1.1977248216741625</v>
      </c>
      <c r="H22" s="1">
        <f ca="1"/>
        <v>0.68102094316802009</v>
      </c>
      <c r="I22" s="16">
        <f t="array" aca="1" ref="I22:K22" ca="1">(I21:K21)*(1+E_R+s*F22:H22)</f>
        <v>124.42201815287429</v>
      </c>
      <c r="J22" s="16">
        <f ca="1"/>
        <v>121.06550265909432</v>
      </c>
      <c r="K22" s="16">
        <f ca="1"/>
        <v>89.572864189582361</v>
      </c>
      <c r="L22" s="2">
        <f t="shared" ca="1" si="0"/>
        <v>89.572864189582361</v>
      </c>
      <c r="M22" s="2">
        <f ca="1">K*EXP(-rf*t)*N_d2-S_Min*N_d1</f>
        <v>3.7204775277130508</v>
      </c>
      <c r="N22" s="15">
        <f>_xlfn.NORM.S.DIST(-d1_,TRUE)</f>
        <v>0.28049297049273553</v>
      </c>
      <c r="O22" s="15">
        <f>_xlfn.NORM.S.DIST(-d2_,TRUE)</f>
        <v>0.29575251849745826</v>
      </c>
      <c r="P22" s="1">
        <v>0.58137767414994534</v>
      </c>
      <c r="Q22" s="1">
        <v>0.53665631459994956</v>
      </c>
    </row>
    <row r="23" spans="1:17" x14ac:dyDescent="0.3">
      <c r="A23" s="2">
        <v>10</v>
      </c>
      <c r="B23" s="1">
        <v>4</v>
      </c>
      <c r="C23" s="16">
        <f t="shared" ca="1" si="1"/>
        <v>0.2099859621585401</v>
      </c>
      <c r="D23" s="16">
        <f t="shared" ca="1" si="1"/>
        <v>1.1959406464105844</v>
      </c>
      <c r="E23" s="16">
        <f t="shared" ca="1" si="1"/>
        <v>0.25047533853792664</v>
      </c>
      <c r="F23" s="1">
        <f ca="1"/>
        <v>0.2099859621585401</v>
      </c>
      <c r="G23" s="1">
        <f ca="1"/>
        <v>1.1959406464105844</v>
      </c>
      <c r="H23" s="1">
        <f ca="1"/>
        <v>-4.654199581155069E-2</v>
      </c>
      <c r="I23" s="16">
        <f t="array" aca="1" ref="I23:K23" ca="1">(I22:K22)*(1+E_R+s*F23:H23)</f>
        <v>126.18877587831381</v>
      </c>
      <c r="J23" s="16">
        <f ca="1"/>
        <v>129.27829893260181</v>
      </c>
      <c r="K23" s="16">
        <f ca="1"/>
        <v>92.009916123073424</v>
      </c>
      <c r="L23" s="2">
        <f t="shared" ca="1" si="0"/>
        <v>92.009916123073424</v>
      </c>
      <c r="M23" s="2">
        <f ca="1">K*EXP(-rf*t)*N_d2-S_Min*N_d1</f>
        <v>3.1924981796274636</v>
      </c>
      <c r="N23" s="15">
        <f>_xlfn.NORM.S.DIST(-d1_,TRUE)</f>
        <v>0.30153178754696619</v>
      </c>
      <c r="O23" s="15">
        <f>_xlfn.NORM.S.DIST(-d2_,TRUE)</f>
        <v>0.31561369651622251</v>
      </c>
      <c r="P23" s="1">
        <v>0.52</v>
      </c>
      <c r="Q23" s="1">
        <v>0.48000000000000004</v>
      </c>
    </row>
    <row r="24" spans="1:17" x14ac:dyDescent="0.3">
      <c r="A24" s="1">
        <v>11</v>
      </c>
      <c r="B24" s="1">
        <v>3</v>
      </c>
      <c r="C24" s="16">
        <f t="shared" ca="1" si="1"/>
        <v>0.97708134910079403</v>
      </c>
      <c r="D24" s="16">
        <f t="shared" ca="1" si="1"/>
        <v>0.34994917409132564</v>
      </c>
      <c r="E24" s="16">
        <f t="shared" ca="1" si="1"/>
        <v>1.6491135471305298</v>
      </c>
      <c r="F24" s="1">
        <f ca="1"/>
        <v>0.97708134910079403</v>
      </c>
      <c r="G24" s="1">
        <f ca="1"/>
        <v>0.34994917409132564</v>
      </c>
      <c r="H24" s="1">
        <f ca="1"/>
        <v>3.8205319849628161E-2</v>
      </c>
      <c r="I24" s="16">
        <f t="array" aca="1" ref="I24:K24" ca="1">(I23:K23)*(1+E_R+s*F24:H24)</f>
        <v>129.91659762462817</v>
      </c>
      <c r="J24" s="16">
        <f ca="1"/>
        <v>133.67349826882966</v>
      </c>
      <c r="K24" s="16">
        <f ca="1"/>
        <v>94.981129703254794</v>
      </c>
      <c r="L24" s="2">
        <f t="shared" ca="1" si="0"/>
        <v>94.981129703254794</v>
      </c>
      <c r="M24" s="2">
        <f ca="1">K*EXP(-rf*t)*N_d2-S_Min*N_d1</f>
        <v>2.391150808933812</v>
      </c>
      <c r="N24" s="15">
        <f>_xlfn.NORM.S.DIST(-d1_,TRUE)</f>
        <v>0.32623509811860463</v>
      </c>
      <c r="O24" s="15">
        <f>_xlfn.NORM.S.DIST(-d2_,TRUE)</f>
        <v>0.33881762706621943</v>
      </c>
      <c r="P24" s="1">
        <v>0.4503332099679081</v>
      </c>
      <c r="Q24" s="1">
        <v>0.41569219381653055</v>
      </c>
    </row>
    <row r="25" spans="1:17" x14ac:dyDescent="0.3">
      <c r="A25" s="2">
        <v>12</v>
      </c>
      <c r="B25" s="1">
        <v>2</v>
      </c>
      <c r="C25" s="16">
        <f t="shared" ca="1" si="1"/>
        <v>0.26798971086875284</v>
      </c>
      <c r="D25" s="16">
        <f t="shared" ca="1" si="1"/>
        <v>-1.0492147189198324</v>
      </c>
      <c r="E25" s="16">
        <f t="shared" ca="1" si="1"/>
        <v>-0.78267904546550049</v>
      </c>
      <c r="F25" s="1">
        <f ca="1"/>
        <v>0.26798971086875284</v>
      </c>
      <c r="G25" s="1">
        <f ca="1"/>
        <v>-1.0492147189198324</v>
      </c>
      <c r="H25" s="1">
        <f ca="1"/>
        <v>-0.64009302537032997</v>
      </c>
      <c r="I25" s="16">
        <f t="array" aca="1" ref="I25:K25" ca="1">(I24:K24)*(1+E_R+s*F25:H25)</f>
        <v>131.91208982956397</v>
      </c>
      <c r="J25" s="16">
        <f ca="1"/>
        <v>130.73688015767982</v>
      </c>
      <c r="K25" s="16">
        <f ca="1"/>
        <v>94.182758074461546</v>
      </c>
      <c r="L25" s="2">
        <f t="shared" ca="1" si="0"/>
        <v>94.182758074461546</v>
      </c>
      <c r="M25" s="2">
        <f ca="1">K*EXP(-rf*t)*N_d2-S_Min*N_d1</f>
        <v>2.7688013021397708</v>
      </c>
      <c r="N25" s="15">
        <f>_xlfn.NORM.S.DIST(-d1_,TRUE)</f>
        <v>0.35655013839212546</v>
      </c>
      <c r="O25" s="15">
        <f>_xlfn.NORM.S.DIST(-d2_,TRUE)</f>
        <v>0.367149970523104</v>
      </c>
      <c r="P25" s="1">
        <v>0.36769552621700463</v>
      </c>
      <c r="Q25" s="1">
        <v>0.33941125496954272</v>
      </c>
    </row>
    <row r="26" spans="1:17" x14ac:dyDescent="0.3">
      <c r="A26" s="1">
        <v>13</v>
      </c>
      <c r="B26" s="1">
        <v>1</v>
      </c>
      <c r="C26" s="16">
        <f t="shared" ca="1" si="1"/>
        <v>0.65425170857372184</v>
      </c>
      <c r="D26" s="16">
        <f t="shared" ca="1" si="1"/>
        <v>0.71475238625389903</v>
      </c>
      <c r="E26" s="16">
        <f t="shared" ca="1" si="1"/>
        <v>1.0963413907801141</v>
      </c>
      <c r="F26" s="1">
        <f ca="1"/>
        <v>0.65425170857372184</v>
      </c>
      <c r="G26" s="1">
        <f ca="1"/>
        <v>0.71475238625389903</v>
      </c>
      <c r="H26" s="1">
        <f ca="1"/>
        <v>2.141971212135152E-2</v>
      </c>
      <c r="I26" s="16">
        <f t="array" aca="1" ref="I26:K26" ca="1">(I25:K25)*(1+E_R+s*F26:H26)</f>
        <v>134.95728493091005</v>
      </c>
      <c r="J26" s="16">
        <f ca="1"/>
        <v>137.08939764339706</v>
      </c>
      <c r="K26" s="16">
        <f ca="1"/>
        <v>97.129282870580383</v>
      </c>
      <c r="L26" s="2">
        <f t="shared" ca="1" si="0"/>
        <v>97.129282870580383</v>
      </c>
      <c r="M26" s="2">
        <f ca="1">K*EXP(-rf*t)*N_d2-S_Min*N_d1</f>
        <v>1.7121617248250516</v>
      </c>
      <c r="N26" s="15">
        <f>_xlfn.NORM.S.DIST(-d1_,TRUE)</f>
        <v>0.39743188679823949</v>
      </c>
      <c r="O26" s="15">
        <f>_xlfn.NORM.S.DIST(-d2_,TRUE)</f>
        <v>0.40516512830220414</v>
      </c>
      <c r="P26" s="1">
        <v>0.26</v>
      </c>
      <c r="Q26" s="1">
        <v>0.24000000000000002</v>
      </c>
    </row>
  </sheetData>
  <phoneticPr fontId="3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2E075-D9E1-EF42-82AB-231B9C8756B2}">
  <dimension ref="B2:B14"/>
  <sheetViews>
    <sheetView tabSelected="1" workbookViewId="0"/>
  </sheetViews>
  <sheetFormatPr baseColWidth="10" defaultRowHeight="26" x14ac:dyDescent="0.3"/>
  <cols>
    <col min="1" max="16384" width="10.83203125" style="1"/>
  </cols>
  <sheetData>
    <row r="2" spans="2:2" x14ac:dyDescent="0.3">
      <c r="B2" s="1" t="s">
        <v>25</v>
      </c>
    </row>
    <row r="4" spans="2:2" x14ac:dyDescent="0.3">
      <c r="B4" s="1" t="s">
        <v>26</v>
      </c>
    </row>
    <row r="6" spans="2:2" x14ac:dyDescent="0.3">
      <c r="B6" s="1" t="s">
        <v>19</v>
      </c>
    </row>
    <row r="7" spans="2:2" x14ac:dyDescent="0.3">
      <c r="B7" s="1" t="s">
        <v>20</v>
      </c>
    </row>
    <row r="8" spans="2:2" x14ac:dyDescent="0.3">
      <c r="B8" s="1" t="s">
        <v>27</v>
      </c>
    </row>
    <row r="9" spans="2:2" x14ac:dyDescent="0.3">
      <c r="B9" s="1" t="s">
        <v>28</v>
      </c>
    </row>
    <row r="11" spans="2:2" x14ac:dyDescent="0.3">
      <c r="B11" s="1" t="s">
        <v>31</v>
      </c>
    </row>
    <row r="12" spans="2:2" x14ac:dyDescent="0.3">
      <c r="B12" s="1" t="s">
        <v>29</v>
      </c>
    </row>
    <row r="14" spans="2:2" x14ac:dyDescent="0.3">
      <c r="B14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24</vt:i4>
      </vt:variant>
    </vt:vector>
  </HeadingPairs>
  <TitlesOfParts>
    <vt:vector size="26" baseType="lpstr">
      <vt:lpstr>Sheet1</vt:lpstr>
      <vt:lpstr>Sheet2</vt:lpstr>
      <vt:lpstr>d1_</vt:lpstr>
      <vt:lpstr>d2_</vt:lpstr>
      <vt:lpstr>E_R</vt:lpstr>
      <vt:lpstr>K</vt:lpstr>
      <vt:lpstr>N_d1</vt:lpstr>
      <vt:lpstr>N_d2</vt:lpstr>
      <vt:lpstr>r_12</vt:lpstr>
      <vt:lpstr>r_13</vt:lpstr>
      <vt:lpstr>rf</vt:lpstr>
      <vt:lpstr>s</vt:lpstr>
      <vt:lpstr>S_1</vt:lpstr>
      <vt:lpstr>S_2</vt:lpstr>
      <vt:lpstr>S_3</vt:lpstr>
      <vt:lpstr>S_Min</vt:lpstr>
      <vt:lpstr>t</vt:lpstr>
      <vt:lpstr>tCount</vt:lpstr>
      <vt:lpstr>TExpire</vt:lpstr>
      <vt:lpstr>v</vt:lpstr>
      <vt:lpstr>x_1</vt:lpstr>
      <vt:lpstr>x_2</vt:lpstr>
      <vt:lpstr>x_3</vt:lpstr>
      <vt:lpstr>Z_1</vt:lpstr>
      <vt:lpstr>Z_2</vt:lpstr>
      <vt:lpstr>Z_3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2018-10-10T15:42:26Z</dcterms:created>
  <dcterms:modified xsi:type="dcterms:W3CDTF">2020-04-26T05:08:15Z</dcterms:modified>
</cp:coreProperties>
</file>