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学习\2021 - USC DSO570 The Analytics Edge, Data, Models, and Effective Decisions\02_Assignments\Assignment3\"/>
    </mc:Choice>
  </mc:AlternateContent>
  <xr:revisionPtr revIDLastSave="0" documentId="13_ncr:1_{C353E501-85FF-42CF-8BD3-A31AE75E4B39}" xr6:coauthVersionLast="46" xr6:coauthVersionMax="46" xr10:uidLastSave="{00000000-0000-0000-0000-000000000000}"/>
  <bookViews>
    <workbookView xWindow="-108" yWindow="-108" windowWidth="23256" windowHeight="12576" tabRatio="500" activeTab="7" xr2:uid="{00000000-000D-0000-FFFF-FFFF00000000}"/>
  </bookViews>
  <sheets>
    <sheet name="Member(s)" sheetId="2" r:id="rId1"/>
    <sheet name="a-b" sheetId="1" r:id="rId2"/>
    <sheet name="c" sheetId="8" r:id="rId3"/>
    <sheet name="d" sheetId="9" r:id="rId4"/>
    <sheet name="e-f" sheetId="10" r:id="rId5"/>
    <sheet name="g" sheetId="11" r:id="rId6"/>
    <sheet name="h" sheetId="13" r:id="rId7"/>
    <sheet name="i-j" sheetId="12" r:id="rId8"/>
  </sheets>
  <definedNames>
    <definedName name="solver_adj" localSheetId="1" hidden="1">'a-b'!$N$2:$N$7</definedName>
    <definedName name="solver_adj" localSheetId="3" hidden="1">d!$N$2:$N$7</definedName>
    <definedName name="solver_adj" localSheetId="4" hidden="1">'e-f'!$O$2:$O$7</definedName>
    <definedName name="solver_adj" localSheetId="6" hidden="1">h!$N$2:$N$7</definedName>
    <definedName name="solver_cvg" localSheetId="1" hidden="1">0.0001</definedName>
    <definedName name="solver_cvg" localSheetId="3" hidden="1">0.0001</definedName>
    <definedName name="solver_cvg" localSheetId="4" hidden="1">0.0001</definedName>
    <definedName name="solver_cvg" localSheetId="6" hidden="1">0.0001</definedName>
    <definedName name="solver_drv" localSheetId="1" hidden="1">2</definedName>
    <definedName name="solver_drv" localSheetId="3" hidden="1">2</definedName>
    <definedName name="solver_drv" localSheetId="4" hidden="1">2</definedName>
    <definedName name="solver_drv" localSheetId="6" hidden="1">2</definedName>
    <definedName name="solver_eng" localSheetId="1" hidden="1">1</definedName>
    <definedName name="solver_eng" localSheetId="3" hidden="1">1</definedName>
    <definedName name="solver_eng" localSheetId="4" hidden="1">1</definedName>
    <definedName name="solver_eng" localSheetId="6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est" localSheetId="6" hidden="1">1</definedName>
    <definedName name="solver_itr" localSheetId="1" hidden="1">2147483647</definedName>
    <definedName name="solver_itr" localSheetId="3" hidden="1">2147483647</definedName>
    <definedName name="solver_itr" localSheetId="4" hidden="1">2147483647</definedName>
    <definedName name="solver_itr" localSheetId="6" hidden="1">2147483647</definedName>
    <definedName name="solver_lhs1" localSheetId="1" hidden="1">'a-b'!$N$11</definedName>
    <definedName name="solver_lhs1" localSheetId="3" hidden="1">d!$N$11</definedName>
    <definedName name="solver_lhs1" localSheetId="4" hidden="1">'e-f'!$O$11</definedName>
    <definedName name="solver_lhs1" localSheetId="6" hidden="1">h!$N$11</definedName>
    <definedName name="solver_lhs2" localSheetId="1" hidden="1">'a-b'!$N$2:$N$7</definedName>
    <definedName name="solver_lhs2" localSheetId="3" hidden="1">d!$N$2:$N$7</definedName>
    <definedName name="solver_lhs2" localSheetId="4" hidden="1">'e-f'!$O$2:$O$7</definedName>
    <definedName name="solver_lhs2" localSheetId="6" hidden="1">h!$N$2:$N$7</definedName>
    <definedName name="solver_lhs3" localSheetId="1" hidden="1">'a-b'!$N$8</definedName>
    <definedName name="solver_lhs3" localSheetId="3" hidden="1">d!$N$8</definedName>
    <definedName name="solver_lhs3" localSheetId="4" hidden="1">'e-f'!$O$8</definedName>
    <definedName name="solver_lhs3" localSheetId="6" hidden="1">h!$N$8</definedName>
    <definedName name="solver_lhs4" localSheetId="4" hidden="1">'e-f'!$Y$2:$Y$7</definedName>
    <definedName name="solver_lhs4" localSheetId="6" hidden="1">h!$X$2:$X$7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ip" localSheetId="6" hidden="1">2147483647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ni" localSheetId="6" hidden="1">30</definedName>
    <definedName name="solver_mrt" localSheetId="1" hidden="1">0.075</definedName>
    <definedName name="solver_mrt" localSheetId="3" hidden="1">0.075</definedName>
    <definedName name="solver_mrt" localSheetId="4" hidden="1">0.075</definedName>
    <definedName name="solver_mrt" localSheetId="6" hidden="1">0.075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msl" localSheetId="6" hidden="1">2</definedName>
    <definedName name="solver_neg" localSheetId="1" hidden="1">1</definedName>
    <definedName name="solver_neg" localSheetId="3" hidden="1">1</definedName>
    <definedName name="solver_neg" localSheetId="4" hidden="1">1</definedName>
    <definedName name="solver_neg" localSheetId="6" hidden="1">1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od" localSheetId="6" hidden="1">2147483647</definedName>
    <definedName name="solver_num" localSheetId="1" hidden="1">3</definedName>
    <definedName name="solver_num" localSheetId="3" hidden="1">3</definedName>
    <definedName name="solver_num" localSheetId="4" hidden="1">4</definedName>
    <definedName name="solver_num" localSheetId="6" hidden="1">4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nwt" localSheetId="6" hidden="1">1</definedName>
    <definedName name="solver_opt" localSheetId="1" hidden="1">'a-b'!$B$11</definedName>
    <definedName name="solver_opt" localSheetId="3" hidden="1">d!$B$11</definedName>
    <definedName name="solver_opt" localSheetId="4" hidden="1">'e-f'!$B$11</definedName>
    <definedName name="solver_opt" localSheetId="6" hidden="1">h!$B$11</definedName>
    <definedName name="solver_pre" localSheetId="1" hidden="1">0.000001</definedName>
    <definedName name="solver_pre" localSheetId="3" hidden="1">0.000001</definedName>
    <definedName name="solver_pre" localSheetId="4" hidden="1">0.000001</definedName>
    <definedName name="solver_pre" localSheetId="6" hidden="1">0.000001</definedName>
    <definedName name="solver_rbv" localSheetId="1" hidden="1">2</definedName>
    <definedName name="solver_rbv" localSheetId="3" hidden="1">2</definedName>
    <definedName name="solver_rbv" localSheetId="4" hidden="1">2</definedName>
    <definedName name="solver_rbv" localSheetId="6" hidden="1">2</definedName>
    <definedName name="solver_rel1" localSheetId="1" hidden="1">1</definedName>
    <definedName name="solver_rel1" localSheetId="3" hidden="1">1</definedName>
    <definedName name="solver_rel1" localSheetId="4" hidden="1">1</definedName>
    <definedName name="solver_rel1" localSheetId="6" hidden="1">1</definedName>
    <definedName name="solver_rel2" localSheetId="1" hidden="1">1</definedName>
    <definedName name="solver_rel2" localSheetId="3" hidden="1">1</definedName>
    <definedName name="solver_rel2" localSheetId="4" hidden="1">1</definedName>
    <definedName name="solver_rel2" localSheetId="6" hidden="1">1</definedName>
    <definedName name="solver_rel3" localSheetId="1" hidden="1">2</definedName>
    <definedName name="solver_rel3" localSheetId="3" hidden="1">2</definedName>
    <definedName name="solver_rel3" localSheetId="4" hidden="1">2</definedName>
    <definedName name="solver_rel3" localSheetId="6" hidden="1">2</definedName>
    <definedName name="solver_rel4" localSheetId="4" hidden="1">1</definedName>
    <definedName name="solver_rel4" localSheetId="6" hidden="1">1</definedName>
    <definedName name="solver_rhs1" localSheetId="1" hidden="1">'a-b'!$P$11</definedName>
    <definedName name="solver_rhs1" localSheetId="3" hidden="1">d!$P$11</definedName>
    <definedName name="solver_rhs1" localSheetId="4" hidden="1">'e-f'!$Q$11</definedName>
    <definedName name="solver_rhs1" localSheetId="6" hidden="1">h!$P$11</definedName>
    <definedName name="solver_rhs2" localSheetId="1" hidden="1">'a-b'!$P$2:$P$7</definedName>
    <definedName name="solver_rhs2" localSheetId="3" hidden="1">d!$P$2:$P$7</definedName>
    <definedName name="solver_rhs2" localSheetId="4" hidden="1">'e-f'!$Q$2:$Q$7</definedName>
    <definedName name="solver_rhs2" localSheetId="6" hidden="1">h!$P$2:$P$7</definedName>
    <definedName name="solver_rhs3" localSheetId="1" hidden="1">'a-b'!$P$8</definedName>
    <definedName name="solver_rhs3" localSheetId="3" hidden="1">d!$P$8</definedName>
    <definedName name="solver_rhs3" localSheetId="4" hidden="1">'e-f'!$Q$8</definedName>
    <definedName name="solver_rhs3" localSheetId="6" hidden="1">h!$P$8</definedName>
    <definedName name="solver_rhs4" localSheetId="4" hidden="1">'e-f'!$AA$2:$AA$7</definedName>
    <definedName name="solver_rhs4" localSheetId="6" hidden="1">h!$Z$2:$Z$7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rlx" localSheetId="6" hidden="1">2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rsd" localSheetId="6" hidden="1">0</definedName>
    <definedName name="solver_scl" localSheetId="1" hidden="1">2</definedName>
    <definedName name="solver_scl" localSheetId="3" hidden="1">2</definedName>
    <definedName name="solver_scl" localSheetId="4" hidden="1">2</definedName>
    <definedName name="solver_scl" localSheetId="6" hidden="1">2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ho" localSheetId="6" hidden="1">2</definedName>
    <definedName name="solver_ssz" localSheetId="1" hidden="1">100</definedName>
    <definedName name="solver_ssz" localSheetId="3" hidden="1">100</definedName>
    <definedName name="solver_ssz" localSheetId="4" hidden="1">100</definedName>
    <definedName name="solver_ssz" localSheetId="6" hidden="1">100</definedName>
    <definedName name="solver_tim" localSheetId="1" hidden="1">2147483647</definedName>
    <definedName name="solver_tim" localSheetId="3" hidden="1">2147483647</definedName>
    <definedName name="solver_tim" localSheetId="4" hidden="1">2147483647</definedName>
    <definedName name="solver_tim" localSheetId="6" hidden="1">2147483647</definedName>
    <definedName name="solver_tol" localSheetId="1" hidden="1">0.01</definedName>
    <definedName name="solver_tol" localSheetId="3" hidden="1">0.01</definedName>
    <definedName name="solver_tol" localSheetId="4" hidden="1">0.01</definedName>
    <definedName name="solver_tol" localSheetId="6" hidden="1">0.01</definedName>
    <definedName name="solver_typ" localSheetId="1" hidden="1">1</definedName>
    <definedName name="solver_typ" localSheetId="3" hidden="1">1</definedName>
    <definedName name="solver_typ" localSheetId="4" hidden="1">1</definedName>
    <definedName name="solver_typ" localSheetId="6" hidden="1">1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al" localSheetId="6" hidden="1">0</definedName>
    <definedName name="solver_ver" localSheetId="1" hidden="1">3</definedName>
    <definedName name="solver_ver" localSheetId="3" hidden="1">3</definedName>
    <definedName name="solver_ver" localSheetId="4" hidden="1">3</definedName>
    <definedName name="solver_ver" localSheetId="6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2" l="1"/>
  <c r="D4" i="12"/>
  <c r="E4" i="12"/>
  <c r="F4" i="12"/>
  <c r="G4" i="12"/>
  <c r="H4" i="12"/>
  <c r="I4" i="12"/>
  <c r="B4" i="12"/>
  <c r="N8" i="13" l="1"/>
  <c r="X7" i="13"/>
  <c r="R7" i="13"/>
  <c r="X6" i="13"/>
  <c r="R6" i="13"/>
  <c r="X5" i="13"/>
  <c r="R5" i="13"/>
  <c r="X4" i="13"/>
  <c r="R4" i="13"/>
  <c r="X3" i="13"/>
  <c r="R3" i="13"/>
  <c r="X2" i="13"/>
  <c r="R2" i="13"/>
  <c r="Y3" i="10"/>
  <c r="Y4" i="10"/>
  <c r="Y5" i="10"/>
  <c r="Y6" i="10"/>
  <c r="Y7" i="10"/>
  <c r="Y2" i="10"/>
  <c r="O8" i="10"/>
  <c r="S7" i="10"/>
  <c r="S6" i="10"/>
  <c r="S5" i="10"/>
  <c r="S4" i="10"/>
  <c r="S3" i="10"/>
  <c r="S2" i="10"/>
  <c r="B11" i="9"/>
  <c r="N8" i="9"/>
  <c r="R7" i="9"/>
  <c r="R6" i="9"/>
  <c r="R5" i="9"/>
  <c r="R4" i="9"/>
  <c r="R3" i="9"/>
  <c r="R2" i="9"/>
  <c r="B11" i="1"/>
  <c r="R2" i="1"/>
  <c r="N8" i="1"/>
  <c r="R3" i="1"/>
  <c r="R4" i="1"/>
  <c r="R5" i="1"/>
  <c r="R6" i="1"/>
  <c r="R7" i="1"/>
  <c r="B11" i="13" l="1"/>
  <c r="N11" i="13" a="1"/>
  <c r="N11" i="13" s="1"/>
  <c r="B11" i="10"/>
  <c r="O11" i="10" a="1"/>
  <c r="O11" i="10" s="1"/>
  <c r="N11" i="9" a="1"/>
  <c r="N11" i="9" s="1"/>
  <c r="N11" i="1" a="1"/>
  <c r="N11" i="1" s="1"/>
</calcChain>
</file>

<file path=xl/sharedStrings.xml><?xml version="1.0" encoding="utf-8"?>
<sst xmlns="http://schemas.openxmlformats.org/spreadsheetml/2006/main" count="301" uniqueCount="83">
  <si>
    <t>Asset</t>
  </si>
  <si>
    <t>Ticker</t>
  </si>
  <si>
    <t>Expected Return (% per year)</t>
  </si>
  <si>
    <t>Standard Deviation of Return (% per year)</t>
  </si>
  <si>
    <t>Correlation of Annual Returns</t>
  </si>
  <si>
    <t>BA</t>
  </si>
  <si>
    <t>XON</t>
  </si>
  <si>
    <t>GM</t>
  </si>
  <si>
    <t>MCD</t>
  </si>
  <si>
    <t>PG</t>
  </si>
  <si>
    <t>SP</t>
  </si>
  <si>
    <t>Boeing</t>
  </si>
  <si>
    <t>Exxon</t>
  </si>
  <si>
    <t>General Motors</t>
  </si>
  <si>
    <t>McDonald's</t>
  </si>
  <si>
    <t>Procter &amp; Gamble</t>
  </si>
  <si>
    <t>S &amp; P 500</t>
  </si>
  <si>
    <t>Weight</t>
  </si>
  <si>
    <t>&lt;=</t>
  </si>
  <si>
    <t>Portfolio std. dev.</t>
  </si>
  <si>
    <t>Weighted std. dev.
(D)*(N)</t>
  </si>
  <si>
    <t>=</t>
  </si>
  <si>
    <t>Last year fraction - initial</t>
  </si>
  <si>
    <t>Last year fraction - final</t>
  </si>
  <si>
    <t>Microsoft Excel 16.0 敏感性报告</t>
  </si>
  <si>
    <t>可变单元格</t>
  </si>
  <si>
    <t>单元格</t>
  </si>
  <si>
    <t>名称</t>
  </si>
  <si>
    <t>终</t>
  </si>
  <si>
    <t>值</t>
  </si>
  <si>
    <t>递减</t>
  </si>
  <si>
    <t>梯度</t>
  </si>
  <si>
    <t>约束</t>
  </si>
  <si>
    <t>拉格朗日</t>
  </si>
  <si>
    <t>乘数</t>
  </si>
  <si>
    <t>BA Weight</t>
  </si>
  <si>
    <t>XON Weight</t>
  </si>
  <si>
    <t>GM Weight</t>
  </si>
  <si>
    <t>MCD Weight</t>
  </si>
  <si>
    <t>PG Weight</t>
  </si>
  <si>
    <t>SP Weight</t>
  </si>
  <si>
    <t>Expected annual returns</t>
  </si>
  <si>
    <t>工作表: [Assignment3_Ans.xlsx]a</t>
  </si>
  <si>
    <t>报告的建立: 2021/02/23 20:10:21</t>
  </si>
  <si>
    <t>$N$2</t>
  </si>
  <si>
    <t>$N$3</t>
  </si>
  <si>
    <t>$N$4</t>
  </si>
  <si>
    <t>$N$5</t>
  </si>
  <si>
    <t>$N$6</t>
  </si>
  <si>
    <t>$N$7</t>
  </si>
  <si>
    <t>$N$11</t>
  </si>
  <si>
    <t>Profits Portfolio std. dev.</t>
  </si>
  <si>
    <t>$N$8</t>
  </si>
  <si>
    <t>SP越多越好，被上限30%约束了</t>
  </si>
  <si>
    <t>XON越少越好，被下限0%约束了（不能做空）</t>
  </si>
  <si>
    <t>Absolute weight changes</t>
  </si>
  <si>
    <t>工作表: [Assignment3_Ans.xlsx]e-f</t>
  </si>
  <si>
    <t>报告的建立: 2021/02/23 20:28:29</t>
  </si>
  <si>
    <t>Expected annual returns Portfolio std. dev.</t>
  </si>
  <si>
    <t>$X$2</t>
  </si>
  <si>
    <t>BA Absolute weight changes</t>
  </si>
  <si>
    <t>$X$3</t>
  </si>
  <si>
    <t>XON Absolute weight changes</t>
  </si>
  <si>
    <t>$X$4</t>
  </si>
  <si>
    <t>GM Absolute weight changes</t>
  </si>
  <si>
    <t>$X$5</t>
  </si>
  <si>
    <t>MCD Absolute weight changes</t>
  </si>
  <si>
    <t>$X$6</t>
  </si>
  <si>
    <t>PG Absolute weight changes</t>
  </si>
  <si>
    <t>$X$7</t>
  </si>
  <si>
    <t>SP Absolute weight changes</t>
  </si>
  <si>
    <t>允许的风险增加，期望收益就会提高</t>
  </si>
  <si>
    <t>考虑规划结果，允许更多出售，期望收益会增加</t>
  </si>
  <si>
    <t>考虑规划结果，允许更多买入，期望收益会增加</t>
  </si>
  <si>
    <t>30%的持仓上限和0%的持仓下限现在没有构成限制</t>
  </si>
  <si>
    <t>Case 2</t>
  </si>
  <si>
    <t>Case 1</t>
  </si>
  <si>
    <t>必然是Case 2的模型，因为考虑更全面，且产生决策确实不同</t>
  </si>
  <si>
    <t>(j)</t>
  </si>
  <si>
    <t>(i)</t>
  </si>
  <si>
    <t>1. 仓位变动比率的限制使得Case 2可行的组合变少，可以达到的最大标准差减小为13.492。</t>
  </si>
  <si>
    <t>2. 交易手续费的存在使得efficient frontier向下平移，即期望收益更低</t>
  </si>
  <si>
    <t>Diff.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</si>
</sst>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/>
    <xf numFmtId="164" fontId="1" fillId="2" borderId="0" xfId="0" applyNumberFormat="1" applyFont="1" applyFill="1"/>
    <xf numFmtId="0" fontId="1" fillId="0" borderId="0" xfId="0" applyFont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164" fontId="0" fillId="0" borderId="0" xfId="0" applyNumberFormat="1"/>
    <xf numFmtId="0" fontId="5" fillId="0" borderId="0" xfId="0" applyFont="1"/>
    <xf numFmtId="164" fontId="5" fillId="0" borderId="0" xfId="0" applyNumberFormat="1" applyFont="1" applyAlignment="1">
      <alignment horizontal="center"/>
    </xf>
    <xf numFmtId="0" fontId="3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0" xfId="0" applyFont="1"/>
    <xf numFmtId="164" fontId="7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d!$A$14</c:f>
              <c:strCache>
                <c:ptCount val="1"/>
                <c:pt idx="0">
                  <c:v>Expected annual returns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d!$B$13:$L$13</c:f>
              <c:numCache>
                <c:formatCode>0.000</c:formatCode>
                <c:ptCount val="11"/>
                <c:pt idx="0">
                  <c:v>10.443347691034992</c:v>
                </c:pt>
                <c:pt idx="1">
                  <c:v>10.5</c:v>
                </c:pt>
                <c:pt idx="2">
                  <c:v>11</c:v>
                </c:pt>
                <c:pt idx="3">
                  <c:v>11.5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14.412769524182888</c:v>
                </c:pt>
              </c:numCache>
            </c:numRef>
          </c:xVal>
          <c:yVal>
            <c:numRef>
              <c:f>d!$B$14:$L$14</c:f>
              <c:numCache>
                <c:formatCode>0.000</c:formatCode>
                <c:ptCount val="11"/>
                <c:pt idx="0">
                  <c:v>11.952954429470216</c:v>
                </c:pt>
                <c:pt idx="1">
                  <c:v>12.026209595423506</c:v>
                </c:pt>
                <c:pt idx="2">
                  <c:v>12.349590571839903</c:v>
                </c:pt>
                <c:pt idx="3">
                  <c:v>12.597561008172757</c:v>
                </c:pt>
                <c:pt idx="4">
                  <c:v>12.810607059948214</c:v>
                </c:pt>
                <c:pt idx="5">
                  <c:v>13.002758292949363</c:v>
                </c:pt>
                <c:pt idx="6">
                  <c:v>13.144626992705735</c:v>
                </c:pt>
                <c:pt idx="7">
                  <c:v>13.239874978862588</c:v>
                </c:pt>
                <c:pt idx="8">
                  <c:v>13.284927999999999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2D-4DDC-B8EE-7496D682C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543999"/>
        <c:axId val="516555647"/>
      </c:scatterChart>
      <c:valAx>
        <c:axId val="516543999"/>
        <c:scaling>
          <c:orientation val="minMax"/>
          <c:max val="15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Portfolio std. dev.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55647"/>
        <c:crosses val="autoZero"/>
        <c:crossBetween val="midCat"/>
      </c:valAx>
      <c:valAx>
        <c:axId val="51655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annual returns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43999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h!$A$14</c:f>
              <c:strCache>
                <c:ptCount val="1"/>
                <c:pt idx="0">
                  <c:v>Expected annual returns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h!$B$13:$L$13</c:f>
              <c:numCache>
                <c:formatCode>0.000</c:formatCode>
                <c:ptCount val="11"/>
                <c:pt idx="0">
                  <c:v>10.443359586751553</c:v>
                </c:pt>
                <c:pt idx="1">
                  <c:v>10.5</c:v>
                </c:pt>
                <c:pt idx="2">
                  <c:v>11</c:v>
                </c:pt>
                <c:pt idx="3">
                  <c:v>11.5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13.492000000000001</c:v>
                </c:pt>
              </c:numCache>
            </c:numRef>
          </c:xVal>
          <c:yVal>
            <c:numRef>
              <c:f>h!$B$14:$L$14</c:f>
              <c:numCache>
                <c:formatCode>0.000</c:formatCode>
                <c:ptCount val="11"/>
                <c:pt idx="0">
                  <c:v>11.709119468499413</c:v>
                </c:pt>
                <c:pt idx="1">
                  <c:v>11.786867814558855</c:v>
                </c:pt>
                <c:pt idx="2">
                  <c:v>12.173481829688338</c:v>
                </c:pt>
                <c:pt idx="3">
                  <c:v>12.424978475486974</c:v>
                </c:pt>
                <c:pt idx="4">
                  <c:v>12.597146929765737</c:v>
                </c:pt>
                <c:pt idx="5">
                  <c:v>12.725552864340015</c:v>
                </c:pt>
                <c:pt idx="6">
                  <c:v>12.777802858938657</c:v>
                </c:pt>
                <c:pt idx="7">
                  <c:v>12.786079393776934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93-44FB-9094-6A8463AC0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474847"/>
        <c:axId val="2085477759"/>
      </c:scatterChart>
      <c:valAx>
        <c:axId val="2085474847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Portfolio std. dev.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477759"/>
        <c:crosses val="autoZero"/>
        <c:crossBetween val="midCat"/>
        <c:majorUnit val="1"/>
      </c:valAx>
      <c:valAx>
        <c:axId val="208547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annual returns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474847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Efficient Frontier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'i-j'!$A$2</c:f>
              <c:strCache>
                <c:ptCount val="1"/>
                <c:pt idx="0">
                  <c:v>Case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'i-j'!$B$1:$K$1</c:f>
              <c:numCache>
                <c:formatCode>0.000</c:formatCode>
                <c:ptCount val="10"/>
                <c:pt idx="0">
                  <c:v>10.443347691034992</c:v>
                </c:pt>
                <c:pt idx="1">
                  <c:v>10.5</c:v>
                </c:pt>
                <c:pt idx="2">
                  <c:v>11</c:v>
                </c:pt>
                <c:pt idx="3">
                  <c:v>11.5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13.492000000000001</c:v>
                </c:pt>
                <c:pt idx="8">
                  <c:v>13.5</c:v>
                </c:pt>
                <c:pt idx="9">
                  <c:v>14.412769524182888</c:v>
                </c:pt>
              </c:numCache>
            </c:numRef>
          </c:xVal>
          <c:yVal>
            <c:numRef>
              <c:f>'i-j'!$B$2:$K$2</c:f>
              <c:numCache>
                <c:formatCode>0.000</c:formatCode>
                <c:ptCount val="10"/>
                <c:pt idx="0">
                  <c:v>11.952954429470216</c:v>
                </c:pt>
                <c:pt idx="1">
                  <c:v>12.026209595423506</c:v>
                </c:pt>
                <c:pt idx="2">
                  <c:v>12.349590571839903</c:v>
                </c:pt>
                <c:pt idx="3">
                  <c:v>12.597561008172757</c:v>
                </c:pt>
                <c:pt idx="4">
                  <c:v>12.810607059948214</c:v>
                </c:pt>
                <c:pt idx="5">
                  <c:v>13.002758292949363</c:v>
                </c:pt>
                <c:pt idx="6">
                  <c:v>13.144626992705735</c:v>
                </c:pt>
                <c:pt idx="7">
                  <c:v>13.238517947461647</c:v>
                </c:pt>
                <c:pt idx="8">
                  <c:v>13.239874978862588</c:v>
                </c:pt>
                <c:pt idx="9">
                  <c:v>13.284927999999999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3C-422A-92D2-119EE81CAE0E}"/>
            </c:ext>
          </c:extLst>
        </c:ser>
        <c:ser>
          <c:idx val="1"/>
          <c:order val="1"/>
          <c:tx>
            <c:strRef>
              <c:f>'i-j'!$A$3</c:f>
              <c:strCache>
                <c:ptCount val="1"/>
                <c:pt idx="0">
                  <c:v>Case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'i-j'!$B$1:$K$1</c:f>
              <c:numCache>
                <c:formatCode>0.000</c:formatCode>
                <c:ptCount val="10"/>
                <c:pt idx="0">
                  <c:v>10.443347691034992</c:v>
                </c:pt>
                <c:pt idx="1">
                  <c:v>10.5</c:v>
                </c:pt>
                <c:pt idx="2">
                  <c:v>11</c:v>
                </c:pt>
                <c:pt idx="3">
                  <c:v>11.5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13.492000000000001</c:v>
                </c:pt>
                <c:pt idx="8">
                  <c:v>13.5</c:v>
                </c:pt>
                <c:pt idx="9">
                  <c:v>14.412769524182888</c:v>
                </c:pt>
              </c:numCache>
            </c:numRef>
          </c:xVal>
          <c:yVal>
            <c:numRef>
              <c:f>'i-j'!$B$3:$K$3</c:f>
              <c:numCache>
                <c:formatCode>0.000</c:formatCode>
                <c:ptCount val="10"/>
                <c:pt idx="0">
                  <c:v>11.709119468499413</c:v>
                </c:pt>
                <c:pt idx="1">
                  <c:v>11.786867814558855</c:v>
                </c:pt>
                <c:pt idx="2">
                  <c:v>12.173481829688338</c:v>
                </c:pt>
                <c:pt idx="3">
                  <c:v>12.424978475486974</c:v>
                </c:pt>
                <c:pt idx="4">
                  <c:v>12.597146929765737</c:v>
                </c:pt>
                <c:pt idx="5">
                  <c:v>12.725552864340015</c:v>
                </c:pt>
                <c:pt idx="6">
                  <c:v>12.777802858938657</c:v>
                </c:pt>
                <c:pt idx="7">
                  <c:v>12.786079393776934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3C-422A-92D2-119EE81CA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562303"/>
        <c:axId val="516571039"/>
      </c:scatterChart>
      <c:scatterChart>
        <c:scatterStyle val="smoothMarker"/>
        <c:varyColors val="0"/>
        <c:ser>
          <c:idx val="2"/>
          <c:order val="2"/>
          <c:tx>
            <c:strRef>
              <c:f>'i-j'!$A$4</c:f>
              <c:strCache>
                <c:ptCount val="1"/>
                <c:pt idx="0">
                  <c:v>Diff.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'i-j'!$B$1:$K$1</c:f>
              <c:numCache>
                <c:formatCode>0.000</c:formatCode>
                <c:ptCount val="10"/>
                <c:pt idx="0">
                  <c:v>10.443347691034992</c:v>
                </c:pt>
                <c:pt idx="1">
                  <c:v>10.5</c:v>
                </c:pt>
                <c:pt idx="2">
                  <c:v>11</c:v>
                </c:pt>
                <c:pt idx="3">
                  <c:v>11.5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13.492000000000001</c:v>
                </c:pt>
                <c:pt idx="8">
                  <c:v>13.5</c:v>
                </c:pt>
                <c:pt idx="9">
                  <c:v>14.412769524182888</c:v>
                </c:pt>
              </c:numCache>
            </c:numRef>
          </c:xVal>
          <c:yVal>
            <c:numRef>
              <c:f>'i-j'!$B$4:$K$4</c:f>
              <c:numCache>
                <c:formatCode>0.000</c:formatCode>
                <c:ptCount val="10"/>
                <c:pt idx="0">
                  <c:v>-0.24383496097080304</c:v>
                </c:pt>
                <c:pt idx="1">
                  <c:v>-0.23934178086465074</c:v>
                </c:pt>
                <c:pt idx="2">
                  <c:v>-0.17610874215156436</c:v>
                </c:pt>
                <c:pt idx="3">
                  <c:v>-0.17258253268578372</c:v>
                </c:pt>
                <c:pt idx="4">
                  <c:v>-0.21346013018247767</c:v>
                </c:pt>
                <c:pt idx="5">
                  <c:v>-0.27720542860934749</c:v>
                </c:pt>
                <c:pt idx="6">
                  <c:v>-0.36682413376707856</c:v>
                </c:pt>
                <c:pt idx="7">
                  <c:v>-0.45243855368471309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CA-48D3-A005-F21D29499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742704"/>
        <c:axId val="1257739792"/>
      </c:scatterChart>
      <c:valAx>
        <c:axId val="516562303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Portfolio std. dev.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71039"/>
        <c:crosses val="autoZero"/>
        <c:crossBetween val="midCat"/>
      </c:valAx>
      <c:valAx>
        <c:axId val="51657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Expected annual returns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62303"/>
        <c:crosses val="autoZero"/>
        <c:crossBetween val="midCat"/>
        <c:majorUnit val="0.4"/>
      </c:valAx>
      <c:valAx>
        <c:axId val="125773979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742704"/>
        <c:crosses val="max"/>
        <c:crossBetween val="midCat"/>
      </c:valAx>
      <c:valAx>
        <c:axId val="1257742704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125773979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5</xdr:col>
      <xdr:colOff>511629</xdr:colOff>
      <xdr:row>26</xdr:row>
      <xdr:rowOff>272144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9943ED1-601B-4796-AFD2-441199749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15</xdr:row>
      <xdr:rowOff>-1</xdr:rowOff>
    </xdr:from>
    <xdr:to>
      <xdr:col>5</xdr:col>
      <xdr:colOff>1698170</xdr:colOff>
      <xdr:row>27</xdr:row>
      <xdr:rowOff>10886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E72338B-B9E6-4BE3-BDA2-A0E5E5AC54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598170</xdr:colOff>
      <xdr:row>6</xdr:row>
      <xdr:rowOff>87630</xdr:rowOff>
    </xdr:from>
    <xdr:to>
      <xdr:col>8</xdr:col>
      <xdr:colOff>476250</xdr:colOff>
      <xdr:row>20</xdr:row>
      <xdr:rowOff>57150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1C6D600-7F84-4F6C-A32E-B16472B6B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D2B4-31FC-7749-B9CF-FAE5D7632B03}">
  <dimension ref="A1"/>
  <sheetViews>
    <sheetView workbookViewId="0">
      <selection activeCell="L11" sqref="L11"/>
    </sheetView>
  </sheetViews>
  <sheetFormatPr defaultColWidth="11.19921875"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opLeftCell="C1" zoomScale="70" zoomScaleNormal="70" workbookViewId="0">
      <selection activeCell="D11" sqref="D11"/>
    </sheetView>
  </sheetViews>
  <sheetFormatPr defaultColWidth="11.69921875" defaultRowHeight="25.8" x14ac:dyDescent="0.5"/>
  <cols>
    <col min="1" max="1" width="27.19921875" style="1" customWidth="1"/>
    <col min="2" max="2" width="12.796875" style="1" bestFit="1" customWidth="1"/>
    <col min="3" max="3" width="22.19921875" style="1" customWidth="1"/>
    <col min="4" max="4" width="20.19921875" style="1" customWidth="1"/>
    <col min="5" max="5" width="11.69921875" style="1"/>
    <col min="6" max="6" width="22.5" style="1" customWidth="1"/>
    <col min="7" max="7" width="17" style="1" customWidth="1"/>
    <col min="8" max="8" width="17.296875" style="1" customWidth="1"/>
    <col min="9" max="9" width="17.69921875" style="1" customWidth="1"/>
    <col min="10" max="10" width="17.5" style="1" customWidth="1"/>
    <col min="11" max="11" width="14.69921875" style="1" customWidth="1"/>
    <col min="12" max="12" width="17.296875" style="1" customWidth="1"/>
    <col min="13" max="13" width="15.796875" style="1" customWidth="1"/>
    <col min="14" max="16" width="11.09765625" style="1" customWidth="1"/>
    <col min="17" max="17" width="11.69921875" style="1"/>
    <col min="18" max="18" width="15.8984375" style="1" customWidth="1"/>
    <col min="19" max="16384" width="11.69921875" style="1"/>
  </cols>
  <sheetData>
    <row r="1" spans="1:18" s="2" customFormat="1" ht="103.2" x14ac:dyDescent="0.3">
      <c r="A1" s="2" t="s">
        <v>0</v>
      </c>
      <c r="B1" s="2" t="s">
        <v>1</v>
      </c>
      <c r="C1" s="3" t="s">
        <v>2</v>
      </c>
      <c r="D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N1" s="25" t="s">
        <v>17</v>
      </c>
      <c r="O1" s="25"/>
      <c r="P1" s="25"/>
      <c r="R1" s="5" t="s">
        <v>20</v>
      </c>
    </row>
    <row r="2" spans="1:18" x14ac:dyDescent="0.5">
      <c r="A2" s="1" t="s">
        <v>11</v>
      </c>
      <c r="B2" s="1" t="s">
        <v>5</v>
      </c>
      <c r="C2" s="7">
        <v>12.69604</v>
      </c>
      <c r="D2" s="7">
        <v>19.054549999999999</v>
      </c>
      <c r="E2" s="6"/>
      <c r="F2" s="6" t="s">
        <v>5</v>
      </c>
      <c r="G2" s="7">
        <v>1</v>
      </c>
      <c r="H2" s="7">
        <v>0.20558999999999999</v>
      </c>
      <c r="I2" s="7">
        <v>0.21901999999999999</v>
      </c>
      <c r="J2" s="7">
        <v>0.43523000000000001</v>
      </c>
      <c r="K2" s="7">
        <v>0.25849</v>
      </c>
      <c r="L2" s="7">
        <v>0.49608999999999998</v>
      </c>
      <c r="N2" s="9">
        <v>0.1156198828594513</v>
      </c>
      <c r="O2" s="8" t="s">
        <v>18</v>
      </c>
      <c r="P2" s="10">
        <v>0.3</v>
      </c>
      <c r="R2" s="6">
        <f>D2*N2</f>
        <v>2.2030848389395574</v>
      </c>
    </row>
    <row r="3" spans="1:18" x14ac:dyDescent="0.5">
      <c r="A3" s="1" t="s">
        <v>12</v>
      </c>
      <c r="B3" s="1" t="s">
        <v>6</v>
      </c>
      <c r="C3" s="7">
        <v>9.9216999999999995</v>
      </c>
      <c r="D3" s="7">
        <v>12.03149</v>
      </c>
      <c r="E3" s="6"/>
      <c r="F3" s="6" t="s">
        <v>6</v>
      </c>
      <c r="G3" s="7">
        <v>0.20558999999999999</v>
      </c>
      <c r="H3" s="7">
        <v>1</v>
      </c>
      <c r="I3" s="7">
        <v>0.11522</v>
      </c>
      <c r="J3" s="7">
        <v>0.30248999999999998</v>
      </c>
      <c r="K3" s="7">
        <v>0.21095</v>
      </c>
      <c r="L3" s="7">
        <v>0.56072999999999995</v>
      </c>
      <c r="N3" s="9">
        <v>0</v>
      </c>
      <c r="O3" s="8" t="s">
        <v>18</v>
      </c>
      <c r="P3" s="10">
        <v>0.3</v>
      </c>
      <c r="R3" s="6">
        <f t="shared" ref="R3:R7" si="0">D3*N3</f>
        <v>0</v>
      </c>
    </row>
    <row r="4" spans="1:18" x14ac:dyDescent="0.5">
      <c r="A4" s="1" t="s">
        <v>13</v>
      </c>
      <c r="B4" s="1" t="s">
        <v>7</v>
      </c>
      <c r="C4" s="7">
        <v>11.80725</v>
      </c>
      <c r="D4" s="7">
        <v>24.794699999999999</v>
      </c>
      <c r="E4" s="6"/>
      <c r="F4" s="6" t="s">
        <v>7</v>
      </c>
      <c r="G4" s="7">
        <v>0.21901999999999999</v>
      </c>
      <c r="H4" s="7">
        <v>0.11522</v>
      </c>
      <c r="I4" s="7">
        <v>1</v>
      </c>
      <c r="J4" s="7">
        <v>0.32525999999999999</v>
      </c>
      <c r="K4" s="7">
        <v>-0.17682</v>
      </c>
      <c r="L4" s="7">
        <v>0.36527999999999999</v>
      </c>
      <c r="N4" s="9">
        <v>7.3633372309052147E-2</v>
      </c>
      <c r="O4" s="8" t="s">
        <v>18</v>
      </c>
      <c r="P4" s="10">
        <v>0.3</v>
      </c>
      <c r="R4" s="6">
        <f t="shared" si="0"/>
        <v>1.8257173763912551</v>
      </c>
    </row>
    <row r="5" spans="1:18" x14ac:dyDescent="0.5">
      <c r="A5" s="1" t="s">
        <v>14</v>
      </c>
      <c r="B5" s="1" t="s">
        <v>8</v>
      </c>
      <c r="C5" s="7">
        <v>13.54907</v>
      </c>
      <c r="D5" s="7">
        <v>21.690840000000001</v>
      </c>
      <c r="E5" s="6"/>
      <c r="F5" s="6" t="s">
        <v>8</v>
      </c>
      <c r="G5" s="7">
        <v>0.43523000000000001</v>
      </c>
      <c r="H5" s="7">
        <v>0.30248999999999998</v>
      </c>
      <c r="I5" s="7">
        <v>0.32525999999999999</v>
      </c>
      <c r="J5" s="7">
        <v>1</v>
      </c>
      <c r="K5" s="7">
        <v>0.14953</v>
      </c>
      <c r="L5" s="7">
        <v>0.59082000000000001</v>
      </c>
      <c r="N5" s="9">
        <v>0.2249618395233052</v>
      </c>
      <c r="O5" s="8" t="s">
        <v>18</v>
      </c>
      <c r="P5" s="10">
        <v>0.3</v>
      </c>
      <c r="R5" s="6">
        <f t="shared" si="0"/>
        <v>4.8796112672056902</v>
      </c>
    </row>
    <row r="6" spans="1:18" x14ac:dyDescent="0.5">
      <c r="A6" s="1" t="s">
        <v>15</v>
      </c>
      <c r="B6" s="1" t="s">
        <v>9</v>
      </c>
      <c r="C6" s="7">
        <v>13.459059999999999</v>
      </c>
      <c r="D6" s="7">
        <v>21.808910000000001</v>
      </c>
      <c r="E6" s="6"/>
      <c r="F6" s="6" t="s">
        <v>9</v>
      </c>
      <c r="G6" s="7">
        <v>0.25849</v>
      </c>
      <c r="H6" s="7">
        <v>0.21095</v>
      </c>
      <c r="I6" s="7">
        <v>-0.17682</v>
      </c>
      <c r="J6" s="7">
        <v>0.14953</v>
      </c>
      <c r="K6" s="7">
        <v>1</v>
      </c>
      <c r="L6" s="7">
        <v>0.55052999999999996</v>
      </c>
      <c r="N6" s="9">
        <v>0.28578490530819123</v>
      </c>
      <c r="O6" s="8" t="s">
        <v>18</v>
      </c>
      <c r="P6" s="10">
        <v>0.3</v>
      </c>
      <c r="R6" s="6">
        <f t="shared" si="0"/>
        <v>6.2326572792248651</v>
      </c>
    </row>
    <row r="7" spans="1:18" x14ac:dyDescent="0.5">
      <c r="A7" s="1" t="s">
        <v>16</v>
      </c>
      <c r="B7" s="1" t="s">
        <v>10</v>
      </c>
      <c r="C7" s="7">
        <v>13.042949999999999</v>
      </c>
      <c r="D7" s="7">
        <v>11.710330000000001</v>
      </c>
      <c r="E7" s="6"/>
      <c r="F7" s="6" t="s">
        <v>10</v>
      </c>
      <c r="G7" s="7">
        <v>0.49608999999999998</v>
      </c>
      <c r="H7" s="7">
        <v>0.56072999999999995</v>
      </c>
      <c r="I7" s="7">
        <v>0.36527999999999999</v>
      </c>
      <c r="J7" s="7">
        <v>0.59082000000000001</v>
      </c>
      <c r="K7" s="7">
        <v>0.55052999999999996</v>
      </c>
      <c r="L7" s="7">
        <v>1</v>
      </c>
      <c r="N7" s="9">
        <v>0.3</v>
      </c>
      <c r="O7" s="8" t="s">
        <v>18</v>
      </c>
      <c r="P7" s="10">
        <v>0.3</v>
      </c>
      <c r="R7" s="6">
        <f t="shared" si="0"/>
        <v>3.513099</v>
      </c>
    </row>
    <row r="8" spans="1:18" x14ac:dyDescent="0.5">
      <c r="N8" s="10">
        <f>SUM(N2:N7)</f>
        <v>0.99999999999999978</v>
      </c>
      <c r="O8" s="12" t="s">
        <v>21</v>
      </c>
      <c r="P8" s="10">
        <v>1</v>
      </c>
      <c r="R8" s="6"/>
    </row>
    <row r="10" spans="1:18" x14ac:dyDescent="0.5">
      <c r="B10" s="6"/>
      <c r="N10" s="26" t="s">
        <v>19</v>
      </c>
      <c r="O10" s="26"/>
      <c r="P10" s="26"/>
    </row>
    <row r="11" spans="1:18" x14ac:dyDescent="0.5">
      <c r="A11" s="14" t="s">
        <v>41</v>
      </c>
      <c r="B11" s="15">
        <f>SUMPRODUCT(N2:N7,C2:C7)</f>
        <v>13.144627191442256</v>
      </c>
      <c r="N11" s="10">
        <f t="array" ref="N11">SQRT(MMULT(TRANSPOSE(R2:R7),MMULT(G2:L7,R2:R7)))</f>
        <v>13.000000920984823</v>
      </c>
      <c r="O11" s="8" t="s">
        <v>18</v>
      </c>
      <c r="P11" s="10">
        <v>13</v>
      </c>
    </row>
  </sheetData>
  <mergeCells count="2">
    <mergeCell ref="N1:P1"/>
    <mergeCell ref="N10:P10"/>
  </mergeCells>
  <phoneticPr fontId="2" type="noConversion"/>
  <pageMargins left="0.75" right="0.75" top="1" bottom="1" header="0.5" footer="0.5"/>
  <pageSetup scale="52" orientation="landscape" horizontalDpi="4294967292" verticalDpi="4294967292" r:id="rId1"/>
  <colBreaks count="1" manualBreakCount="1">
    <brk id="12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C981-CF86-45E9-9078-3FA67E94A120}">
  <dimension ref="A1:F20"/>
  <sheetViews>
    <sheetView showGridLines="0" workbookViewId="0">
      <selection activeCell="I17" sqref="I17"/>
    </sheetView>
  </sheetViews>
  <sheetFormatPr defaultRowHeight="15.6" x14ac:dyDescent="0.3"/>
  <cols>
    <col min="1" max="1" width="2.19921875" customWidth="1"/>
    <col min="2" max="2" width="6.8984375" bestFit="1" customWidth="1"/>
    <col min="3" max="3" width="22" bestFit="1" customWidth="1"/>
    <col min="4" max="4" width="11.8984375" bestFit="1" customWidth="1"/>
    <col min="5" max="5" width="12.5" bestFit="1" customWidth="1"/>
  </cols>
  <sheetData>
    <row r="1" spans="1:6" x14ac:dyDescent="0.3">
      <c r="A1" s="16" t="s">
        <v>24</v>
      </c>
    </row>
    <row r="2" spans="1:6" x14ac:dyDescent="0.3">
      <c r="A2" s="16" t="s">
        <v>42</v>
      </c>
    </row>
    <row r="3" spans="1:6" x14ac:dyDescent="0.3">
      <c r="A3" s="16" t="s">
        <v>43</v>
      </c>
    </row>
    <row r="6" spans="1:6" ht="16.2" thickBot="1" x14ac:dyDescent="0.35">
      <c r="A6" t="s">
        <v>25</v>
      </c>
    </row>
    <row r="7" spans="1:6" x14ac:dyDescent="0.3">
      <c r="B7" s="19"/>
      <c r="C7" s="19"/>
      <c r="D7" s="19" t="s">
        <v>28</v>
      </c>
      <c r="E7" s="19" t="s">
        <v>30</v>
      </c>
    </row>
    <row r="8" spans="1:6" ht="16.2" thickBot="1" x14ac:dyDescent="0.35">
      <c r="B8" s="20" t="s">
        <v>26</v>
      </c>
      <c r="C8" s="20" t="s">
        <v>27</v>
      </c>
      <c r="D8" s="20" t="s">
        <v>29</v>
      </c>
      <c r="E8" s="20" t="s">
        <v>31</v>
      </c>
    </row>
    <row r="9" spans="1:6" x14ac:dyDescent="0.3">
      <c r="B9" s="17" t="s">
        <v>44</v>
      </c>
      <c r="C9" s="17" t="s">
        <v>35</v>
      </c>
      <c r="D9" s="17">
        <v>0.11587001614906306</v>
      </c>
      <c r="E9" s="17">
        <v>0</v>
      </c>
    </row>
    <row r="10" spans="1:6" x14ac:dyDescent="0.3">
      <c r="B10" s="17" t="s">
        <v>45</v>
      </c>
      <c r="C10" s="17" t="s">
        <v>36</v>
      </c>
      <c r="D10" s="17">
        <v>0</v>
      </c>
      <c r="E10" s="21">
        <v>-1.2849806589941082</v>
      </c>
      <c r="F10" s="23" t="s">
        <v>54</v>
      </c>
    </row>
    <row r="11" spans="1:6" x14ac:dyDescent="0.3">
      <c r="B11" s="17" t="s">
        <v>46</v>
      </c>
      <c r="C11" s="17" t="s">
        <v>37</v>
      </c>
      <c r="D11" s="17">
        <v>7.3513382624977572E-2</v>
      </c>
      <c r="E11" s="17">
        <v>0</v>
      </c>
    </row>
    <row r="12" spans="1:6" x14ac:dyDescent="0.3">
      <c r="B12" s="17" t="s">
        <v>47</v>
      </c>
      <c r="C12" s="17" t="s">
        <v>38</v>
      </c>
      <c r="D12" s="17">
        <v>0.22487806900271268</v>
      </c>
      <c r="E12" s="17">
        <v>0</v>
      </c>
    </row>
    <row r="13" spans="1:6" x14ac:dyDescent="0.3">
      <c r="B13" s="17" t="s">
        <v>48</v>
      </c>
      <c r="C13" s="17" t="s">
        <v>39</v>
      </c>
      <c r="D13" s="17">
        <v>0.28573853222324663</v>
      </c>
      <c r="E13" s="17">
        <v>0</v>
      </c>
    </row>
    <row r="14" spans="1:6" ht="16.2" thickBot="1" x14ac:dyDescent="0.35">
      <c r="B14" s="18" t="s">
        <v>49</v>
      </c>
      <c r="C14" s="18" t="s">
        <v>40</v>
      </c>
      <c r="D14" s="18">
        <v>0.3</v>
      </c>
      <c r="E14" s="22">
        <v>0.65354351379043507</v>
      </c>
      <c r="F14" s="23" t="s">
        <v>53</v>
      </c>
    </row>
    <row r="16" spans="1:6" ht="16.2" thickBot="1" x14ac:dyDescent="0.35">
      <c r="A16" t="s">
        <v>32</v>
      </c>
    </row>
    <row r="17" spans="2:6" x14ac:dyDescent="0.3">
      <c r="B17" s="19"/>
      <c r="C17" s="19"/>
      <c r="D17" s="19" t="s">
        <v>28</v>
      </c>
      <c r="E17" s="19" t="s">
        <v>33</v>
      </c>
    </row>
    <row r="18" spans="2:6" ht="16.2" thickBot="1" x14ac:dyDescent="0.35">
      <c r="B18" s="20" t="s">
        <v>26</v>
      </c>
      <c r="C18" s="20" t="s">
        <v>27</v>
      </c>
      <c r="D18" s="20" t="s">
        <v>29</v>
      </c>
      <c r="E18" s="20" t="s">
        <v>34</v>
      </c>
    </row>
    <row r="19" spans="2:6" x14ac:dyDescent="0.3">
      <c r="B19" s="17" t="s">
        <v>50</v>
      </c>
      <c r="C19" s="17" t="s">
        <v>51</v>
      </c>
      <c r="D19" s="17">
        <v>13.000000698059331</v>
      </c>
      <c r="E19" s="21">
        <v>0.21831442109978316</v>
      </c>
      <c r="F19" s="23" t="s">
        <v>71</v>
      </c>
    </row>
    <row r="20" spans="2:6" ht="16.2" thickBot="1" x14ac:dyDescent="0.35">
      <c r="B20" s="18" t="s">
        <v>52</v>
      </c>
      <c r="C20" s="18" t="s">
        <v>17</v>
      </c>
      <c r="D20" s="18">
        <v>1</v>
      </c>
      <c r="E20" s="18">
        <v>10.110785619443247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DD06-644B-47AC-AB9E-900047D3575D}">
  <dimension ref="A1:R14"/>
  <sheetViews>
    <sheetView topLeftCell="A10" zoomScale="70" zoomScaleNormal="70" workbookViewId="0">
      <selection activeCell="B11" sqref="B11"/>
    </sheetView>
  </sheetViews>
  <sheetFormatPr defaultColWidth="11.69921875" defaultRowHeight="25.8" x14ac:dyDescent="0.5"/>
  <cols>
    <col min="1" max="1" width="27.19921875" style="1" customWidth="1"/>
    <col min="2" max="2" width="12.796875" style="1" bestFit="1" customWidth="1"/>
    <col min="3" max="3" width="22.19921875" style="1" customWidth="1"/>
    <col min="4" max="4" width="20.19921875" style="1" customWidth="1"/>
    <col min="5" max="5" width="11.69921875" style="1"/>
    <col min="6" max="6" width="22.5" style="1" customWidth="1"/>
    <col min="7" max="7" width="17" style="1" customWidth="1"/>
    <col min="8" max="8" width="17.296875" style="1" customWidth="1"/>
    <col min="9" max="9" width="17.69921875" style="1" customWidth="1"/>
    <col min="10" max="10" width="17.5" style="1" customWidth="1"/>
    <col min="11" max="11" width="14.69921875" style="1" customWidth="1"/>
    <col min="12" max="12" width="17.296875" style="1" customWidth="1"/>
    <col min="13" max="13" width="15.796875" style="1" customWidth="1"/>
    <col min="14" max="16" width="11.09765625" style="1" customWidth="1"/>
    <col min="17" max="17" width="11.69921875" style="1"/>
    <col min="18" max="18" width="15.8984375" style="1" customWidth="1"/>
    <col min="19" max="16384" width="11.69921875" style="1"/>
  </cols>
  <sheetData>
    <row r="1" spans="1:18" s="2" customFormat="1" ht="103.2" x14ac:dyDescent="0.3">
      <c r="A1" s="2" t="s">
        <v>0</v>
      </c>
      <c r="B1" s="2" t="s">
        <v>1</v>
      </c>
      <c r="C1" s="3" t="s">
        <v>2</v>
      </c>
      <c r="D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N1" s="25" t="s">
        <v>17</v>
      </c>
      <c r="O1" s="25"/>
      <c r="P1" s="25"/>
      <c r="R1" s="5" t="s">
        <v>20</v>
      </c>
    </row>
    <row r="2" spans="1:18" x14ac:dyDescent="0.5">
      <c r="A2" s="1" t="s">
        <v>11</v>
      </c>
      <c r="B2" s="1" t="s">
        <v>5</v>
      </c>
      <c r="C2" s="7">
        <v>12.69604</v>
      </c>
      <c r="D2" s="7">
        <v>19.054549999999999</v>
      </c>
      <c r="E2" s="6"/>
      <c r="F2" s="6" t="s">
        <v>5</v>
      </c>
      <c r="G2" s="7">
        <v>1</v>
      </c>
      <c r="H2" s="7">
        <v>0.20558999999999999</v>
      </c>
      <c r="I2" s="7">
        <v>0.21901999999999999</v>
      </c>
      <c r="J2" s="7">
        <v>0.43523000000000001</v>
      </c>
      <c r="K2" s="7">
        <v>0.25849</v>
      </c>
      <c r="L2" s="7">
        <v>0.49608999999999998</v>
      </c>
      <c r="N2" s="9">
        <v>8.9293953373727308E-2</v>
      </c>
      <c r="O2" s="8" t="s">
        <v>18</v>
      </c>
      <c r="P2" s="10">
        <v>0.3</v>
      </c>
      <c r="R2" s="6">
        <f>D2*N2</f>
        <v>1.7014560992573555</v>
      </c>
    </row>
    <row r="3" spans="1:18" x14ac:dyDescent="0.5">
      <c r="A3" s="1" t="s">
        <v>12</v>
      </c>
      <c r="B3" s="1" t="s">
        <v>6</v>
      </c>
      <c r="C3" s="7">
        <v>9.9216999999999995</v>
      </c>
      <c r="D3" s="7">
        <v>12.03149</v>
      </c>
      <c r="E3" s="6"/>
      <c r="F3" s="6" t="s">
        <v>6</v>
      </c>
      <c r="G3" s="7">
        <v>0.20558999999999999</v>
      </c>
      <c r="H3" s="7">
        <v>1</v>
      </c>
      <c r="I3" s="7">
        <v>0.11522</v>
      </c>
      <c r="J3" s="7">
        <v>0.30248999999999998</v>
      </c>
      <c r="K3" s="7">
        <v>0.21095</v>
      </c>
      <c r="L3" s="7">
        <v>0.56072999999999995</v>
      </c>
      <c r="N3" s="9">
        <v>0</v>
      </c>
      <c r="O3" s="8" t="s">
        <v>18</v>
      </c>
      <c r="P3" s="10">
        <v>0.3</v>
      </c>
      <c r="R3" s="6">
        <f t="shared" ref="R3:R7" si="0">D3*N3</f>
        <v>0</v>
      </c>
    </row>
    <row r="4" spans="1:18" x14ac:dyDescent="0.5">
      <c r="A4" s="1" t="s">
        <v>13</v>
      </c>
      <c r="B4" s="1" t="s">
        <v>7</v>
      </c>
      <c r="C4" s="7">
        <v>11.80725</v>
      </c>
      <c r="D4" s="7">
        <v>24.794699999999999</v>
      </c>
      <c r="E4" s="6"/>
      <c r="F4" s="6" t="s">
        <v>7</v>
      </c>
      <c r="G4" s="7">
        <v>0.21901999999999999</v>
      </c>
      <c r="H4" s="7">
        <v>0.11522</v>
      </c>
      <c r="I4" s="7">
        <v>1</v>
      </c>
      <c r="J4" s="7">
        <v>0.32525999999999999</v>
      </c>
      <c r="K4" s="7">
        <v>-0.17682</v>
      </c>
      <c r="L4" s="7">
        <v>0.36527999999999999</v>
      </c>
      <c r="N4" s="9">
        <v>3.1887700874409668E-2</v>
      </c>
      <c r="O4" s="8" t="s">
        <v>18</v>
      </c>
      <c r="P4" s="10">
        <v>0.3</v>
      </c>
      <c r="R4" s="6">
        <f t="shared" si="0"/>
        <v>0.79064597687072535</v>
      </c>
    </row>
    <row r="5" spans="1:18" x14ac:dyDescent="0.5">
      <c r="A5" s="1" t="s">
        <v>14</v>
      </c>
      <c r="B5" s="1" t="s">
        <v>8</v>
      </c>
      <c r="C5" s="7">
        <v>13.54907</v>
      </c>
      <c r="D5" s="7">
        <v>21.690840000000001</v>
      </c>
      <c r="E5" s="6"/>
      <c r="F5" s="6" t="s">
        <v>8</v>
      </c>
      <c r="G5" s="7">
        <v>0.43523000000000001</v>
      </c>
      <c r="H5" s="7">
        <v>0.30248999999999998</v>
      </c>
      <c r="I5" s="7">
        <v>0.32525999999999999</v>
      </c>
      <c r="J5" s="7">
        <v>1</v>
      </c>
      <c r="K5" s="7">
        <v>0.14953</v>
      </c>
      <c r="L5" s="7">
        <v>0.59082000000000001</v>
      </c>
      <c r="N5" s="9">
        <v>0.27881835295391072</v>
      </c>
      <c r="O5" s="8" t="s">
        <v>18</v>
      </c>
      <c r="P5" s="10">
        <v>0.3</v>
      </c>
      <c r="R5" s="6">
        <f t="shared" si="0"/>
        <v>6.0478042829868048</v>
      </c>
    </row>
    <row r="6" spans="1:18" x14ac:dyDescent="0.5">
      <c r="A6" s="1" t="s">
        <v>15</v>
      </c>
      <c r="B6" s="1" t="s">
        <v>9</v>
      </c>
      <c r="C6" s="7">
        <v>13.459059999999999</v>
      </c>
      <c r="D6" s="7">
        <v>21.808910000000001</v>
      </c>
      <c r="E6" s="6"/>
      <c r="F6" s="6" t="s">
        <v>9</v>
      </c>
      <c r="G6" s="7">
        <v>0.25849</v>
      </c>
      <c r="H6" s="7">
        <v>0.21095</v>
      </c>
      <c r="I6" s="7">
        <v>-0.17682</v>
      </c>
      <c r="J6" s="7">
        <v>0.14953</v>
      </c>
      <c r="K6" s="7">
        <v>1</v>
      </c>
      <c r="L6" s="7">
        <v>0.55052999999999996</v>
      </c>
      <c r="N6" s="9">
        <v>0.3</v>
      </c>
      <c r="O6" s="8" t="s">
        <v>18</v>
      </c>
      <c r="P6" s="10">
        <v>0.3</v>
      </c>
      <c r="R6" s="6">
        <f t="shared" si="0"/>
        <v>6.5426729999999997</v>
      </c>
    </row>
    <row r="7" spans="1:18" x14ac:dyDescent="0.5">
      <c r="A7" s="1" t="s">
        <v>16</v>
      </c>
      <c r="B7" s="1" t="s">
        <v>10</v>
      </c>
      <c r="C7" s="7">
        <v>13.042949999999999</v>
      </c>
      <c r="D7" s="7">
        <v>11.710330000000001</v>
      </c>
      <c r="E7" s="6"/>
      <c r="F7" s="6" t="s">
        <v>10</v>
      </c>
      <c r="G7" s="7">
        <v>0.49608999999999998</v>
      </c>
      <c r="H7" s="7">
        <v>0.56072999999999995</v>
      </c>
      <c r="I7" s="7">
        <v>0.36527999999999999</v>
      </c>
      <c r="J7" s="7">
        <v>0.59082000000000001</v>
      </c>
      <c r="K7" s="7">
        <v>0.55052999999999996</v>
      </c>
      <c r="L7" s="7">
        <v>1</v>
      </c>
      <c r="N7" s="9">
        <v>0.29999999279795236</v>
      </c>
      <c r="O7" s="8" t="s">
        <v>18</v>
      </c>
      <c r="P7" s="10">
        <v>0.3</v>
      </c>
      <c r="R7" s="6">
        <f t="shared" si="0"/>
        <v>3.5130989156616459</v>
      </c>
    </row>
    <row r="8" spans="1:18" x14ac:dyDescent="0.5">
      <c r="N8" s="10">
        <f>SUM(N2:N7)</f>
        <v>1</v>
      </c>
      <c r="O8" s="12" t="s">
        <v>21</v>
      </c>
      <c r="P8" s="10">
        <v>1</v>
      </c>
      <c r="R8" s="6"/>
    </row>
    <row r="10" spans="1:18" x14ac:dyDescent="0.5">
      <c r="B10" s="6"/>
      <c r="N10" s="26" t="s">
        <v>19</v>
      </c>
      <c r="O10" s="26"/>
      <c r="P10" s="26"/>
    </row>
    <row r="11" spans="1:18" x14ac:dyDescent="0.5">
      <c r="A11" s="1" t="s">
        <v>41</v>
      </c>
      <c r="B11" s="24">
        <f>SUMPRODUCT(N2:N7,C2:C7)</f>
        <v>13.238517947461647</v>
      </c>
      <c r="N11" s="10">
        <f t="array" ref="N11">SQRT(MMULT(TRANSPOSE(R2:R7),MMULT(G2:L7,R2:R7)))</f>
        <v>13.492000400181023</v>
      </c>
      <c r="O11" s="8" t="s">
        <v>18</v>
      </c>
      <c r="P11" s="10">
        <v>13.492000000000001</v>
      </c>
    </row>
    <row r="13" spans="1:18" x14ac:dyDescent="0.5">
      <c r="A13" s="14" t="s">
        <v>19</v>
      </c>
      <c r="B13" s="15">
        <v>10.443347691034992</v>
      </c>
      <c r="C13" s="15">
        <v>10.5</v>
      </c>
      <c r="D13" s="15">
        <v>11</v>
      </c>
      <c r="E13" s="15">
        <v>11.5</v>
      </c>
      <c r="F13" s="15">
        <v>12</v>
      </c>
      <c r="G13" s="15">
        <v>12.5</v>
      </c>
      <c r="H13" s="15">
        <v>13</v>
      </c>
      <c r="I13" s="15">
        <v>13.5</v>
      </c>
      <c r="J13" s="15">
        <v>14.412769524182888</v>
      </c>
      <c r="K13" s="15"/>
      <c r="L13" s="15"/>
    </row>
    <row r="14" spans="1:18" x14ac:dyDescent="0.5">
      <c r="A14" s="14" t="s">
        <v>41</v>
      </c>
      <c r="B14" s="15">
        <v>11.952954429470216</v>
      </c>
      <c r="C14" s="15">
        <v>12.026209595423506</v>
      </c>
      <c r="D14" s="15">
        <v>12.349590571839903</v>
      </c>
      <c r="E14" s="15">
        <v>12.597561008172757</v>
      </c>
      <c r="F14" s="15">
        <v>12.810607059948214</v>
      </c>
      <c r="G14" s="15">
        <v>13.002758292949363</v>
      </c>
      <c r="H14" s="15">
        <v>13.144626992705735</v>
      </c>
      <c r="I14" s="15">
        <v>13.239874978862588</v>
      </c>
      <c r="J14" s="15">
        <v>13.284927999999999</v>
      </c>
      <c r="K14" s="15"/>
      <c r="L14" s="15"/>
    </row>
  </sheetData>
  <mergeCells count="2">
    <mergeCell ref="N1:P1"/>
    <mergeCell ref="N10:P10"/>
  </mergeCells>
  <pageMargins left="0.75" right="0.75" top="1" bottom="1" header="0.5" footer="0.5"/>
  <pageSetup scale="52" orientation="landscape" horizontalDpi="4294967292" verticalDpi="4294967292" r:id="rId1"/>
  <colBreaks count="1" manualBreakCount="1">
    <brk id="12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A678-83FB-48B2-A566-DB373F58EC1B}">
  <dimension ref="A1:AA11"/>
  <sheetViews>
    <sheetView topLeftCell="I1" zoomScale="70" zoomScaleNormal="70" workbookViewId="0">
      <selection activeCell="S11" sqref="S11"/>
    </sheetView>
  </sheetViews>
  <sheetFormatPr defaultColWidth="11.69921875" defaultRowHeight="25.8" x14ac:dyDescent="0.5"/>
  <cols>
    <col min="1" max="1" width="27.19921875" style="1" customWidth="1"/>
    <col min="2" max="2" width="12.796875" style="1" bestFit="1" customWidth="1"/>
    <col min="3" max="3" width="22.19921875" style="1" customWidth="1"/>
    <col min="4" max="4" width="20.19921875" style="1" customWidth="1"/>
    <col min="5" max="5" width="11.69921875" style="1"/>
    <col min="6" max="6" width="22.5" style="1" customWidth="1"/>
    <col min="7" max="7" width="17" style="1" customWidth="1"/>
    <col min="8" max="8" width="17.296875" style="1" customWidth="1"/>
    <col min="9" max="9" width="17.69921875" style="1" customWidth="1"/>
    <col min="10" max="10" width="17.5" style="1" customWidth="1"/>
    <col min="11" max="11" width="14.69921875" style="1" customWidth="1"/>
    <col min="12" max="13" width="17.296875" style="1" customWidth="1"/>
    <col min="14" max="14" width="15.796875" style="1" customWidth="1"/>
    <col min="15" max="17" width="11.09765625" style="1" customWidth="1"/>
    <col min="18" max="18" width="11.69921875" style="1"/>
    <col min="19" max="19" width="15.8984375" style="1" customWidth="1"/>
    <col min="20" max="16384" width="11.69921875" style="1"/>
  </cols>
  <sheetData>
    <row r="1" spans="1:27" s="2" customFormat="1" ht="103.2" x14ac:dyDescent="0.3">
      <c r="A1" s="2" t="s">
        <v>0</v>
      </c>
      <c r="B1" s="2" t="s">
        <v>1</v>
      </c>
      <c r="C1" s="3" t="s">
        <v>2</v>
      </c>
      <c r="D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11"/>
      <c r="O1" s="25" t="s">
        <v>17</v>
      </c>
      <c r="P1" s="25"/>
      <c r="Q1" s="25"/>
      <c r="S1" s="5" t="s">
        <v>20</v>
      </c>
      <c r="U1" s="2" t="s">
        <v>22</v>
      </c>
      <c r="V1" s="2" t="s">
        <v>23</v>
      </c>
      <c r="X1" s="2" t="s">
        <v>1</v>
      </c>
      <c r="Y1" s="2" t="s">
        <v>55</v>
      </c>
    </row>
    <row r="2" spans="1:27" x14ac:dyDescent="0.5">
      <c r="A2" s="1" t="s">
        <v>11</v>
      </c>
      <c r="B2" s="1" t="s">
        <v>5</v>
      </c>
      <c r="C2" s="7">
        <v>12.69604</v>
      </c>
      <c r="D2" s="7">
        <v>19.054549999999999</v>
      </c>
      <c r="E2" s="6"/>
      <c r="F2" s="6" t="s">
        <v>5</v>
      </c>
      <c r="G2" s="7">
        <v>1</v>
      </c>
      <c r="H2" s="7">
        <v>0.20558999999999999</v>
      </c>
      <c r="I2" s="7">
        <v>0.21901999999999999</v>
      </c>
      <c r="J2" s="7">
        <v>0.43523000000000001</v>
      </c>
      <c r="K2" s="7">
        <v>0.25849</v>
      </c>
      <c r="L2" s="7">
        <v>0.49608999999999998</v>
      </c>
      <c r="M2" s="11"/>
      <c r="N2" s="1" t="s">
        <v>5</v>
      </c>
      <c r="O2" s="9">
        <v>0.20999997967761716</v>
      </c>
      <c r="P2" s="8" t="s">
        <v>18</v>
      </c>
      <c r="Q2" s="10">
        <v>0.3</v>
      </c>
      <c r="S2" s="6">
        <f>D2*O2</f>
        <v>4.0014551127661395</v>
      </c>
      <c r="U2" s="6">
        <v>0.19</v>
      </c>
      <c r="V2" s="6">
        <v>0.21</v>
      </c>
      <c r="X2" s="8" t="s">
        <v>5</v>
      </c>
      <c r="Y2" s="10">
        <f>ABS(O2-V2)</f>
        <v>2.0322382832116404E-8</v>
      </c>
      <c r="Z2" s="10" t="s">
        <v>18</v>
      </c>
      <c r="AA2" s="10">
        <v>0.15</v>
      </c>
    </row>
    <row r="3" spans="1:27" x14ac:dyDescent="0.5">
      <c r="A3" s="1" t="s">
        <v>12</v>
      </c>
      <c r="B3" s="1" t="s">
        <v>6</v>
      </c>
      <c r="C3" s="7">
        <v>9.9216999999999995</v>
      </c>
      <c r="D3" s="7">
        <v>12.03149</v>
      </c>
      <c r="E3" s="6"/>
      <c r="F3" s="6" t="s">
        <v>6</v>
      </c>
      <c r="G3" s="7">
        <v>0.20558999999999999</v>
      </c>
      <c r="H3" s="7">
        <v>1</v>
      </c>
      <c r="I3" s="7">
        <v>0.11522</v>
      </c>
      <c r="J3" s="7">
        <v>0.30248999999999998</v>
      </c>
      <c r="K3" s="7">
        <v>0.21095</v>
      </c>
      <c r="L3" s="7">
        <v>0.56072999999999995</v>
      </c>
      <c r="M3" s="11"/>
      <c r="N3" s="1" t="s">
        <v>6</v>
      </c>
      <c r="O3" s="9">
        <v>1.0000000000000014E-2</v>
      </c>
      <c r="P3" s="8" t="s">
        <v>18</v>
      </c>
      <c r="Q3" s="10">
        <v>0.3</v>
      </c>
      <c r="S3" s="6">
        <f t="shared" ref="S3:S7" si="0">D3*O3</f>
        <v>0.12031490000000017</v>
      </c>
      <c r="U3" s="6">
        <v>0.18</v>
      </c>
      <c r="V3" s="6">
        <v>0.16</v>
      </c>
      <c r="X3" s="8" t="s">
        <v>6</v>
      </c>
      <c r="Y3" s="10">
        <f t="shared" ref="Y3:Y7" si="1">ABS(O3-V3)</f>
        <v>0.15</v>
      </c>
      <c r="Z3" s="10" t="s">
        <v>18</v>
      </c>
      <c r="AA3" s="10">
        <v>0.15</v>
      </c>
    </row>
    <row r="4" spans="1:27" x14ac:dyDescent="0.5">
      <c r="A4" s="1" t="s">
        <v>13</v>
      </c>
      <c r="B4" s="1" t="s">
        <v>7</v>
      </c>
      <c r="C4" s="7">
        <v>11.80725</v>
      </c>
      <c r="D4" s="7">
        <v>24.794699999999999</v>
      </c>
      <c r="E4" s="6"/>
      <c r="F4" s="6" t="s">
        <v>7</v>
      </c>
      <c r="G4" s="7">
        <v>0.21901999999999999</v>
      </c>
      <c r="H4" s="7">
        <v>0.11522</v>
      </c>
      <c r="I4" s="7">
        <v>1</v>
      </c>
      <c r="J4" s="7">
        <v>0.32525999999999999</v>
      </c>
      <c r="K4" s="7">
        <v>-0.17682</v>
      </c>
      <c r="L4" s="7">
        <v>0.36527999999999999</v>
      </c>
      <c r="M4" s="11"/>
      <c r="N4" s="1" t="s">
        <v>7</v>
      </c>
      <c r="O4" s="9">
        <v>0.06</v>
      </c>
      <c r="P4" s="8" t="s">
        <v>18</v>
      </c>
      <c r="Q4" s="10">
        <v>0.3</v>
      </c>
      <c r="S4" s="6">
        <f t="shared" si="0"/>
        <v>1.4876819999999999</v>
      </c>
      <c r="U4" s="6">
        <v>0.23</v>
      </c>
      <c r="V4" s="6">
        <v>0.21</v>
      </c>
      <c r="X4" s="8" t="s">
        <v>7</v>
      </c>
      <c r="Y4" s="10">
        <f t="shared" si="1"/>
        <v>0.15</v>
      </c>
      <c r="Z4" s="10" t="s">
        <v>18</v>
      </c>
      <c r="AA4" s="10">
        <v>0.15</v>
      </c>
    </row>
    <row r="5" spans="1:27" x14ac:dyDescent="0.5">
      <c r="A5" s="1" t="s">
        <v>14</v>
      </c>
      <c r="B5" s="1" t="s">
        <v>8</v>
      </c>
      <c r="C5" s="7">
        <v>13.54907</v>
      </c>
      <c r="D5" s="7">
        <v>21.690840000000001</v>
      </c>
      <c r="E5" s="6"/>
      <c r="F5" s="6" t="s">
        <v>8</v>
      </c>
      <c r="G5" s="7">
        <v>0.43523000000000001</v>
      </c>
      <c r="H5" s="7">
        <v>0.30248999999999998</v>
      </c>
      <c r="I5" s="7">
        <v>0.32525999999999999</v>
      </c>
      <c r="J5" s="7">
        <v>1</v>
      </c>
      <c r="K5" s="7">
        <v>0.14953</v>
      </c>
      <c r="L5" s="7">
        <v>0.59082000000000001</v>
      </c>
      <c r="M5" s="11"/>
      <c r="N5" s="1" t="s">
        <v>8</v>
      </c>
      <c r="O5" s="9">
        <v>0.2236467087074267</v>
      </c>
      <c r="P5" s="8" t="s">
        <v>18</v>
      </c>
      <c r="Q5" s="10">
        <v>0.3</v>
      </c>
      <c r="S5" s="6">
        <f t="shared" si="0"/>
        <v>4.8510849750993996</v>
      </c>
      <c r="U5" s="6">
        <v>7.0000000000000007E-2</v>
      </c>
      <c r="V5" s="6">
        <v>0.09</v>
      </c>
      <c r="X5" s="8" t="s">
        <v>8</v>
      </c>
      <c r="Y5" s="10">
        <f t="shared" si="1"/>
        <v>0.1336467087074267</v>
      </c>
      <c r="Z5" s="10" t="s">
        <v>18</v>
      </c>
      <c r="AA5" s="10">
        <v>0.15</v>
      </c>
    </row>
    <row r="6" spans="1:27" x14ac:dyDescent="0.5">
      <c r="A6" s="1" t="s">
        <v>15</v>
      </c>
      <c r="B6" s="1" t="s">
        <v>9</v>
      </c>
      <c r="C6" s="7">
        <v>13.459059999999999</v>
      </c>
      <c r="D6" s="7">
        <v>21.808910000000001</v>
      </c>
      <c r="E6" s="6"/>
      <c r="F6" s="6" t="s">
        <v>9</v>
      </c>
      <c r="G6" s="7">
        <v>0.25849</v>
      </c>
      <c r="H6" s="7">
        <v>0.21095</v>
      </c>
      <c r="I6" s="7">
        <v>-0.17682</v>
      </c>
      <c r="J6" s="7">
        <v>0.14953</v>
      </c>
      <c r="K6" s="7">
        <v>1</v>
      </c>
      <c r="L6" s="7">
        <v>0.55052999999999996</v>
      </c>
      <c r="M6" s="11"/>
      <c r="N6" s="1" t="s">
        <v>9</v>
      </c>
      <c r="O6" s="9">
        <v>0.24</v>
      </c>
      <c r="P6" s="8" t="s">
        <v>18</v>
      </c>
      <c r="Q6" s="10">
        <v>0.3</v>
      </c>
      <c r="S6" s="6">
        <f t="shared" si="0"/>
        <v>5.2341384</v>
      </c>
      <c r="U6" s="6">
        <v>0.13</v>
      </c>
      <c r="V6" s="6">
        <v>0.09</v>
      </c>
      <c r="X6" s="8" t="s">
        <v>9</v>
      </c>
      <c r="Y6" s="10">
        <f t="shared" si="1"/>
        <v>0.15</v>
      </c>
      <c r="Z6" s="10" t="s">
        <v>18</v>
      </c>
      <c r="AA6" s="10">
        <v>0.15</v>
      </c>
    </row>
    <row r="7" spans="1:27" x14ac:dyDescent="0.5">
      <c r="A7" s="1" t="s">
        <v>16</v>
      </c>
      <c r="B7" s="1" t="s">
        <v>10</v>
      </c>
      <c r="C7" s="7">
        <v>13.042949999999999</v>
      </c>
      <c r="D7" s="7">
        <v>11.710330000000001</v>
      </c>
      <c r="E7" s="6"/>
      <c r="F7" s="6" t="s">
        <v>10</v>
      </c>
      <c r="G7" s="7">
        <v>0.49608999999999998</v>
      </c>
      <c r="H7" s="7">
        <v>0.56072999999999995</v>
      </c>
      <c r="I7" s="7">
        <v>0.36527999999999999</v>
      </c>
      <c r="J7" s="7">
        <v>0.59082000000000001</v>
      </c>
      <c r="K7" s="7">
        <v>0.55052999999999996</v>
      </c>
      <c r="L7" s="7">
        <v>1</v>
      </c>
      <c r="M7" s="11"/>
      <c r="N7" s="1" t="s">
        <v>10</v>
      </c>
      <c r="O7" s="9">
        <v>0.25635331161495617</v>
      </c>
      <c r="P7" s="8" t="s">
        <v>18</v>
      </c>
      <c r="Q7" s="10">
        <v>0.3</v>
      </c>
      <c r="S7" s="6">
        <f t="shared" si="0"/>
        <v>3.00198187560397</v>
      </c>
      <c r="U7" s="6">
        <v>0.2</v>
      </c>
      <c r="V7" s="6">
        <v>0.24</v>
      </c>
      <c r="X7" s="8" t="s">
        <v>10</v>
      </c>
      <c r="Y7" s="10">
        <f t="shared" si="1"/>
        <v>1.6353311614956179E-2</v>
      </c>
      <c r="Z7" s="10" t="s">
        <v>18</v>
      </c>
      <c r="AA7" s="10">
        <v>0.15</v>
      </c>
    </row>
    <row r="8" spans="1:27" x14ac:dyDescent="0.5">
      <c r="M8" s="11"/>
      <c r="O8" s="10">
        <f>SUM(O2:O7)</f>
        <v>1</v>
      </c>
      <c r="P8" s="12" t="s">
        <v>21</v>
      </c>
      <c r="Q8" s="10">
        <v>1</v>
      </c>
      <c r="S8" s="6"/>
      <c r="U8" s="6">
        <v>1</v>
      </c>
      <c r="V8" s="6">
        <v>0.99999999999999989</v>
      </c>
    </row>
    <row r="10" spans="1:27" x14ac:dyDescent="0.5">
      <c r="B10" s="6"/>
      <c r="O10" s="26" t="s">
        <v>19</v>
      </c>
      <c r="P10" s="26"/>
      <c r="Q10" s="26"/>
    </row>
    <row r="11" spans="1:27" x14ac:dyDescent="0.5">
      <c r="A11" s="14" t="s">
        <v>41</v>
      </c>
      <c r="B11" s="15">
        <f>SUMPRODUCT(O2:O7,C2:C7)-0.5*SUM(Y2:Y7)</f>
        <v>12.777802858938657</v>
      </c>
      <c r="O11" s="10">
        <f t="array" ref="O11">SQRT(MMULT(TRANSPOSE(S2:S7),MMULT(G2:L7,S2:S7)))</f>
        <v>13.000000403977568</v>
      </c>
      <c r="P11" s="8" t="s">
        <v>18</v>
      </c>
      <c r="Q11" s="10">
        <v>13</v>
      </c>
    </row>
  </sheetData>
  <mergeCells count="2">
    <mergeCell ref="O1:Q1"/>
    <mergeCell ref="O10:Q10"/>
  </mergeCells>
  <pageMargins left="0.75" right="0.75" top="1" bottom="1" header="0.5" footer="0.5"/>
  <pageSetup scale="52" orientation="landscape" horizontalDpi="4294967292" verticalDpi="4294967292" r:id="rId1"/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AF46-7691-4E33-87FE-8AA2DFF41460}">
  <dimension ref="A1:F26"/>
  <sheetViews>
    <sheetView showGridLines="0" topLeftCell="A7" workbookViewId="0">
      <selection activeCell="E14" sqref="E14"/>
    </sheetView>
  </sheetViews>
  <sheetFormatPr defaultRowHeight="15.6" x14ac:dyDescent="0.3"/>
  <cols>
    <col min="1" max="1" width="2.19921875" customWidth="1"/>
    <col min="2" max="2" width="6.8984375" bestFit="1" customWidth="1"/>
    <col min="3" max="3" width="37.3984375" bestFit="1" customWidth="1"/>
    <col min="4" max="5" width="11.8984375" bestFit="1" customWidth="1"/>
  </cols>
  <sheetData>
    <row r="1" spans="1:6" x14ac:dyDescent="0.3">
      <c r="A1" s="16" t="s">
        <v>24</v>
      </c>
    </row>
    <row r="2" spans="1:6" x14ac:dyDescent="0.3">
      <c r="A2" s="16" t="s">
        <v>56</v>
      </c>
    </row>
    <row r="3" spans="1:6" x14ac:dyDescent="0.3">
      <c r="A3" s="16" t="s">
        <v>57</v>
      </c>
    </row>
    <row r="6" spans="1:6" ht="16.2" thickBot="1" x14ac:dyDescent="0.35">
      <c r="A6" t="s">
        <v>25</v>
      </c>
    </row>
    <row r="7" spans="1:6" x14ac:dyDescent="0.3">
      <c r="B7" s="19"/>
      <c r="C7" s="19"/>
      <c r="D7" s="19" t="s">
        <v>28</v>
      </c>
      <c r="E7" s="19" t="s">
        <v>30</v>
      </c>
    </row>
    <row r="8" spans="1:6" ht="16.2" thickBot="1" x14ac:dyDescent="0.35">
      <c r="B8" s="20" t="s">
        <v>26</v>
      </c>
      <c r="C8" s="20" t="s">
        <v>27</v>
      </c>
      <c r="D8" s="20" t="s">
        <v>29</v>
      </c>
      <c r="E8" s="20" t="s">
        <v>31</v>
      </c>
    </row>
    <row r="9" spans="1:6" x14ac:dyDescent="0.3">
      <c r="B9" s="17" t="s">
        <v>44</v>
      </c>
      <c r="C9" s="17" t="s">
        <v>35</v>
      </c>
      <c r="D9" s="17">
        <v>0.20999997967761716</v>
      </c>
      <c r="E9" s="17">
        <v>0</v>
      </c>
      <c r="F9" s="23" t="s">
        <v>74</v>
      </c>
    </row>
    <row r="10" spans="1:6" x14ac:dyDescent="0.3">
      <c r="B10" s="17" t="s">
        <v>45</v>
      </c>
      <c r="C10" s="17" t="s">
        <v>36</v>
      </c>
      <c r="D10" s="17">
        <v>1.0000000000000014E-2</v>
      </c>
      <c r="E10" s="17">
        <v>0</v>
      </c>
    </row>
    <row r="11" spans="1:6" x14ac:dyDescent="0.3">
      <c r="B11" s="17" t="s">
        <v>46</v>
      </c>
      <c r="C11" s="17" t="s">
        <v>37</v>
      </c>
      <c r="D11" s="17">
        <v>0.06</v>
      </c>
      <c r="E11" s="17">
        <v>0</v>
      </c>
    </row>
    <row r="12" spans="1:6" x14ac:dyDescent="0.3">
      <c r="B12" s="17" t="s">
        <v>47</v>
      </c>
      <c r="C12" s="17" t="s">
        <v>38</v>
      </c>
      <c r="D12" s="17">
        <v>0.2236467087074267</v>
      </c>
      <c r="E12" s="17">
        <v>0</v>
      </c>
    </row>
    <row r="13" spans="1:6" x14ac:dyDescent="0.3">
      <c r="B13" s="17" t="s">
        <v>48</v>
      </c>
      <c r="C13" s="17" t="s">
        <v>39</v>
      </c>
      <c r="D13" s="17">
        <v>0.24</v>
      </c>
      <c r="E13" s="17">
        <v>0</v>
      </c>
    </row>
    <row r="14" spans="1:6" ht="16.2" thickBot="1" x14ac:dyDescent="0.35">
      <c r="B14" s="18" t="s">
        <v>49</v>
      </c>
      <c r="C14" s="18" t="s">
        <v>40</v>
      </c>
      <c r="D14" s="18">
        <v>0.25635331161495617</v>
      </c>
      <c r="E14" s="18">
        <v>0</v>
      </c>
    </row>
    <row r="16" spans="1:6" ht="16.2" thickBot="1" x14ac:dyDescent="0.35">
      <c r="A16" t="s">
        <v>32</v>
      </c>
    </row>
    <row r="17" spans="2:6" x14ac:dyDescent="0.3">
      <c r="B17" s="19"/>
      <c r="C17" s="19"/>
      <c r="D17" s="19" t="s">
        <v>28</v>
      </c>
      <c r="E17" s="19" t="s">
        <v>33</v>
      </c>
    </row>
    <row r="18" spans="2:6" ht="16.2" thickBot="1" x14ac:dyDescent="0.35">
      <c r="B18" s="20" t="s">
        <v>26</v>
      </c>
      <c r="C18" s="20" t="s">
        <v>27</v>
      </c>
      <c r="D18" s="20" t="s">
        <v>29</v>
      </c>
      <c r="E18" s="20" t="s">
        <v>34</v>
      </c>
    </row>
    <row r="19" spans="2:6" x14ac:dyDescent="0.3">
      <c r="B19" s="17" t="s">
        <v>50</v>
      </c>
      <c r="C19" s="17" t="s">
        <v>58</v>
      </c>
      <c r="D19" s="17">
        <v>13.000000403977568</v>
      </c>
      <c r="E19" s="21">
        <v>8.5590867056162256E-2</v>
      </c>
      <c r="F19" s="23" t="s">
        <v>71</v>
      </c>
    </row>
    <row r="20" spans="2:6" x14ac:dyDescent="0.3">
      <c r="B20" s="17" t="s">
        <v>52</v>
      </c>
      <c r="C20" s="17" t="s">
        <v>17</v>
      </c>
      <c r="D20" s="17">
        <v>1</v>
      </c>
      <c r="E20" s="17">
        <v>11.668205033660218</v>
      </c>
    </row>
    <row r="21" spans="2:6" x14ac:dyDescent="0.3">
      <c r="B21" s="17" t="s">
        <v>59</v>
      </c>
      <c r="C21" s="17" t="s">
        <v>60</v>
      </c>
      <c r="D21" s="17">
        <v>2.0322382832116404E-8</v>
      </c>
      <c r="E21" s="17">
        <v>0</v>
      </c>
    </row>
    <row r="22" spans="2:6" x14ac:dyDescent="0.3">
      <c r="B22" s="17" t="s">
        <v>61</v>
      </c>
      <c r="C22" s="17" t="s">
        <v>62</v>
      </c>
      <c r="D22" s="17">
        <v>0.15</v>
      </c>
      <c r="E22" s="21">
        <v>1.6718244182705604</v>
      </c>
      <c r="F22" s="23" t="s">
        <v>72</v>
      </c>
    </row>
    <row r="23" spans="2:6" x14ac:dyDescent="0.3">
      <c r="B23" s="17" t="s">
        <v>63</v>
      </c>
      <c r="C23" s="17" t="s">
        <v>64</v>
      </c>
      <c r="D23" s="17">
        <v>0.15</v>
      </c>
      <c r="E23" s="21">
        <v>3.4650749347257204E-2</v>
      </c>
      <c r="F23" s="23" t="s">
        <v>72</v>
      </c>
    </row>
    <row r="24" spans="2:6" x14ac:dyDescent="0.3">
      <c r="B24" s="17" t="s">
        <v>65</v>
      </c>
      <c r="C24" s="17" t="s">
        <v>66</v>
      </c>
      <c r="D24" s="17">
        <v>0.1336467087074267</v>
      </c>
      <c r="E24" s="17">
        <v>0</v>
      </c>
    </row>
    <row r="25" spans="2:6" x14ac:dyDescent="0.3">
      <c r="B25" s="17" t="s">
        <v>67</v>
      </c>
      <c r="C25" s="17" t="s">
        <v>68</v>
      </c>
      <c r="D25" s="17">
        <v>0.15</v>
      </c>
      <c r="E25" s="21">
        <v>8.3442655818815936E-2</v>
      </c>
      <c r="F25" s="23" t="s">
        <v>73</v>
      </c>
    </row>
    <row r="26" spans="2:6" ht="16.2" thickBot="1" x14ac:dyDescent="0.35">
      <c r="B26" s="18" t="s">
        <v>69</v>
      </c>
      <c r="C26" s="18" t="s">
        <v>70</v>
      </c>
      <c r="D26" s="18">
        <v>1.6353311614956179E-2</v>
      </c>
      <c r="E26" s="18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E9B5-A95A-4534-9453-AFE5C3168962}">
  <dimension ref="A1:Z14"/>
  <sheetViews>
    <sheetView topLeftCell="A7" zoomScale="70" zoomScaleNormal="70" workbookViewId="0">
      <selection activeCell="K18" sqref="K18"/>
    </sheetView>
  </sheetViews>
  <sheetFormatPr defaultColWidth="11.69921875" defaultRowHeight="25.8" x14ac:dyDescent="0.5"/>
  <cols>
    <col min="1" max="1" width="27.19921875" style="1" customWidth="1"/>
    <col min="2" max="2" width="12.796875" style="1" bestFit="1" customWidth="1"/>
    <col min="3" max="3" width="22.19921875" style="1" customWidth="1"/>
    <col min="4" max="4" width="20.19921875" style="1" customWidth="1"/>
    <col min="5" max="5" width="11.69921875" style="1"/>
    <col min="6" max="6" width="22.5" style="1" customWidth="1"/>
    <col min="7" max="7" width="17" style="1" customWidth="1"/>
    <col min="8" max="8" width="17.296875" style="1" customWidth="1"/>
    <col min="9" max="9" width="17.69921875" style="1" customWidth="1"/>
    <col min="10" max="10" width="17.5" style="1" customWidth="1"/>
    <col min="11" max="11" width="14.69921875" style="1" customWidth="1"/>
    <col min="12" max="12" width="17.296875" style="1" customWidth="1"/>
    <col min="13" max="13" width="15.796875" style="1" customWidth="1"/>
    <col min="14" max="16" width="11.09765625" style="1" customWidth="1"/>
    <col min="17" max="17" width="11.69921875" style="1"/>
    <col min="18" max="18" width="15.8984375" style="1" customWidth="1"/>
    <col min="19" max="16384" width="11.69921875" style="1"/>
  </cols>
  <sheetData>
    <row r="1" spans="1:26" s="2" customFormat="1" ht="103.2" x14ac:dyDescent="0.3">
      <c r="A1" s="2" t="s">
        <v>0</v>
      </c>
      <c r="B1" s="2" t="s">
        <v>1</v>
      </c>
      <c r="C1" s="3" t="s">
        <v>2</v>
      </c>
      <c r="D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N1" s="25" t="s">
        <v>17</v>
      </c>
      <c r="O1" s="25"/>
      <c r="P1" s="25"/>
      <c r="R1" s="5" t="s">
        <v>20</v>
      </c>
      <c r="T1" s="2" t="s">
        <v>22</v>
      </c>
      <c r="U1" s="2" t="s">
        <v>23</v>
      </c>
      <c r="W1" s="2" t="s">
        <v>1</v>
      </c>
      <c r="X1" s="2" t="s">
        <v>55</v>
      </c>
    </row>
    <row r="2" spans="1:26" x14ac:dyDescent="0.5">
      <c r="A2" s="1" t="s">
        <v>11</v>
      </c>
      <c r="B2" s="1" t="s">
        <v>5</v>
      </c>
      <c r="C2" s="7">
        <v>12.69604</v>
      </c>
      <c r="D2" s="7">
        <v>19.054549999999999</v>
      </c>
      <c r="E2" s="6"/>
      <c r="F2" s="6" t="s">
        <v>5</v>
      </c>
      <c r="G2" s="7">
        <v>1</v>
      </c>
      <c r="H2" s="7">
        <v>0.20558999999999999</v>
      </c>
      <c r="I2" s="7">
        <v>0.21901999999999999</v>
      </c>
      <c r="J2" s="7">
        <v>0.43523000000000001</v>
      </c>
      <c r="K2" s="7">
        <v>0.25849</v>
      </c>
      <c r="L2" s="7">
        <v>0.49608999999999998</v>
      </c>
      <c r="N2" s="9">
        <v>0.13469088882755784</v>
      </c>
      <c r="O2" s="8" t="s">
        <v>18</v>
      </c>
      <c r="P2" s="10">
        <v>0.3</v>
      </c>
      <c r="R2" s="6">
        <f>D2*N2</f>
        <v>2.5664742757091421</v>
      </c>
      <c r="T2" s="6">
        <v>0.19</v>
      </c>
      <c r="U2" s="6">
        <v>0.21</v>
      </c>
      <c r="W2" s="8" t="s">
        <v>5</v>
      </c>
      <c r="X2" s="10">
        <f>ABS(N2-U2)</f>
        <v>7.5309111172442156E-2</v>
      </c>
      <c r="Y2" s="10" t="s">
        <v>18</v>
      </c>
      <c r="Z2" s="10">
        <v>0.15</v>
      </c>
    </row>
    <row r="3" spans="1:26" x14ac:dyDescent="0.5">
      <c r="A3" s="1" t="s">
        <v>12</v>
      </c>
      <c r="B3" s="1" t="s">
        <v>6</v>
      </c>
      <c r="C3" s="7">
        <v>9.9216999999999995</v>
      </c>
      <c r="D3" s="7">
        <v>12.03149</v>
      </c>
      <c r="E3" s="6"/>
      <c r="F3" s="6" t="s">
        <v>6</v>
      </c>
      <c r="G3" s="7">
        <v>0.20558999999999999</v>
      </c>
      <c r="H3" s="7">
        <v>1</v>
      </c>
      <c r="I3" s="7">
        <v>0.11522</v>
      </c>
      <c r="J3" s="7">
        <v>0.30248999999999998</v>
      </c>
      <c r="K3" s="7">
        <v>0.21095</v>
      </c>
      <c r="L3" s="7">
        <v>0.56072999999999995</v>
      </c>
      <c r="N3" s="9">
        <v>0.3</v>
      </c>
      <c r="O3" s="8" t="s">
        <v>18</v>
      </c>
      <c r="P3" s="10">
        <v>0.3</v>
      </c>
      <c r="R3" s="6">
        <f t="shared" ref="R3:R7" si="0">D3*N3</f>
        <v>3.6094469999999998</v>
      </c>
      <c r="T3" s="6">
        <v>0.18</v>
      </c>
      <c r="U3" s="6">
        <v>0.16</v>
      </c>
      <c r="W3" s="8" t="s">
        <v>6</v>
      </c>
      <c r="X3" s="10">
        <f t="shared" ref="X3:X7" si="1">ABS(N3-U3)</f>
        <v>0.13999999999999999</v>
      </c>
      <c r="Y3" s="10" t="s">
        <v>18</v>
      </c>
      <c r="Z3" s="10">
        <v>0.15</v>
      </c>
    </row>
    <row r="4" spans="1:26" x14ac:dyDescent="0.5">
      <c r="A4" s="1" t="s">
        <v>13</v>
      </c>
      <c r="B4" s="1" t="s">
        <v>7</v>
      </c>
      <c r="C4" s="7">
        <v>11.80725</v>
      </c>
      <c r="D4" s="7">
        <v>24.794699999999999</v>
      </c>
      <c r="E4" s="6"/>
      <c r="F4" s="6" t="s">
        <v>7</v>
      </c>
      <c r="G4" s="7">
        <v>0.21901999999999999</v>
      </c>
      <c r="H4" s="7">
        <v>0.11522</v>
      </c>
      <c r="I4" s="7">
        <v>1</v>
      </c>
      <c r="J4" s="7">
        <v>0.32525999999999999</v>
      </c>
      <c r="K4" s="7">
        <v>-0.17682</v>
      </c>
      <c r="L4" s="7">
        <v>0.36527999999999999</v>
      </c>
      <c r="N4" s="9">
        <v>0.13166195415066084</v>
      </c>
      <c r="O4" s="8" t="s">
        <v>18</v>
      </c>
      <c r="P4" s="10">
        <v>0.3</v>
      </c>
      <c r="R4" s="6">
        <f t="shared" si="0"/>
        <v>3.2645186545793901</v>
      </c>
      <c r="T4" s="6">
        <v>0.23</v>
      </c>
      <c r="U4" s="6">
        <v>0.21</v>
      </c>
      <c r="W4" s="8" t="s">
        <v>7</v>
      </c>
      <c r="X4" s="10">
        <f t="shared" si="1"/>
        <v>7.833804584933915E-2</v>
      </c>
      <c r="Y4" s="10" t="s">
        <v>18</v>
      </c>
      <c r="Z4" s="10">
        <v>0.15</v>
      </c>
    </row>
    <row r="5" spans="1:26" x14ac:dyDescent="0.5">
      <c r="A5" s="1" t="s">
        <v>14</v>
      </c>
      <c r="B5" s="1" t="s">
        <v>8</v>
      </c>
      <c r="C5" s="7">
        <v>13.54907</v>
      </c>
      <c r="D5" s="7">
        <v>21.690840000000001</v>
      </c>
      <c r="E5" s="6"/>
      <c r="F5" s="6" t="s">
        <v>8</v>
      </c>
      <c r="G5" s="7">
        <v>0.43523000000000001</v>
      </c>
      <c r="H5" s="7">
        <v>0.30248999999999998</v>
      </c>
      <c r="I5" s="7">
        <v>0.32525999999999999</v>
      </c>
      <c r="J5" s="7">
        <v>1</v>
      </c>
      <c r="K5" s="7">
        <v>0.14953</v>
      </c>
      <c r="L5" s="7">
        <v>0.59082000000000001</v>
      </c>
      <c r="N5" s="9">
        <v>0</v>
      </c>
      <c r="O5" s="8" t="s">
        <v>18</v>
      </c>
      <c r="P5" s="10">
        <v>0.3</v>
      </c>
      <c r="R5" s="6">
        <f t="shared" si="0"/>
        <v>0</v>
      </c>
      <c r="T5" s="6">
        <v>7.0000000000000007E-2</v>
      </c>
      <c r="U5" s="6">
        <v>0.09</v>
      </c>
      <c r="W5" s="8" t="s">
        <v>8</v>
      </c>
      <c r="X5" s="10">
        <f t="shared" si="1"/>
        <v>0.09</v>
      </c>
      <c r="Y5" s="10" t="s">
        <v>18</v>
      </c>
      <c r="Z5" s="10">
        <v>0.15</v>
      </c>
    </row>
    <row r="6" spans="1:26" x14ac:dyDescent="0.5">
      <c r="A6" s="1" t="s">
        <v>15</v>
      </c>
      <c r="B6" s="1" t="s">
        <v>9</v>
      </c>
      <c r="C6" s="7">
        <v>13.459059999999999</v>
      </c>
      <c r="D6" s="7">
        <v>21.808910000000001</v>
      </c>
      <c r="E6" s="6"/>
      <c r="F6" s="6" t="s">
        <v>9</v>
      </c>
      <c r="G6" s="7">
        <v>0.25849</v>
      </c>
      <c r="H6" s="7">
        <v>0.21095</v>
      </c>
      <c r="I6" s="7">
        <v>-0.17682</v>
      </c>
      <c r="J6" s="7">
        <v>0.14953</v>
      </c>
      <c r="K6" s="7">
        <v>1</v>
      </c>
      <c r="L6" s="7">
        <v>0.55052999999999996</v>
      </c>
      <c r="N6" s="9">
        <v>0.13364715702178148</v>
      </c>
      <c r="O6" s="8" t="s">
        <v>18</v>
      </c>
      <c r="P6" s="10">
        <v>0.3</v>
      </c>
      <c r="R6" s="6">
        <f t="shared" si="0"/>
        <v>2.9146988192439003</v>
      </c>
      <c r="T6" s="6">
        <v>0.13</v>
      </c>
      <c r="U6" s="6">
        <v>0.09</v>
      </c>
      <c r="W6" s="8" t="s">
        <v>9</v>
      </c>
      <c r="X6" s="10">
        <f t="shared" si="1"/>
        <v>4.3647157021781485E-2</v>
      </c>
      <c r="Y6" s="10" t="s">
        <v>18</v>
      </c>
      <c r="Z6" s="10">
        <v>0.15</v>
      </c>
    </row>
    <row r="7" spans="1:26" x14ac:dyDescent="0.5">
      <c r="A7" s="1" t="s">
        <v>16</v>
      </c>
      <c r="B7" s="1" t="s">
        <v>10</v>
      </c>
      <c r="C7" s="7">
        <v>13.042949999999999</v>
      </c>
      <c r="D7" s="7">
        <v>11.710330000000001</v>
      </c>
      <c r="E7" s="6"/>
      <c r="F7" s="6" t="s">
        <v>10</v>
      </c>
      <c r="G7" s="7">
        <v>0.49608999999999998</v>
      </c>
      <c r="H7" s="7">
        <v>0.56072999999999995</v>
      </c>
      <c r="I7" s="7">
        <v>0.36527999999999999</v>
      </c>
      <c r="J7" s="7">
        <v>0.59082000000000001</v>
      </c>
      <c r="K7" s="7">
        <v>0.55052999999999996</v>
      </c>
      <c r="L7" s="7">
        <v>1</v>
      </c>
      <c r="N7" s="9">
        <v>0.3</v>
      </c>
      <c r="O7" s="8" t="s">
        <v>18</v>
      </c>
      <c r="P7" s="10">
        <v>0.3</v>
      </c>
      <c r="R7" s="6">
        <f t="shared" si="0"/>
        <v>3.513099</v>
      </c>
      <c r="T7" s="6">
        <v>0.2</v>
      </c>
      <c r="U7" s="6">
        <v>0.24</v>
      </c>
      <c r="W7" s="8" t="s">
        <v>10</v>
      </c>
      <c r="X7" s="10">
        <f t="shared" si="1"/>
        <v>0.06</v>
      </c>
      <c r="Y7" s="10" t="s">
        <v>18</v>
      </c>
      <c r="Z7" s="10">
        <v>0.15</v>
      </c>
    </row>
    <row r="8" spans="1:26" x14ac:dyDescent="0.5">
      <c r="N8" s="10">
        <f>SUM(N2:N7)</f>
        <v>1.0000000000000002</v>
      </c>
      <c r="O8" s="12" t="s">
        <v>21</v>
      </c>
      <c r="P8" s="10">
        <v>1</v>
      </c>
      <c r="R8" s="6"/>
      <c r="T8" s="6">
        <v>1</v>
      </c>
      <c r="U8" s="6">
        <v>0.99999999999999989</v>
      </c>
    </row>
    <row r="10" spans="1:26" x14ac:dyDescent="0.5">
      <c r="B10" s="6"/>
      <c r="N10" s="26" t="s">
        <v>19</v>
      </c>
      <c r="O10" s="26"/>
      <c r="P10" s="26"/>
    </row>
    <row r="11" spans="1:26" x14ac:dyDescent="0.5">
      <c r="A11" s="1" t="s">
        <v>41</v>
      </c>
      <c r="B11" s="24">
        <f>SUMPRODUCT(N2:N7,C2:C7)-0.5*SUM(X2:X7)</f>
        <v>11.709119468499413</v>
      </c>
      <c r="N11" s="10">
        <f t="array" ref="N11">SQRT(MMULT(TRANSPOSE(R2:R7),MMULT(G2:L7,R2:R7)))</f>
        <v>10.443359586751553</v>
      </c>
      <c r="O11" s="8" t="s">
        <v>18</v>
      </c>
      <c r="P11" s="10">
        <v>13</v>
      </c>
    </row>
    <row r="13" spans="1:26" x14ac:dyDescent="0.5">
      <c r="A13" s="14" t="s">
        <v>19</v>
      </c>
      <c r="B13" s="15">
        <v>10.443359586751553</v>
      </c>
      <c r="C13" s="15">
        <v>10.5</v>
      </c>
      <c r="D13" s="15">
        <v>11</v>
      </c>
      <c r="E13" s="15">
        <v>11.5</v>
      </c>
      <c r="F13" s="15">
        <v>12</v>
      </c>
      <c r="G13" s="15">
        <v>12.5</v>
      </c>
      <c r="H13" s="15">
        <v>13</v>
      </c>
      <c r="I13" s="15">
        <v>13.492000000000001</v>
      </c>
      <c r="J13" s="15"/>
      <c r="K13" s="15"/>
      <c r="L13" s="15"/>
    </row>
    <row r="14" spans="1:26" x14ac:dyDescent="0.5">
      <c r="A14" s="14" t="s">
        <v>41</v>
      </c>
      <c r="B14" s="15">
        <v>11.709119468499413</v>
      </c>
      <c r="C14" s="15">
        <v>11.786867814558855</v>
      </c>
      <c r="D14" s="15">
        <v>12.173481829688338</v>
      </c>
      <c r="E14" s="15">
        <v>12.424978475486974</v>
      </c>
      <c r="F14" s="15">
        <v>12.597146929765737</v>
      </c>
      <c r="G14" s="15">
        <v>12.725552864340015</v>
      </c>
      <c r="H14" s="15">
        <v>12.777802858938657</v>
      </c>
      <c r="I14" s="15">
        <v>12.786079393776934</v>
      </c>
      <c r="J14" s="15"/>
      <c r="K14" s="15"/>
      <c r="L14" s="15"/>
    </row>
  </sheetData>
  <mergeCells count="2">
    <mergeCell ref="N1:P1"/>
    <mergeCell ref="N10:P10"/>
  </mergeCells>
  <pageMargins left="0.75" right="0.75" top="1" bottom="1" header="0.5" footer="0.5"/>
  <pageSetup scale="52" orientation="landscape" horizontalDpi="4294967292" verticalDpi="4294967292" r:id="rId1"/>
  <colBreaks count="1" manualBreakCount="1">
    <brk id="12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473A-6DC2-4F27-8BF6-85E50C69023E}">
  <dimension ref="A1:M13"/>
  <sheetViews>
    <sheetView tabSelected="1" workbookViewId="0">
      <selection activeCell="L11" sqref="L11"/>
    </sheetView>
  </sheetViews>
  <sheetFormatPr defaultRowHeight="15.6" x14ac:dyDescent="0.3"/>
  <sheetData>
    <row r="1" spans="1:13" x14ac:dyDescent="0.3">
      <c r="A1" t="s">
        <v>19</v>
      </c>
      <c r="B1" s="13">
        <v>10.443347691034992</v>
      </c>
      <c r="C1" s="13">
        <v>10.5</v>
      </c>
      <c r="D1" s="13">
        <v>11</v>
      </c>
      <c r="E1" s="13">
        <v>11.5</v>
      </c>
      <c r="F1" s="13">
        <v>12</v>
      </c>
      <c r="G1" s="13">
        <v>12.5</v>
      </c>
      <c r="H1" s="13">
        <v>13</v>
      </c>
      <c r="I1" s="13">
        <v>13.492000000000001</v>
      </c>
      <c r="J1" s="13">
        <v>13.5</v>
      </c>
      <c r="K1" s="13">
        <v>14.412769524182888</v>
      </c>
      <c r="M1" s="13"/>
    </row>
    <row r="2" spans="1:13" x14ac:dyDescent="0.3">
      <c r="A2" t="s">
        <v>76</v>
      </c>
      <c r="B2" s="13">
        <v>11.952954429470216</v>
      </c>
      <c r="C2" s="13">
        <v>12.026209595423506</v>
      </c>
      <c r="D2" s="13">
        <v>12.349590571839903</v>
      </c>
      <c r="E2" s="13">
        <v>12.597561008172757</v>
      </c>
      <c r="F2" s="13">
        <v>12.810607059948214</v>
      </c>
      <c r="G2" s="13">
        <v>13.002758292949363</v>
      </c>
      <c r="H2" s="13">
        <v>13.144626992705735</v>
      </c>
      <c r="I2" s="13">
        <v>13.238517947461647</v>
      </c>
      <c r="J2" s="13">
        <v>13.239874978862588</v>
      </c>
      <c r="K2" s="13">
        <v>13.284927999999999</v>
      </c>
      <c r="M2" s="13"/>
    </row>
    <row r="3" spans="1:13" x14ac:dyDescent="0.3">
      <c r="A3" t="s">
        <v>75</v>
      </c>
      <c r="B3" s="13">
        <v>11.709119468499413</v>
      </c>
      <c r="C3" s="13">
        <v>11.786867814558855</v>
      </c>
      <c r="D3" s="13">
        <v>12.173481829688338</v>
      </c>
      <c r="E3" s="13">
        <v>12.424978475486974</v>
      </c>
      <c r="F3" s="13">
        <v>12.597146929765737</v>
      </c>
      <c r="G3" s="13">
        <v>12.725552864340015</v>
      </c>
      <c r="H3" s="13">
        <v>12.777802858938657</v>
      </c>
      <c r="I3" s="13">
        <v>12.786079393776934</v>
      </c>
      <c r="J3" s="13"/>
      <c r="K3" s="13"/>
      <c r="L3" s="13"/>
      <c r="M3" s="13"/>
    </row>
    <row r="4" spans="1:13" x14ac:dyDescent="0.3">
      <c r="A4" t="s">
        <v>82</v>
      </c>
      <c r="B4" s="13">
        <f>B3-B2</f>
        <v>-0.24383496097080304</v>
      </c>
      <c r="C4" s="13">
        <f t="shared" ref="C4:I4" si="0">C3-C2</f>
        <v>-0.23934178086465074</v>
      </c>
      <c r="D4" s="13">
        <f t="shared" si="0"/>
        <v>-0.17610874215156436</v>
      </c>
      <c r="E4" s="13">
        <f t="shared" si="0"/>
        <v>-0.17258253268578372</v>
      </c>
      <c r="F4" s="13">
        <f t="shared" si="0"/>
        <v>-0.21346013018247767</v>
      </c>
      <c r="G4" s="13">
        <f t="shared" si="0"/>
        <v>-0.27720542860934749</v>
      </c>
      <c r="H4" s="13">
        <f t="shared" si="0"/>
        <v>-0.36682413376707856</v>
      </c>
      <c r="I4" s="13">
        <f t="shared" si="0"/>
        <v>-0.45243855368471309</v>
      </c>
    </row>
    <row r="8" spans="1:13" x14ac:dyDescent="0.3">
      <c r="J8" s="23" t="s">
        <v>79</v>
      </c>
      <c r="K8" s="23"/>
    </row>
    <row r="9" spans="1:13" x14ac:dyDescent="0.3">
      <c r="J9" s="23" t="s">
        <v>80</v>
      </c>
      <c r="K9" s="23"/>
    </row>
    <row r="10" spans="1:13" x14ac:dyDescent="0.3">
      <c r="J10" s="23" t="s">
        <v>81</v>
      </c>
      <c r="K10" s="23"/>
    </row>
    <row r="11" spans="1:13" x14ac:dyDescent="0.3">
      <c r="J11" s="23"/>
    </row>
    <row r="12" spans="1:13" x14ac:dyDescent="0.3">
      <c r="J12" s="23" t="s">
        <v>78</v>
      </c>
      <c r="K12" s="23"/>
    </row>
    <row r="13" spans="1:13" x14ac:dyDescent="0.3">
      <c r="J13" s="23" t="s">
        <v>77</v>
      </c>
      <c r="K13" s="2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Member(s)</vt:lpstr>
      <vt:lpstr>a-b</vt:lpstr>
      <vt:lpstr>c</vt:lpstr>
      <vt:lpstr>d</vt:lpstr>
      <vt:lpstr>e-f</vt:lpstr>
      <vt:lpstr>g</vt:lpstr>
      <vt:lpstr>h</vt:lpstr>
      <vt:lpstr>i-j</vt:lpstr>
    </vt:vector>
  </TitlesOfParts>
  <Company>Marshall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Rusmevichientong Paat</dc:creator>
  <cp:lastModifiedBy>Wenzhi Ding</cp:lastModifiedBy>
  <cp:lastPrinted>2015-03-24T04:28:40Z</cp:lastPrinted>
  <dcterms:created xsi:type="dcterms:W3CDTF">2015-03-24T04:24:39Z</dcterms:created>
  <dcterms:modified xsi:type="dcterms:W3CDTF">2021-02-26T17:19:29Z</dcterms:modified>
</cp:coreProperties>
</file>