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628"/>
  <workbookPr showInkAnnotation="0" autoCompressPictures="0"/>
  <mc:AlternateContent xmlns:mc="http://schemas.openxmlformats.org/markup-compatibility/2006">
    <mc:Choice Requires="x15">
      <x15ac:absPath xmlns:x15ac="http://schemas.microsoft.com/office/spreadsheetml/2010/11/ac" url="E:\Code\coding_notes\Other_Source\USC_DSO570_Filatoi_Riuniti\"/>
    </mc:Choice>
  </mc:AlternateContent>
  <xr:revisionPtr revIDLastSave="0" documentId="13_ncr:1_{6B5B8EB9-25A3-4630-8954-2DD700C7FFE6}" xr6:coauthVersionLast="46" xr6:coauthVersionMax="46" xr10:uidLastSave="{00000000-0000-0000-0000-000000000000}"/>
  <bookViews>
    <workbookView xWindow="-108" yWindow="-108" windowWidth="23256" windowHeight="12576" activeTab="9" xr2:uid="{00000000-000D-0000-FFFF-FFFF00000000}"/>
  </bookViews>
  <sheets>
    <sheet name="Answers" sheetId="6" r:id="rId1"/>
    <sheet name="a" sheetId="4" r:id="rId2"/>
    <sheet name="b" sheetId="5" r:id="rId3"/>
    <sheet name="c,d,e,g" sheetId="7" r:id="rId4"/>
    <sheet name="e1" sheetId="10" r:id="rId5"/>
    <sheet name="e2" sheetId="12" r:id="rId6"/>
    <sheet name="f1" sheetId="13" r:id="rId7"/>
    <sheet name="f2" sheetId="14" r:id="rId8"/>
    <sheet name="h" sheetId="15" r:id="rId9"/>
    <sheet name="i" sheetId="16" r:id="rId10"/>
  </sheets>
  <definedNames>
    <definedName name="solver_adj" localSheetId="2" hidden="1">b!$B$8:$E$14</definedName>
    <definedName name="solver_adj" localSheetId="4" hidden="1">'e1'!$B$8:$E$14</definedName>
    <definedName name="solver_adj" localSheetId="6" hidden="1">'f1'!$B$8:$E$14</definedName>
    <definedName name="solver_adj" localSheetId="7" hidden="1">'f2'!$B$8:$E$14</definedName>
    <definedName name="solver_adj" localSheetId="8" hidden="1">h!$B$8:$E$14</definedName>
    <definedName name="solver_adj" localSheetId="9" hidden="1">i!$B$8:$E$15</definedName>
    <definedName name="solver_cvg" localSheetId="2" hidden="1">0.0001</definedName>
    <definedName name="solver_cvg" localSheetId="4" hidden="1">0.0001</definedName>
    <definedName name="solver_cvg" localSheetId="6" hidden="1">0.0001</definedName>
    <definedName name="solver_cvg" localSheetId="7" hidden="1">0.0001</definedName>
    <definedName name="solver_cvg" localSheetId="8" hidden="1">0.0001</definedName>
    <definedName name="solver_cvg" localSheetId="9" hidden="1">0.0001</definedName>
    <definedName name="solver_drv" localSheetId="2" hidden="1">2</definedName>
    <definedName name="solver_drv" localSheetId="4" hidden="1">2</definedName>
    <definedName name="solver_drv" localSheetId="6" hidden="1">2</definedName>
    <definedName name="solver_drv" localSheetId="7" hidden="1">2</definedName>
    <definedName name="solver_drv" localSheetId="8" hidden="1">2</definedName>
    <definedName name="solver_drv" localSheetId="9" hidden="1">2</definedName>
    <definedName name="solver_eng" localSheetId="2" hidden="1">2</definedName>
    <definedName name="solver_eng" localSheetId="4" hidden="1">2</definedName>
    <definedName name="solver_eng" localSheetId="6" hidden="1">2</definedName>
    <definedName name="solver_eng" localSheetId="7" hidden="1">2</definedName>
    <definedName name="solver_eng" localSheetId="8" hidden="1">2</definedName>
    <definedName name="solver_eng" localSheetId="9" hidden="1">2</definedName>
    <definedName name="solver_est" localSheetId="2" hidden="1">1</definedName>
    <definedName name="solver_est" localSheetId="4" hidden="1">1</definedName>
    <definedName name="solver_est" localSheetId="6" hidden="1">1</definedName>
    <definedName name="solver_est" localSheetId="7" hidden="1">1</definedName>
    <definedName name="solver_est" localSheetId="8" hidden="1">1</definedName>
    <definedName name="solver_est" localSheetId="9" hidden="1">1</definedName>
    <definedName name="solver_itr" localSheetId="2" hidden="1">2147483647</definedName>
    <definedName name="solver_itr" localSheetId="4" hidden="1">2147483647</definedName>
    <definedName name="solver_itr" localSheetId="6" hidden="1">2147483647</definedName>
    <definedName name="solver_itr" localSheetId="7" hidden="1">2147483647</definedName>
    <definedName name="solver_itr" localSheetId="8" hidden="1">2147483647</definedName>
    <definedName name="solver_itr" localSheetId="9" hidden="1">2147483647</definedName>
    <definedName name="solver_lhs1" localSheetId="2" hidden="1">b!$B$11</definedName>
    <definedName name="solver_lhs1" localSheetId="4" hidden="1">'e1'!$B$11</definedName>
    <definedName name="solver_lhs1" localSheetId="6" hidden="1">'f1'!$B$11</definedName>
    <definedName name="solver_lhs1" localSheetId="7" hidden="1">'f2'!$B$11</definedName>
    <definedName name="solver_lhs1" localSheetId="8" hidden="1">h!$B$11</definedName>
    <definedName name="solver_lhs1" localSheetId="9" hidden="1">i!$B$11</definedName>
    <definedName name="solver_lhs2" localSheetId="2" hidden="1">b!$B$15:$E$15</definedName>
    <definedName name="solver_lhs2" localSheetId="4" hidden="1">'e1'!$B$15:$E$15</definedName>
    <definedName name="solver_lhs2" localSheetId="6" hidden="1">'f1'!$B$15:$E$15</definedName>
    <definedName name="solver_lhs2" localSheetId="7" hidden="1">'f2'!$B$15:$E$15</definedName>
    <definedName name="solver_lhs2" localSheetId="8" hidden="1">h!$B$15:$E$15</definedName>
    <definedName name="solver_lhs2" localSheetId="9" hidden="1">i!$B$16:$E$16</definedName>
    <definedName name="solver_lhs3" localSheetId="2" hidden="1">b!$B$8</definedName>
    <definedName name="solver_lhs3" localSheetId="4" hidden="1">'e1'!$B$8</definedName>
    <definedName name="solver_lhs3" localSheetId="6" hidden="1">'f1'!$B$8</definedName>
    <definedName name="solver_lhs3" localSheetId="7" hidden="1">'f2'!$B$8</definedName>
    <definedName name="solver_lhs3" localSheetId="8" hidden="1">h!$B$8</definedName>
    <definedName name="solver_lhs3" localSheetId="9" hidden="1">i!$B$8</definedName>
    <definedName name="solver_lhs4" localSheetId="2" hidden="1">b!$F$8:$F$14</definedName>
    <definedName name="solver_lhs4" localSheetId="4" hidden="1">'e1'!$F$8:$F$14</definedName>
    <definedName name="solver_lhs4" localSheetId="6" hidden="1">'f1'!$F$8:$F$14</definedName>
    <definedName name="solver_lhs4" localSheetId="7" hidden="1">'f2'!$F$8:$F$14</definedName>
    <definedName name="solver_lhs4" localSheetId="8" hidden="1">h!$C$8</definedName>
    <definedName name="solver_lhs4" localSheetId="9" hidden="1">i!$F$8:$F$15</definedName>
    <definedName name="solver_lhs5" localSheetId="8" hidden="1">h!$F$8:$F$14</definedName>
    <definedName name="solver_lin" localSheetId="2" hidden="1">2</definedName>
    <definedName name="solver_lin" localSheetId="4" hidden="1">2</definedName>
    <definedName name="solver_lin" localSheetId="6" hidden="1">2</definedName>
    <definedName name="solver_lin" localSheetId="7" hidden="1">2</definedName>
    <definedName name="solver_lin" localSheetId="8" hidden="1">2</definedName>
    <definedName name="solver_lin" localSheetId="9" hidden="1">2</definedName>
    <definedName name="solver_mip" localSheetId="2" hidden="1">2147483647</definedName>
    <definedName name="solver_mip" localSheetId="4" hidden="1">2147483647</definedName>
    <definedName name="solver_mip" localSheetId="6" hidden="1">2147483647</definedName>
    <definedName name="solver_mip" localSheetId="7" hidden="1">2147483647</definedName>
    <definedName name="solver_mip" localSheetId="8" hidden="1">2147483647</definedName>
    <definedName name="solver_mip" localSheetId="9" hidden="1">2147483647</definedName>
    <definedName name="solver_mni" localSheetId="2" hidden="1">30</definedName>
    <definedName name="solver_mni" localSheetId="4" hidden="1">30</definedName>
    <definedName name="solver_mni" localSheetId="6" hidden="1">30</definedName>
    <definedName name="solver_mni" localSheetId="7" hidden="1">30</definedName>
    <definedName name="solver_mni" localSheetId="8" hidden="1">30</definedName>
    <definedName name="solver_mni" localSheetId="9" hidden="1">30</definedName>
    <definedName name="solver_mrt" localSheetId="2" hidden="1">0.075</definedName>
    <definedName name="solver_mrt" localSheetId="4" hidden="1">0.075</definedName>
    <definedName name="solver_mrt" localSheetId="6" hidden="1">0.075</definedName>
    <definedName name="solver_mrt" localSheetId="7" hidden="1">0.075</definedName>
    <definedName name="solver_mrt" localSheetId="8" hidden="1">0.075</definedName>
    <definedName name="solver_mrt" localSheetId="9" hidden="1">0.075</definedName>
    <definedName name="solver_msl" localSheetId="2" hidden="1">2</definedName>
    <definedName name="solver_msl" localSheetId="4" hidden="1">2</definedName>
    <definedName name="solver_msl" localSheetId="6" hidden="1">2</definedName>
    <definedName name="solver_msl" localSheetId="7" hidden="1">2</definedName>
    <definedName name="solver_msl" localSheetId="8" hidden="1">2</definedName>
    <definedName name="solver_msl" localSheetId="9" hidden="1">2</definedName>
    <definedName name="solver_neg" localSheetId="2" hidden="1">1</definedName>
    <definedName name="solver_neg" localSheetId="4" hidden="1">1</definedName>
    <definedName name="solver_neg" localSheetId="6" hidden="1">1</definedName>
    <definedName name="solver_neg" localSheetId="7" hidden="1">1</definedName>
    <definedName name="solver_neg" localSheetId="8" hidden="1">1</definedName>
    <definedName name="solver_neg" localSheetId="9" hidden="1">1</definedName>
    <definedName name="solver_nod" localSheetId="2" hidden="1">2147483647</definedName>
    <definedName name="solver_nod" localSheetId="4" hidden="1">2147483647</definedName>
    <definedName name="solver_nod" localSheetId="6" hidden="1">2147483647</definedName>
    <definedName name="solver_nod" localSheetId="7" hidden="1">2147483647</definedName>
    <definedName name="solver_nod" localSheetId="8" hidden="1">2147483647</definedName>
    <definedName name="solver_nod" localSheetId="9" hidden="1">2147483647</definedName>
    <definedName name="solver_num" localSheetId="2" hidden="1">4</definedName>
    <definedName name="solver_num" localSheetId="4" hidden="1">4</definedName>
    <definedName name="solver_num" localSheetId="6" hidden="1">4</definedName>
    <definedName name="solver_num" localSheetId="7" hidden="1">4</definedName>
    <definedName name="solver_num" localSheetId="8" hidden="1">5</definedName>
    <definedName name="solver_num" localSheetId="9" hidden="1">4</definedName>
    <definedName name="solver_nwt" localSheetId="2" hidden="1">1</definedName>
    <definedName name="solver_nwt" localSheetId="4" hidden="1">1</definedName>
    <definedName name="solver_nwt" localSheetId="6" hidden="1">1</definedName>
    <definedName name="solver_nwt" localSheetId="7" hidden="1">1</definedName>
    <definedName name="solver_nwt" localSheetId="8" hidden="1">1</definedName>
    <definedName name="solver_nwt" localSheetId="9" hidden="1">1</definedName>
    <definedName name="solver_opt" localSheetId="2" hidden="1">b!$P$8</definedName>
    <definedName name="solver_opt" localSheetId="4" hidden="1">'e1'!$P$8</definedName>
    <definedName name="solver_opt" localSheetId="6" hidden="1">'f1'!$P$8</definedName>
    <definedName name="solver_opt" localSheetId="7" hidden="1">'f2'!$P$8</definedName>
    <definedName name="solver_opt" localSheetId="8" hidden="1">h!$P$8</definedName>
    <definedName name="solver_opt" localSheetId="9" hidden="1">i!$P$8</definedName>
    <definedName name="solver_pre" localSheetId="2" hidden="1">0.000001</definedName>
    <definedName name="solver_pre" localSheetId="4" hidden="1">0.000001</definedName>
    <definedName name="solver_pre" localSheetId="6" hidden="1">0.000001</definedName>
    <definedName name="solver_pre" localSheetId="7" hidden="1">0.000001</definedName>
    <definedName name="solver_pre" localSheetId="8" hidden="1">0.000001</definedName>
    <definedName name="solver_pre" localSheetId="9" hidden="1">0.000001</definedName>
    <definedName name="solver_rbv" localSheetId="2" hidden="1">2</definedName>
    <definedName name="solver_rbv" localSheetId="4" hidden="1">2</definedName>
    <definedName name="solver_rbv" localSheetId="6" hidden="1">2</definedName>
    <definedName name="solver_rbv" localSheetId="7" hidden="1">2</definedName>
    <definedName name="solver_rbv" localSheetId="8" hidden="1">2</definedName>
    <definedName name="solver_rbv" localSheetId="9" hidden="1">2</definedName>
    <definedName name="solver_rel1" localSheetId="2" hidden="1">2</definedName>
    <definedName name="solver_rel1" localSheetId="4" hidden="1">2</definedName>
    <definedName name="solver_rel1" localSheetId="6" hidden="1">2</definedName>
    <definedName name="solver_rel1" localSheetId="7" hidden="1">2</definedName>
    <definedName name="solver_rel1" localSheetId="8" hidden="1">2</definedName>
    <definedName name="solver_rel1" localSheetId="9" hidden="1">2</definedName>
    <definedName name="solver_rel2" localSheetId="2" hidden="1">3</definedName>
    <definedName name="solver_rel2" localSheetId="4" hidden="1">3</definedName>
    <definedName name="solver_rel2" localSheetId="6" hidden="1">3</definedName>
    <definedName name="solver_rel2" localSheetId="7" hidden="1">3</definedName>
    <definedName name="solver_rel2" localSheetId="8" hidden="1">3</definedName>
    <definedName name="solver_rel2" localSheetId="9" hidden="1">3</definedName>
    <definedName name="solver_rel3" localSheetId="2" hidden="1">2</definedName>
    <definedName name="solver_rel3" localSheetId="4" hidden="1">2</definedName>
    <definedName name="solver_rel3" localSheetId="6" hidden="1">2</definedName>
    <definedName name="solver_rel3" localSheetId="7" hidden="1">2</definedName>
    <definedName name="solver_rel3" localSheetId="8" hidden="1">2</definedName>
    <definedName name="solver_rel3" localSheetId="9" hidden="1">2</definedName>
    <definedName name="solver_rel4" localSheetId="2" hidden="1">1</definedName>
    <definedName name="solver_rel4" localSheetId="4" hidden="1">1</definedName>
    <definedName name="solver_rel4" localSheetId="6" hidden="1">1</definedName>
    <definedName name="solver_rel4" localSheetId="7" hidden="1">1</definedName>
    <definedName name="solver_rel4" localSheetId="8" hidden="1">2</definedName>
    <definedName name="solver_rel4" localSheetId="9" hidden="1">1</definedName>
    <definedName name="solver_rel5" localSheetId="8" hidden="1">1</definedName>
    <definedName name="solver_rhs1" localSheetId="2" hidden="1">0</definedName>
    <definedName name="solver_rhs1" localSheetId="4" hidden="1">0</definedName>
    <definedName name="solver_rhs1" localSheetId="6" hidden="1">0</definedName>
    <definedName name="solver_rhs1" localSheetId="7" hidden="1">0</definedName>
    <definedName name="solver_rhs1" localSheetId="8" hidden="1">0</definedName>
    <definedName name="solver_rhs1" localSheetId="9" hidden="1">0</definedName>
    <definedName name="solver_rhs2" localSheetId="2" hidden="1">b!$B$34:$E$34</definedName>
    <definedName name="solver_rhs2" localSheetId="4" hidden="1">'e1'!$B$34:$E$34</definedName>
    <definedName name="solver_rhs2" localSheetId="6" hidden="1">'f1'!$B$34:$E$34</definedName>
    <definedName name="solver_rhs2" localSheetId="7" hidden="1">'f2'!$B$34:$E$34</definedName>
    <definedName name="solver_rhs2" localSheetId="8" hidden="1">h!$B$34:$E$34</definedName>
    <definedName name="solver_rhs2" localSheetId="9" hidden="1">i!$B$36:$E$36</definedName>
    <definedName name="solver_rhs3" localSheetId="2" hidden="1">0</definedName>
    <definedName name="solver_rhs3" localSheetId="4" hidden="1">0</definedName>
    <definedName name="solver_rhs3" localSheetId="6" hidden="1">0</definedName>
    <definedName name="solver_rhs3" localSheetId="7" hidden="1">0</definedName>
    <definedName name="solver_rhs3" localSheetId="8" hidden="1">0</definedName>
    <definedName name="solver_rhs3" localSheetId="9" hidden="1">0</definedName>
    <definedName name="solver_rhs4" localSheetId="2" hidden="1">b!$M$8:$M$14</definedName>
    <definedName name="solver_rhs4" localSheetId="4" hidden="1">'e1'!$M$8:$M$14</definedName>
    <definedName name="solver_rhs4" localSheetId="6" hidden="1">'f1'!$M$8:$M$14</definedName>
    <definedName name="solver_rhs4" localSheetId="7" hidden="1">'f2'!$M$8:$M$14</definedName>
    <definedName name="solver_rhs4" localSheetId="8" hidden="1">0</definedName>
    <definedName name="solver_rhs4" localSheetId="9" hidden="1">i!$M$8:$M$15</definedName>
    <definedName name="solver_rhs5" localSheetId="8" hidden="1">h!$M$8:$M$14</definedName>
    <definedName name="solver_rlx" localSheetId="2" hidden="1">2</definedName>
    <definedName name="solver_rlx" localSheetId="4" hidden="1">2</definedName>
    <definedName name="solver_rlx" localSheetId="6" hidden="1">2</definedName>
    <definedName name="solver_rlx" localSheetId="7" hidden="1">2</definedName>
    <definedName name="solver_rlx" localSheetId="8" hidden="1">2</definedName>
    <definedName name="solver_rlx" localSheetId="9" hidden="1">2</definedName>
    <definedName name="solver_rsd" localSheetId="2" hidden="1">0</definedName>
    <definedName name="solver_rsd" localSheetId="4" hidden="1">0</definedName>
    <definedName name="solver_rsd" localSheetId="6" hidden="1">0</definedName>
    <definedName name="solver_rsd" localSheetId="7" hidden="1">0</definedName>
    <definedName name="solver_rsd" localSheetId="8" hidden="1">0</definedName>
    <definedName name="solver_rsd" localSheetId="9" hidden="1">0</definedName>
    <definedName name="solver_scl" localSheetId="2" hidden="1">2</definedName>
    <definedName name="solver_scl" localSheetId="4" hidden="1">2</definedName>
    <definedName name="solver_scl" localSheetId="6" hidden="1">2</definedName>
    <definedName name="solver_scl" localSheetId="7" hidden="1">2</definedName>
    <definedName name="solver_scl" localSheetId="8" hidden="1">2</definedName>
    <definedName name="solver_scl" localSheetId="9" hidden="1">2</definedName>
    <definedName name="solver_sho" localSheetId="2" hidden="1">2</definedName>
    <definedName name="solver_sho" localSheetId="4" hidden="1">2</definedName>
    <definedName name="solver_sho" localSheetId="6" hidden="1">2</definedName>
    <definedName name="solver_sho" localSheetId="7" hidden="1">2</definedName>
    <definedName name="solver_sho" localSheetId="8" hidden="1">2</definedName>
    <definedName name="solver_sho" localSheetId="9" hidden="1">2</definedName>
    <definedName name="solver_ssz" localSheetId="2" hidden="1">100</definedName>
    <definedName name="solver_ssz" localSheetId="4" hidden="1">100</definedName>
    <definedName name="solver_ssz" localSheetId="6" hidden="1">100</definedName>
    <definedName name="solver_ssz" localSheetId="7" hidden="1">100</definedName>
    <definedName name="solver_ssz" localSheetId="8" hidden="1">100</definedName>
    <definedName name="solver_ssz" localSheetId="9" hidden="1">100</definedName>
    <definedName name="solver_tim" localSheetId="2" hidden="1">2147483647</definedName>
    <definedName name="solver_tim" localSheetId="4" hidden="1">2147483647</definedName>
    <definedName name="solver_tim" localSheetId="6" hidden="1">2147483647</definedName>
    <definedName name="solver_tim" localSheetId="7" hidden="1">2147483647</definedName>
    <definedName name="solver_tim" localSheetId="8" hidden="1">2147483647</definedName>
    <definedName name="solver_tim" localSheetId="9" hidden="1">2147483647</definedName>
    <definedName name="solver_tol" localSheetId="2" hidden="1">0.01</definedName>
    <definedName name="solver_tol" localSheetId="4" hidden="1">0.01</definedName>
    <definedName name="solver_tol" localSheetId="6" hidden="1">0.01</definedName>
    <definedName name="solver_tol" localSheetId="7" hidden="1">0.01</definedName>
    <definedName name="solver_tol" localSheetId="8" hidden="1">0.01</definedName>
    <definedName name="solver_tol" localSheetId="9" hidden="1">0.01</definedName>
    <definedName name="solver_typ" localSheetId="2" hidden="1">2</definedName>
    <definedName name="solver_typ" localSheetId="4" hidden="1">2</definedName>
    <definedName name="solver_typ" localSheetId="6" hidden="1">2</definedName>
    <definedName name="solver_typ" localSheetId="7" hidden="1">2</definedName>
    <definedName name="solver_typ" localSheetId="8" hidden="1">2</definedName>
    <definedName name="solver_typ" localSheetId="9" hidden="1">2</definedName>
    <definedName name="solver_val" localSheetId="2" hidden="1">0</definedName>
    <definedName name="solver_val" localSheetId="4" hidden="1">0</definedName>
    <definedName name="solver_val" localSheetId="6" hidden="1">0</definedName>
    <definedName name="solver_val" localSheetId="7" hidden="1">0</definedName>
    <definedName name="solver_val" localSheetId="8" hidden="1">0</definedName>
    <definedName name="solver_val" localSheetId="9" hidden="1">0</definedName>
    <definedName name="solver_ver" localSheetId="2" hidden="1">3</definedName>
    <definedName name="solver_ver" localSheetId="4" hidden="1">3</definedName>
    <definedName name="solver_ver" localSheetId="6" hidden="1">3</definedName>
    <definedName name="solver_ver" localSheetId="7" hidden="1">3</definedName>
    <definedName name="solver_ver" localSheetId="8" hidden="1">3</definedName>
    <definedName name="solver_ver" localSheetId="9" hidden="1">3</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P13" i="16" l="1"/>
  <c r="P11" i="16"/>
  <c r="P10" i="16"/>
  <c r="V14" i="16"/>
  <c r="U14" i="16"/>
  <c r="T14" i="16"/>
  <c r="S14" i="16"/>
  <c r="V13" i="16"/>
  <c r="U13" i="16"/>
  <c r="T13" i="16"/>
  <c r="S13" i="16"/>
  <c r="V12" i="16"/>
  <c r="U12" i="16"/>
  <c r="T12" i="16"/>
  <c r="S12" i="16"/>
  <c r="V11" i="16"/>
  <c r="U11" i="16"/>
  <c r="T11" i="16"/>
  <c r="S11" i="16"/>
  <c r="V10" i="16"/>
  <c r="U10" i="16"/>
  <c r="T10" i="16"/>
  <c r="S10" i="16"/>
  <c r="V9" i="16"/>
  <c r="U9" i="16"/>
  <c r="T9" i="16"/>
  <c r="S9" i="16"/>
  <c r="V8" i="16"/>
  <c r="U8" i="16"/>
  <c r="T8" i="16"/>
  <c r="S8" i="16"/>
  <c r="P8" i="16"/>
  <c r="K29" i="16"/>
  <c r="J29" i="16"/>
  <c r="I29" i="16"/>
  <c r="H29" i="16"/>
  <c r="C29" i="16"/>
  <c r="D29" i="16"/>
  <c r="E29" i="16"/>
  <c r="B29" i="16"/>
  <c r="F15" i="16"/>
  <c r="B16" i="16"/>
  <c r="E16" i="16"/>
  <c r="D16" i="16"/>
  <c r="C16" i="16"/>
  <c r="K28" i="16"/>
  <c r="J28" i="16"/>
  <c r="I28" i="16"/>
  <c r="H28" i="16"/>
  <c r="K27" i="16"/>
  <c r="J27" i="16"/>
  <c r="I27" i="16"/>
  <c r="H27" i="16"/>
  <c r="K26" i="16"/>
  <c r="J26" i="16"/>
  <c r="I26" i="16"/>
  <c r="H26" i="16"/>
  <c r="K25" i="16"/>
  <c r="J25" i="16"/>
  <c r="I25" i="16"/>
  <c r="H25" i="16"/>
  <c r="K24" i="16"/>
  <c r="J24" i="16"/>
  <c r="I24" i="16"/>
  <c r="H24" i="16"/>
  <c r="K23" i="16"/>
  <c r="J23" i="16"/>
  <c r="I23" i="16"/>
  <c r="H23" i="16"/>
  <c r="K22" i="16"/>
  <c r="J22" i="16"/>
  <c r="I22" i="16"/>
  <c r="H22" i="16"/>
  <c r="F14" i="16"/>
  <c r="F13" i="16"/>
  <c r="F12" i="16"/>
  <c r="F11" i="16"/>
  <c r="F10" i="16"/>
  <c r="F9" i="16"/>
  <c r="F8" i="16"/>
  <c r="P10" i="15"/>
  <c r="P11" i="15" s="1"/>
  <c r="K27" i="15"/>
  <c r="J27" i="15"/>
  <c r="I27" i="15"/>
  <c r="H27" i="15"/>
  <c r="K26" i="15"/>
  <c r="J26" i="15"/>
  <c r="I26" i="15"/>
  <c r="H26" i="15"/>
  <c r="K25" i="15"/>
  <c r="J25" i="15"/>
  <c r="I25" i="15"/>
  <c r="H25" i="15"/>
  <c r="K24" i="15"/>
  <c r="J24" i="15"/>
  <c r="I24" i="15"/>
  <c r="H24" i="15"/>
  <c r="K23" i="15"/>
  <c r="J23" i="15"/>
  <c r="I23" i="15"/>
  <c r="H23" i="15"/>
  <c r="K22" i="15"/>
  <c r="J22" i="15"/>
  <c r="I22" i="15"/>
  <c r="H22" i="15"/>
  <c r="K21" i="15"/>
  <c r="J21" i="15"/>
  <c r="I21" i="15"/>
  <c r="P8" i="15" s="1"/>
  <c r="H21" i="15"/>
  <c r="E15" i="15"/>
  <c r="D15" i="15"/>
  <c r="C15" i="15"/>
  <c r="B15" i="15"/>
  <c r="F14" i="15"/>
  <c r="F13" i="15"/>
  <c r="F12" i="15"/>
  <c r="F11" i="15"/>
  <c r="F10" i="15"/>
  <c r="F9" i="15"/>
  <c r="F8" i="15"/>
  <c r="L48" i="7"/>
  <c r="K48" i="7"/>
  <c r="J48" i="7"/>
  <c r="E15" i="6"/>
  <c r="F15" i="6" s="1"/>
  <c r="E14" i="6"/>
  <c r="F14" i="6" s="1"/>
  <c r="E13" i="6"/>
  <c r="F13" i="6" s="1"/>
  <c r="D34" i="10"/>
  <c r="J23" i="7"/>
  <c r="J50" i="7"/>
  <c r="V14" i="13"/>
  <c r="U14" i="13"/>
  <c r="T14" i="13"/>
  <c r="S14" i="13"/>
  <c r="V13" i="13"/>
  <c r="U13" i="13"/>
  <c r="T13" i="13"/>
  <c r="S13" i="13"/>
  <c r="V12" i="13"/>
  <c r="U12" i="13"/>
  <c r="T12" i="13"/>
  <c r="S12" i="13"/>
  <c r="V11" i="13"/>
  <c r="U11" i="13"/>
  <c r="T11" i="13"/>
  <c r="S11" i="13"/>
  <c r="V10" i="13"/>
  <c r="U10" i="13"/>
  <c r="T10" i="13"/>
  <c r="S10" i="13"/>
  <c r="V9" i="13"/>
  <c r="U9" i="13"/>
  <c r="T9" i="13"/>
  <c r="S9" i="13"/>
  <c r="V8" i="13"/>
  <c r="U8" i="13"/>
  <c r="T8" i="13"/>
  <c r="S8" i="13"/>
  <c r="S9" i="14"/>
  <c r="T9" i="14"/>
  <c r="U9" i="14"/>
  <c r="V9" i="14"/>
  <c r="S10" i="14"/>
  <c r="T10" i="14"/>
  <c r="U10" i="14"/>
  <c r="V10" i="14"/>
  <c r="S11" i="14"/>
  <c r="T11" i="14"/>
  <c r="U11" i="14"/>
  <c r="V11" i="14"/>
  <c r="S12" i="14"/>
  <c r="T12" i="14"/>
  <c r="U12" i="14"/>
  <c r="V12" i="14"/>
  <c r="S13" i="14"/>
  <c r="T13" i="14"/>
  <c r="U13" i="14"/>
  <c r="V13" i="14"/>
  <c r="S14" i="14"/>
  <c r="T14" i="14"/>
  <c r="U14" i="14"/>
  <c r="V14" i="14"/>
  <c r="T8" i="14"/>
  <c r="U8" i="14"/>
  <c r="V8" i="14"/>
  <c r="S8" i="14"/>
  <c r="C26" i="14"/>
  <c r="P8" i="14" s="1"/>
  <c r="D26" i="14"/>
  <c r="E26" i="14"/>
  <c r="B26" i="14"/>
  <c r="C26" i="13"/>
  <c r="D26" i="13"/>
  <c r="E26" i="13"/>
  <c r="B26" i="13"/>
  <c r="K27" i="14"/>
  <c r="J27" i="14"/>
  <c r="I27" i="14"/>
  <c r="H27" i="14"/>
  <c r="K26" i="14"/>
  <c r="J26" i="14"/>
  <c r="I26" i="14"/>
  <c r="H26" i="14"/>
  <c r="K25" i="14"/>
  <c r="J25" i="14"/>
  <c r="I25" i="14"/>
  <c r="H25" i="14"/>
  <c r="K24" i="14"/>
  <c r="J24" i="14"/>
  <c r="I24" i="14"/>
  <c r="H24" i="14"/>
  <c r="K23" i="14"/>
  <c r="J23" i="14"/>
  <c r="I23" i="14"/>
  <c r="H23" i="14"/>
  <c r="K22" i="14"/>
  <c r="J22" i="14"/>
  <c r="I22" i="14"/>
  <c r="H22" i="14"/>
  <c r="K21" i="14"/>
  <c r="J21" i="14"/>
  <c r="I21" i="14"/>
  <c r="H21" i="14"/>
  <c r="E15" i="14"/>
  <c r="D15" i="14"/>
  <c r="C15" i="14"/>
  <c r="B15" i="14"/>
  <c r="F14" i="14"/>
  <c r="F13" i="14"/>
  <c r="F12" i="14"/>
  <c r="F11" i="14"/>
  <c r="F10" i="14"/>
  <c r="F9" i="14"/>
  <c r="F8" i="14"/>
  <c r="K27" i="13"/>
  <c r="J27" i="13"/>
  <c r="I27" i="13"/>
  <c r="H27" i="13"/>
  <c r="K26" i="13"/>
  <c r="J26" i="13"/>
  <c r="I26" i="13"/>
  <c r="H26" i="13"/>
  <c r="K25" i="13"/>
  <c r="J25" i="13"/>
  <c r="I25" i="13"/>
  <c r="H25" i="13"/>
  <c r="K24" i="13"/>
  <c r="J24" i="13"/>
  <c r="I24" i="13"/>
  <c r="H24" i="13"/>
  <c r="K23" i="13"/>
  <c r="J23" i="13"/>
  <c r="I23" i="13"/>
  <c r="H23" i="13"/>
  <c r="K22" i="13"/>
  <c r="J22" i="13"/>
  <c r="I22" i="13"/>
  <c r="H22" i="13"/>
  <c r="K21" i="13"/>
  <c r="J21" i="13"/>
  <c r="I21" i="13"/>
  <c r="H21" i="13"/>
  <c r="E15" i="13"/>
  <c r="D15" i="13"/>
  <c r="C15" i="13"/>
  <c r="B15" i="13"/>
  <c r="F14" i="13"/>
  <c r="F13" i="13"/>
  <c r="F12" i="13"/>
  <c r="F11" i="13"/>
  <c r="F10" i="13"/>
  <c r="F9" i="13"/>
  <c r="P8" i="13"/>
  <c r="F8" i="13"/>
  <c r="J43" i="12"/>
  <c r="K27" i="10" l="1"/>
  <c r="J27" i="10"/>
  <c r="I27" i="10"/>
  <c r="H27" i="10"/>
  <c r="K26" i="10"/>
  <c r="J26" i="10"/>
  <c r="I26" i="10"/>
  <c r="H26" i="10"/>
  <c r="K25" i="10"/>
  <c r="J25" i="10"/>
  <c r="I25" i="10"/>
  <c r="H25" i="10"/>
  <c r="K24" i="10"/>
  <c r="J24" i="10"/>
  <c r="I24" i="10"/>
  <c r="H24" i="10"/>
  <c r="K23" i="10"/>
  <c r="J23" i="10"/>
  <c r="I23" i="10"/>
  <c r="H23" i="10"/>
  <c r="K22" i="10"/>
  <c r="J22" i="10"/>
  <c r="I22" i="10"/>
  <c r="P8" i="10" s="1"/>
  <c r="H22" i="10"/>
  <c r="K21" i="10"/>
  <c r="J21" i="10"/>
  <c r="I21" i="10"/>
  <c r="H21" i="10"/>
  <c r="E15" i="10"/>
  <c r="D15" i="10"/>
  <c r="C15" i="10"/>
  <c r="B15" i="10"/>
  <c r="F14" i="10"/>
  <c r="F13" i="10"/>
  <c r="F12" i="10"/>
  <c r="F11" i="10"/>
  <c r="F10" i="10"/>
  <c r="F9" i="10"/>
  <c r="F8" i="10"/>
  <c r="F8" i="5"/>
  <c r="F9" i="5"/>
  <c r="F10" i="5"/>
  <c r="F11" i="5"/>
  <c r="F12" i="5"/>
  <c r="F13" i="5"/>
  <c r="F14" i="5"/>
  <c r="P8" i="5"/>
  <c r="C15" i="5"/>
  <c r="D15" i="5"/>
  <c r="E15" i="5"/>
  <c r="B15" i="5"/>
  <c r="K27" i="5"/>
  <c r="J27" i="5"/>
  <c r="I27" i="5"/>
  <c r="H27" i="5"/>
  <c r="K26" i="5"/>
  <c r="J26" i="5"/>
  <c r="I26" i="5"/>
  <c r="H26" i="5"/>
  <c r="K25" i="5"/>
  <c r="J25" i="5"/>
  <c r="I25" i="5"/>
  <c r="H25" i="5"/>
  <c r="K24" i="5"/>
  <c r="J24" i="5"/>
  <c r="I24" i="5"/>
  <c r="H24" i="5"/>
  <c r="K23" i="5"/>
  <c r="J23" i="5"/>
  <c r="I23" i="5"/>
  <c r="H23" i="5"/>
  <c r="K22" i="5"/>
  <c r="J22" i="5"/>
  <c r="I22" i="5"/>
  <c r="H22" i="5"/>
  <c r="K21" i="5"/>
  <c r="J21" i="5"/>
  <c r="I21" i="5"/>
  <c r="H21" i="5"/>
</calcChain>
</file>

<file path=xl/sharedStrings.xml><?xml version="1.0" encoding="utf-8"?>
<sst xmlns="http://schemas.openxmlformats.org/spreadsheetml/2006/main" count="736" uniqueCount="153">
  <si>
    <t>($/Kg)</t>
  </si>
  <si>
    <t>Size</t>
  </si>
  <si>
    <t>Supplier</t>
  </si>
  <si>
    <t>Extrafine</t>
  </si>
  <si>
    <t>Fine</t>
  </si>
  <si>
    <t>Medium</t>
  </si>
  <si>
    <t>Coarse</t>
  </si>
  <si>
    <t>Ambrosi</t>
  </si>
  <si>
    <t>Bresciani</t>
  </si>
  <si>
    <t>Castri</t>
  </si>
  <si>
    <t>De Blasi</t>
  </si>
  <si>
    <t>Estensi</t>
  </si>
  <si>
    <t>Filatoi R.</t>
  </si>
  <si>
    <t>Giuliani</t>
  </si>
  <si>
    <t>DEMAND TO MEET</t>
  </si>
  <si>
    <t>(Kg/month)</t>
  </si>
  <si>
    <t>DECISION VARIABLES</t>
  </si>
  <si>
    <t>MACHINE HOURS REQUIRED FOR PRODUCTION</t>
  </si>
  <si>
    <t>PRODUCTION</t>
  </si>
  <si>
    <t>(Hours/Kg)</t>
  </si>
  <si>
    <t>CAPACITY</t>
  </si>
  <si>
    <t>(Machine hours</t>
  </si>
  <si>
    <t>per month)</t>
  </si>
  <si>
    <t>COST OF PRODUCTION</t>
  </si>
  <si>
    <t>COST OF TRANSPORTATION</t>
  </si>
  <si>
    <t>Round trip
distance</t>
  </si>
  <si>
    <t>(Km)</t>
  </si>
  <si>
    <t>($/Kg/Km)</t>
  </si>
  <si>
    <t>Filatoi Riuniti - Model for optimizing the production schedule - March</t>
  </si>
  <si>
    <t>Product bought from each supplier (Kg/month)</t>
  </si>
  <si>
    <t>(a)  Formulate Filatoi Riuniti's purchasing problem for the coming month (March):</t>
  </si>
  <si>
    <t>1. Using the decision variables Xij as described in the case description, write down the formula for the objective function of your model.</t>
  </si>
  <si>
    <t>2. Your model must have a capacity constraint for each local spinning mill.  Using the decision variables Xij as described in the case description, write down the capacity constraints for the Ambrosi mill, for example.</t>
  </si>
  <si>
    <t>3.  Filatoi Riuniti must meet demand for each of the four sizes of yarn. Your model must have a constraint for the demand for each of the four sizes of yarn. Using the decision variables Xij as described in the case description, write down the constraint for the demand for extra fine yarn, for example.</t>
  </si>
  <si>
    <t>Objective function</t>
  </si>
  <si>
    <t>Microsoft Excel 16.0 敏感性报告</t>
  </si>
  <si>
    <t>工作表: [FILATOIR_TEMPLATE.xlsx](b)</t>
  </si>
  <si>
    <t>报告的建立: 2021/02/09 21:05:47</t>
  </si>
  <si>
    <t>可变单元格</t>
  </si>
  <si>
    <t>单元格</t>
  </si>
  <si>
    <t>名称</t>
  </si>
  <si>
    <t>终</t>
  </si>
  <si>
    <t>值</t>
  </si>
  <si>
    <t>递减</t>
  </si>
  <si>
    <t>成本</t>
  </si>
  <si>
    <t>目标式</t>
  </si>
  <si>
    <t>系数</t>
  </si>
  <si>
    <t>允许的</t>
  </si>
  <si>
    <t>增量</t>
  </si>
  <si>
    <t>减量</t>
  </si>
  <si>
    <t>约束</t>
  </si>
  <si>
    <t>阴影</t>
  </si>
  <si>
    <t>价格</t>
  </si>
  <si>
    <t>限制值</t>
  </si>
  <si>
    <t>$B$8</t>
  </si>
  <si>
    <t>Ambrosi Extrafine</t>
  </si>
  <si>
    <t>$C$8</t>
  </si>
  <si>
    <t>Ambrosi Fine</t>
  </si>
  <si>
    <t>$D$8</t>
  </si>
  <si>
    <t>Ambrosi Medium</t>
  </si>
  <si>
    <t>$E$8</t>
  </si>
  <si>
    <t>Ambrosi Coarse</t>
  </si>
  <si>
    <t>$B$9</t>
  </si>
  <si>
    <t>Bresciani Extrafine</t>
  </si>
  <si>
    <t>$C$9</t>
  </si>
  <si>
    <t>Bresciani Fine</t>
  </si>
  <si>
    <t>$D$9</t>
  </si>
  <si>
    <t>Bresciani Medium</t>
  </si>
  <si>
    <t>$E$9</t>
  </si>
  <si>
    <t>Bresciani Coarse</t>
  </si>
  <si>
    <t>$B$10</t>
  </si>
  <si>
    <t>Castri Extrafine</t>
  </si>
  <si>
    <t>$C$10</t>
  </si>
  <si>
    <t>Castri Fine</t>
  </si>
  <si>
    <t>$D$10</t>
  </si>
  <si>
    <t>Castri Medium</t>
  </si>
  <si>
    <t>$E$10</t>
  </si>
  <si>
    <t>Castri Coarse</t>
  </si>
  <si>
    <t>$B$11</t>
  </si>
  <si>
    <t>De Blasi Extrafine</t>
  </si>
  <si>
    <t>$C$11</t>
  </si>
  <si>
    <t>De Blasi Fine</t>
  </si>
  <si>
    <t>$D$11</t>
  </si>
  <si>
    <t>De Blasi Medium</t>
  </si>
  <si>
    <t>$E$11</t>
  </si>
  <si>
    <t>De Blasi Coarse</t>
  </si>
  <si>
    <t>$B$12</t>
  </si>
  <si>
    <t>Estensi Extrafine</t>
  </si>
  <si>
    <t>$C$12</t>
  </si>
  <si>
    <t>Estensi Fine</t>
  </si>
  <si>
    <t>$D$12</t>
  </si>
  <si>
    <t>Estensi Medium</t>
  </si>
  <si>
    <t>$E$12</t>
  </si>
  <si>
    <t>Estensi Coarse</t>
  </si>
  <si>
    <t>$B$13</t>
  </si>
  <si>
    <t>Filatoi R. Extrafine</t>
  </si>
  <si>
    <t>$C$13</t>
  </si>
  <si>
    <t>Filatoi R. Fine</t>
  </si>
  <si>
    <t>$D$13</t>
  </si>
  <si>
    <t>Filatoi R. Medium</t>
  </si>
  <si>
    <t>$E$13</t>
  </si>
  <si>
    <t>Filatoi R. Coarse</t>
  </si>
  <si>
    <t>$B$14</t>
  </si>
  <si>
    <t>Giuliani Extrafine</t>
  </si>
  <si>
    <t>$C$14</t>
  </si>
  <si>
    <t>Giuliani Fine</t>
  </si>
  <si>
    <t>$D$14</t>
  </si>
  <si>
    <t>Giuliani Medium</t>
  </si>
  <si>
    <t>$E$14</t>
  </si>
  <si>
    <t>Giuliani Coarse</t>
  </si>
  <si>
    <t>$B$15</t>
  </si>
  <si>
    <t>$C$15</t>
  </si>
  <si>
    <t>$D$15</t>
  </si>
  <si>
    <t>$E$15</t>
  </si>
  <si>
    <t>$F$8</t>
  </si>
  <si>
    <t>$F$9</t>
  </si>
  <si>
    <t>$F$10</t>
  </si>
  <si>
    <t>$F$11</t>
  </si>
  <si>
    <t>$F$12</t>
  </si>
  <si>
    <t>$F$13</t>
  </si>
  <si>
    <t>$F$14</t>
  </si>
  <si>
    <t>工作表: [FILATOIR_TEMPLATE.xlsx](e)</t>
  </si>
  <si>
    <t>报告的建立: 2021/02/09 22:27:02</t>
  </si>
  <si>
    <t>Change</t>
  </si>
  <si>
    <t>(a)</t>
  </si>
  <si>
    <t>Pass</t>
  </si>
  <si>
    <t>(b)</t>
  </si>
  <si>
    <t>See (b)</t>
  </si>
  <si>
    <t>(c)</t>
  </si>
  <si>
    <t>(d)</t>
  </si>
  <si>
    <t>Not rent. The total saving is $1,271 (=-2.11*600), less than the rent $1,500.</t>
  </si>
  <si>
    <t>Rent. The additional productivity on medium yarn will deprive the production of the more costly manufacturer. Total saving is $4,659 (=(12.3-5.7)*300/0.425), larger than the rent $3,000.</t>
  </si>
  <si>
    <t>(e)</t>
  </si>
  <si>
    <t>The minimum price should quote is $12.3/Kg, since it is the marginal cost of additional medium yarn under 5,388 Kg.</t>
  </si>
  <si>
    <t>Additional demand</t>
  </si>
  <si>
    <t>Marginal costs</t>
  </si>
  <si>
    <t>Aggregated costs</t>
  </si>
  <si>
    <t>Aggregated costs/Kg</t>
  </si>
  <si>
    <t>Additional questions to the new customer should be the exact amount of purchasing (exceed 5,388 Kg or not)</t>
  </si>
  <si>
    <t>(f)</t>
  </si>
  <si>
    <t>Recommendation not changed. Best scenario and worst scenario both have same optimal decisions as normal scenario.</t>
  </si>
  <si>
    <t>(g)</t>
  </si>
  <si>
    <t>Additional costs/month</t>
  </si>
  <si>
    <t>Additional costs/year</t>
  </si>
  <si>
    <t>(h)</t>
  </si>
  <si>
    <t>Giuliani-OT</t>
  </si>
  <si>
    <t>If Ambrosi can't product fine yarn, the optimal monthly costs rises $2,368. In a year, it will be approximately $28,412 additional costs. So one-time set-up costs under $28,412 is acceptable.</t>
  </si>
  <si>
    <t>(i)</t>
  </si>
  <si>
    <t>Yes. The marginal cost of medium yarn for G-OT is $12.2/Kg, less than D, more than G. It deprives the 2,040 Kg medium yarn order for D.</t>
  </si>
  <si>
    <t>Saving</t>
  </si>
  <si>
    <t>Cross-check</t>
  </si>
  <si>
    <t>Recommendation not changed. Shown in sensitivity analysis, D's capacity is not binding either in best or worst scenario.</t>
  </si>
  <si>
    <t>This is not a fixed costs. When the demand exceed 5,388, the marginal cost will be $13.76/Kg. It is trading extrafine yarn production with B's medium yarn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</si>
</sst>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0.0%"/>
    <numFmt numFmtId="166" formatCode="_(* #,##0.0_);_(* \(#,##0.0\);_(* &quot;-&quot;??_);_(@_)"/>
    <numFmt numFmtId="167" formatCode="_(* #,##0_);_(* \(#,##0\);_(* &quot;-&quot;??_);_(@_)"/>
    <numFmt numFmtId="168" formatCode="_(* #,##0.000_);_(* \(#,##0.000\);_(* &quot;-&quot;??_);_(@_)"/>
    <numFmt numFmtId="169" formatCode="0_)"/>
    <numFmt numFmtId="170" formatCode="0E+00"/>
  </numFmts>
  <fonts count="11" x14ac:knownFonts="1">
    <font>
      <sz val="10"/>
      <name val="Arial"/>
    </font>
    <font>
      <sz val="10"/>
      <name val="Arial"/>
      <family val="2"/>
    </font>
    <font>
      <b/>
      <sz val="14"/>
      <name val="Arial"/>
      <family val="2"/>
    </font>
    <font>
      <b/>
      <sz val="10"/>
      <name val="Arial"/>
      <family val="2"/>
    </font>
    <font>
      <sz val="10"/>
      <color indexed="8"/>
      <name val="Arial"/>
      <family val="2"/>
    </font>
    <font>
      <b/>
      <sz val="10"/>
      <color indexed="8"/>
      <name val="Arial"/>
      <family val="2"/>
    </font>
    <font>
      <sz val="8"/>
      <name val="Arial"/>
      <family val="2"/>
    </font>
    <font>
      <sz val="10"/>
      <name val="symbol"/>
      <family val="1"/>
    </font>
    <font>
      <u/>
      <sz val="10"/>
      <name val="Arial"/>
      <family val="2"/>
    </font>
    <font>
      <sz val="12"/>
      <name val="Arial"/>
      <family val="2"/>
    </font>
    <font>
      <b/>
      <sz val="10"/>
      <color indexed="18"/>
      <name val="Arial"/>
      <family val="2"/>
    </font>
  </fonts>
  <fills count="5">
    <fill>
      <patternFill patternType="none"/>
    </fill>
    <fill>
      <patternFill patternType="gray125"/>
    </fill>
    <fill>
      <patternFill patternType="solid">
        <fgColor indexed="23"/>
        <bgColor indexed="64"/>
      </patternFill>
    </fill>
    <fill>
      <patternFill patternType="solid">
        <fgColor theme="6" tint="0.79998168889431442"/>
        <bgColor indexed="64"/>
      </patternFill>
    </fill>
    <fill>
      <patternFill patternType="solid">
        <fgColor rgb="FFFFFF00"/>
        <bgColor indexed="64"/>
      </patternFill>
    </fill>
  </fills>
  <borders count="27">
    <border>
      <left/>
      <right/>
      <top/>
      <bottom/>
      <diagonal/>
    </border>
    <border>
      <left style="thin">
        <color auto="1"/>
      </left>
      <right style="thin">
        <color auto="1"/>
      </right>
      <top style="thin">
        <color auto="1"/>
      </top>
      <bottom/>
      <diagonal/>
    </border>
    <border>
      <left/>
      <right/>
      <top/>
      <bottom style="thin">
        <color auto="1"/>
      </bottom>
      <diagonal/>
    </border>
    <border>
      <left style="thin">
        <color auto="1"/>
      </left>
      <right style="thin">
        <color auto="1"/>
      </right>
      <top/>
      <bottom style="thin">
        <color auto="1"/>
      </bottom>
      <diagonal/>
    </border>
    <border>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hair">
        <color auto="1"/>
      </bottom>
      <diagonal/>
    </border>
    <border>
      <left/>
      <right/>
      <top style="thin">
        <color auto="1"/>
      </top>
      <bottom style="hair">
        <color auto="1"/>
      </bottom>
      <diagonal/>
    </border>
    <border>
      <left/>
      <right style="thin">
        <color auto="1"/>
      </right>
      <top style="thin">
        <color auto="1"/>
      </top>
      <bottom style="hair">
        <color auto="1"/>
      </bottom>
      <diagonal/>
    </border>
    <border>
      <left/>
      <right style="thin">
        <color auto="1"/>
      </right>
      <top/>
      <bottom/>
      <diagonal/>
    </border>
    <border>
      <left style="thin">
        <color auto="1"/>
      </left>
      <right/>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style="medium">
        <color indexed="23"/>
      </top>
      <bottom/>
      <diagonal/>
    </border>
    <border>
      <left/>
      <right/>
      <top/>
      <bottom style="medium">
        <color indexed="23"/>
      </bottom>
      <diagonal/>
    </border>
    <border>
      <left/>
      <right/>
      <top style="thin">
        <color indexed="23"/>
      </top>
      <bottom/>
      <diagonal/>
    </border>
    <border>
      <left/>
      <right/>
      <top style="thin">
        <color indexed="23"/>
      </top>
      <bottom style="medium">
        <color indexed="23"/>
      </bottom>
      <diagonal/>
    </border>
    <border>
      <left style="thin">
        <color auto="1"/>
      </left>
      <right style="thin">
        <color auto="1"/>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style="thin">
        <color indexed="64"/>
      </left>
      <right/>
      <top style="thin">
        <color indexed="64"/>
      </top>
      <bottom style="thin">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121">
    <xf numFmtId="0" fontId="0" fillId="0" borderId="0" xfId="0"/>
    <xf numFmtId="0" fontId="2" fillId="0" borderId="0" xfId="0" applyFont="1"/>
    <xf numFmtId="0" fontId="3" fillId="0" borderId="0" xfId="0" applyFont="1"/>
    <xf numFmtId="0" fontId="0" fillId="0" borderId="0" xfId="0" applyBorder="1"/>
    <xf numFmtId="0" fontId="0" fillId="0" borderId="1" xfId="0" applyBorder="1"/>
    <xf numFmtId="0" fontId="1" fillId="0" borderId="2" xfId="0" applyFont="1" applyBorder="1" applyAlignment="1">
      <alignment horizontal="center"/>
    </xf>
    <xf numFmtId="0" fontId="1" fillId="0" borderId="0" xfId="0" applyFont="1" applyBorder="1" applyAlignment="1">
      <alignment horizontal="center"/>
    </xf>
    <xf numFmtId="0" fontId="3" fillId="0" borderId="3" xfId="0" applyFont="1" applyBorder="1"/>
    <xf numFmtId="0" fontId="1" fillId="0" borderId="4" xfId="0" applyFont="1" applyBorder="1" applyAlignment="1">
      <alignment horizontal="center"/>
    </xf>
    <xf numFmtId="164" fontId="4" fillId="0" borderId="0" xfId="1" applyFont="1" applyFill="1" applyBorder="1"/>
    <xf numFmtId="0" fontId="0" fillId="0" borderId="5" xfId="0" applyBorder="1"/>
    <xf numFmtId="0" fontId="3" fillId="0" borderId="5" xfId="0" applyFont="1" applyBorder="1"/>
    <xf numFmtId="0" fontId="0" fillId="0" borderId="3" xfId="0" applyBorder="1"/>
    <xf numFmtId="0" fontId="0" fillId="0" borderId="0" xfId="0" applyAlignment="1">
      <alignment horizontal="right"/>
    </xf>
    <xf numFmtId="0" fontId="3" fillId="0" borderId="0" xfId="0" applyFont="1" applyBorder="1"/>
    <xf numFmtId="0" fontId="3" fillId="0" borderId="0" xfId="0" applyFont="1" applyBorder="1" applyAlignment="1">
      <alignment horizontal="center"/>
    </xf>
    <xf numFmtId="0" fontId="3" fillId="0" borderId="6" xfId="0" applyFont="1" applyBorder="1" applyAlignment="1">
      <alignment horizontal="centerContinuous" vertical="center"/>
    </xf>
    <xf numFmtId="0" fontId="3" fillId="0" borderId="7" xfId="0" applyFont="1" applyBorder="1" applyAlignment="1">
      <alignment horizontal="centerContinuous" vertical="center"/>
    </xf>
    <xf numFmtId="0" fontId="3" fillId="0" borderId="8" xfId="0" applyFont="1" applyBorder="1" applyAlignment="1">
      <alignment horizontal="centerContinuous" vertical="center"/>
    </xf>
    <xf numFmtId="0" fontId="1" fillId="0" borderId="0" xfId="0" applyFont="1" applyBorder="1" applyAlignment="1">
      <alignment horizontal="right"/>
    </xf>
    <xf numFmtId="167" fontId="1" fillId="0" borderId="0" xfId="1" applyNumberFormat="1" applyFill="1" applyBorder="1"/>
    <xf numFmtId="167" fontId="1" fillId="0" borderId="9" xfId="1" applyNumberFormat="1" applyFill="1" applyBorder="1"/>
    <xf numFmtId="11" fontId="1" fillId="2" borderId="10" xfId="1" applyNumberFormat="1" applyFill="1" applyBorder="1"/>
    <xf numFmtId="168" fontId="1" fillId="0" borderId="11" xfId="1" applyNumberFormat="1" applyFill="1" applyBorder="1"/>
    <xf numFmtId="168" fontId="1" fillId="0" borderId="12" xfId="1" applyNumberFormat="1" applyFill="1" applyBorder="1"/>
    <xf numFmtId="167" fontId="1" fillId="0" borderId="1" xfId="1" applyNumberFormat="1" applyBorder="1"/>
    <xf numFmtId="165" fontId="6" fillId="0" borderId="0" xfId="2" applyNumberFormat="1" applyFont="1"/>
    <xf numFmtId="168" fontId="1" fillId="0" borderId="10" xfId="1" applyNumberFormat="1" applyFill="1" applyBorder="1"/>
    <xf numFmtId="168" fontId="1" fillId="0" borderId="0" xfId="1" applyNumberFormat="1" applyFill="1" applyBorder="1"/>
    <xf numFmtId="168" fontId="1" fillId="0" borderId="9" xfId="1" applyNumberFormat="1" applyFill="1" applyBorder="1"/>
    <xf numFmtId="167" fontId="1" fillId="0" borderId="5" xfId="1" applyNumberFormat="1" applyBorder="1"/>
    <xf numFmtId="167" fontId="1" fillId="0" borderId="0" xfId="1" applyNumberFormat="1" applyFont="1" applyFill="1" applyBorder="1"/>
    <xf numFmtId="167" fontId="3" fillId="0" borderId="0" xfId="1" applyNumberFormat="1" applyFont="1" applyFill="1" applyBorder="1"/>
    <xf numFmtId="167" fontId="3" fillId="0" borderId="9" xfId="1" applyNumberFormat="1" applyFont="1" applyFill="1" applyBorder="1"/>
    <xf numFmtId="168" fontId="3" fillId="0" borderId="10" xfId="1" applyNumberFormat="1" applyFont="1" applyFill="1" applyBorder="1"/>
    <xf numFmtId="168" fontId="3" fillId="0" borderId="0" xfId="1" applyNumberFormat="1" applyFont="1" applyFill="1" applyBorder="1"/>
    <xf numFmtId="168" fontId="3" fillId="0" borderId="9" xfId="1" applyNumberFormat="1" applyFont="1" applyFill="1" applyBorder="1"/>
    <xf numFmtId="167" fontId="3" fillId="0" borderId="5" xfId="1" applyNumberFormat="1" applyFont="1" applyBorder="1"/>
    <xf numFmtId="167" fontId="1" fillId="0" borderId="2" xfId="1" applyNumberFormat="1" applyFill="1" applyBorder="1"/>
    <xf numFmtId="167" fontId="1" fillId="0" borderId="4" xfId="1" applyNumberFormat="1" applyFill="1" applyBorder="1"/>
    <xf numFmtId="168" fontId="1" fillId="0" borderId="13" xfId="1" applyNumberFormat="1" applyFill="1" applyBorder="1"/>
    <xf numFmtId="168" fontId="1" fillId="0" borderId="2" xfId="1" applyNumberFormat="1" applyFill="1" applyBorder="1"/>
    <xf numFmtId="168" fontId="1" fillId="0" borderId="4" xfId="1" applyNumberFormat="1" applyFill="1" applyBorder="1"/>
    <xf numFmtId="167" fontId="1" fillId="0" borderId="3" xfId="1" applyNumberFormat="1" applyBorder="1"/>
    <xf numFmtId="167" fontId="1" fillId="0" borderId="0" xfId="1" applyNumberFormat="1" applyBorder="1"/>
    <xf numFmtId="9" fontId="6" fillId="0" borderId="0" xfId="2" applyFont="1"/>
    <xf numFmtId="9" fontId="1" fillId="0" borderId="0" xfId="2"/>
    <xf numFmtId="164" fontId="1" fillId="0" borderId="0" xfId="1" applyNumberFormat="1" applyFill="1" applyBorder="1"/>
    <xf numFmtId="0" fontId="0" fillId="0" borderId="1" xfId="0" applyBorder="1" applyAlignment="1">
      <alignment horizontal="center" wrapText="1"/>
    </xf>
    <xf numFmtId="0" fontId="0" fillId="0" borderId="3" xfId="0" applyBorder="1" applyAlignment="1">
      <alignment horizontal="center"/>
    </xf>
    <xf numFmtId="11" fontId="1" fillId="2" borderId="10" xfId="1" applyNumberFormat="1" applyFont="1" applyFill="1" applyBorder="1"/>
    <xf numFmtId="164" fontId="4" fillId="0" borderId="9" xfId="1" applyFont="1" applyFill="1" applyBorder="1"/>
    <xf numFmtId="164" fontId="1" fillId="0" borderId="14" xfId="1" applyNumberFormat="1" applyFill="1" applyBorder="1"/>
    <xf numFmtId="164" fontId="1" fillId="0" borderId="11" xfId="1" applyNumberFormat="1" applyFill="1" applyBorder="1"/>
    <xf numFmtId="164" fontId="1" fillId="0" borderId="12" xfId="1" applyNumberFormat="1" applyFill="1" applyBorder="1"/>
    <xf numFmtId="164" fontId="1" fillId="0" borderId="10" xfId="1" applyNumberFormat="1" applyFill="1" applyBorder="1"/>
    <xf numFmtId="164" fontId="1" fillId="0" borderId="9" xfId="1" applyNumberFormat="1" applyFill="1" applyBorder="1"/>
    <xf numFmtId="11" fontId="4" fillId="2" borderId="0" xfId="1" applyNumberFormat="1" applyFont="1" applyFill="1" applyBorder="1"/>
    <xf numFmtId="164" fontId="5" fillId="0" borderId="0" xfId="1" applyFont="1" applyFill="1" applyBorder="1"/>
    <xf numFmtId="164" fontId="5" fillId="0" borderId="9" xfId="1" applyFont="1" applyFill="1" applyBorder="1"/>
    <xf numFmtId="164" fontId="3" fillId="0" borderId="10" xfId="1" applyNumberFormat="1" applyFont="1" applyFill="1" applyBorder="1"/>
    <xf numFmtId="164" fontId="3" fillId="0" borderId="0" xfId="1" applyNumberFormat="1" applyFont="1" applyFill="1" applyBorder="1"/>
    <xf numFmtId="164" fontId="3" fillId="0" borderId="9" xfId="1" applyNumberFormat="1" applyFont="1" applyFill="1" applyBorder="1"/>
    <xf numFmtId="164" fontId="4" fillId="0" borderId="2" xfId="1" applyFont="1" applyFill="1" applyBorder="1"/>
    <xf numFmtId="164" fontId="4" fillId="0" borderId="4" xfId="1" applyFont="1" applyFill="1" applyBorder="1"/>
    <xf numFmtId="164" fontId="1" fillId="0" borderId="13" xfId="1" applyNumberFormat="1" applyFill="1" applyBorder="1"/>
    <xf numFmtId="164" fontId="1" fillId="0" borderId="2" xfId="1" applyNumberFormat="1" applyFill="1" applyBorder="1"/>
    <xf numFmtId="164" fontId="1" fillId="0" borderId="4" xfId="1" applyNumberFormat="1" applyFill="1" applyBorder="1"/>
    <xf numFmtId="168" fontId="1" fillId="0" borderId="15" xfId="1" applyNumberFormat="1" applyBorder="1"/>
    <xf numFmtId="168" fontId="1" fillId="0" borderId="16" xfId="1" applyNumberFormat="1" applyBorder="1"/>
    <xf numFmtId="168" fontId="1" fillId="0" borderId="17" xfId="1" applyNumberFormat="1" applyBorder="1"/>
    <xf numFmtId="167" fontId="3" fillId="0" borderId="0" xfId="1" applyNumberFormat="1" applyFont="1" applyBorder="1"/>
    <xf numFmtId="0" fontId="1" fillId="0" borderId="18" xfId="0" applyFont="1" applyBorder="1" applyAlignment="1">
      <alignment horizontal="center"/>
    </xf>
    <xf numFmtId="167" fontId="1" fillId="0" borderId="18" xfId="1" applyNumberFormat="1" applyBorder="1"/>
    <xf numFmtId="167" fontId="0" fillId="0" borderId="0" xfId="0" applyNumberFormat="1"/>
    <xf numFmtId="0" fontId="0" fillId="0" borderId="0" xfId="0" applyAlignment="1">
      <alignment horizontal="center"/>
    </xf>
    <xf numFmtId="167" fontId="1" fillId="0" borderId="0" xfId="1" applyNumberFormat="1"/>
    <xf numFmtId="166" fontId="1" fillId="0" borderId="0" xfId="1" applyNumberFormat="1"/>
    <xf numFmtId="0" fontId="7" fillId="0" borderId="0" xfId="0" applyFont="1" applyAlignment="1">
      <alignment horizontal="center"/>
    </xf>
    <xf numFmtId="0" fontId="0" fillId="0" borderId="0" xfId="0" applyAlignment="1">
      <alignment horizontal="left"/>
    </xf>
    <xf numFmtId="0" fontId="3" fillId="0" borderId="0" xfId="0" applyFont="1" applyAlignment="1">
      <alignment horizontal="left"/>
    </xf>
    <xf numFmtId="169" fontId="0" fillId="0" borderId="0" xfId="0" applyNumberFormat="1"/>
    <xf numFmtId="167" fontId="1" fillId="0" borderId="0" xfId="1" applyNumberFormat="1" applyFont="1" applyAlignment="1">
      <alignment horizontal="center"/>
    </xf>
    <xf numFmtId="0" fontId="8" fillId="0" borderId="0" xfId="0" applyFont="1" applyAlignment="1">
      <alignment horizontal="center"/>
    </xf>
    <xf numFmtId="0" fontId="9" fillId="0" borderId="0" xfId="0" applyFont="1"/>
    <xf numFmtId="0" fontId="9" fillId="0" borderId="0" xfId="0" applyFont="1" applyAlignment="1">
      <alignment vertical="center"/>
    </xf>
    <xf numFmtId="0" fontId="9" fillId="3" borderId="0" xfId="0" applyFont="1" applyFill="1"/>
    <xf numFmtId="0" fontId="0" fillId="0" borderId="21" xfId="0" applyFill="1" applyBorder="1" applyAlignment="1"/>
    <xf numFmtId="0" fontId="0" fillId="0" borderId="22" xfId="0" applyFill="1" applyBorder="1" applyAlignment="1"/>
    <xf numFmtId="0" fontId="10" fillId="0" borderId="19" xfId="0" applyFont="1" applyFill="1" applyBorder="1" applyAlignment="1">
      <alignment horizontal="center"/>
    </xf>
    <xf numFmtId="0" fontId="10" fillId="0" borderId="20" xfId="0" applyFont="1" applyFill="1" applyBorder="1" applyAlignment="1">
      <alignment horizontal="center"/>
    </xf>
    <xf numFmtId="170" fontId="0" fillId="0" borderId="0" xfId="0" applyNumberFormat="1"/>
    <xf numFmtId="0" fontId="3" fillId="0" borderId="23" xfId="0" applyFont="1" applyBorder="1"/>
    <xf numFmtId="0" fontId="1" fillId="0" borderId="24" xfId="0" applyFont="1" applyBorder="1" applyAlignment="1">
      <alignment horizontal="center"/>
    </xf>
    <xf numFmtId="0" fontId="1" fillId="0" borderId="25" xfId="0" applyFont="1" applyBorder="1" applyAlignment="1">
      <alignment horizontal="center"/>
    </xf>
    <xf numFmtId="167" fontId="1" fillId="4" borderId="0" xfId="1" applyNumberFormat="1" applyFill="1" applyBorder="1"/>
    <xf numFmtId="167" fontId="1" fillId="4" borderId="9" xfId="1" applyNumberFormat="1" applyFill="1" applyBorder="1"/>
    <xf numFmtId="167" fontId="1" fillId="4" borderId="0" xfId="1" applyNumberFormat="1" applyFont="1" applyFill="1" applyBorder="1"/>
    <xf numFmtId="167" fontId="3" fillId="4" borderId="0" xfId="1" applyNumberFormat="1" applyFont="1" applyFill="1" applyBorder="1"/>
    <xf numFmtId="167" fontId="3" fillId="4" borderId="9" xfId="1" applyNumberFormat="1" applyFont="1" applyFill="1" applyBorder="1"/>
    <xf numFmtId="167" fontId="1" fillId="4" borderId="2" xfId="1" applyNumberFormat="1" applyFill="1" applyBorder="1"/>
    <xf numFmtId="167" fontId="1" fillId="4" borderId="4" xfId="1" applyNumberFormat="1" applyFill="1" applyBorder="1"/>
    <xf numFmtId="0" fontId="1" fillId="0" borderId="0" xfId="0" applyFont="1"/>
    <xf numFmtId="0" fontId="0" fillId="4" borderId="21" xfId="0" applyFill="1" applyBorder="1" applyAlignment="1"/>
    <xf numFmtId="0" fontId="0" fillId="4" borderId="0" xfId="0" applyFill="1"/>
    <xf numFmtId="1" fontId="0" fillId="4" borderId="0" xfId="0" applyNumberFormat="1" applyFill="1"/>
    <xf numFmtId="1" fontId="0" fillId="0" borderId="0" xfId="0" applyNumberFormat="1"/>
    <xf numFmtId="0" fontId="1" fillId="0" borderId="21" xfId="0" applyFont="1" applyFill="1" applyBorder="1" applyAlignment="1"/>
    <xf numFmtId="1" fontId="0" fillId="0" borderId="0" xfId="0" applyNumberFormat="1" applyAlignment="1">
      <alignment horizontal="center"/>
    </xf>
    <xf numFmtId="4" fontId="0" fillId="0" borderId="0" xfId="0" applyNumberFormat="1" applyBorder="1"/>
    <xf numFmtId="4" fontId="0" fillId="0" borderId="9" xfId="0" applyNumberFormat="1" applyBorder="1"/>
    <xf numFmtId="4" fontId="0" fillId="0" borderId="2" xfId="0" applyNumberFormat="1" applyBorder="1"/>
    <xf numFmtId="4" fontId="0" fillId="0" borderId="4" xfId="0" applyNumberFormat="1" applyBorder="1"/>
    <xf numFmtId="0" fontId="3" fillId="0" borderId="26" xfId="0" applyFont="1" applyBorder="1"/>
    <xf numFmtId="0" fontId="3" fillId="0" borderId="24" xfId="0" applyFont="1" applyBorder="1"/>
    <xf numFmtId="0" fontId="3" fillId="0" borderId="25" xfId="0" applyFont="1" applyBorder="1"/>
    <xf numFmtId="3" fontId="0" fillId="0" borderId="10" xfId="0" applyNumberFormat="1" applyBorder="1"/>
    <xf numFmtId="3" fontId="0" fillId="0" borderId="13" xfId="0" applyNumberFormat="1" applyBorder="1"/>
    <xf numFmtId="0" fontId="1" fillId="0" borderId="3" xfId="0" applyFont="1" applyBorder="1"/>
    <xf numFmtId="3" fontId="1" fillId="0" borderId="0" xfId="1" applyNumberFormat="1"/>
    <xf numFmtId="0" fontId="9" fillId="0" borderId="0" xfId="0" applyFont="1" applyAlignment="1">
      <alignment horizontal="left" vertical="center" wrapText="1"/>
    </xf>
  </cellXfs>
  <cellStyles count="3">
    <cellStyle name="百分比" xfId="2" builtinId="5"/>
    <cellStyle name="常规" xfId="0" builtinId="0"/>
    <cellStyle name="千位分隔" xfId="1" builtinId="3"/>
  </cellStyles>
  <dxfs count="0"/>
  <tableStyles count="0" defaultTableStyle="TableStyleMedium9" defaultPivotStyle="PivotStyleMedium4"/>
  <colors>
    <indexedColors>
      <rgbColor rgb="00000000"/>
      <rgbColor rgb="00FFFFFF"/>
      <rgbColor rgb="00DD0806"/>
      <rgbColor rgb="001FB714"/>
      <rgbColor rgb="000000D4"/>
      <rgbColor rgb="00FCF305"/>
      <rgbColor rgb="00F20884"/>
      <rgbColor rgb="0000ABEA"/>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2"/>
          <c:order val="2"/>
          <c:tx>
            <c:strRef>
              <c:f>Answers!$F$12</c:f>
              <c:strCache>
                <c:ptCount val="1"/>
                <c:pt idx="0">
                  <c:v>Aggregated costs/Kg</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Answers!$C$13:$C$15</c:f>
              <c:numCache>
                <c:formatCode>#,##0</c:formatCode>
                <c:ptCount val="3"/>
                <c:pt idx="0">
                  <c:v>0.1</c:v>
                </c:pt>
                <c:pt idx="1">
                  <c:v>5388</c:v>
                </c:pt>
                <c:pt idx="2">
                  <c:v>6000</c:v>
                </c:pt>
              </c:numCache>
            </c:numRef>
          </c:xVal>
          <c:yVal>
            <c:numRef>
              <c:f>Answers!$F$13:$F$15</c:f>
              <c:numCache>
                <c:formatCode>#,##0.00</c:formatCode>
                <c:ptCount val="3"/>
                <c:pt idx="0">
                  <c:v>12.3</c:v>
                </c:pt>
                <c:pt idx="1">
                  <c:v>12.299771714922048</c:v>
                </c:pt>
                <c:pt idx="2">
                  <c:v>12.448714999999998</c:v>
                </c:pt>
              </c:numCache>
            </c:numRef>
          </c:yVal>
          <c:smooth val="0"/>
          <c:extLst>
            <c:ext xmlns:c16="http://schemas.microsoft.com/office/drawing/2014/chart" uri="{C3380CC4-5D6E-409C-BE32-E72D297353CC}">
              <c16:uniqueId val="{00000000-3A31-4564-9DDF-D9CAB4E8980A}"/>
            </c:ext>
          </c:extLst>
        </c:ser>
        <c:dLbls>
          <c:showLegendKey val="0"/>
          <c:showVal val="0"/>
          <c:showCatName val="0"/>
          <c:showSerName val="0"/>
          <c:showPercent val="0"/>
          <c:showBubbleSize val="0"/>
        </c:dLbls>
        <c:axId val="1567355664"/>
        <c:axId val="1567384368"/>
        <c:extLst>
          <c:ext xmlns:c15="http://schemas.microsoft.com/office/drawing/2012/chart" uri="{02D57815-91ED-43cb-92C2-25804820EDAC}">
            <c15:filteredScatterSeries>
              <c15:ser>
                <c:idx val="0"/>
                <c:order val="0"/>
                <c:tx>
                  <c:strRef>
                    <c:extLst>
                      <c:ext uri="{02D57815-91ED-43cb-92C2-25804820EDAC}">
                        <c15:formulaRef>
                          <c15:sqref>Answers!$D$12</c15:sqref>
                        </c15:formulaRef>
                      </c:ext>
                    </c:extLst>
                    <c:strCache>
                      <c:ptCount val="1"/>
                      <c:pt idx="0">
                        <c:v>Marginal costs</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extLst>
                      <c:ext uri="{02D57815-91ED-43cb-92C2-25804820EDAC}">
                        <c15:formulaRef>
                          <c15:sqref>Answers!$C$13:$C$15</c15:sqref>
                        </c15:formulaRef>
                      </c:ext>
                    </c:extLst>
                    <c:numCache>
                      <c:formatCode>#,##0</c:formatCode>
                      <c:ptCount val="3"/>
                      <c:pt idx="0">
                        <c:v>0.1</c:v>
                      </c:pt>
                      <c:pt idx="1">
                        <c:v>5388</c:v>
                      </c:pt>
                      <c:pt idx="2">
                        <c:v>6000</c:v>
                      </c:pt>
                    </c:numCache>
                  </c:numRef>
                </c:xVal>
                <c:yVal>
                  <c:numRef>
                    <c:extLst>
                      <c:ext uri="{02D57815-91ED-43cb-92C2-25804820EDAC}">
                        <c15:formulaRef>
                          <c15:sqref>Answers!$D$13:$D$15</c15:sqref>
                        </c15:formulaRef>
                      </c:ext>
                    </c:extLst>
                    <c:numCache>
                      <c:formatCode>#,##0.00</c:formatCode>
                      <c:ptCount val="3"/>
                      <c:pt idx="0">
                        <c:v>12.3</c:v>
                      </c:pt>
                      <c:pt idx="1">
                        <c:v>13.76</c:v>
                      </c:pt>
                      <c:pt idx="2">
                        <c:v>13.76</c:v>
                      </c:pt>
                    </c:numCache>
                  </c:numRef>
                </c:yVal>
                <c:smooth val="0"/>
                <c:extLst>
                  <c:ext xmlns:c16="http://schemas.microsoft.com/office/drawing/2014/chart" uri="{C3380CC4-5D6E-409C-BE32-E72D297353CC}">
                    <c16:uniqueId val="{00000001-3A31-4564-9DDF-D9CAB4E8980A}"/>
                  </c:ext>
                </c:extLst>
              </c15:ser>
            </c15:filteredScatterSeries>
            <c15:filteredScatterSeries>
              <c15:ser>
                <c:idx val="1"/>
                <c:order val="1"/>
                <c:tx>
                  <c:strRef>
                    <c:extLst xmlns:c15="http://schemas.microsoft.com/office/drawing/2012/chart">
                      <c:ext xmlns:c15="http://schemas.microsoft.com/office/drawing/2012/chart" uri="{02D57815-91ED-43cb-92C2-25804820EDAC}">
                        <c15:formulaRef>
                          <c15:sqref>Answers!$E$12</c15:sqref>
                        </c15:formulaRef>
                      </c:ext>
                    </c:extLst>
                    <c:strCache>
                      <c:ptCount val="1"/>
                      <c:pt idx="0">
                        <c:v>Aggregated costs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extLst xmlns:c15="http://schemas.microsoft.com/office/drawing/2012/chart">
                      <c:ext xmlns:c15="http://schemas.microsoft.com/office/drawing/2012/chart" uri="{02D57815-91ED-43cb-92C2-25804820EDAC}">
                        <c15:formulaRef>
                          <c15:sqref>Answers!$C$13:$C$15</c15:sqref>
                        </c15:formulaRef>
                      </c:ext>
                    </c:extLst>
                    <c:numCache>
                      <c:formatCode>#,##0</c:formatCode>
                      <c:ptCount val="3"/>
                      <c:pt idx="0">
                        <c:v>0.1</c:v>
                      </c:pt>
                      <c:pt idx="1">
                        <c:v>5388</c:v>
                      </c:pt>
                      <c:pt idx="2">
                        <c:v>6000</c:v>
                      </c:pt>
                    </c:numCache>
                  </c:numRef>
                </c:xVal>
                <c:yVal>
                  <c:numRef>
                    <c:extLst xmlns:c15="http://schemas.microsoft.com/office/drawing/2012/chart">
                      <c:ext xmlns:c15="http://schemas.microsoft.com/office/drawing/2012/chart" uri="{02D57815-91ED-43cb-92C2-25804820EDAC}">
                        <c15:formulaRef>
                          <c15:sqref>Answers!$E$13:$E$15</c15:sqref>
                        </c15:formulaRef>
                      </c:ext>
                    </c:extLst>
                    <c:numCache>
                      <c:formatCode>#,##0.00</c:formatCode>
                      <c:ptCount val="3"/>
                      <c:pt idx="0">
                        <c:v>1.2300000000000002</c:v>
                      </c:pt>
                      <c:pt idx="1">
                        <c:v>66271.17</c:v>
                      </c:pt>
                      <c:pt idx="2">
                        <c:v>74692.289999999994</c:v>
                      </c:pt>
                    </c:numCache>
                  </c:numRef>
                </c:yVal>
                <c:smooth val="0"/>
                <c:extLst xmlns:c15="http://schemas.microsoft.com/office/drawing/2012/chart">
                  <c:ext xmlns:c16="http://schemas.microsoft.com/office/drawing/2014/chart" uri="{C3380CC4-5D6E-409C-BE32-E72D297353CC}">
                    <c16:uniqueId val="{00000002-3A31-4564-9DDF-D9CAB4E8980A}"/>
                  </c:ext>
                </c:extLst>
              </c15:ser>
            </c15:filteredScatterSeries>
          </c:ext>
        </c:extLst>
      </c:scatterChart>
      <c:valAx>
        <c:axId val="1567355664"/>
        <c:scaling>
          <c:orientation val="minMax"/>
          <c:max val="6000"/>
        </c:scaling>
        <c:delete val="0"/>
        <c:axPos val="b"/>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384368"/>
        <c:crosses val="autoZero"/>
        <c:crossBetween val="midCat"/>
        <c:majorUnit val="2000"/>
      </c:valAx>
      <c:valAx>
        <c:axId val="156738436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355664"/>
        <c:crosses val="autoZero"/>
        <c:crossBetween val="midCat"/>
        <c:majorUnit val="5.000000000000001E-2"/>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10</xdr:col>
      <xdr:colOff>0</xdr:colOff>
      <xdr:row>11</xdr:row>
      <xdr:rowOff>0</xdr:rowOff>
    </xdr:from>
    <xdr:to>
      <xdr:col>13</xdr:col>
      <xdr:colOff>304800</xdr:colOff>
      <xdr:row>20</xdr:row>
      <xdr:rowOff>95250</xdr:rowOff>
    </xdr:to>
    <xdr:graphicFrame macro="">
      <xdr:nvGraphicFramePr>
        <xdr:cNvPr id="3" name="图表 2">
          <a:extLst>
            <a:ext uri="{FF2B5EF4-FFF2-40B4-BE49-F238E27FC236}">
              <a16:creationId xmlns:a16="http://schemas.microsoft.com/office/drawing/2014/main" id="{1FBDCC67-E452-4458-9453-04BBB1C59E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 xmlns:a14="http://schemas.microsoft.com/office/drawing/2010/main">
              <a:effectLst>
                <a:outerShdw blurRad="63500" dist="38099" dir="2700000" algn="ctr" rotWithShape="0">
                  <a:srgbClr val="000000">
                    <a:alpha val="74998"/>
                  </a:srgbClr>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11B8A-595E-B541-8F04-1C14CE6F1585}">
  <dimension ref="A1:F25"/>
  <sheetViews>
    <sheetView workbookViewId="0">
      <selection activeCell="B25" sqref="B25"/>
    </sheetView>
  </sheetViews>
  <sheetFormatPr defaultColWidth="11.5546875" defaultRowHeight="13.2" x14ac:dyDescent="0.25"/>
  <cols>
    <col min="1" max="1" width="5.88671875" customWidth="1"/>
  </cols>
  <sheetData>
    <row r="1" spans="1:6" x14ac:dyDescent="0.25">
      <c r="A1" s="102" t="s">
        <v>124</v>
      </c>
      <c r="B1" s="102" t="s">
        <v>125</v>
      </c>
    </row>
    <row r="2" spans="1:6" x14ac:dyDescent="0.25">
      <c r="A2" s="102"/>
      <c r="B2" s="102"/>
    </row>
    <row r="3" spans="1:6" x14ac:dyDescent="0.25">
      <c r="A3" s="102" t="s">
        <v>126</v>
      </c>
      <c r="B3" s="102" t="s">
        <v>127</v>
      </c>
    </row>
    <row r="4" spans="1:6" x14ac:dyDescent="0.25">
      <c r="A4" s="102"/>
      <c r="B4" s="102"/>
    </row>
    <row r="5" spans="1:6" x14ac:dyDescent="0.25">
      <c r="A5" s="102" t="s">
        <v>128</v>
      </c>
      <c r="B5" s="102" t="s">
        <v>130</v>
      </c>
    </row>
    <row r="6" spans="1:6" x14ac:dyDescent="0.25">
      <c r="A6" s="102"/>
      <c r="B6" s="102"/>
    </row>
    <row r="7" spans="1:6" x14ac:dyDescent="0.25">
      <c r="A7" s="102" t="s">
        <v>129</v>
      </c>
      <c r="B7" s="102" t="s">
        <v>131</v>
      </c>
    </row>
    <row r="8" spans="1:6" x14ac:dyDescent="0.25">
      <c r="A8" s="102"/>
      <c r="B8" s="102"/>
    </row>
    <row r="9" spans="1:6" x14ac:dyDescent="0.25">
      <c r="A9" s="102" t="s">
        <v>132</v>
      </c>
      <c r="B9" s="102" t="s">
        <v>133</v>
      </c>
      <c r="C9" s="106"/>
    </row>
    <row r="10" spans="1:6" x14ac:dyDescent="0.25">
      <c r="B10" s="102" t="s">
        <v>152</v>
      </c>
    </row>
    <row r="11" spans="1:6" x14ac:dyDescent="0.25">
      <c r="B11" s="102"/>
    </row>
    <row r="12" spans="1:6" x14ac:dyDescent="0.25">
      <c r="C12" s="113" t="s">
        <v>134</v>
      </c>
      <c r="D12" s="114" t="s">
        <v>135</v>
      </c>
      <c r="E12" s="114" t="s">
        <v>136</v>
      </c>
      <c r="F12" s="115" t="s">
        <v>137</v>
      </c>
    </row>
    <row r="13" spans="1:6" x14ac:dyDescent="0.25">
      <c r="C13" s="116">
        <v>0.1</v>
      </c>
      <c r="D13" s="109">
        <v>12.3</v>
      </c>
      <c r="E13" s="109">
        <f>C13*D13</f>
        <v>1.2300000000000002</v>
      </c>
      <c r="F13" s="110">
        <f>E13/C13</f>
        <v>12.3</v>
      </c>
    </row>
    <row r="14" spans="1:6" x14ac:dyDescent="0.25">
      <c r="C14" s="116">
        <v>5388</v>
      </c>
      <c r="D14" s="109">
        <v>13.76</v>
      </c>
      <c r="E14" s="109">
        <f>D14*(C14-C$14)+D13*(C14-C$13)</f>
        <v>66271.17</v>
      </c>
      <c r="F14" s="110">
        <f>E14/C14</f>
        <v>12.299771714922048</v>
      </c>
    </row>
    <row r="15" spans="1:6" x14ac:dyDescent="0.25">
      <c r="C15" s="117">
        <v>6000</v>
      </c>
      <c r="D15" s="111">
        <v>13.76</v>
      </c>
      <c r="E15" s="111">
        <f>D15*(C15-C14)+D13*(C14-C13)</f>
        <v>74692.289999999994</v>
      </c>
      <c r="F15" s="112">
        <f>E15/C15</f>
        <v>12.448714999999998</v>
      </c>
    </row>
    <row r="17" spans="1:2" x14ac:dyDescent="0.25">
      <c r="B17" s="102" t="s">
        <v>138</v>
      </c>
    </row>
    <row r="19" spans="1:2" x14ac:dyDescent="0.25">
      <c r="A19" s="102" t="s">
        <v>139</v>
      </c>
      <c r="B19" s="102" t="s">
        <v>140</v>
      </c>
    </row>
    <row r="21" spans="1:2" x14ac:dyDescent="0.25">
      <c r="A21" s="102" t="s">
        <v>141</v>
      </c>
      <c r="B21" s="102" t="s">
        <v>151</v>
      </c>
    </row>
    <row r="23" spans="1:2" x14ac:dyDescent="0.25">
      <c r="A23" s="102" t="s">
        <v>144</v>
      </c>
      <c r="B23" s="102" t="s">
        <v>146</v>
      </c>
    </row>
    <row r="25" spans="1:2" x14ac:dyDescent="0.25">
      <c r="A25" s="102" t="s">
        <v>147</v>
      </c>
      <c r="B25" s="102" t="s">
        <v>148</v>
      </c>
    </row>
  </sheetData>
  <pageMargins left="0.7" right="0.7" top="0.75" bottom="0.75" header="0.3" footer="0.3"/>
  <pageSetup paperSize="9"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3C2E3E-636B-2342-AA25-83C9DDFFE2B2}">
  <dimension ref="B3:M18"/>
  <sheetViews>
    <sheetView workbookViewId="0">
      <selection activeCell="D17" sqref="D17"/>
    </sheetView>
  </sheetViews>
  <sheetFormatPr defaultColWidth="10.77734375" defaultRowHeight="15" x14ac:dyDescent="0.25"/>
  <cols>
    <col min="1" max="16384" width="10.77734375" style="84"/>
  </cols>
  <sheetData>
    <row r="3" spans="2:13" x14ac:dyDescent="0.25">
      <c r="B3" s="84" t="s">
        <v>30</v>
      </c>
    </row>
    <row r="5" spans="2:13" ht="30" customHeight="1" x14ac:dyDescent="0.25">
      <c r="B5" s="85" t="s">
        <v>31</v>
      </c>
    </row>
    <row r="6" spans="2:13" x14ac:dyDescent="0.25">
      <c r="B6" s="86"/>
      <c r="C6" s="86"/>
      <c r="D6" s="86"/>
      <c r="E6" s="86"/>
      <c r="F6" s="86"/>
      <c r="G6" s="86"/>
      <c r="H6" s="86"/>
      <c r="I6" s="86"/>
      <c r="J6" s="86"/>
      <c r="K6" s="86"/>
      <c r="L6" s="86"/>
    </row>
    <row r="7" spans="2:13" x14ac:dyDescent="0.25">
      <c r="B7" s="86"/>
      <c r="C7" s="86"/>
      <c r="D7" s="86"/>
      <c r="E7" s="86"/>
      <c r="F7" s="86"/>
      <c r="G7" s="86"/>
      <c r="H7" s="86"/>
      <c r="I7" s="86"/>
      <c r="J7" s="86"/>
      <c r="K7" s="86"/>
      <c r="L7" s="86"/>
    </row>
    <row r="8" spans="2:13" x14ac:dyDescent="0.25">
      <c r="B8" s="86"/>
      <c r="C8" s="86"/>
      <c r="D8" s="86"/>
      <c r="E8" s="86"/>
      <c r="F8" s="86"/>
      <c r="G8" s="86"/>
      <c r="H8" s="86"/>
      <c r="I8" s="86"/>
      <c r="J8" s="86"/>
      <c r="K8" s="86"/>
      <c r="L8" s="86"/>
    </row>
    <row r="10" spans="2:13" ht="49.05" customHeight="1" x14ac:dyDescent="0.25">
      <c r="B10" s="120" t="s">
        <v>32</v>
      </c>
      <c r="C10" s="120"/>
      <c r="D10" s="120"/>
      <c r="E10" s="120"/>
      <c r="F10" s="120"/>
      <c r="G10" s="120"/>
      <c r="H10" s="120"/>
      <c r="I10" s="120"/>
      <c r="J10" s="120"/>
      <c r="K10" s="120"/>
      <c r="L10" s="120"/>
      <c r="M10" s="120"/>
    </row>
    <row r="11" spans="2:13" x14ac:dyDescent="0.25">
      <c r="B11" s="86"/>
      <c r="C11" s="86"/>
      <c r="D11" s="86"/>
      <c r="E11" s="86"/>
      <c r="F11" s="86"/>
      <c r="G11" s="86"/>
      <c r="H11" s="86"/>
      <c r="I11" s="86"/>
      <c r="J11" s="86"/>
      <c r="K11" s="86"/>
      <c r="L11" s="86"/>
    </row>
    <row r="12" spans="2:13" x14ac:dyDescent="0.25">
      <c r="B12" s="86"/>
      <c r="C12" s="86"/>
      <c r="D12" s="86"/>
      <c r="E12" s="86"/>
      <c r="F12" s="86"/>
      <c r="G12" s="86"/>
      <c r="H12" s="86"/>
      <c r="I12" s="86"/>
      <c r="J12" s="86"/>
      <c r="K12" s="86"/>
      <c r="L12" s="86"/>
    </row>
    <row r="13" spans="2:13" x14ac:dyDescent="0.25">
      <c r="B13" s="86"/>
      <c r="C13" s="86"/>
      <c r="D13" s="86"/>
      <c r="E13" s="86"/>
      <c r="F13" s="86"/>
      <c r="G13" s="86"/>
      <c r="H13" s="86"/>
      <c r="I13" s="86"/>
      <c r="J13" s="86"/>
      <c r="K13" s="86"/>
      <c r="L13" s="86"/>
    </row>
    <row r="14" spans="2:13" ht="22.95" customHeight="1" x14ac:dyDescent="0.25"/>
    <row r="15" spans="2:13" ht="46.05" customHeight="1" x14ac:dyDescent="0.25">
      <c r="B15" s="120" t="s">
        <v>33</v>
      </c>
      <c r="C15" s="120"/>
      <c r="D15" s="120"/>
      <c r="E15" s="120"/>
      <c r="F15" s="120"/>
      <c r="G15" s="120"/>
      <c r="H15" s="120"/>
      <c r="I15" s="120"/>
      <c r="J15" s="120"/>
      <c r="K15" s="120"/>
      <c r="L15" s="120"/>
    </row>
    <row r="16" spans="2:13" x14ac:dyDescent="0.25">
      <c r="B16" s="86"/>
      <c r="C16" s="86"/>
      <c r="D16" s="86"/>
      <c r="E16" s="86"/>
      <c r="F16" s="86"/>
      <c r="G16" s="86"/>
      <c r="H16" s="86"/>
      <c r="I16" s="86"/>
      <c r="J16" s="86"/>
      <c r="K16" s="86"/>
      <c r="L16" s="86"/>
    </row>
    <row r="17" spans="2:12" x14ac:dyDescent="0.25">
      <c r="B17" s="86"/>
      <c r="C17" s="86"/>
      <c r="D17" s="86"/>
      <c r="E17" s="86"/>
      <c r="F17" s="86"/>
      <c r="G17" s="86"/>
      <c r="H17" s="86"/>
      <c r="I17" s="86"/>
      <c r="J17" s="86"/>
      <c r="K17" s="86"/>
      <c r="L17" s="86"/>
    </row>
    <row r="18" spans="2:12" x14ac:dyDescent="0.25">
      <c r="B18" s="86"/>
      <c r="C18" s="86"/>
      <c r="D18" s="86"/>
      <c r="E18" s="86"/>
      <c r="F18" s="86"/>
      <c r="G18" s="86"/>
      <c r="H18" s="86"/>
      <c r="I18" s="86"/>
      <c r="J18" s="86"/>
      <c r="K18" s="86"/>
      <c r="L18" s="86"/>
    </row>
  </sheetData>
  <mergeCells count="2">
    <mergeCell ref="B10:M10"/>
    <mergeCell ref="B15:L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11D0B-F54B-124E-A5FB-B78852515793}">
  <dimension ref="A1:P62"/>
  <sheetViews>
    <sheetView workbookViewId="0">
      <selection activeCell="P8" sqref="P8"/>
    </sheetView>
  </sheetViews>
  <sheetFormatPr defaultColWidth="8.77734375" defaultRowHeight="13.2" x14ac:dyDescent="0.25"/>
  <cols>
    <col min="1" max="1" width="9.109375" customWidth="1"/>
    <col min="2" max="2" width="8.109375" bestFit="1" customWidth="1"/>
    <col min="3" max="4" width="7.88671875" bestFit="1" customWidth="1"/>
    <col min="5" max="5" width="10.33203125" customWidth="1"/>
    <col min="6" max="6" width="6.33203125" bestFit="1" customWidth="1"/>
    <col min="7" max="7" width="11.5546875" customWidth="1"/>
    <col min="9" max="9" width="6.88671875" bestFit="1" customWidth="1"/>
    <col min="10" max="10" width="7.33203125" bestFit="1" customWidth="1"/>
    <col min="11" max="11" width="8.33203125" customWidth="1"/>
    <col min="12" max="12" width="2.5546875" customWidth="1"/>
    <col min="13" max="13" width="9.44140625" customWidth="1"/>
    <col min="14" max="14" width="3.109375" customWidth="1"/>
    <col min="15" max="15" width="16.77734375" bestFit="1" customWidth="1"/>
    <col min="16" max="16" width="13.109375" bestFit="1" customWidth="1"/>
  </cols>
  <sheetData>
    <row r="1" spans="1:16" ht="17.399999999999999" x14ac:dyDescent="0.3">
      <c r="A1" s="1" t="s">
        <v>28</v>
      </c>
    </row>
    <row r="3" spans="1:16" x14ac:dyDescent="0.25">
      <c r="M3" s="14"/>
    </row>
    <row r="4" spans="1:16" x14ac:dyDescent="0.25">
      <c r="A4" s="2" t="s">
        <v>16</v>
      </c>
      <c r="G4" s="2" t="s">
        <v>17</v>
      </c>
      <c r="M4" s="15" t="s">
        <v>18</v>
      </c>
    </row>
    <row r="5" spans="1:16" x14ac:dyDescent="0.25">
      <c r="A5" t="s">
        <v>29</v>
      </c>
      <c r="G5" t="s">
        <v>19</v>
      </c>
      <c r="M5" s="15" t="s">
        <v>20</v>
      </c>
    </row>
    <row r="6" spans="1:16" x14ac:dyDescent="0.25">
      <c r="A6" s="4"/>
      <c r="B6" s="16" t="s">
        <v>1</v>
      </c>
      <c r="C6" s="17"/>
      <c r="D6" s="17"/>
      <c r="E6" s="18"/>
      <c r="G6" s="4"/>
      <c r="H6" s="16" t="s">
        <v>1</v>
      </c>
      <c r="I6" s="17"/>
      <c r="J6" s="17"/>
      <c r="K6" s="18"/>
      <c r="M6" s="6" t="s">
        <v>21</v>
      </c>
      <c r="P6" s="75"/>
    </row>
    <row r="7" spans="1:16" x14ac:dyDescent="0.25">
      <c r="A7" s="7" t="s">
        <v>2</v>
      </c>
      <c r="B7" s="5" t="s">
        <v>3</v>
      </c>
      <c r="C7" s="5" t="s">
        <v>4</v>
      </c>
      <c r="D7" s="5" t="s">
        <v>5</v>
      </c>
      <c r="E7" s="8" t="s">
        <v>6</v>
      </c>
      <c r="G7" s="7" t="s">
        <v>2</v>
      </c>
      <c r="H7" s="5" t="s">
        <v>3</v>
      </c>
      <c r="I7" s="5" t="s">
        <v>4</v>
      </c>
      <c r="J7" s="5" t="s">
        <v>5</v>
      </c>
      <c r="K7" s="8" t="s">
        <v>6</v>
      </c>
      <c r="M7" s="19" t="s">
        <v>22</v>
      </c>
      <c r="P7" s="75"/>
    </row>
    <row r="8" spans="1:16" x14ac:dyDescent="0.25">
      <c r="A8" s="10" t="s">
        <v>7</v>
      </c>
      <c r="B8" s="20">
        <v>0</v>
      </c>
      <c r="C8" s="20">
        <v>6250</v>
      </c>
      <c r="D8" s="20">
        <v>0</v>
      </c>
      <c r="E8" s="21">
        <v>0</v>
      </c>
      <c r="F8" s="91">
        <f t="shared" ref="F8:F14" si="0">SUMPRODUCT(B8:E8,H8:K8)</f>
        <v>2500</v>
      </c>
      <c r="G8" s="10" t="s">
        <v>7</v>
      </c>
      <c r="H8" s="22"/>
      <c r="I8" s="23">
        <v>0.4</v>
      </c>
      <c r="J8" s="23">
        <v>0.375</v>
      </c>
      <c r="K8" s="24">
        <v>0.25</v>
      </c>
      <c r="M8" s="25">
        <v>2500</v>
      </c>
      <c r="N8" s="26"/>
      <c r="O8" s="76" t="s">
        <v>34</v>
      </c>
      <c r="P8" s="76">
        <f>SUMPRODUCT(B8:E14,B21:E27)+SUMPRODUCT(B8:E14,H21:K27)</f>
        <v>1382544.3343149223</v>
      </c>
    </row>
    <row r="9" spans="1:16" x14ac:dyDescent="0.25">
      <c r="A9" s="10" t="s">
        <v>8</v>
      </c>
      <c r="B9" s="20">
        <v>4285.7142857142862</v>
      </c>
      <c r="C9" s="20">
        <v>0</v>
      </c>
      <c r="D9" s="20">
        <v>0</v>
      </c>
      <c r="E9" s="21">
        <v>0</v>
      </c>
      <c r="F9" s="91">
        <f t="shared" si="0"/>
        <v>3000</v>
      </c>
      <c r="G9" s="10" t="s">
        <v>8</v>
      </c>
      <c r="H9" s="27">
        <v>0.7</v>
      </c>
      <c r="I9" s="28">
        <v>0.5</v>
      </c>
      <c r="J9" s="28">
        <v>0.35</v>
      </c>
      <c r="K9" s="29">
        <v>0.25</v>
      </c>
      <c r="M9" s="30">
        <v>3000</v>
      </c>
      <c r="N9" s="26"/>
      <c r="O9" s="76"/>
      <c r="P9" s="77"/>
    </row>
    <row r="10" spans="1:16" x14ac:dyDescent="0.25">
      <c r="A10" s="10" t="s">
        <v>9</v>
      </c>
      <c r="B10" s="20">
        <v>3703.7037037037035</v>
      </c>
      <c r="C10" s="20">
        <v>0</v>
      </c>
      <c r="D10" s="20">
        <v>0</v>
      </c>
      <c r="E10" s="21">
        <v>0</v>
      </c>
      <c r="F10" s="91">
        <f t="shared" si="0"/>
        <v>2500</v>
      </c>
      <c r="G10" s="10" t="s">
        <v>9</v>
      </c>
      <c r="H10" s="27">
        <v>0.67500000000000004</v>
      </c>
      <c r="I10" s="28">
        <v>0.45</v>
      </c>
      <c r="J10" s="28">
        <v>0.4</v>
      </c>
      <c r="K10" s="29">
        <v>0.25</v>
      </c>
      <c r="M10" s="30">
        <v>2500</v>
      </c>
      <c r="N10" s="26"/>
      <c r="O10" s="76"/>
      <c r="P10" s="77"/>
    </row>
    <row r="11" spans="1:16" x14ac:dyDescent="0.25">
      <c r="A11" s="10" t="s">
        <v>10</v>
      </c>
      <c r="B11" s="20">
        <v>0</v>
      </c>
      <c r="C11" s="20">
        <v>0</v>
      </c>
      <c r="D11" s="31">
        <v>2040.125451890166</v>
      </c>
      <c r="E11" s="21">
        <v>0</v>
      </c>
      <c r="F11" s="91">
        <f t="shared" si="0"/>
        <v>714.04390816155808</v>
      </c>
      <c r="G11" s="10" t="s">
        <v>10</v>
      </c>
      <c r="H11" s="22"/>
      <c r="I11" s="28">
        <v>0.45</v>
      </c>
      <c r="J11" s="28">
        <v>0.35</v>
      </c>
      <c r="K11" s="29">
        <v>0.2</v>
      </c>
      <c r="M11" s="30">
        <v>2600</v>
      </c>
      <c r="N11" s="26"/>
      <c r="O11" s="76"/>
      <c r="P11" s="77"/>
    </row>
    <row r="12" spans="1:16" x14ac:dyDescent="0.25">
      <c r="A12" s="10" t="s">
        <v>11</v>
      </c>
      <c r="B12" s="20">
        <v>3846.1538461538462</v>
      </c>
      <c r="C12" s="20">
        <v>0</v>
      </c>
      <c r="D12" s="20">
        <v>0</v>
      </c>
      <c r="E12" s="21">
        <v>0</v>
      </c>
      <c r="F12" s="91">
        <f t="shared" si="0"/>
        <v>2500</v>
      </c>
      <c r="G12" s="10" t="s">
        <v>11</v>
      </c>
      <c r="H12" s="27">
        <v>0.65</v>
      </c>
      <c r="I12" s="28">
        <v>0.45</v>
      </c>
      <c r="J12" s="28">
        <v>0.4</v>
      </c>
      <c r="K12" s="29">
        <v>0.25</v>
      </c>
      <c r="M12" s="30">
        <v>2500</v>
      </c>
      <c r="N12" s="26"/>
      <c r="O12" s="76"/>
      <c r="P12" s="77"/>
    </row>
    <row r="13" spans="1:16" x14ac:dyDescent="0.25">
      <c r="A13" s="11" t="s">
        <v>12</v>
      </c>
      <c r="B13" s="32">
        <v>13164.42816442816</v>
      </c>
      <c r="C13" s="32">
        <v>19750</v>
      </c>
      <c r="D13" s="32">
        <v>18817.017405252693</v>
      </c>
      <c r="E13" s="33">
        <v>28000</v>
      </c>
      <c r="F13" s="91">
        <f t="shared" si="0"/>
        <v>37999.999999999993</v>
      </c>
      <c r="G13" s="11" t="s">
        <v>12</v>
      </c>
      <c r="H13" s="34">
        <v>0.625</v>
      </c>
      <c r="I13" s="35">
        <v>0.5</v>
      </c>
      <c r="J13" s="35">
        <v>0.42499999999999999</v>
      </c>
      <c r="K13" s="36">
        <v>0.42499999999999999</v>
      </c>
      <c r="M13" s="37">
        <v>38000</v>
      </c>
      <c r="N13" s="26"/>
      <c r="O13" s="76"/>
      <c r="P13" s="77"/>
    </row>
    <row r="14" spans="1:16" x14ac:dyDescent="0.25">
      <c r="A14" s="12" t="s">
        <v>13</v>
      </c>
      <c r="B14" s="38">
        <v>0</v>
      </c>
      <c r="C14" s="38">
        <v>0</v>
      </c>
      <c r="D14" s="38">
        <v>7142.8571428571413</v>
      </c>
      <c r="E14" s="39">
        <v>0</v>
      </c>
      <c r="F14" s="91">
        <f t="shared" si="0"/>
        <v>2499.9999999999991</v>
      </c>
      <c r="G14" s="12" t="s">
        <v>13</v>
      </c>
      <c r="H14" s="40">
        <v>0.7</v>
      </c>
      <c r="I14" s="41">
        <v>0.45</v>
      </c>
      <c r="J14" s="41">
        <v>0.35</v>
      </c>
      <c r="K14" s="42">
        <v>0.4</v>
      </c>
      <c r="M14" s="43">
        <v>2500</v>
      </c>
      <c r="N14" s="26"/>
      <c r="O14" s="76"/>
      <c r="P14" s="77"/>
    </row>
    <row r="15" spans="1:16" x14ac:dyDescent="0.25">
      <c r="A15" s="3"/>
      <c r="B15" s="44">
        <f>SUM(B8:B14)</f>
        <v>24999.999999999996</v>
      </c>
      <c r="C15" s="44">
        <f t="shared" ref="C15:E15" si="1">SUM(C8:C14)</f>
        <v>26000</v>
      </c>
      <c r="D15" s="44">
        <f t="shared" si="1"/>
        <v>28000</v>
      </c>
      <c r="E15" s="44">
        <f t="shared" si="1"/>
        <v>28000</v>
      </c>
      <c r="I15" s="3"/>
      <c r="M15" s="44"/>
      <c r="N15" s="45"/>
      <c r="O15" s="46"/>
    </row>
    <row r="16" spans="1:16" x14ac:dyDescent="0.25">
      <c r="A16" s="3"/>
      <c r="B16" s="44"/>
      <c r="C16" s="44"/>
      <c r="D16" s="44"/>
      <c r="E16" s="44"/>
      <c r="I16" s="3"/>
      <c r="M16" s="44"/>
      <c r="N16" s="45"/>
      <c r="O16" s="46"/>
    </row>
    <row r="17" spans="1:14" x14ac:dyDescent="0.25">
      <c r="A17" s="2" t="s">
        <v>23</v>
      </c>
      <c r="G17" s="2" t="s">
        <v>24</v>
      </c>
    </row>
    <row r="18" spans="1:14" x14ac:dyDescent="0.25">
      <c r="A18" t="s">
        <v>0</v>
      </c>
      <c r="G18" t="s">
        <v>0</v>
      </c>
    </row>
    <row r="19" spans="1:14" ht="26.4" x14ac:dyDescent="0.25">
      <c r="A19" s="4"/>
      <c r="B19" s="16" t="s">
        <v>1</v>
      </c>
      <c r="C19" s="17"/>
      <c r="D19" s="17"/>
      <c r="E19" s="18"/>
      <c r="G19" s="4"/>
      <c r="H19" s="16" t="s">
        <v>1</v>
      </c>
      <c r="I19" s="17"/>
      <c r="J19" s="17"/>
      <c r="K19" s="18"/>
      <c r="L19" s="3"/>
      <c r="M19" s="48" t="s">
        <v>25</v>
      </c>
    </row>
    <row r="20" spans="1:14" x14ac:dyDescent="0.25">
      <c r="A20" s="7" t="s">
        <v>2</v>
      </c>
      <c r="B20" s="5" t="s">
        <v>3</v>
      </c>
      <c r="C20" s="5" t="s">
        <v>4</v>
      </c>
      <c r="D20" s="5" t="s">
        <v>5</v>
      </c>
      <c r="E20" s="8" t="s">
        <v>6</v>
      </c>
      <c r="G20" s="7" t="s">
        <v>2</v>
      </c>
      <c r="H20" s="5" t="s">
        <v>3</v>
      </c>
      <c r="I20" s="5" t="s">
        <v>4</v>
      </c>
      <c r="J20" s="5" t="s">
        <v>5</v>
      </c>
      <c r="K20" s="8" t="s">
        <v>6</v>
      </c>
      <c r="L20" s="3"/>
      <c r="M20" s="49" t="s">
        <v>26</v>
      </c>
    </row>
    <row r="21" spans="1:14" x14ac:dyDescent="0.25">
      <c r="A21" s="10" t="s">
        <v>7</v>
      </c>
      <c r="B21" s="50"/>
      <c r="C21" s="9">
        <v>13</v>
      </c>
      <c r="D21" s="9">
        <v>10.65</v>
      </c>
      <c r="E21" s="51">
        <v>9.6</v>
      </c>
      <c r="G21" s="10" t="s">
        <v>7</v>
      </c>
      <c r="H21" s="52">
        <f t="shared" ref="H21:K27" si="2">H$29*$M21</f>
        <v>0.3</v>
      </c>
      <c r="I21" s="53">
        <f t="shared" si="2"/>
        <v>0.3</v>
      </c>
      <c r="J21" s="53">
        <f t="shared" si="2"/>
        <v>0.44999999999999996</v>
      </c>
      <c r="K21" s="54">
        <f t="shared" si="2"/>
        <v>0.44999999999999996</v>
      </c>
      <c r="L21" s="3"/>
      <c r="M21" s="30">
        <v>30</v>
      </c>
    </row>
    <row r="22" spans="1:14" x14ac:dyDescent="0.25">
      <c r="A22" s="10" t="s">
        <v>8</v>
      </c>
      <c r="B22" s="9">
        <v>17.399999999999999</v>
      </c>
      <c r="C22" s="9">
        <v>14.1</v>
      </c>
      <c r="D22" s="9">
        <v>11.2</v>
      </c>
      <c r="E22" s="51">
        <v>9.4499999999999993</v>
      </c>
      <c r="G22" s="10" t="s">
        <v>8</v>
      </c>
      <c r="H22" s="55">
        <f t="shared" si="2"/>
        <v>0.4</v>
      </c>
      <c r="I22" s="47">
        <f t="shared" si="2"/>
        <v>0.4</v>
      </c>
      <c r="J22" s="47">
        <f t="shared" si="2"/>
        <v>0.6</v>
      </c>
      <c r="K22" s="56">
        <f t="shared" si="2"/>
        <v>0.6</v>
      </c>
      <c r="L22" s="3"/>
      <c r="M22" s="30">
        <v>40</v>
      </c>
    </row>
    <row r="23" spans="1:14" x14ac:dyDescent="0.25">
      <c r="A23" s="10" t="s">
        <v>9</v>
      </c>
      <c r="B23" s="9">
        <v>17.399999999999999</v>
      </c>
      <c r="C23" s="9">
        <v>14.22</v>
      </c>
      <c r="D23" s="9">
        <v>11</v>
      </c>
      <c r="E23" s="51">
        <v>9.5</v>
      </c>
      <c r="G23" s="10" t="s">
        <v>9</v>
      </c>
      <c r="H23" s="55">
        <f t="shared" si="2"/>
        <v>0.8</v>
      </c>
      <c r="I23" s="47">
        <f t="shared" si="2"/>
        <v>0.8</v>
      </c>
      <c r="J23" s="47">
        <f t="shared" si="2"/>
        <v>1.2</v>
      </c>
      <c r="K23" s="56">
        <f t="shared" si="2"/>
        <v>1.2</v>
      </c>
      <c r="L23" s="3"/>
      <c r="M23" s="30">
        <v>80</v>
      </c>
    </row>
    <row r="24" spans="1:14" x14ac:dyDescent="0.25">
      <c r="A24" s="10" t="s">
        <v>10</v>
      </c>
      <c r="B24" s="57"/>
      <c r="C24" s="9">
        <v>14.3</v>
      </c>
      <c r="D24" s="9">
        <v>11.25</v>
      </c>
      <c r="E24" s="51">
        <v>9.6</v>
      </c>
      <c r="G24" s="10" t="s">
        <v>10</v>
      </c>
      <c r="H24" s="55">
        <f t="shared" si="2"/>
        <v>0.70000000000000007</v>
      </c>
      <c r="I24" s="47">
        <f t="shared" si="2"/>
        <v>0.70000000000000007</v>
      </c>
      <c r="J24" s="47">
        <f t="shared" si="2"/>
        <v>1.05</v>
      </c>
      <c r="K24" s="56">
        <f t="shared" si="2"/>
        <v>1.05</v>
      </c>
      <c r="L24" s="3"/>
      <c r="M24" s="30">
        <v>70</v>
      </c>
    </row>
    <row r="25" spans="1:14" x14ac:dyDescent="0.25">
      <c r="A25" s="10" t="s">
        <v>11</v>
      </c>
      <c r="B25" s="9">
        <v>17.5</v>
      </c>
      <c r="C25" s="9">
        <v>13.8</v>
      </c>
      <c r="D25" s="9">
        <v>11.4</v>
      </c>
      <c r="E25" s="51">
        <v>9.6</v>
      </c>
      <c r="G25" s="10" t="s">
        <v>11</v>
      </c>
      <c r="H25" s="55">
        <f t="shared" si="2"/>
        <v>0.70000000000000007</v>
      </c>
      <c r="I25" s="47">
        <f t="shared" si="2"/>
        <v>0.70000000000000007</v>
      </c>
      <c r="J25" s="47">
        <f t="shared" si="2"/>
        <v>1.05</v>
      </c>
      <c r="K25" s="56">
        <f t="shared" si="2"/>
        <v>1.05</v>
      </c>
      <c r="L25" s="3"/>
      <c r="M25" s="30">
        <v>70</v>
      </c>
    </row>
    <row r="26" spans="1:14" x14ac:dyDescent="0.25">
      <c r="A26" s="11" t="s">
        <v>12</v>
      </c>
      <c r="B26" s="58">
        <v>18.25</v>
      </c>
      <c r="C26" s="58">
        <v>13.9</v>
      </c>
      <c r="D26" s="58">
        <v>11.4</v>
      </c>
      <c r="E26" s="59">
        <v>8.9</v>
      </c>
      <c r="G26" s="11" t="s">
        <v>12</v>
      </c>
      <c r="H26" s="60">
        <f t="shared" si="2"/>
        <v>0</v>
      </c>
      <c r="I26" s="61">
        <f t="shared" si="2"/>
        <v>0</v>
      </c>
      <c r="J26" s="61">
        <f t="shared" si="2"/>
        <v>0</v>
      </c>
      <c r="K26" s="62">
        <f t="shared" si="2"/>
        <v>0</v>
      </c>
      <c r="L26" s="3"/>
      <c r="M26" s="30">
        <v>0</v>
      </c>
    </row>
    <row r="27" spans="1:14" x14ac:dyDescent="0.25">
      <c r="A27" s="12" t="s">
        <v>13</v>
      </c>
      <c r="B27" s="63">
        <v>19.75</v>
      </c>
      <c r="C27" s="63">
        <v>13.9</v>
      </c>
      <c r="D27" s="63">
        <v>10.75</v>
      </c>
      <c r="E27" s="64">
        <v>9.4</v>
      </c>
      <c r="G27" s="12" t="s">
        <v>13</v>
      </c>
      <c r="H27" s="65">
        <f t="shared" si="2"/>
        <v>0.5</v>
      </c>
      <c r="I27" s="66">
        <f t="shared" si="2"/>
        <v>0.5</v>
      </c>
      <c r="J27" s="66">
        <f t="shared" si="2"/>
        <v>0.75</v>
      </c>
      <c r="K27" s="67">
        <f t="shared" si="2"/>
        <v>0.75</v>
      </c>
      <c r="M27" s="43">
        <v>50</v>
      </c>
    </row>
    <row r="28" spans="1:14" ht="9" customHeight="1" x14ac:dyDescent="0.25">
      <c r="A28" s="3"/>
      <c r="B28" s="47"/>
      <c r="C28" s="47"/>
      <c r="D28" s="47"/>
      <c r="E28" s="47"/>
    </row>
    <row r="29" spans="1:14" x14ac:dyDescent="0.25">
      <c r="G29" s="13" t="s">
        <v>27</v>
      </c>
      <c r="H29" s="68">
        <v>0.01</v>
      </c>
      <c r="I29" s="69">
        <v>0.01</v>
      </c>
      <c r="J29" s="69">
        <v>1.4999999999999999E-2</v>
      </c>
      <c r="K29" s="70">
        <v>1.4999999999999999E-2</v>
      </c>
    </row>
    <row r="30" spans="1:14" x14ac:dyDescent="0.25">
      <c r="N30" s="3"/>
    </row>
    <row r="31" spans="1:14" x14ac:dyDescent="0.25">
      <c r="A31" s="2" t="s">
        <v>14</v>
      </c>
      <c r="N31" s="3"/>
    </row>
    <row r="32" spans="1:14" x14ac:dyDescent="0.25">
      <c r="A32" t="s">
        <v>15</v>
      </c>
    </row>
    <row r="33" spans="1:12" x14ac:dyDescent="0.25">
      <c r="A33" s="14"/>
      <c r="B33" s="72" t="s">
        <v>3</v>
      </c>
      <c r="C33" s="72" t="s">
        <v>4</v>
      </c>
      <c r="D33" s="72" t="s">
        <v>5</v>
      </c>
      <c r="E33" s="72" t="s">
        <v>6</v>
      </c>
      <c r="F33" s="75"/>
      <c r="L33" s="3"/>
    </row>
    <row r="34" spans="1:12" x14ac:dyDescent="0.25">
      <c r="A34" s="3"/>
      <c r="B34" s="73">
        <v>25000</v>
      </c>
      <c r="C34" s="73">
        <v>26000</v>
      </c>
      <c r="D34" s="73">
        <v>28000</v>
      </c>
      <c r="E34" s="73">
        <v>28000</v>
      </c>
      <c r="F34" s="74"/>
      <c r="L34" s="3"/>
    </row>
    <row r="35" spans="1:12" x14ac:dyDescent="0.25">
      <c r="A35" s="3"/>
      <c r="B35" s="44"/>
      <c r="C35" s="44"/>
      <c r="D35" s="44"/>
      <c r="E35" s="44"/>
      <c r="F35" s="74"/>
      <c r="L35" s="3"/>
    </row>
    <row r="37" spans="1:12" x14ac:dyDescent="0.25">
      <c r="A37" s="2"/>
    </row>
    <row r="38" spans="1:12" x14ac:dyDescent="0.25">
      <c r="E38" s="71"/>
    </row>
    <row r="40" spans="1:12" x14ac:dyDescent="0.25">
      <c r="D40" s="13"/>
    </row>
    <row r="41" spans="1:12" x14ac:dyDescent="0.25">
      <c r="E41" s="74"/>
    </row>
    <row r="42" spans="1:12" x14ac:dyDescent="0.25">
      <c r="E42" s="76"/>
    </row>
    <row r="43" spans="1:12" x14ac:dyDescent="0.25">
      <c r="A43" s="3"/>
      <c r="B43" s="3"/>
      <c r="C43" s="3"/>
      <c r="D43" s="3"/>
      <c r="E43" s="3"/>
      <c r="L43" s="3"/>
    </row>
    <row r="44" spans="1:12" x14ac:dyDescent="0.25">
      <c r="A44" s="2"/>
      <c r="C44" s="83"/>
      <c r="D44" s="83"/>
      <c r="E44" s="83"/>
    </row>
    <row r="45" spans="1:12" x14ac:dyDescent="0.25">
      <c r="C45" s="76"/>
      <c r="D45" s="78"/>
      <c r="E45" s="74"/>
      <c r="G45" s="79"/>
    </row>
    <row r="46" spans="1:12" x14ac:dyDescent="0.25">
      <c r="C46" s="76"/>
      <c r="D46" s="78"/>
      <c r="E46" s="74"/>
      <c r="G46" s="79"/>
    </row>
    <row r="47" spans="1:12" x14ac:dyDescent="0.25">
      <c r="B47" s="74"/>
      <c r="C47" s="78"/>
      <c r="D47" s="74"/>
      <c r="E47" s="74"/>
      <c r="G47" s="79"/>
    </row>
    <row r="48" spans="1:12" x14ac:dyDescent="0.25">
      <c r="B48" s="74"/>
      <c r="C48" s="78"/>
      <c r="D48" s="74"/>
      <c r="E48" s="74"/>
      <c r="G48" s="79"/>
    </row>
    <row r="49" spans="2:7" x14ac:dyDescent="0.25">
      <c r="B49" s="74"/>
      <c r="C49" s="78"/>
      <c r="D49" s="74"/>
      <c r="E49" s="74"/>
      <c r="G49" s="80"/>
    </row>
    <row r="50" spans="2:7" x14ac:dyDescent="0.25">
      <c r="B50" s="74"/>
      <c r="C50" s="78"/>
      <c r="D50" s="74"/>
      <c r="E50" s="74"/>
      <c r="F50" s="75"/>
    </row>
    <row r="51" spans="2:7" x14ac:dyDescent="0.25">
      <c r="B51" s="74"/>
      <c r="C51" s="78"/>
      <c r="D51" s="74"/>
      <c r="E51" s="74"/>
      <c r="F51" s="75"/>
    </row>
    <row r="52" spans="2:7" x14ac:dyDescent="0.25">
      <c r="B52" s="74"/>
      <c r="C52" s="78"/>
      <c r="D52" s="74"/>
      <c r="E52" s="74"/>
      <c r="F52" s="75"/>
    </row>
    <row r="53" spans="2:7" x14ac:dyDescent="0.25">
      <c r="B53" s="74"/>
      <c r="C53" s="78"/>
      <c r="D53" s="74"/>
      <c r="E53" s="74"/>
      <c r="F53" s="75"/>
    </row>
    <row r="54" spans="2:7" x14ac:dyDescent="0.25">
      <c r="E54" s="81"/>
      <c r="F54" s="75"/>
    </row>
    <row r="55" spans="2:7" x14ac:dyDescent="0.25">
      <c r="E55" s="81"/>
      <c r="F55" s="75"/>
    </row>
    <row r="56" spans="2:7" x14ac:dyDescent="0.25">
      <c r="B56" s="74"/>
      <c r="C56" s="78"/>
      <c r="D56" s="74"/>
      <c r="F56" s="75"/>
    </row>
    <row r="57" spans="2:7" x14ac:dyDescent="0.25">
      <c r="B57" s="74"/>
      <c r="C57" s="78"/>
      <c r="D57" s="74"/>
      <c r="E57" s="74"/>
      <c r="F57" s="75"/>
    </row>
    <row r="58" spans="2:7" x14ac:dyDescent="0.25">
      <c r="B58" s="74"/>
      <c r="C58" s="78"/>
      <c r="D58" s="74"/>
      <c r="E58" s="74"/>
      <c r="F58" s="75"/>
    </row>
    <row r="59" spans="2:7" x14ac:dyDescent="0.25">
      <c r="B59" s="74"/>
      <c r="C59" s="78"/>
      <c r="D59" s="74"/>
      <c r="E59" s="74"/>
      <c r="F59" s="75"/>
    </row>
    <row r="60" spans="2:7" x14ac:dyDescent="0.25">
      <c r="C60" s="76"/>
      <c r="D60" s="78"/>
      <c r="E60" s="74"/>
      <c r="F60" s="75"/>
    </row>
    <row r="61" spans="2:7" x14ac:dyDescent="0.25">
      <c r="B61" s="74"/>
      <c r="C61" s="82"/>
      <c r="D61" s="74"/>
    </row>
    <row r="62" spans="2:7" x14ac:dyDescent="0.25">
      <c r="B62" s="74"/>
      <c r="C62" s="82"/>
      <c r="D62" s="74"/>
    </row>
  </sheetData>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30401-3287-4B45-ADCC-7186CFEF3321}">
  <dimension ref="A1:L51"/>
  <sheetViews>
    <sheetView showGridLines="0" topLeftCell="A31" workbookViewId="0">
      <selection activeCell="I55" sqref="I55"/>
    </sheetView>
  </sheetViews>
  <sheetFormatPr defaultRowHeight="13.2" x14ac:dyDescent="0.25"/>
  <cols>
    <col min="1" max="1" width="2.33203125" customWidth="1"/>
    <col min="2" max="2" width="6.6640625" bestFit="1" customWidth="1"/>
    <col min="3" max="3" width="16.44140625" bestFit="1" customWidth="1"/>
    <col min="4" max="4" width="12" bestFit="1" customWidth="1"/>
    <col min="5" max="5" width="12.6640625" bestFit="1" customWidth="1"/>
    <col min="6" max="6" width="6.6640625" bestFit="1" customWidth="1"/>
    <col min="7" max="8" width="12" bestFit="1" customWidth="1"/>
  </cols>
  <sheetData>
    <row r="1" spans="1:8" x14ac:dyDescent="0.25">
      <c r="A1" s="2" t="s">
        <v>35</v>
      </c>
    </row>
    <row r="2" spans="1:8" x14ac:dyDescent="0.25">
      <c r="A2" s="2" t="s">
        <v>36</v>
      </c>
    </row>
    <row r="3" spans="1:8" x14ac:dyDescent="0.25">
      <c r="A3" s="2" t="s">
        <v>37</v>
      </c>
    </row>
    <row r="6" spans="1:8" ht="13.8" thickBot="1" x14ac:dyDescent="0.3">
      <c r="A6" t="s">
        <v>38</v>
      </c>
    </row>
    <row r="7" spans="1:8" x14ac:dyDescent="0.25">
      <c r="B7" s="89"/>
      <c r="C7" s="89"/>
      <c r="D7" s="89" t="s">
        <v>41</v>
      </c>
      <c r="E7" s="89" t="s">
        <v>43</v>
      </c>
      <c r="F7" s="89" t="s">
        <v>45</v>
      </c>
      <c r="G7" s="89" t="s">
        <v>47</v>
      </c>
      <c r="H7" s="89" t="s">
        <v>47</v>
      </c>
    </row>
    <row r="8" spans="1:8" ht="13.8" thickBot="1" x14ac:dyDescent="0.3">
      <c r="B8" s="90" t="s">
        <v>39</v>
      </c>
      <c r="C8" s="90" t="s">
        <v>40</v>
      </c>
      <c r="D8" s="90" t="s">
        <v>42</v>
      </c>
      <c r="E8" s="90" t="s">
        <v>44</v>
      </c>
      <c r="F8" s="90" t="s">
        <v>46</v>
      </c>
      <c r="G8" s="90" t="s">
        <v>48</v>
      </c>
      <c r="H8" s="90" t="s">
        <v>49</v>
      </c>
    </row>
    <row r="9" spans="1:8" x14ac:dyDescent="0.25">
      <c r="B9" s="87" t="s">
        <v>54</v>
      </c>
      <c r="C9" s="87" t="s">
        <v>55</v>
      </c>
      <c r="D9" s="87">
        <v>0</v>
      </c>
      <c r="E9" s="87">
        <v>-19.273529411764727</v>
      </c>
      <c r="F9" s="87">
        <v>0.3</v>
      </c>
      <c r="G9" s="87">
        <v>1E+30</v>
      </c>
      <c r="H9" s="87">
        <v>19.273529411764727</v>
      </c>
    </row>
    <row r="10" spans="1:8" x14ac:dyDescent="0.25">
      <c r="B10" s="87" t="s">
        <v>56</v>
      </c>
      <c r="C10" s="87" t="s">
        <v>57</v>
      </c>
      <c r="D10" s="87">
        <v>6250</v>
      </c>
      <c r="E10" s="87">
        <v>0</v>
      </c>
      <c r="F10" s="87">
        <v>13.299999999999999</v>
      </c>
      <c r="G10" s="87">
        <v>0.37882352941177028</v>
      </c>
      <c r="H10" s="87">
        <v>1E+30</v>
      </c>
    </row>
    <row r="11" spans="1:8" x14ac:dyDescent="0.25">
      <c r="B11" s="87" t="s">
        <v>58</v>
      </c>
      <c r="C11" s="87" t="s">
        <v>59</v>
      </c>
      <c r="D11" s="87">
        <v>0</v>
      </c>
      <c r="E11" s="87">
        <v>0.3551470588235347</v>
      </c>
      <c r="F11" s="87">
        <v>11.1</v>
      </c>
      <c r="G11" s="87">
        <v>1E+30</v>
      </c>
      <c r="H11" s="87">
        <v>0.3551470588235347</v>
      </c>
    </row>
    <row r="12" spans="1:8" x14ac:dyDescent="0.25">
      <c r="B12" s="87" t="s">
        <v>60</v>
      </c>
      <c r="C12" s="87" t="s">
        <v>61</v>
      </c>
      <c r="D12" s="87">
        <v>0</v>
      </c>
      <c r="E12" s="87">
        <v>1.2867647058823573</v>
      </c>
      <c r="F12" s="87">
        <v>10.050000000000001</v>
      </c>
      <c r="G12" s="87">
        <v>1E+30</v>
      </c>
      <c r="H12" s="87">
        <v>1.2867647058823573</v>
      </c>
    </row>
    <row r="13" spans="1:8" x14ac:dyDescent="0.25">
      <c r="B13" s="87" t="s">
        <v>62</v>
      </c>
      <c r="C13" s="87" t="s">
        <v>63</v>
      </c>
      <c r="D13" s="87">
        <v>4285.7142857142862</v>
      </c>
      <c r="E13" s="87">
        <v>0</v>
      </c>
      <c r="F13" s="87">
        <v>17.799999999999997</v>
      </c>
      <c r="G13" s="87">
        <v>0.7735294117647753</v>
      </c>
      <c r="H13" s="87">
        <v>1E+30</v>
      </c>
    </row>
    <row r="14" spans="1:8" x14ac:dyDescent="0.25">
      <c r="B14" s="87" t="s">
        <v>64</v>
      </c>
      <c r="C14" s="87" t="s">
        <v>65</v>
      </c>
      <c r="D14" s="87">
        <v>0</v>
      </c>
      <c r="E14" s="87">
        <v>0.80798319327734647</v>
      </c>
      <c r="F14" s="87">
        <v>14.5</v>
      </c>
      <c r="G14" s="87">
        <v>1E+30</v>
      </c>
      <c r="H14" s="87">
        <v>0.80798319327734647</v>
      </c>
    </row>
    <row r="15" spans="1:8" x14ac:dyDescent="0.25">
      <c r="B15" s="87" t="s">
        <v>66</v>
      </c>
      <c r="C15" s="87" t="s">
        <v>67</v>
      </c>
      <c r="D15" s="87">
        <v>0</v>
      </c>
      <c r="E15" s="87">
        <v>0.38676470588238754</v>
      </c>
      <c r="F15" s="87">
        <v>11.800000000000011</v>
      </c>
      <c r="G15" s="87">
        <v>1E+30</v>
      </c>
      <c r="H15" s="87">
        <v>0.38676470588238754</v>
      </c>
    </row>
    <row r="16" spans="1:8" x14ac:dyDescent="0.25">
      <c r="B16" s="87" t="s">
        <v>68</v>
      </c>
      <c r="C16" s="87" t="s">
        <v>69</v>
      </c>
      <c r="D16" s="87">
        <v>0</v>
      </c>
      <c r="E16" s="87">
        <v>0.88340336134455455</v>
      </c>
      <c r="F16" s="87">
        <v>10.049999999999997</v>
      </c>
      <c r="G16" s="87">
        <v>1E+30</v>
      </c>
      <c r="H16" s="87">
        <v>0.88340336134455455</v>
      </c>
    </row>
    <row r="17" spans="2:10" x14ac:dyDescent="0.25">
      <c r="B17" s="87" t="s">
        <v>70</v>
      </c>
      <c r="C17" s="87" t="s">
        <v>71</v>
      </c>
      <c r="D17" s="87">
        <v>3703.7037037037035</v>
      </c>
      <c r="E17" s="87">
        <v>0</v>
      </c>
      <c r="F17" s="87">
        <v>18.200000000000003</v>
      </c>
      <c r="G17" s="87">
        <v>1.2047794117647725</v>
      </c>
      <c r="H17" s="87">
        <v>1E+30</v>
      </c>
    </row>
    <row r="18" spans="2:10" x14ac:dyDescent="0.25">
      <c r="B18" s="87" t="s">
        <v>72</v>
      </c>
      <c r="C18" s="87" t="s">
        <v>73</v>
      </c>
      <c r="D18" s="87">
        <v>0</v>
      </c>
      <c r="E18" s="87">
        <v>0.9768627450980536</v>
      </c>
      <c r="F18" s="87">
        <v>15.019999999999996</v>
      </c>
      <c r="G18" s="87">
        <v>1E+30</v>
      </c>
      <c r="H18" s="87">
        <v>0.9768627450980536</v>
      </c>
    </row>
    <row r="19" spans="2:10" x14ac:dyDescent="0.25">
      <c r="B19" s="87" t="s">
        <v>74</v>
      </c>
      <c r="C19" s="87" t="s">
        <v>75</v>
      </c>
      <c r="D19" s="87">
        <v>0</v>
      </c>
      <c r="E19" s="87">
        <v>0.71394335511986506</v>
      </c>
      <c r="F19" s="87">
        <v>12.200000000000017</v>
      </c>
      <c r="G19" s="87">
        <v>1E+30</v>
      </c>
      <c r="H19" s="87">
        <v>0.71394335511986506</v>
      </c>
    </row>
    <row r="20" spans="2:10" x14ac:dyDescent="0.25">
      <c r="B20" s="87" t="s">
        <v>76</v>
      </c>
      <c r="C20" s="87" t="s">
        <v>77</v>
      </c>
      <c r="D20" s="87">
        <v>0</v>
      </c>
      <c r="E20" s="87">
        <v>1.408714596949896</v>
      </c>
      <c r="F20" s="87">
        <v>10.699999999999989</v>
      </c>
      <c r="G20" s="87">
        <v>1E+30</v>
      </c>
      <c r="H20" s="87">
        <v>1.408714596949896</v>
      </c>
    </row>
    <row r="21" spans="2:10" x14ac:dyDescent="0.25">
      <c r="B21" s="87" t="s">
        <v>78</v>
      </c>
      <c r="C21" s="87" t="s">
        <v>79</v>
      </c>
      <c r="D21" s="87">
        <v>0</v>
      </c>
      <c r="E21" s="87">
        <v>-18.873529411764736</v>
      </c>
      <c r="F21" s="87">
        <v>0.69999999999998863</v>
      </c>
      <c r="G21" s="87">
        <v>1E+30</v>
      </c>
      <c r="H21" s="87">
        <v>18.873529411764736</v>
      </c>
    </row>
    <row r="22" spans="2:10" x14ac:dyDescent="0.25">
      <c r="B22" s="87" t="s">
        <v>80</v>
      </c>
      <c r="C22" s="87" t="s">
        <v>81</v>
      </c>
      <c r="D22" s="87">
        <v>0</v>
      </c>
      <c r="E22" s="87">
        <v>4.1176470588277336E-2</v>
      </c>
      <c r="F22" s="87">
        <v>15.000000000000028</v>
      </c>
      <c r="G22" s="87">
        <v>1E+30</v>
      </c>
      <c r="H22" s="87">
        <v>4.1176470588277336E-2</v>
      </c>
    </row>
    <row r="23" spans="2:10" x14ac:dyDescent="0.25">
      <c r="B23" s="87" t="s">
        <v>82</v>
      </c>
      <c r="C23" s="87" t="s">
        <v>83</v>
      </c>
      <c r="D23" s="87">
        <v>2040.125451890166</v>
      </c>
      <c r="E23" s="87">
        <v>0</v>
      </c>
      <c r="F23" s="103">
        <v>12.299999999999983</v>
      </c>
      <c r="G23" s="87">
        <v>3.5000000000035725E-2</v>
      </c>
      <c r="H23" s="87">
        <v>0.79999999999999016</v>
      </c>
      <c r="J23" s="105">
        <f>(F23-5.7)*300/0.425</f>
        <v>4658.8235294117521</v>
      </c>
    </row>
    <row r="24" spans="2:10" x14ac:dyDescent="0.25">
      <c r="B24" s="87" t="s">
        <v>84</v>
      </c>
      <c r="C24" s="87" t="s">
        <v>85</v>
      </c>
      <c r="D24" s="87">
        <v>0</v>
      </c>
      <c r="E24" s="87">
        <v>0.85000000000001852</v>
      </c>
      <c r="F24" s="87">
        <v>10.650000000000006</v>
      </c>
      <c r="G24" s="87">
        <v>1E+30</v>
      </c>
      <c r="H24" s="87">
        <v>0.85000000000001852</v>
      </c>
    </row>
    <row r="25" spans="2:10" x14ac:dyDescent="0.25">
      <c r="B25" s="87" t="s">
        <v>86</v>
      </c>
      <c r="C25" s="87" t="s">
        <v>87</v>
      </c>
      <c r="D25" s="87">
        <v>3846.1538461538462</v>
      </c>
      <c r="E25" s="87">
        <v>0</v>
      </c>
      <c r="F25" s="87">
        <v>18.199999999999989</v>
      </c>
      <c r="G25" s="87">
        <v>0.71078431372557449</v>
      </c>
      <c r="H25" s="87">
        <v>1E+30</v>
      </c>
    </row>
    <row r="26" spans="2:10" x14ac:dyDescent="0.25">
      <c r="B26" s="87" t="s">
        <v>88</v>
      </c>
      <c r="C26" s="87" t="s">
        <v>89</v>
      </c>
      <c r="D26" s="87">
        <v>0</v>
      </c>
      <c r="E26" s="87">
        <v>0.49208144796385933</v>
      </c>
      <c r="F26" s="87">
        <v>14.500000000000028</v>
      </c>
      <c r="G26" s="87">
        <v>1E+30</v>
      </c>
      <c r="H26" s="87">
        <v>0.49208144796385933</v>
      </c>
    </row>
    <row r="27" spans="2:10" x14ac:dyDescent="0.25">
      <c r="B27" s="87" t="s">
        <v>90</v>
      </c>
      <c r="C27" s="87" t="s">
        <v>91</v>
      </c>
      <c r="D27" s="87">
        <v>0</v>
      </c>
      <c r="E27" s="87">
        <v>0.99524886877830099</v>
      </c>
      <c r="F27" s="87">
        <v>12.449999999999989</v>
      </c>
      <c r="G27" s="87">
        <v>1E+30</v>
      </c>
      <c r="H27" s="87">
        <v>0.99524886877830099</v>
      </c>
    </row>
    <row r="28" spans="2:10" x14ac:dyDescent="0.25">
      <c r="B28" s="87" t="s">
        <v>92</v>
      </c>
      <c r="C28" s="87" t="s">
        <v>93</v>
      </c>
      <c r="D28" s="87">
        <v>0</v>
      </c>
      <c r="E28" s="87">
        <v>1.3782805429864551</v>
      </c>
      <c r="F28" s="87">
        <v>10.650000000000006</v>
      </c>
      <c r="G28" s="87">
        <v>1E+30</v>
      </c>
      <c r="H28" s="87">
        <v>1.3782805429864551</v>
      </c>
    </row>
    <row r="29" spans="2:10" x14ac:dyDescent="0.25">
      <c r="B29" s="87" t="s">
        <v>94</v>
      </c>
      <c r="C29" s="87" t="s">
        <v>95</v>
      </c>
      <c r="D29" s="87">
        <v>13164.42816442816</v>
      </c>
      <c r="E29" s="87">
        <v>0</v>
      </c>
      <c r="F29" s="87">
        <v>18.25</v>
      </c>
      <c r="G29" s="87">
        <v>2.2764705882352558</v>
      </c>
      <c r="H29" s="87">
        <v>0.7107843137255746</v>
      </c>
    </row>
    <row r="30" spans="2:10" x14ac:dyDescent="0.25">
      <c r="B30" s="87" t="s">
        <v>96</v>
      </c>
      <c r="C30" s="87" t="s">
        <v>97</v>
      </c>
      <c r="D30" s="87">
        <v>19750</v>
      </c>
      <c r="E30" s="87">
        <v>0</v>
      </c>
      <c r="F30" s="87">
        <v>13.899999999999977</v>
      </c>
      <c r="G30" s="87">
        <v>4.1176470588277329E-2</v>
      </c>
      <c r="H30" s="87">
        <v>0.37882352941177033</v>
      </c>
    </row>
    <row r="31" spans="2:10" x14ac:dyDescent="0.25">
      <c r="B31" s="87" t="s">
        <v>98</v>
      </c>
      <c r="C31" s="87" t="s">
        <v>99</v>
      </c>
      <c r="D31" s="87">
        <v>18817.017405252693</v>
      </c>
      <c r="E31" s="87">
        <v>0</v>
      </c>
      <c r="F31" s="103">
        <v>11.399999999999977</v>
      </c>
      <c r="G31" s="87">
        <v>0.32200000000000473</v>
      </c>
      <c r="H31" s="87">
        <v>3.500000000003569E-2</v>
      </c>
    </row>
    <row r="32" spans="2:10" x14ac:dyDescent="0.25">
      <c r="B32" s="87" t="s">
        <v>100</v>
      </c>
      <c r="C32" s="87" t="s">
        <v>101</v>
      </c>
      <c r="D32" s="87">
        <v>28000</v>
      </c>
      <c r="E32" s="87">
        <v>0</v>
      </c>
      <c r="F32" s="87">
        <v>8.8999999999999773</v>
      </c>
      <c r="G32" s="87">
        <v>0.85000000000001852</v>
      </c>
      <c r="H32" s="87">
        <v>9.7999999999999918</v>
      </c>
    </row>
    <row r="33" spans="1:12" x14ac:dyDescent="0.25">
      <c r="B33" s="87" t="s">
        <v>102</v>
      </c>
      <c r="C33" s="87" t="s">
        <v>103</v>
      </c>
      <c r="D33" s="87">
        <v>0</v>
      </c>
      <c r="E33" s="87">
        <v>2.2764705882352554</v>
      </c>
      <c r="F33" s="87">
        <v>20.25</v>
      </c>
      <c r="G33" s="87">
        <v>1E+30</v>
      </c>
      <c r="H33" s="87">
        <v>2.2764705882352554</v>
      </c>
    </row>
    <row r="34" spans="1:12" x14ac:dyDescent="0.25">
      <c r="B34" s="87" t="s">
        <v>104</v>
      </c>
      <c r="C34" s="87" t="s">
        <v>105</v>
      </c>
      <c r="D34" s="87">
        <v>0</v>
      </c>
      <c r="E34" s="87">
        <v>0.46974789915963588</v>
      </c>
      <c r="F34" s="87">
        <v>14.399999999999977</v>
      </c>
      <c r="G34" s="87">
        <v>1E+30</v>
      </c>
      <c r="H34" s="87">
        <v>0.46974789915963588</v>
      </c>
    </row>
    <row r="35" spans="1:12" x14ac:dyDescent="0.25">
      <c r="B35" s="87" t="s">
        <v>106</v>
      </c>
      <c r="C35" s="87" t="s">
        <v>107</v>
      </c>
      <c r="D35" s="87">
        <v>7142.8571428571413</v>
      </c>
      <c r="E35" s="87">
        <v>0</v>
      </c>
      <c r="F35" s="103">
        <v>11.5</v>
      </c>
      <c r="G35" s="87">
        <v>0.36535947712416134</v>
      </c>
      <c r="H35" s="87">
        <v>1E+30</v>
      </c>
    </row>
    <row r="36" spans="1:12" ht="13.8" thickBot="1" x14ac:dyDescent="0.3">
      <c r="B36" s="88" t="s">
        <v>108</v>
      </c>
      <c r="C36" s="88" t="s">
        <v>109</v>
      </c>
      <c r="D36" s="88">
        <v>0</v>
      </c>
      <c r="E36" s="88">
        <v>1.2642857142856898</v>
      </c>
      <c r="F36" s="88">
        <v>10.149999999999977</v>
      </c>
      <c r="G36" s="88">
        <v>1E+30</v>
      </c>
      <c r="H36" s="88">
        <v>1.2642857142856898</v>
      </c>
    </row>
    <row r="38" spans="1:12" ht="13.8" thickBot="1" x14ac:dyDescent="0.3">
      <c r="A38" t="s">
        <v>50</v>
      </c>
    </row>
    <row r="39" spans="1:12" x14ac:dyDescent="0.25">
      <c r="B39" s="89"/>
      <c r="C39" s="89"/>
      <c r="D39" s="89" t="s">
        <v>41</v>
      </c>
      <c r="E39" s="89" t="s">
        <v>51</v>
      </c>
      <c r="F39" s="89" t="s">
        <v>50</v>
      </c>
      <c r="G39" s="89" t="s">
        <v>47</v>
      </c>
      <c r="H39" s="89" t="s">
        <v>47</v>
      </c>
    </row>
    <row r="40" spans="1:12" ht="13.8" thickBot="1" x14ac:dyDescent="0.3">
      <c r="B40" s="90" t="s">
        <v>39</v>
      </c>
      <c r="C40" s="90" t="s">
        <v>40</v>
      </c>
      <c r="D40" s="90" t="s">
        <v>42</v>
      </c>
      <c r="E40" s="90" t="s">
        <v>52</v>
      </c>
      <c r="F40" s="90" t="s">
        <v>53</v>
      </c>
      <c r="G40" s="90" t="s">
        <v>48</v>
      </c>
      <c r="H40" s="90" t="s">
        <v>49</v>
      </c>
    </row>
    <row r="41" spans="1:12" x14ac:dyDescent="0.25">
      <c r="B41" s="87" t="s">
        <v>110</v>
      </c>
      <c r="C41" s="87" t="s">
        <v>3</v>
      </c>
      <c r="D41" s="87">
        <v>24999.999999999996</v>
      </c>
      <c r="E41" s="87">
        <v>19.573529411764724</v>
      </c>
      <c r="F41" s="87">
        <v>25000</v>
      </c>
      <c r="G41" s="87">
        <v>3664.1432641432561</v>
      </c>
      <c r="H41" s="87">
        <v>1387.2853072853127</v>
      </c>
    </row>
    <row r="42" spans="1:12" x14ac:dyDescent="0.25">
      <c r="B42" s="87" t="s">
        <v>111</v>
      </c>
      <c r="C42" s="87" t="s">
        <v>4</v>
      </c>
      <c r="D42" s="87">
        <v>26000</v>
      </c>
      <c r="E42" s="87">
        <v>14.958823529411756</v>
      </c>
      <c r="F42" s="87">
        <v>26000</v>
      </c>
      <c r="G42" s="87">
        <v>4580.1790801790694</v>
      </c>
      <c r="H42" s="87">
        <v>1734.1066341066407</v>
      </c>
    </row>
    <row r="43" spans="1:12" x14ac:dyDescent="0.25">
      <c r="B43" s="87" t="s">
        <v>112</v>
      </c>
      <c r="C43" s="87" t="s">
        <v>5</v>
      </c>
      <c r="D43" s="87">
        <v>28000</v>
      </c>
      <c r="E43" s="87">
        <v>12.29999999999999</v>
      </c>
      <c r="F43" s="103">
        <v>28000</v>
      </c>
      <c r="G43" s="103">
        <v>5388.445976681257</v>
      </c>
      <c r="H43" s="87">
        <v>2040.1254518901646</v>
      </c>
    </row>
    <row r="44" spans="1:12" x14ac:dyDescent="0.25">
      <c r="B44" s="87" t="s">
        <v>113</v>
      </c>
      <c r="C44" s="87" t="s">
        <v>6</v>
      </c>
      <c r="D44" s="87">
        <v>28000</v>
      </c>
      <c r="E44" s="87">
        <v>9.7999999999999918</v>
      </c>
      <c r="F44" s="87">
        <v>28000</v>
      </c>
      <c r="G44" s="87">
        <v>5388.4459766812579</v>
      </c>
      <c r="H44" s="87">
        <v>2040.1254518901651</v>
      </c>
    </row>
    <row r="45" spans="1:12" x14ac:dyDescent="0.25">
      <c r="B45" s="87" t="s">
        <v>114</v>
      </c>
      <c r="C45" s="87" t="s">
        <v>7</v>
      </c>
      <c r="D45" s="87">
        <v>2500</v>
      </c>
      <c r="E45" s="87">
        <v>-4.1470588235293917</v>
      </c>
      <c r="F45" s="87">
        <v>2500</v>
      </c>
      <c r="G45" s="87">
        <v>693.64265364265634</v>
      </c>
      <c r="H45" s="87">
        <v>1832.0716320716281</v>
      </c>
    </row>
    <row r="46" spans="1:12" x14ac:dyDescent="0.25">
      <c r="B46" s="87" t="s">
        <v>115</v>
      </c>
      <c r="C46" s="87" t="s">
        <v>8</v>
      </c>
      <c r="D46" s="87">
        <v>3000</v>
      </c>
      <c r="E46" s="87">
        <v>-2.5336134453781902</v>
      </c>
      <c r="F46" s="87">
        <v>3000</v>
      </c>
      <c r="G46" s="87">
        <v>971.09971509971751</v>
      </c>
      <c r="H46" s="87">
        <v>2564.9002849002773</v>
      </c>
    </row>
    <row r="47" spans="1:12" x14ac:dyDescent="0.25">
      <c r="B47" s="87" t="s">
        <v>116</v>
      </c>
      <c r="C47" s="87" t="s">
        <v>9</v>
      </c>
      <c r="D47" s="87">
        <v>2500</v>
      </c>
      <c r="E47" s="87">
        <v>-2.0348583877995763</v>
      </c>
      <c r="F47" s="87">
        <v>2500</v>
      </c>
      <c r="G47" s="87">
        <v>936.41758241758623</v>
      </c>
      <c r="H47" s="87">
        <v>2473.2967032966985</v>
      </c>
    </row>
    <row r="48" spans="1:12" x14ac:dyDescent="0.25">
      <c r="B48" s="87" t="s">
        <v>117</v>
      </c>
      <c r="C48" s="87" t="s">
        <v>10</v>
      </c>
      <c r="D48" s="87">
        <v>714.04390816155808</v>
      </c>
      <c r="E48" s="87">
        <v>0</v>
      </c>
      <c r="F48" s="103">
        <v>2600</v>
      </c>
      <c r="G48" s="87">
        <v>1E+30</v>
      </c>
      <c r="H48" s="87">
        <v>1885.9560918384409</v>
      </c>
      <c r="J48" s="104">
        <f>F48*0.2</f>
        <v>520</v>
      </c>
      <c r="K48" s="104" t="b">
        <f>G48&gt;J48</f>
        <v>1</v>
      </c>
      <c r="L48" s="104" t="b">
        <f>H48&gt;J48</f>
        <v>1</v>
      </c>
    </row>
    <row r="49" spans="2:10" x14ac:dyDescent="0.25">
      <c r="B49" s="87" t="s">
        <v>118</v>
      </c>
      <c r="C49" s="87" t="s">
        <v>11</v>
      </c>
      <c r="D49" s="87">
        <v>2500</v>
      </c>
      <c r="E49" s="87">
        <v>-2.1131221719457605</v>
      </c>
      <c r="F49" s="87">
        <v>2500</v>
      </c>
      <c r="G49" s="87">
        <v>901.73544973545324</v>
      </c>
      <c r="H49" s="87">
        <v>2381.6931216931166</v>
      </c>
    </row>
    <row r="50" spans="2:10" x14ac:dyDescent="0.25">
      <c r="B50" s="87" t="s">
        <v>119</v>
      </c>
      <c r="C50" s="87" t="s">
        <v>12</v>
      </c>
      <c r="D50" s="87">
        <v>37999.999999999993</v>
      </c>
      <c r="E50" s="103">
        <v>-2.1176470588235596</v>
      </c>
      <c r="F50" s="87">
        <v>38000</v>
      </c>
      <c r="G50" s="87">
        <v>867.05331705332037</v>
      </c>
      <c r="H50" s="87">
        <v>2290.0895400895347</v>
      </c>
      <c r="J50" s="105">
        <f>E50*600</f>
        <v>-1270.5882352941358</v>
      </c>
    </row>
    <row r="51" spans="2:10" ht="13.8" thickBot="1" x14ac:dyDescent="0.3">
      <c r="B51" s="88" t="s">
        <v>120</v>
      </c>
      <c r="C51" s="88" t="s">
        <v>13</v>
      </c>
      <c r="D51" s="88">
        <v>2499.9999999999991</v>
      </c>
      <c r="E51" s="88">
        <v>-2.2857142857142581</v>
      </c>
      <c r="F51" s="88">
        <v>2500</v>
      </c>
      <c r="G51" s="88">
        <v>714.04390816155797</v>
      </c>
      <c r="H51" s="88">
        <v>1885.95609183844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303F0-DFC2-4562-A60F-C52CCCBD0D4F}">
  <dimension ref="A1:P62"/>
  <sheetViews>
    <sheetView topLeftCell="A7" workbookViewId="0">
      <selection activeCell="P8" sqref="P8"/>
    </sheetView>
  </sheetViews>
  <sheetFormatPr defaultColWidth="8.77734375" defaultRowHeight="13.2" x14ac:dyDescent="0.25"/>
  <cols>
    <col min="1" max="1" width="9.109375" customWidth="1"/>
    <col min="2" max="2" width="8.109375" bestFit="1" customWidth="1"/>
    <col min="3" max="4" width="7.88671875" bestFit="1" customWidth="1"/>
    <col min="5" max="5" width="10.33203125" customWidth="1"/>
    <col min="6" max="6" width="6" style="106" bestFit="1" customWidth="1"/>
    <col min="7" max="7" width="11.5546875" customWidth="1"/>
    <col min="9" max="9" width="6.88671875" bestFit="1" customWidth="1"/>
    <col min="10" max="10" width="7.33203125" bestFit="1" customWidth="1"/>
    <col min="11" max="11" width="8.33203125" customWidth="1"/>
    <col min="12" max="12" width="2.5546875" customWidth="1"/>
    <col min="13" max="13" width="9.44140625" customWidth="1"/>
    <col min="14" max="14" width="3.109375" customWidth="1"/>
    <col min="15" max="15" width="16.77734375" bestFit="1" customWidth="1"/>
    <col min="16" max="16" width="13.109375" bestFit="1" customWidth="1"/>
  </cols>
  <sheetData>
    <row r="1" spans="1:16" ht="17.399999999999999" x14ac:dyDescent="0.3">
      <c r="A1" s="1" t="s">
        <v>28</v>
      </c>
    </row>
    <row r="3" spans="1:16" x14ac:dyDescent="0.25">
      <c r="M3" s="14"/>
    </row>
    <row r="4" spans="1:16" x14ac:dyDescent="0.25">
      <c r="A4" s="2" t="s">
        <v>16</v>
      </c>
      <c r="G4" s="2" t="s">
        <v>17</v>
      </c>
      <c r="M4" s="15" t="s">
        <v>18</v>
      </c>
    </row>
    <row r="5" spans="1:16" x14ac:dyDescent="0.25">
      <c r="A5" t="s">
        <v>29</v>
      </c>
      <c r="G5" t="s">
        <v>19</v>
      </c>
      <c r="M5" s="15" t="s">
        <v>20</v>
      </c>
    </row>
    <row r="6" spans="1:16" x14ac:dyDescent="0.25">
      <c r="A6" s="4"/>
      <c r="B6" s="16" t="s">
        <v>1</v>
      </c>
      <c r="C6" s="17"/>
      <c r="D6" s="17"/>
      <c r="E6" s="18"/>
      <c r="G6" s="4"/>
      <c r="H6" s="16" t="s">
        <v>1</v>
      </c>
      <c r="I6" s="17"/>
      <c r="J6" s="17"/>
      <c r="K6" s="18"/>
      <c r="M6" s="6" t="s">
        <v>21</v>
      </c>
      <c r="P6" s="75"/>
    </row>
    <row r="7" spans="1:16" x14ac:dyDescent="0.25">
      <c r="A7" s="7" t="s">
        <v>2</v>
      </c>
      <c r="B7" s="5" t="s">
        <v>3</v>
      </c>
      <c r="C7" s="5" t="s">
        <v>4</v>
      </c>
      <c r="D7" s="5" t="s">
        <v>5</v>
      </c>
      <c r="E7" s="8" t="s">
        <v>6</v>
      </c>
      <c r="G7" s="7" t="s">
        <v>2</v>
      </c>
      <c r="H7" s="5" t="s">
        <v>3</v>
      </c>
      <c r="I7" s="5" t="s">
        <v>4</v>
      </c>
      <c r="J7" s="5" t="s">
        <v>5</v>
      </c>
      <c r="K7" s="8" t="s">
        <v>6</v>
      </c>
      <c r="M7" s="19" t="s">
        <v>22</v>
      </c>
      <c r="P7" s="75"/>
    </row>
    <row r="8" spans="1:16" x14ac:dyDescent="0.25">
      <c r="A8" s="10" t="s">
        <v>7</v>
      </c>
      <c r="B8" s="20">
        <v>0</v>
      </c>
      <c r="C8" s="20">
        <v>6250</v>
      </c>
      <c r="D8" s="20">
        <v>0</v>
      </c>
      <c r="E8" s="21">
        <v>0</v>
      </c>
      <c r="F8" s="106">
        <f t="shared" ref="F8:F14" si="0">SUMPRODUCT(B8:E8,H8:K8)</f>
        <v>2500</v>
      </c>
      <c r="G8" s="10" t="s">
        <v>7</v>
      </c>
      <c r="H8" s="22"/>
      <c r="I8" s="23">
        <v>0.4</v>
      </c>
      <c r="J8" s="23">
        <v>0.375</v>
      </c>
      <c r="K8" s="24">
        <v>0.25</v>
      </c>
      <c r="M8" s="25">
        <v>2500</v>
      </c>
      <c r="N8" s="26"/>
      <c r="O8" s="76" t="s">
        <v>34</v>
      </c>
      <c r="P8" s="76">
        <f>SUMPRODUCT(B8:E14,B21:E27)+SUMPRODUCT(B8:E14,H21:K27)</f>
        <v>1448823.5959392132</v>
      </c>
    </row>
    <row r="9" spans="1:16" x14ac:dyDescent="0.25">
      <c r="A9" s="10" t="s">
        <v>8</v>
      </c>
      <c r="B9" s="20">
        <v>4285.5253968253837</v>
      </c>
      <c r="C9" s="20">
        <v>0</v>
      </c>
      <c r="D9" s="20">
        <v>0.3777777778050222</v>
      </c>
      <c r="E9" s="21">
        <v>0</v>
      </c>
      <c r="F9" s="106">
        <f t="shared" si="0"/>
        <v>3000</v>
      </c>
      <c r="G9" s="10" t="s">
        <v>8</v>
      </c>
      <c r="H9" s="27">
        <v>0.7</v>
      </c>
      <c r="I9" s="28">
        <v>0.5</v>
      </c>
      <c r="J9" s="28">
        <v>0.35</v>
      </c>
      <c r="K9" s="29">
        <v>0.25</v>
      </c>
      <c r="M9" s="30">
        <v>3000</v>
      </c>
      <c r="N9" s="26"/>
      <c r="O9" s="76"/>
      <c r="P9" s="77"/>
    </row>
    <row r="10" spans="1:16" x14ac:dyDescent="0.25">
      <c r="A10" s="10" t="s">
        <v>9</v>
      </c>
      <c r="B10" s="20">
        <v>3703.7037037037039</v>
      </c>
      <c r="C10" s="20">
        <v>0</v>
      </c>
      <c r="D10" s="20">
        <v>0</v>
      </c>
      <c r="E10" s="21">
        <v>0</v>
      </c>
      <c r="F10" s="106">
        <f t="shared" si="0"/>
        <v>2500.0000000000005</v>
      </c>
      <c r="G10" s="10" t="s">
        <v>9</v>
      </c>
      <c r="H10" s="27">
        <v>0.67500000000000004</v>
      </c>
      <c r="I10" s="28">
        <v>0.45</v>
      </c>
      <c r="J10" s="28">
        <v>0.4</v>
      </c>
      <c r="K10" s="29">
        <v>0.25</v>
      </c>
      <c r="M10" s="30">
        <v>2500</v>
      </c>
      <c r="N10" s="26"/>
      <c r="O10" s="76"/>
      <c r="P10" s="77"/>
    </row>
    <row r="11" spans="1:16" x14ac:dyDescent="0.25">
      <c r="A11" s="10" t="s">
        <v>10</v>
      </c>
      <c r="B11" s="20">
        <v>0</v>
      </c>
      <c r="C11" s="20">
        <v>0</v>
      </c>
      <c r="D11" s="31">
        <v>7428.5714285714257</v>
      </c>
      <c r="E11" s="21">
        <v>0</v>
      </c>
      <c r="F11" s="106">
        <f t="shared" si="0"/>
        <v>2599.9999999999986</v>
      </c>
      <c r="G11" s="10" t="s">
        <v>10</v>
      </c>
      <c r="H11" s="22"/>
      <c r="I11" s="28">
        <v>0.45</v>
      </c>
      <c r="J11" s="28">
        <v>0.35</v>
      </c>
      <c r="K11" s="29">
        <v>0.2</v>
      </c>
      <c r="M11" s="30">
        <v>2600</v>
      </c>
      <c r="N11" s="26"/>
      <c r="O11" s="76"/>
      <c r="P11" s="77"/>
    </row>
    <row r="12" spans="1:16" x14ac:dyDescent="0.25">
      <c r="A12" s="10" t="s">
        <v>11</v>
      </c>
      <c r="B12" s="20">
        <v>3846.1538461538466</v>
      </c>
      <c r="C12" s="20">
        <v>0</v>
      </c>
      <c r="D12" s="20">
        <v>0</v>
      </c>
      <c r="E12" s="21">
        <v>0</v>
      </c>
      <c r="F12" s="106">
        <f t="shared" si="0"/>
        <v>2500.0000000000005</v>
      </c>
      <c r="G12" s="10" t="s">
        <v>11</v>
      </c>
      <c r="H12" s="27">
        <v>0.65</v>
      </c>
      <c r="I12" s="28">
        <v>0.45</v>
      </c>
      <c r="J12" s="28">
        <v>0.4</v>
      </c>
      <c r="K12" s="29">
        <v>0.25</v>
      </c>
      <c r="M12" s="30">
        <v>2500</v>
      </c>
      <c r="N12" s="26"/>
      <c r="O12" s="76"/>
      <c r="P12" s="77"/>
    </row>
    <row r="13" spans="1:16" x14ac:dyDescent="0.25">
      <c r="A13" s="11" t="s">
        <v>12</v>
      </c>
      <c r="B13" s="32">
        <v>13164.617053317064</v>
      </c>
      <c r="C13" s="32">
        <v>19750</v>
      </c>
      <c r="D13" s="32">
        <v>18816.739627474897</v>
      </c>
      <c r="E13" s="33">
        <v>27999.999999999996</v>
      </c>
      <c r="F13" s="106">
        <f t="shared" si="0"/>
        <v>37999.999999999993</v>
      </c>
      <c r="G13" s="11" t="s">
        <v>12</v>
      </c>
      <c r="H13" s="34">
        <v>0.625</v>
      </c>
      <c r="I13" s="35">
        <v>0.5</v>
      </c>
      <c r="J13" s="35">
        <v>0.42499999999999999</v>
      </c>
      <c r="K13" s="36">
        <v>0.42499999999999999</v>
      </c>
      <c r="M13" s="37">
        <v>38000</v>
      </c>
      <c r="N13" s="26"/>
      <c r="O13" s="76"/>
      <c r="P13" s="77"/>
    </row>
    <row r="14" spans="1:16" x14ac:dyDescent="0.25">
      <c r="A14" s="12" t="s">
        <v>13</v>
      </c>
      <c r="B14" s="38">
        <v>0</v>
      </c>
      <c r="C14" s="38">
        <v>0</v>
      </c>
      <c r="D14" s="38">
        <v>7142.8571428571404</v>
      </c>
      <c r="E14" s="39">
        <v>0</v>
      </c>
      <c r="F14" s="106">
        <f t="shared" si="0"/>
        <v>2499.9999999999991</v>
      </c>
      <c r="G14" s="12" t="s">
        <v>13</v>
      </c>
      <c r="H14" s="40">
        <v>0.7</v>
      </c>
      <c r="I14" s="41">
        <v>0.45</v>
      </c>
      <c r="J14" s="41">
        <v>0.35</v>
      </c>
      <c r="K14" s="42">
        <v>0.4</v>
      </c>
      <c r="M14" s="43">
        <v>2500</v>
      </c>
      <c r="N14" s="26"/>
      <c r="O14" s="76"/>
      <c r="P14" s="77"/>
    </row>
    <row r="15" spans="1:16" x14ac:dyDescent="0.25">
      <c r="A15" s="3"/>
      <c r="B15" s="44">
        <f>SUM(B8:B14)</f>
        <v>25000</v>
      </c>
      <c r="C15" s="44">
        <f t="shared" ref="C15:E15" si="1">SUM(C8:C14)</f>
        <v>26000</v>
      </c>
      <c r="D15" s="44">
        <f t="shared" si="1"/>
        <v>33388.545976681264</v>
      </c>
      <c r="E15" s="44">
        <f t="shared" si="1"/>
        <v>27999.999999999996</v>
      </c>
      <c r="I15" s="3"/>
      <c r="M15" s="44"/>
      <c r="N15" s="45"/>
      <c r="O15" s="46"/>
    </row>
    <row r="16" spans="1:16" x14ac:dyDescent="0.25">
      <c r="A16" s="3"/>
      <c r="B16" s="44"/>
      <c r="C16" s="44"/>
      <c r="D16" s="44"/>
      <c r="E16" s="44"/>
      <c r="I16" s="3"/>
      <c r="M16" s="44"/>
      <c r="N16" s="45"/>
      <c r="O16" s="46"/>
    </row>
    <row r="17" spans="1:14" x14ac:dyDescent="0.25">
      <c r="A17" s="2" t="s">
        <v>23</v>
      </c>
      <c r="G17" s="2" t="s">
        <v>24</v>
      </c>
    </row>
    <row r="18" spans="1:14" x14ac:dyDescent="0.25">
      <c r="A18" t="s">
        <v>0</v>
      </c>
      <c r="G18" t="s">
        <v>0</v>
      </c>
    </row>
    <row r="19" spans="1:14" ht="26.4" x14ac:dyDescent="0.25">
      <c r="A19" s="4"/>
      <c r="B19" s="16" t="s">
        <v>1</v>
      </c>
      <c r="C19" s="17"/>
      <c r="D19" s="17"/>
      <c r="E19" s="18"/>
      <c r="G19" s="4"/>
      <c r="H19" s="16" t="s">
        <v>1</v>
      </c>
      <c r="I19" s="17"/>
      <c r="J19" s="17"/>
      <c r="K19" s="18"/>
      <c r="L19" s="3"/>
      <c r="M19" s="48" t="s">
        <v>25</v>
      </c>
    </row>
    <row r="20" spans="1:14" x14ac:dyDescent="0.25">
      <c r="A20" s="7" t="s">
        <v>2</v>
      </c>
      <c r="B20" s="5" t="s">
        <v>3</v>
      </c>
      <c r="C20" s="5" t="s">
        <v>4</v>
      </c>
      <c r="D20" s="5" t="s">
        <v>5</v>
      </c>
      <c r="E20" s="8" t="s">
        <v>6</v>
      </c>
      <c r="G20" s="7" t="s">
        <v>2</v>
      </c>
      <c r="H20" s="5" t="s">
        <v>3</v>
      </c>
      <c r="I20" s="5" t="s">
        <v>4</v>
      </c>
      <c r="J20" s="5" t="s">
        <v>5</v>
      </c>
      <c r="K20" s="8" t="s">
        <v>6</v>
      </c>
      <c r="L20" s="3"/>
      <c r="M20" s="49" t="s">
        <v>26</v>
      </c>
    </row>
    <row r="21" spans="1:14" x14ac:dyDescent="0.25">
      <c r="A21" s="10" t="s">
        <v>7</v>
      </c>
      <c r="B21" s="50"/>
      <c r="C21" s="9">
        <v>13</v>
      </c>
      <c r="D21" s="9">
        <v>10.65</v>
      </c>
      <c r="E21" s="51">
        <v>9.6</v>
      </c>
      <c r="G21" s="10" t="s">
        <v>7</v>
      </c>
      <c r="H21" s="52">
        <f t="shared" ref="H21:K27" si="2">H$29*$M21</f>
        <v>0.3</v>
      </c>
      <c r="I21" s="53">
        <f t="shared" si="2"/>
        <v>0.3</v>
      </c>
      <c r="J21" s="53">
        <f t="shared" si="2"/>
        <v>0.44999999999999996</v>
      </c>
      <c r="K21" s="54">
        <f t="shared" si="2"/>
        <v>0.44999999999999996</v>
      </c>
      <c r="L21" s="3"/>
      <c r="M21" s="30">
        <v>30</v>
      </c>
    </row>
    <row r="22" spans="1:14" x14ac:dyDescent="0.25">
      <c r="A22" s="10" t="s">
        <v>8</v>
      </c>
      <c r="B22" s="9">
        <v>17.399999999999999</v>
      </c>
      <c r="C22" s="9">
        <v>14.1</v>
      </c>
      <c r="D22" s="9">
        <v>11.2</v>
      </c>
      <c r="E22" s="51">
        <v>9.4499999999999993</v>
      </c>
      <c r="G22" s="10" t="s">
        <v>8</v>
      </c>
      <c r="H22" s="55">
        <f t="shared" si="2"/>
        <v>0.4</v>
      </c>
      <c r="I22" s="47">
        <f t="shared" si="2"/>
        <v>0.4</v>
      </c>
      <c r="J22" s="47">
        <f t="shared" si="2"/>
        <v>0.6</v>
      </c>
      <c r="K22" s="56">
        <f t="shared" si="2"/>
        <v>0.6</v>
      </c>
      <c r="L22" s="3"/>
      <c r="M22" s="30">
        <v>40</v>
      </c>
    </row>
    <row r="23" spans="1:14" x14ac:dyDescent="0.25">
      <c r="A23" s="10" t="s">
        <v>9</v>
      </c>
      <c r="B23" s="9">
        <v>17.399999999999999</v>
      </c>
      <c r="C23" s="9">
        <v>14.22</v>
      </c>
      <c r="D23" s="9">
        <v>11</v>
      </c>
      <c r="E23" s="51">
        <v>9.5</v>
      </c>
      <c r="G23" s="10" t="s">
        <v>9</v>
      </c>
      <c r="H23" s="55">
        <f t="shared" si="2"/>
        <v>0.8</v>
      </c>
      <c r="I23" s="47">
        <f t="shared" si="2"/>
        <v>0.8</v>
      </c>
      <c r="J23" s="47">
        <f t="shared" si="2"/>
        <v>1.2</v>
      </c>
      <c r="K23" s="56">
        <f t="shared" si="2"/>
        <v>1.2</v>
      </c>
      <c r="L23" s="3"/>
      <c r="M23" s="30">
        <v>80</v>
      </c>
    </row>
    <row r="24" spans="1:14" x14ac:dyDescent="0.25">
      <c r="A24" s="10" t="s">
        <v>10</v>
      </c>
      <c r="B24" s="57"/>
      <c r="C24" s="9">
        <v>14.3</v>
      </c>
      <c r="D24" s="9">
        <v>11.25</v>
      </c>
      <c r="E24" s="51">
        <v>9.6</v>
      </c>
      <c r="G24" s="10" t="s">
        <v>10</v>
      </c>
      <c r="H24" s="55">
        <f t="shared" si="2"/>
        <v>0.70000000000000007</v>
      </c>
      <c r="I24" s="47">
        <f t="shared" si="2"/>
        <v>0.70000000000000007</v>
      </c>
      <c r="J24" s="47">
        <f t="shared" si="2"/>
        <v>1.05</v>
      </c>
      <c r="K24" s="56">
        <f t="shared" si="2"/>
        <v>1.05</v>
      </c>
      <c r="L24" s="3"/>
      <c r="M24" s="30">
        <v>70</v>
      </c>
    </row>
    <row r="25" spans="1:14" x14ac:dyDescent="0.25">
      <c r="A25" s="10" t="s">
        <v>11</v>
      </c>
      <c r="B25" s="9">
        <v>17.5</v>
      </c>
      <c r="C25" s="9">
        <v>13.8</v>
      </c>
      <c r="D25" s="9">
        <v>11.4</v>
      </c>
      <c r="E25" s="51">
        <v>9.6</v>
      </c>
      <c r="G25" s="10" t="s">
        <v>11</v>
      </c>
      <c r="H25" s="55">
        <f t="shared" si="2"/>
        <v>0.70000000000000007</v>
      </c>
      <c r="I25" s="47">
        <f t="shared" si="2"/>
        <v>0.70000000000000007</v>
      </c>
      <c r="J25" s="47">
        <f t="shared" si="2"/>
        <v>1.05</v>
      </c>
      <c r="K25" s="56">
        <f t="shared" si="2"/>
        <v>1.05</v>
      </c>
      <c r="L25" s="3"/>
      <c r="M25" s="30">
        <v>70</v>
      </c>
    </row>
    <row r="26" spans="1:14" x14ac:dyDescent="0.25">
      <c r="A26" s="11" t="s">
        <v>12</v>
      </c>
      <c r="B26" s="58">
        <v>18.25</v>
      </c>
      <c r="C26" s="58">
        <v>13.9</v>
      </c>
      <c r="D26" s="58">
        <v>11.4</v>
      </c>
      <c r="E26" s="59">
        <v>8.9</v>
      </c>
      <c r="G26" s="11" t="s">
        <v>12</v>
      </c>
      <c r="H26" s="60">
        <f t="shared" si="2"/>
        <v>0</v>
      </c>
      <c r="I26" s="61">
        <f t="shared" si="2"/>
        <v>0</v>
      </c>
      <c r="J26" s="61">
        <f t="shared" si="2"/>
        <v>0</v>
      </c>
      <c r="K26" s="62">
        <f t="shared" si="2"/>
        <v>0</v>
      </c>
      <c r="L26" s="3"/>
      <c r="M26" s="30">
        <v>0</v>
      </c>
    </row>
    <row r="27" spans="1:14" x14ac:dyDescent="0.25">
      <c r="A27" s="12" t="s">
        <v>13</v>
      </c>
      <c r="B27" s="63">
        <v>19.75</v>
      </c>
      <c r="C27" s="63">
        <v>13.9</v>
      </c>
      <c r="D27" s="63">
        <v>10.75</v>
      </c>
      <c r="E27" s="64">
        <v>9.4</v>
      </c>
      <c r="G27" s="12" t="s">
        <v>13</v>
      </c>
      <c r="H27" s="65">
        <f t="shared" si="2"/>
        <v>0.5</v>
      </c>
      <c r="I27" s="66">
        <f t="shared" si="2"/>
        <v>0.5</v>
      </c>
      <c r="J27" s="66">
        <f t="shared" si="2"/>
        <v>0.75</v>
      </c>
      <c r="K27" s="67">
        <f t="shared" si="2"/>
        <v>0.75</v>
      </c>
      <c r="M27" s="43">
        <v>50</v>
      </c>
    </row>
    <row r="28" spans="1:14" ht="9" customHeight="1" x14ac:dyDescent="0.25">
      <c r="A28" s="3"/>
      <c r="B28" s="47"/>
      <c r="C28" s="47"/>
      <c r="D28" s="47"/>
      <c r="E28" s="47"/>
    </row>
    <row r="29" spans="1:14" x14ac:dyDescent="0.25">
      <c r="G29" s="13" t="s">
        <v>27</v>
      </c>
      <c r="H29" s="68">
        <v>0.01</v>
      </c>
      <c r="I29" s="69">
        <v>0.01</v>
      </c>
      <c r="J29" s="69">
        <v>1.4999999999999999E-2</v>
      </c>
      <c r="K29" s="70">
        <v>1.4999999999999999E-2</v>
      </c>
    </row>
    <row r="30" spans="1:14" x14ac:dyDescent="0.25">
      <c r="N30" s="3"/>
    </row>
    <row r="31" spans="1:14" x14ac:dyDescent="0.25">
      <c r="A31" s="2" t="s">
        <v>14</v>
      </c>
      <c r="N31" s="3"/>
    </row>
    <row r="32" spans="1:14" x14ac:dyDescent="0.25">
      <c r="A32" t="s">
        <v>15</v>
      </c>
    </row>
    <row r="33" spans="1:12" x14ac:dyDescent="0.25">
      <c r="A33" s="14"/>
      <c r="B33" s="72" t="s">
        <v>3</v>
      </c>
      <c r="C33" s="72" t="s">
        <v>4</v>
      </c>
      <c r="D33" s="72" t="s">
        <v>5</v>
      </c>
      <c r="E33" s="72" t="s">
        <v>6</v>
      </c>
      <c r="F33" s="108"/>
      <c r="L33" s="3"/>
    </row>
    <row r="34" spans="1:12" x14ac:dyDescent="0.25">
      <c r="A34" s="3"/>
      <c r="B34" s="73">
        <v>25000</v>
      </c>
      <c r="C34" s="73">
        <v>26000</v>
      </c>
      <c r="D34" s="73">
        <f>'c,d,e,g'!F43+'c,d,e,g'!G43+0.1</f>
        <v>33388.545976681256</v>
      </c>
      <c r="E34" s="73">
        <v>28000</v>
      </c>
      <c r="L34" s="3"/>
    </row>
    <row r="35" spans="1:12" x14ac:dyDescent="0.25">
      <c r="A35" s="3"/>
      <c r="B35" s="44"/>
      <c r="C35" s="44"/>
      <c r="D35" s="44"/>
      <c r="E35" s="44"/>
      <c r="L35" s="3"/>
    </row>
    <row r="37" spans="1:12" x14ac:dyDescent="0.25">
      <c r="A37" s="2"/>
    </row>
    <row r="38" spans="1:12" x14ac:dyDescent="0.25">
      <c r="E38" s="71"/>
    </row>
    <row r="40" spans="1:12" x14ac:dyDescent="0.25">
      <c r="D40" s="13"/>
    </row>
    <row r="41" spans="1:12" x14ac:dyDescent="0.25">
      <c r="E41" s="74"/>
    </row>
    <row r="42" spans="1:12" x14ac:dyDescent="0.25">
      <c r="E42" s="76"/>
    </row>
    <row r="43" spans="1:12" x14ac:dyDescent="0.25">
      <c r="A43" s="3"/>
      <c r="B43" s="3"/>
      <c r="C43" s="3"/>
      <c r="D43" s="3"/>
      <c r="E43" s="3"/>
      <c r="L43" s="3"/>
    </row>
    <row r="44" spans="1:12" x14ac:dyDescent="0.25">
      <c r="A44" s="2"/>
      <c r="C44" s="83"/>
      <c r="D44" s="83"/>
      <c r="E44" s="83"/>
    </row>
    <row r="45" spans="1:12" x14ac:dyDescent="0.25">
      <c r="C45" s="76"/>
      <c r="D45" s="78"/>
      <c r="E45" s="74"/>
      <c r="G45" s="79"/>
    </row>
    <row r="46" spans="1:12" x14ac:dyDescent="0.25">
      <c r="C46" s="76"/>
      <c r="D46" s="78"/>
      <c r="E46" s="74"/>
      <c r="G46" s="79"/>
    </row>
    <row r="47" spans="1:12" x14ac:dyDescent="0.25">
      <c r="B47" s="74"/>
      <c r="C47" s="78"/>
      <c r="D47" s="74"/>
      <c r="E47" s="74"/>
      <c r="G47" s="79"/>
    </row>
    <row r="48" spans="1:12" x14ac:dyDescent="0.25">
      <c r="B48" s="74"/>
      <c r="C48" s="78"/>
      <c r="D48" s="74"/>
      <c r="E48" s="74"/>
      <c r="G48" s="79"/>
    </row>
    <row r="49" spans="2:7" x14ac:dyDescent="0.25">
      <c r="B49" s="74"/>
      <c r="C49" s="78"/>
      <c r="D49" s="74"/>
      <c r="E49" s="74"/>
      <c r="G49" s="80"/>
    </row>
    <row r="50" spans="2:7" x14ac:dyDescent="0.25">
      <c r="B50" s="74"/>
      <c r="C50" s="78"/>
      <c r="D50" s="74"/>
      <c r="E50" s="74"/>
      <c r="F50" s="108"/>
    </row>
    <row r="51" spans="2:7" x14ac:dyDescent="0.25">
      <c r="B51" s="74"/>
      <c r="C51" s="78"/>
      <c r="D51" s="74"/>
      <c r="E51" s="74"/>
      <c r="F51" s="108"/>
    </row>
    <row r="52" spans="2:7" x14ac:dyDescent="0.25">
      <c r="B52" s="74"/>
      <c r="C52" s="78"/>
      <c r="D52" s="74"/>
      <c r="E52" s="74"/>
      <c r="F52" s="108"/>
    </row>
    <row r="53" spans="2:7" x14ac:dyDescent="0.25">
      <c r="B53" s="74"/>
      <c r="C53" s="78"/>
      <c r="D53" s="74"/>
      <c r="E53" s="74"/>
      <c r="F53" s="108"/>
    </row>
    <row r="54" spans="2:7" x14ac:dyDescent="0.25">
      <c r="E54" s="81"/>
      <c r="F54" s="108"/>
    </row>
    <row r="55" spans="2:7" x14ac:dyDescent="0.25">
      <c r="E55" s="81"/>
      <c r="F55" s="108"/>
    </row>
    <row r="56" spans="2:7" x14ac:dyDescent="0.25">
      <c r="B56" s="74"/>
      <c r="C56" s="78"/>
      <c r="D56" s="74"/>
      <c r="F56" s="108"/>
    </row>
    <row r="57" spans="2:7" x14ac:dyDescent="0.25">
      <c r="B57" s="74"/>
      <c r="C57" s="78"/>
      <c r="D57" s="74"/>
      <c r="E57" s="74"/>
      <c r="F57" s="108"/>
    </row>
    <row r="58" spans="2:7" x14ac:dyDescent="0.25">
      <c r="B58" s="74"/>
      <c r="C58" s="78"/>
      <c r="D58" s="74"/>
      <c r="E58" s="74"/>
      <c r="F58" s="108"/>
    </row>
    <row r="59" spans="2:7" x14ac:dyDescent="0.25">
      <c r="B59" s="74"/>
      <c r="C59" s="78"/>
      <c r="D59" s="74"/>
      <c r="E59" s="74"/>
      <c r="F59" s="108"/>
    </row>
    <row r="60" spans="2:7" x14ac:dyDescent="0.25">
      <c r="C60" s="76"/>
      <c r="D60" s="78"/>
      <c r="E60" s="74"/>
      <c r="F60" s="108"/>
    </row>
    <row r="61" spans="2:7" x14ac:dyDescent="0.25">
      <c r="B61" s="74"/>
      <c r="C61" s="82"/>
      <c r="D61" s="74"/>
    </row>
    <row r="62" spans="2:7" x14ac:dyDescent="0.25">
      <c r="B62" s="74"/>
      <c r="C62" s="82"/>
      <c r="D62" s="74"/>
    </row>
  </sheetData>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45442-A897-4FF2-B50B-B61CB7686A17}">
  <dimension ref="A1:L51"/>
  <sheetViews>
    <sheetView showGridLines="0" topLeftCell="A28" workbookViewId="0">
      <selection activeCell="I44" sqref="I44"/>
    </sheetView>
  </sheetViews>
  <sheetFormatPr defaultRowHeight="13.2" x14ac:dyDescent="0.25"/>
  <cols>
    <col min="1" max="1" width="2.33203125" customWidth="1"/>
    <col min="2" max="2" width="6.6640625" bestFit="1" customWidth="1"/>
    <col min="3" max="3" width="16.44140625" bestFit="1" customWidth="1"/>
    <col min="4" max="4" width="12.33203125" bestFit="1" customWidth="1"/>
    <col min="5" max="5" width="12.6640625" bestFit="1" customWidth="1"/>
    <col min="6" max="6" width="12" bestFit="1" customWidth="1"/>
    <col min="7" max="8" width="12.33203125" bestFit="1" customWidth="1"/>
  </cols>
  <sheetData>
    <row r="1" spans="1:12" x14ac:dyDescent="0.25">
      <c r="A1" s="2" t="s">
        <v>35</v>
      </c>
    </row>
    <row r="2" spans="1:12" x14ac:dyDescent="0.25">
      <c r="A2" s="2" t="s">
        <v>121</v>
      </c>
    </row>
    <row r="3" spans="1:12" x14ac:dyDescent="0.25">
      <c r="A3" s="2" t="s">
        <v>122</v>
      </c>
    </row>
    <row r="6" spans="1:12" ht="13.8" thickBot="1" x14ac:dyDescent="0.3">
      <c r="A6" t="s">
        <v>38</v>
      </c>
    </row>
    <row r="7" spans="1:12" x14ac:dyDescent="0.25">
      <c r="B7" s="89"/>
      <c r="C7" s="89"/>
      <c r="D7" s="89" t="s">
        <v>41</v>
      </c>
      <c r="E7" s="89" t="s">
        <v>43</v>
      </c>
      <c r="F7" s="89" t="s">
        <v>45</v>
      </c>
      <c r="G7" s="89" t="s">
        <v>47</v>
      </c>
      <c r="H7" s="89" t="s">
        <v>47</v>
      </c>
    </row>
    <row r="8" spans="1:12" ht="13.8" thickBot="1" x14ac:dyDescent="0.3">
      <c r="B8" s="90" t="s">
        <v>39</v>
      </c>
      <c r="C8" s="90" t="s">
        <v>40</v>
      </c>
      <c r="D8" s="90" t="s">
        <v>42</v>
      </c>
      <c r="E8" s="90" t="s">
        <v>44</v>
      </c>
      <c r="F8" s="90" t="s">
        <v>46</v>
      </c>
      <c r="G8" s="90" t="s">
        <v>48</v>
      </c>
      <c r="H8" s="90" t="s">
        <v>49</v>
      </c>
    </row>
    <row r="9" spans="1:12" x14ac:dyDescent="0.25">
      <c r="B9" s="87" t="s">
        <v>54</v>
      </c>
      <c r="C9" s="87" t="s">
        <v>55</v>
      </c>
      <c r="D9" s="87">
        <v>0</v>
      </c>
      <c r="E9" s="87">
        <v>-21.422222222222391</v>
      </c>
      <c r="F9" s="87">
        <v>0.3</v>
      </c>
      <c r="G9" s="87">
        <v>1E+30</v>
      </c>
      <c r="H9" s="87">
        <v>21.422222222222391</v>
      </c>
    </row>
    <row r="10" spans="1:12" x14ac:dyDescent="0.25">
      <c r="B10" s="87" t="s">
        <v>56</v>
      </c>
      <c r="C10" s="87" t="s">
        <v>57</v>
      </c>
      <c r="D10" s="87">
        <v>6250</v>
      </c>
      <c r="E10" s="87">
        <v>0</v>
      </c>
      <c r="F10" s="87">
        <v>13.299999999999999</v>
      </c>
      <c r="G10" s="87">
        <v>0.53925925925927243</v>
      </c>
      <c r="H10" s="87">
        <v>1E+30</v>
      </c>
    </row>
    <row r="11" spans="1:12" x14ac:dyDescent="0.25">
      <c r="B11" s="87" t="s">
        <v>58</v>
      </c>
      <c r="C11" s="87" t="s">
        <v>59</v>
      </c>
      <c r="D11" s="87">
        <v>0</v>
      </c>
      <c r="E11" s="87">
        <v>0.50555555555556797</v>
      </c>
      <c r="F11" s="87">
        <v>11.1</v>
      </c>
      <c r="G11" s="87">
        <v>1E+30</v>
      </c>
      <c r="H11" s="87">
        <v>0.50555555555556797</v>
      </c>
    </row>
    <row r="12" spans="1:12" x14ac:dyDescent="0.25">
      <c r="B12" s="87" t="s">
        <v>60</v>
      </c>
      <c r="C12" s="87" t="s">
        <v>61</v>
      </c>
      <c r="D12" s="87">
        <v>0</v>
      </c>
      <c r="E12" s="87">
        <v>0.89999999999997593</v>
      </c>
      <c r="F12" s="87">
        <v>10.050000000000001</v>
      </c>
      <c r="G12" s="87">
        <v>1E+30</v>
      </c>
      <c r="H12" s="87">
        <v>0.89999999999997593</v>
      </c>
      <c r="J12" s="102"/>
      <c r="K12" s="102"/>
      <c r="L12" s="102"/>
    </row>
    <row r="13" spans="1:12" x14ac:dyDescent="0.25">
      <c r="B13" s="87" t="s">
        <v>62</v>
      </c>
      <c r="C13" s="107" t="s">
        <v>63</v>
      </c>
      <c r="D13" s="87">
        <v>4285.714285714269</v>
      </c>
      <c r="E13" s="87">
        <v>0</v>
      </c>
      <c r="F13" s="87">
        <v>17.799999999999997</v>
      </c>
      <c r="G13" s="87">
        <v>0.77352941176476575</v>
      </c>
      <c r="H13" s="87">
        <v>0.27647058823526455</v>
      </c>
      <c r="J13" s="102"/>
    </row>
    <row r="14" spans="1:12" x14ac:dyDescent="0.25">
      <c r="B14" s="87" t="s">
        <v>64</v>
      </c>
      <c r="C14" s="107" t="s">
        <v>65</v>
      </c>
      <c r="D14" s="87">
        <v>0</v>
      </c>
      <c r="E14" s="87">
        <v>0.62380952380953292</v>
      </c>
      <c r="F14" s="87">
        <v>14.5</v>
      </c>
      <c r="G14" s="87">
        <v>1E+30</v>
      </c>
      <c r="H14" s="87">
        <v>0.62380952380953292</v>
      </c>
      <c r="J14" s="102"/>
    </row>
    <row r="15" spans="1:12" x14ac:dyDescent="0.25">
      <c r="B15" s="87" t="s">
        <v>66</v>
      </c>
      <c r="C15" s="87" t="s">
        <v>67</v>
      </c>
      <c r="D15" s="87">
        <v>3.4560798667371273E-11</v>
      </c>
      <c r="E15" s="87">
        <v>0</v>
      </c>
      <c r="F15" s="87">
        <v>11.800000000000011</v>
      </c>
      <c r="G15" s="87">
        <v>0.10575221238936124</v>
      </c>
      <c r="H15" s="87">
        <v>0.38676470588238282</v>
      </c>
    </row>
    <row r="16" spans="1:12" x14ac:dyDescent="0.25">
      <c r="B16" s="87" t="s">
        <v>68</v>
      </c>
      <c r="C16" s="87" t="s">
        <v>69</v>
      </c>
      <c r="D16" s="87">
        <v>0</v>
      </c>
      <c r="E16" s="87">
        <v>0.18968253968250487</v>
      </c>
      <c r="F16" s="87">
        <v>10.049999999999997</v>
      </c>
      <c r="G16" s="87">
        <v>1E+30</v>
      </c>
      <c r="H16" s="87">
        <v>0.18968253968250487</v>
      </c>
    </row>
    <row r="17" spans="2:8" x14ac:dyDescent="0.25">
      <c r="B17" s="87" t="s">
        <v>70</v>
      </c>
      <c r="C17" s="87" t="s">
        <v>71</v>
      </c>
      <c r="D17" s="87">
        <v>3703.7037037037035</v>
      </c>
      <c r="E17" s="87">
        <v>0</v>
      </c>
      <c r="F17" s="87">
        <v>18.200000000000003</v>
      </c>
      <c r="G17" s="87">
        <v>0.88784722222226253</v>
      </c>
      <c r="H17" s="87">
        <v>1E+30</v>
      </c>
    </row>
    <row r="18" spans="2:8" x14ac:dyDescent="0.25">
      <c r="B18" s="87" t="s">
        <v>72</v>
      </c>
      <c r="C18" s="87" t="s">
        <v>73</v>
      </c>
      <c r="D18" s="87">
        <v>0</v>
      </c>
      <c r="E18" s="87">
        <v>0.69037037037036963</v>
      </c>
      <c r="F18" s="87">
        <v>15.019999999999996</v>
      </c>
      <c r="G18" s="87">
        <v>1E+30</v>
      </c>
      <c r="H18" s="87">
        <v>0.69037037037036963</v>
      </c>
    </row>
    <row r="19" spans="2:8" x14ac:dyDescent="0.25">
      <c r="B19" s="87" t="s">
        <v>74</v>
      </c>
      <c r="C19" s="87" t="s">
        <v>75</v>
      </c>
      <c r="D19" s="87">
        <v>0</v>
      </c>
      <c r="E19" s="87">
        <v>0.52613168724282222</v>
      </c>
      <c r="F19" s="87">
        <v>12.200000000000017</v>
      </c>
      <c r="G19" s="87">
        <v>1E+30</v>
      </c>
      <c r="H19" s="87">
        <v>0.52613168724282222</v>
      </c>
    </row>
    <row r="20" spans="2:8" x14ac:dyDescent="0.25">
      <c r="B20" s="87" t="s">
        <v>76</v>
      </c>
      <c r="C20" s="87" t="s">
        <v>77</v>
      </c>
      <c r="D20" s="87">
        <v>0</v>
      </c>
      <c r="E20" s="87">
        <v>0.74341563786004095</v>
      </c>
      <c r="F20" s="87">
        <v>10.699999999999989</v>
      </c>
      <c r="G20" s="87">
        <v>1E+30</v>
      </c>
      <c r="H20" s="87">
        <v>0.74341563786004095</v>
      </c>
    </row>
    <row r="21" spans="2:8" x14ac:dyDescent="0.25">
      <c r="B21" s="87" t="s">
        <v>78</v>
      </c>
      <c r="C21" s="87" t="s">
        <v>79</v>
      </c>
      <c r="D21" s="87">
        <v>0</v>
      </c>
      <c r="E21" s="87">
        <v>-21.022222222222407</v>
      </c>
      <c r="F21" s="87">
        <v>0.69999999999998863</v>
      </c>
      <c r="G21" s="87">
        <v>1E+30</v>
      </c>
      <c r="H21" s="87">
        <v>21.022222222222407</v>
      </c>
    </row>
    <row r="22" spans="2:8" x14ac:dyDescent="0.25">
      <c r="B22" s="87" t="s">
        <v>80</v>
      </c>
      <c r="C22" s="87" t="s">
        <v>81</v>
      </c>
      <c r="D22" s="87">
        <v>0</v>
      </c>
      <c r="E22" s="87">
        <v>0.2007936507937125</v>
      </c>
      <c r="F22" s="87">
        <v>15.000000000000028</v>
      </c>
      <c r="G22" s="87">
        <v>1E+30</v>
      </c>
      <c r="H22" s="87">
        <v>0.2007936507937125</v>
      </c>
    </row>
    <row r="23" spans="2:8" x14ac:dyDescent="0.25">
      <c r="B23" s="87" t="s">
        <v>82</v>
      </c>
      <c r="C23" s="87" t="s">
        <v>83</v>
      </c>
      <c r="D23" s="87">
        <v>7428.5714285714275</v>
      </c>
      <c r="E23" s="87">
        <v>0</v>
      </c>
      <c r="F23" s="87">
        <v>12.299999999999983</v>
      </c>
      <c r="G23" s="87">
        <v>0.15617283950622082</v>
      </c>
      <c r="H23" s="87">
        <v>3127499741229662</v>
      </c>
    </row>
    <row r="24" spans="2:8" x14ac:dyDescent="0.25">
      <c r="B24" s="87" t="s">
        <v>84</v>
      </c>
      <c r="C24" s="87" t="s">
        <v>85</v>
      </c>
      <c r="D24" s="87">
        <v>0</v>
      </c>
      <c r="E24" s="87">
        <v>0.22380952380949959</v>
      </c>
      <c r="F24" s="87">
        <v>10.650000000000006</v>
      </c>
      <c r="G24" s="87">
        <v>1E+30</v>
      </c>
      <c r="H24" s="87">
        <v>0.22380952380949959</v>
      </c>
    </row>
    <row r="25" spans="2:8" x14ac:dyDescent="0.25">
      <c r="B25" s="87" t="s">
        <v>86</v>
      </c>
      <c r="C25" s="87" t="s">
        <v>87</v>
      </c>
      <c r="D25" s="87">
        <v>3846.1538461538466</v>
      </c>
      <c r="E25" s="87">
        <v>0</v>
      </c>
      <c r="F25" s="87">
        <v>18.199999999999989</v>
      </c>
      <c r="G25" s="87">
        <v>0.37654320987660045</v>
      </c>
      <c r="H25" s="87">
        <v>1E+30</v>
      </c>
    </row>
    <row r="26" spans="2:8" x14ac:dyDescent="0.25">
      <c r="B26" s="87" t="s">
        <v>88</v>
      </c>
      <c r="C26" s="87" t="s">
        <v>89</v>
      </c>
      <c r="D26" s="87">
        <v>0</v>
      </c>
      <c r="E26" s="87">
        <v>0.26068376068380039</v>
      </c>
      <c r="F26" s="87">
        <v>14.500000000000028</v>
      </c>
      <c r="G26" s="87">
        <v>1E+30</v>
      </c>
      <c r="H26" s="87">
        <v>0.26068376068380039</v>
      </c>
    </row>
    <row r="27" spans="2:8" x14ac:dyDescent="0.25">
      <c r="B27" s="87" t="s">
        <v>90</v>
      </c>
      <c r="C27" s="87" t="s">
        <v>91</v>
      </c>
      <c r="D27" s="87">
        <v>0</v>
      </c>
      <c r="E27" s="87">
        <v>0.85641025641025781</v>
      </c>
      <c r="F27" s="87">
        <v>12.449999999999989</v>
      </c>
      <c r="G27" s="87">
        <v>1E+30</v>
      </c>
      <c r="H27" s="87">
        <v>0.85641025641025781</v>
      </c>
    </row>
    <row r="28" spans="2:8" x14ac:dyDescent="0.25">
      <c r="B28" s="87" t="s">
        <v>92</v>
      </c>
      <c r="C28" s="87" t="s">
        <v>93</v>
      </c>
      <c r="D28" s="87">
        <v>0</v>
      </c>
      <c r="E28" s="87">
        <v>0.74358974358972663</v>
      </c>
      <c r="F28" s="87">
        <v>10.650000000000006</v>
      </c>
      <c r="G28" s="87">
        <v>1E+30</v>
      </c>
      <c r="H28" s="87">
        <v>0.74358974358972663</v>
      </c>
    </row>
    <row r="29" spans="2:8" x14ac:dyDescent="0.25">
      <c r="B29" s="87" t="s">
        <v>94</v>
      </c>
      <c r="C29" s="87" t="s">
        <v>95</v>
      </c>
      <c r="D29" s="87">
        <v>13164.42816442818</v>
      </c>
      <c r="E29" s="87">
        <v>0</v>
      </c>
      <c r="F29" s="87">
        <v>18.25</v>
      </c>
      <c r="G29" s="87">
        <v>0.27647058823526449</v>
      </c>
      <c r="H29" s="87">
        <v>0.66304347826096843</v>
      </c>
    </row>
    <row r="30" spans="2:8" x14ac:dyDescent="0.25">
      <c r="B30" s="87" t="s">
        <v>96</v>
      </c>
      <c r="C30" s="87" t="s">
        <v>97</v>
      </c>
      <c r="D30" s="87">
        <v>19750</v>
      </c>
      <c r="E30" s="87">
        <v>0</v>
      </c>
      <c r="F30" s="87">
        <v>13.899999999999977</v>
      </c>
      <c r="G30" s="87">
        <v>0.20079365079371245</v>
      </c>
      <c r="H30" s="87">
        <v>0.53925925925927243</v>
      </c>
    </row>
    <row r="31" spans="2:8" x14ac:dyDescent="0.25">
      <c r="B31" s="87" t="s">
        <v>98</v>
      </c>
      <c r="C31" s="87" t="s">
        <v>99</v>
      </c>
      <c r="D31" s="87">
        <v>18817.017405252667</v>
      </c>
      <c r="E31" s="87">
        <v>0</v>
      </c>
      <c r="F31" s="87">
        <v>11.399999999999977</v>
      </c>
      <c r="G31" s="87">
        <v>0.36400000000000893</v>
      </c>
      <c r="H31" s="87">
        <v>0.10217391304346728</v>
      </c>
    </row>
    <row r="32" spans="2:8" x14ac:dyDescent="0.25">
      <c r="B32" s="87" t="s">
        <v>100</v>
      </c>
      <c r="C32" s="87" t="s">
        <v>101</v>
      </c>
      <c r="D32" s="87">
        <v>28000</v>
      </c>
      <c r="E32" s="87">
        <v>0</v>
      </c>
      <c r="F32" s="87">
        <v>8.8999999999999773</v>
      </c>
      <c r="G32" s="87">
        <v>0.18968253968250487</v>
      </c>
      <c r="H32" s="87">
        <v>11.261111111111203</v>
      </c>
    </row>
    <row r="33" spans="1:10" x14ac:dyDescent="0.25">
      <c r="B33" s="87" t="s">
        <v>102</v>
      </c>
      <c r="C33" s="87" t="s">
        <v>103</v>
      </c>
      <c r="D33" s="87">
        <v>0</v>
      </c>
      <c r="E33" s="87">
        <v>3.0500000000000123</v>
      </c>
      <c r="F33" s="87">
        <v>20.25</v>
      </c>
      <c r="G33" s="87">
        <v>1E+30</v>
      </c>
      <c r="H33" s="87">
        <v>3.0500000000000123</v>
      </c>
    </row>
    <row r="34" spans="1:10" x14ac:dyDescent="0.25">
      <c r="B34" s="87" t="s">
        <v>104</v>
      </c>
      <c r="C34" s="87" t="s">
        <v>105</v>
      </c>
      <c r="D34" s="87">
        <v>0</v>
      </c>
      <c r="E34" s="87">
        <v>0.62936507936506036</v>
      </c>
      <c r="F34" s="87">
        <v>14.399999999999977</v>
      </c>
      <c r="G34" s="87">
        <v>1E+30</v>
      </c>
      <c r="H34" s="87">
        <v>0.62936507936506036</v>
      </c>
    </row>
    <row r="35" spans="1:10" x14ac:dyDescent="0.25">
      <c r="B35" s="87" t="s">
        <v>106</v>
      </c>
      <c r="C35" s="87" t="s">
        <v>107</v>
      </c>
      <c r="D35" s="87">
        <v>7142.8571428571404</v>
      </c>
      <c r="E35" s="87">
        <v>0</v>
      </c>
      <c r="F35" s="87">
        <v>11.5</v>
      </c>
      <c r="G35" s="87">
        <v>0.4895061728394916</v>
      </c>
      <c r="H35" s="87">
        <v>1E+30</v>
      </c>
    </row>
    <row r="36" spans="1:10" ht="13.8" thickBot="1" x14ac:dyDescent="0.3">
      <c r="B36" s="88" t="s">
        <v>108</v>
      </c>
      <c r="C36" s="88" t="s">
        <v>109</v>
      </c>
      <c r="D36" s="88">
        <v>0</v>
      </c>
      <c r="E36" s="88">
        <v>1.4730158730158616</v>
      </c>
      <c r="F36" s="88">
        <v>10.149999999999977</v>
      </c>
      <c r="G36" s="88">
        <v>1E+30</v>
      </c>
      <c r="H36" s="88">
        <v>1.4730158730158616</v>
      </c>
    </row>
    <row r="38" spans="1:10" ht="13.8" thickBot="1" x14ac:dyDescent="0.3">
      <c r="A38" t="s">
        <v>50</v>
      </c>
    </row>
    <row r="39" spans="1:10" x14ac:dyDescent="0.25">
      <c r="B39" s="89"/>
      <c r="C39" s="89"/>
      <c r="D39" s="89" t="s">
        <v>41</v>
      </c>
      <c r="E39" s="89" t="s">
        <v>51</v>
      </c>
      <c r="F39" s="89" t="s">
        <v>50</v>
      </c>
      <c r="G39" s="89" t="s">
        <v>47</v>
      </c>
      <c r="H39" s="89" t="s">
        <v>47</v>
      </c>
    </row>
    <row r="40" spans="1:10" ht="13.8" thickBot="1" x14ac:dyDescent="0.3">
      <c r="B40" s="90" t="s">
        <v>39</v>
      </c>
      <c r="C40" s="90" t="s">
        <v>40</v>
      </c>
      <c r="D40" s="90" t="s">
        <v>42</v>
      </c>
      <c r="E40" s="90" t="s">
        <v>52</v>
      </c>
      <c r="F40" s="90" t="s">
        <v>53</v>
      </c>
      <c r="G40" s="90" t="s">
        <v>48</v>
      </c>
      <c r="H40" s="90" t="s">
        <v>49</v>
      </c>
    </row>
    <row r="41" spans="1:10" x14ac:dyDescent="0.25">
      <c r="B41" s="87" t="s">
        <v>110</v>
      </c>
      <c r="C41" s="87" t="s">
        <v>3</v>
      </c>
      <c r="D41" s="87">
        <v>25000</v>
      </c>
      <c r="E41" s="87">
        <v>21.722222222222396</v>
      </c>
      <c r="F41" s="87">
        <v>25000</v>
      </c>
      <c r="G41" s="87">
        <v>1542.8571428571395</v>
      </c>
      <c r="H41" s="87">
        <v>6.2209437601268395E-12</v>
      </c>
    </row>
    <row r="42" spans="1:10" x14ac:dyDescent="0.25">
      <c r="B42" s="87" t="s">
        <v>111</v>
      </c>
      <c r="C42" s="87" t="s">
        <v>4</v>
      </c>
      <c r="D42" s="87">
        <v>26000</v>
      </c>
      <c r="E42" s="87">
        <v>16.677777777777891</v>
      </c>
      <c r="F42" s="87">
        <v>26000</v>
      </c>
      <c r="G42" s="87">
        <v>1928.5714285714255</v>
      </c>
      <c r="H42" s="87">
        <v>7.7761797001585532E-12</v>
      </c>
    </row>
    <row r="43" spans="1:10" x14ac:dyDescent="0.25">
      <c r="B43" s="87" t="s">
        <v>112</v>
      </c>
      <c r="C43" s="87" t="s">
        <v>5</v>
      </c>
      <c r="D43" s="87">
        <v>33388.445976681265</v>
      </c>
      <c r="E43" s="103">
        <v>13.761111111111203</v>
      </c>
      <c r="F43" s="103">
        <v>33388.445976681258</v>
      </c>
      <c r="G43" s="103">
        <v>2268.9075630252064</v>
      </c>
      <c r="H43" s="87">
        <v>9.1484467060688856E-12</v>
      </c>
      <c r="J43" s="104">
        <f>F43+G43</f>
        <v>35657.353539706462</v>
      </c>
    </row>
    <row r="44" spans="1:10" x14ac:dyDescent="0.25">
      <c r="B44" s="87" t="s">
        <v>113</v>
      </c>
      <c r="C44" s="87" t="s">
        <v>6</v>
      </c>
      <c r="D44" s="87">
        <v>28000</v>
      </c>
      <c r="E44" s="87">
        <v>11.261111111111203</v>
      </c>
      <c r="F44" s="87">
        <v>28000</v>
      </c>
      <c r="G44" s="87">
        <v>2268.907563025205</v>
      </c>
      <c r="H44" s="87">
        <v>9.1484467060688791E-12</v>
      </c>
    </row>
    <row r="45" spans="1:10" x14ac:dyDescent="0.25">
      <c r="B45" s="87" t="s">
        <v>114</v>
      </c>
      <c r="C45" s="87" t="s">
        <v>7</v>
      </c>
      <c r="D45" s="87">
        <v>2500</v>
      </c>
      <c r="E45" s="87">
        <v>-8.4444444444447129</v>
      </c>
      <c r="F45" s="87">
        <v>2500</v>
      </c>
      <c r="G45" s="87">
        <v>3.1104718800634222E-12</v>
      </c>
      <c r="H45" s="87">
        <v>771.42857142857042</v>
      </c>
    </row>
    <row r="46" spans="1:10" x14ac:dyDescent="0.25">
      <c r="B46" s="87" t="s">
        <v>115</v>
      </c>
      <c r="C46" s="87" t="s">
        <v>8</v>
      </c>
      <c r="D46" s="87">
        <v>3000.0000000000005</v>
      </c>
      <c r="E46" s="87">
        <v>-5.6031746031748471</v>
      </c>
      <c r="F46" s="87">
        <v>3000</v>
      </c>
      <c r="G46" s="87">
        <v>4.3546606320887887E-12</v>
      </c>
      <c r="H46" s="87">
        <v>794.11764705882172</v>
      </c>
    </row>
    <row r="47" spans="1:10" x14ac:dyDescent="0.25">
      <c r="B47" s="87" t="s">
        <v>116</v>
      </c>
      <c r="C47" s="87" t="s">
        <v>9</v>
      </c>
      <c r="D47" s="87">
        <v>2500</v>
      </c>
      <c r="E47" s="87">
        <v>-5.2181069958850097</v>
      </c>
      <c r="F47" s="87">
        <v>2500</v>
      </c>
      <c r="G47" s="87">
        <v>4.1991370380856169E-12</v>
      </c>
      <c r="H47" s="87">
        <v>1041.4285714285695</v>
      </c>
    </row>
    <row r="48" spans="1:10" x14ac:dyDescent="0.25">
      <c r="B48" s="87" t="s">
        <v>117</v>
      </c>
      <c r="C48" s="87" t="s">
        <v>10</v>
      </c>
      <c r="D48" s="87">
        <v>2599.9999999999995</v>
      </c>
      <c r="E48" s="87">
        <v>-4.1746031746034893</v>
      </c>
      <c r="F48" s="87">
        <v>2600</v>
      </c>
      <c r="G48" s="87">
        <v>3.2019563471241092E-12</v>
      </c>
      <c r="H48" s="87">
        <v>794.11764705882206</v>
      </c>
    </row>
    <row r="49" spans="2:8" x14ac:dyDescent="0.25">
      <c r="B49" s="87" t="s">
        <v>118</v>
      </c>
      <c r="C49" s="87" t="s">
        <v>11</v>
      </c>
      <c r="D49" s="87">
        <v>2500.0000000000005</v>
      </c>
      <c r="E49" s="87">
        <v>-5.4188034188036998</v>
      </c>
      <c r="F49" s="87">
        <v>2500</v>
      </c>
      <c r="G49" s="87">
        <v>4.0436134440824444E-12</v>
      </c>
      <c r="H49" s="87">
        <v>1002.8571428571404</v>
      </c>
    </row>
    <row r="50" spans="2:8" x14ac:dyDescent="0.25">
      <c r="B50" s="87" t="s">
        <v>119</v>
      </c>
      <c r="C50" s="87" t="s">
        <v>12</v>
      </c>
      <c r="D50" s="87">
        <v>38000</v>
      </c>
      <c r="E50" s="87">
        <v>-5.5555555555558236</v>
      </c>
      <c r="F50" s="87">
        <v>38000</v>
      </c>
      <c r="G50" s="87">
        <v>3.8880898500792798E-12</v>
      </c>
      <c r="H50" s="87">
        <v>964.28571428571354</v>
      </c>
    </row>
    <row r="51" spans="2:8" ht="13.8" thickBot="1" x14ac:dyDescent="0.3">
      <c r="B51" s="88" t="s">
        <v>120</v>
      </c>
      <c r="C51" s="88" t="s">
        <v>13</v>
      </c>
      <c r="D51" s="88">
        <v>2499.9999999999991</v>
      </c>
      <c r="E51" s="88">
        <v>-6.4603174603177207</v>
      </c>
      <c r="F51" s="88">
        <v>2500</v>
      </c>
      <c r="G51" s="88">
        <v>3.2019563471241108E-12</v>
      </c>
      <c r="H51" s="88">
        <v>794.11764705882251</v>
      </c>
    </row>
  </sheetData>
  <pageMargins left="0.7" right="0.7" top="0.75" bottom="0.75" header="0.3" footer="0.3"/>
  <pageSetup paperSize="9"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8C566-E47A-4671-BD4E-432A354D3343}">
  <dimension ref="A1:V62"/>
  <sheetViews>
    <sheetView topLeftCell="A2" workbookViewId="0">
      <selection activeCell="R7" sqref="R7:V14"/>
    </sheetView>
  </sheetViews>
  <sheetFormatPr defaultColWidth="8.77734375" defaultRowHeight="13.2" x14ac:dyDescent="0.25"/>
  <cols>
    <col min="1" max="1" width="9.109375" customWidth="1"/>
    <col min="2" max="2" width="8.109375" bestFit="1" customWidth="1"/>
    <col min="3" max="4" width="7.88671875" bestFit="1" customWidth="1"/>
    <col min="5" max="5" width="10.33203125" customWidth="1"/>
    <col min="6" max="6" width="6.33203125" bestFit="1" customWidth="1"/>
    <col min="7" max="7" width="11.5546875" customWidth="1"/>
    <col min="9" max="9" width="6.88671875" bestFit="1" customWidth="1"/>
    <col min="10" max="10" width="7.33203125" bestFit="1" customWidth="1"/>
    <col min="11" max="11" width="8.33203125" customWidth="1"/>
    <col min="12" max="12" width="2.5546875" customWidth="1"/>
    <col min="13" max="13" width="9.44140625" customWidth="1"/>
    <col min="14" max="14" width="3.109375" customWidth="1"/>
    <col min="15" max="15" width="16.77734375" bestFit="1" customWidth="1"/>
    <col min="16" max="16" width="13.109375" bestFit="1" customWidth="1"/>
  </cols>
  <sheetData>
    <row r="1" spans="1:22" ht="17.399999999999999" x14ac:dyDescent="0.3">
      <c r="A1" s="1" t="s">
        <v>28</v>
      </c>
    </row>
    <row r="3" spans="1:22" x14ac:dyDescent="0.25">
      <c r="M3" s="14"/>
    </row>
    <row r="4" spans="1:22" x14ac:dyDescent="0.25">
      <c r="A4" s="2" t="s">
        <v>16</v>
      </c>
      <c r="G4" s="2" t="s">
        <v>17</v>
      </c>
      <c r="M4" s="15" t="s">
        <v>18</v>
      </c>
    </row>
    <row r="5" spans="1:22" x14ac:dyDescent="0.25">
      <c r="A5" t="s">
        <v>29</v>
      </c>
      <c r="G5" t="s">
        <v>19</v>
      </c>
      <c r="M5" s="15" t="s">
        <v>20</v>
      </c>
    </row>
    <row r="6" spans="1:22" x14ac:dyDescent="0.25">
      <c r="A6" s="4"/>
      <c r="B6" s="16" t="s">
        <v>1</v>
      </c>
      <c r="C6" s="17"/>
      <c r="D6" s="17"/>
      <c r="E6" s="18"/>
      <c r="G6" s="4"/>
      <c r="H6" s="16" t="s">
        <v>1</v>
      </c>
      <c r="I6" s="17"/>
      <c r="J6" s="17"/>
      <c r="K6" s="18"/>
      <c r="M6" s="6" t="s">
        <v>21</v>
      </c>
      <c r="P6" s="75"/>
    </row>
    <row r="7" spans="1:22" x14ac:dyDescent="0.25">
      <c r="A7" s="7" t="s">
        <v>2</v>
      </c>
      <c r="B7" s="5" t="s">
        <v>3</v>
      </c>
      <c r="C7" s="5" t="s">
        <v>4</v>
      </c>
      <c r="D7" s="5" t="s">
        <v>5</v>
      </c>
      <c r="E7" s="8" t="s">
        <v>6</v>
      </c>
      <c r="G7" s="7" t="s">
        <v>2</v>
      </c>
      <c r="H7" s="5" t="s">
        <v>3</v>
      </c>
      <c r="I7" s="5" t="s">
        <v>4</v>
      </c>
      <c r="J7" s="5" t="s">
        <v>5</v>
      </c>
      <c r="K7" s="8" t="s">
        <v>6</v>
      </c>
      <c r="M7" s="19" t="s">
        <v>22</v>
      </c>
      <c r="P7" s="75"/>
      <c r="R7" s="92" t="s">
        <v>123</v>
      </c>
      <c r="S7" s="93" t="s">
        <v>3</v>
      </c>
      <c r="T7" s="93" t="s">
        <v>4</v>
      </c>
      <c r="U7" s="93" t="s">
        <v>5</v>
      </c>
      <c r="V7" s="94" t="s">
        <v>6</v>
      </c>
    </row>
    <row r="8" spans="1:22" x14ac:dyDescent="0.25">
      <c r="A8" s="10" t="s">
        <v>7</v>
      </c>
      <c r="B8" s="20">
        <v>0</v>
      </c>
      <c r="C8" s="20">
        <v>6250</v>
      </c>
      <c r="D8" s="20">
        <v>0</v>
      </c>
      <c r="E8" s="21">
        <v>0</v>
      </c>
      <c r="F8" s="91">
        <f t="shared" ref="F8:F14" si="0">SUMPRODUCT(B8:E8,H8:K8)</f>
        <v>2500</v>
      </c>
      <c r="G8" s="10" t="s">
        <v>7</v>
      </c>
      <c r="H8" s="22"/>
      <c r="I8" s="23">
        <v>0.4</v>
      </c>
      <c r="J8" s="23">
        <v>0.375</v>
      </c>
      <c r="K8" s="24">
        <v>0.25</v>
      </c>
      <c r="M8" s="25">
        <v>2500</v>
      </c>
      <c r="N8" s="26"/>
      <c r="O8" s="76" t="s">
        <v>34</v>
      </c>
      <c r="P8" s="76">
        <f>SUMPRODUCT(B8:E14,B21:E27)+SUMPRODUCT(B8:E14,H21:K27)</f>
        <v>1333619.8436938878</v>
      </c>
      <c r="R8" s="10" t="s">
        <v>7</v>
      </c>
      <c r="S8" s="95">
        <f>B8-b!B8</f>
        <v>0</v>
      </c>
      <c r="T8" s="95">
        <f>C8-b!C8</f>
        <v>0</v>
      </c>
      <c r="U8" s="95">
        <f>D8-b!D8</f>
        <v>0</v>
      </c>
      <c r="V8" s="96">
        <f>E8-b!E8</f>
        <v>0</v>
      </c>
    </row>
    <row r="9" spans="1:22" x14ac:dyDescent="0.25">
      <c r="A9" s="10" t="s">
        <v>8</v>
      </c>
      <c r="B9" s="20">
        <v>4285.7142857142862</v>
      </c>
      <c r="C9" s="20">
        <v>0</v>
      </c>
      <c r="D9" s="20">
        <v>0</v>
      </c>
      <c r="E9" s="21">
        <v>0</v>
      </c>
      <c r="F9" s="91">
        <f t="shared" si="0"/>
        <v>3000</v>
      </c>
      <c r="G9" s="10" t="s">
        <v>8</v>
      </c>
      <c r="H9" s="27">
        <v>0.7</v>
      </c>
      <c r="I9" s="28">
        <v>0.5</v>
      </c>
      <c r="J9" s="28">
        <v>0.35</v>
      </c>
      <c r="K9" s="29">
        <v>0.25</v>
      </c>
      <c r="M9" s="30">
        <v>3000</v>
      </c>
      <c r="N9" s="26"/>
      <c r="O9" s="76"/>
      <c r="P9" s="77"/>
      <c r="R9" s="10" t="s">
        <v>8</v>
      </c>
      <c r="S9" s="95">
        <f>B9-b!B9</f>
        <v>0</v>
      </c>
      <c r="T9" s="95">
        <f>C9-b!C9</f>
        <v>0</v>
      </c>
      <c r="U9" s="95">
        <f>D9-b!D9</f>
        <v>0</v>
      </c>
      <c r="V9" s="96">
        <f>E9-b!E9</f>
        <v>0</v>
      </c>
    </row>
    <row r="10" spans="1:22" x14ac:dyDescent="0.25">
      <c r="A10" s="10" t="s">
        <v>9</v>
      </c>
      <c r="B10" s="20">
        <v>3703.7037037037035</v>
      </c>
      <c r="C10" s="20">
        <v>0</v>
      </c>
      <c r="D10" s="20">
        <v>0</v>
      </c>
      <c r="E10" s="21">
        <v>0</v>
      </c>
      <c r="F10" s="91">
        <f t="shared" si="0"/>
        <v>2500</v>
      </c>
      <c r="G10" s="10" t="s">
        <v>9</v>
      </c>
      <c r="H10" s="27">
        <v>0.67500000000000004</v>
      </c>
      <c r="I10" s="28">
        <v>0.45</v>
      </c>
      <c r="J10" s="28">
        <v>0.4</v>
      </c>
      <c r="K10" s="29">
        <v>0.25</v>
      </c>
      <c r="M10" s="30">
        <v>2500</v>
      </c>
      <c r="N10" s="26"/>
      <c r="O10" s="76"/>
      <c r="P10" s="77"/>
      <c r="R10" s="10" t="s">
        <v>9</v>
      </c>
      <c r="S10" s="95">
        <f>B10-b!B10</f>
        <v>0</v>
      </c>
      <c r="T10" s="95">
        <f>C10-b!C10</f>
        <v>0</v>
      </c>
      <c r="U10" s="95">
        <f>D10-b!D10</f>
        <v>0</v>
      </c>
      <c r="V10" s="96">
        <f>E10-b!E10</f>
        <v>0</v>
      </c>
    </row>
    <row r="11" spans="1:22" x14ac:dyDescent="0.25">
      <c r="A11" s="10" t="s">
        <v>10</v>
      </c>
      <c r="B11" s="20">
        <v>0</v>
      </c>
      <c r="C11" s="20">
        <v>0</v>
      </c>
      <c r="D11" s="31">
        <v>2040.125451890166</v>
      </c>
      <c r="E11" s="21">
        <v>0</v>
      </c>
      <c r="F11" s="91">
        <f t="shared" si="0"/>
        <v>714.04390816155808</v>
      </c>
      <c r="G11" s="10" t="s">
        <v>10</v>
      </c>
      <c r="H11" s="22"/>
      <c r="I11" s="28">
        <v>0.45</v>
      </c>
      <c r="J11" s="28">
        <v>0.35</v>
      </c>
      <c r="K11" s="29">
        <v>0.2</v>
      </c>
      <c r="M11" s="30">
        <v>2600</v>
      </c>
      <c r="N11" s="26"/>
      <c r="O11" s="76"/>
      <c r="P11" s="77"/>
      <c r="R11" s="10" t="s">
        <v>10</v>
      </c>
      <c r="S11" s="95">
        <f>B11-b!B11</f>
        <v>0</v>
      </c>
      <c r="T11" s="95">
        <f>C11-b!C11</f>
        <v>0</v>
      </c>
      <c r="U11" s="97">
        <f>D11-b!D11</f>
        <v>0</v>
      </c>
      <c r="V11" s="96">
        <f>E11-b!E11</f>
        <v>0</v>
      </c>
    </row>
    <row r="12" spans="1:22" x14ac:dyDescent="0.25">
      <c r="A12" s="10" t="s">
        <v>11</v>
      </c>
      <c r="B12" s="20">
        <v>3846.1538461538462</v>
      </c>
      <c r="C12" s="20">
        <v>0</v>
      </c>
      <c r="D12" s="20">
        <v>0</v>
      </c>
      <c r="E12" s="21">
        <v>0</v>
      </c>
      <c r="F12" s="91">
        <f t="shared" si="0"/>
        <v>2500</v>
      </c>
      <c r="G12" s="10" t="s">
        <v>11</v>
      </c>
      <c r="H12" s="27">
        <v>0.65</v>
      </c>
      <c r="I12" s="28">
        <v>0.45</v>
      </c>
      <c r="J12" s="28">
        <v>0.4</v>
      </c>
      <c r="K12" s="29">
        <v>0.25</v>
      </c>
      <c r="M12" s="30">
        <v>2500</v>
      </c>
      <c r="N12" s="26"/>
      <c r="O12" s="76"/>
      <c r="P12" s="77"/>
      <c r="R12" s="10" t="s">
        <v>11</v>
      </c>
      <c r="S12" s="95">
        <f>B12-b!B12</f>
        <v>0</v>
      </c>
      <c r="T12" s="95">
        <f>C12-b!C12</f>
        <v>0</v>
      </c>
      <c r="U12" s="95">
        <f>D12-b!D12</f>
        <v>0</v>
      </c>
      <c r="V12" s="96">
        <f>E12-b!E12</f>
        <v>0</v>
      </c>
    </row>
    <row r="13" spans="1:22" x14ac:dyDescent="0.25">
      <c r="A13" s="11" t="s">
        <v>12</v>
      </c>
      <c r="B13" s="32">
        <v>13164.42816442816</v>
      </c>
      <c r="C13" s="32">
        <v>19750</v>
      </c>
      <c r="D13" s="32">
        <v>18817.017405252693</v>
      </c>
      <c r="E13" s="33">
        <v>28000</v>
      </c>
      <c r="F13" s="91">
        <f t="shared" si="0"/>
        <v>37999.999999999993</v>
      </c>
      <c r="G13" s="11" t="s">
        <v>12</v>
      </c>
      <c r="H13" s="34">
        <v>0.625</v>
      </c>
      <c r="I13" s="35">
        <v>0.5</v>
      </c>
      <c r="J13" s="35">
        <v>0.42499999999999999</v>
      </c>
      <c r="K13" s="36">
        <v>0.42499999999999999</v>
      </c>
      <c r="M13" s="37">
        <v>38000</v>
      </c>
      <c r="N13" s="26"/>
      <c r="O13" s="76"/>
      <c r="P13" s="77"/>
      <c r="R13" s="11" t="s">
        <v>12</v>
      </c>
      <c r="S13" s="98">
        <f>B13-b!B13</f>
        <v>0</v>
      </c>
      <c r="T13" s="98">
        <f>C13-b!C13</f>
        <v>0</v>
      </c>
      <c r="U13" s="98">
        <f>D13-b!D13</f>
        <v>0</v>
      </c>
      <c r="V13" s="99">
        <f>E13-b!E13</f>
        <v>0</v>
      </c>
    </row>
    <row r="14" spans="1:22" x14ac:dyDescent="0.25">
      <c r="A14" s="12" t="s">
        <v>13</v>
      </c>
      <c r="B14" s="38">
        <v>0</v>
      </c>
      <c r="C14" s="38">
        <v>0</v>
      </c>
      <c r="D14" s="38">
        <v>7142.8571428571413</v>
      </c>
      <c r="E14" s="39">
        <v>0</v>
      </c>
      <c r="F14" s="91">
        <f t="shared" si="0"/>
        <v>2499.9999999999991</v>
      </c>
      <c r="G14" s="12" t="s">
        <v>13</v>
      </c>
      <c r="H14" s="40">
        <v>0.7</v>
      </c>
      <c r="I14" s="41">
        <v>0.45</v>
      </c>
      <c r="J14" s="41">
        <v>0.35</v>
      </c>
      <c r="K14" s="42">
        <v>0.4</v>
      </c>
      <c r="M14" s="43">
        <v>2500</v>
      </c>
      <c r="N14" s="26"/>
      <c r="O14" s="76"/>
      <c r="P14" s="77"/>
      <c r="R14" s="12" t="s">
        <v>13</v>
      </c>
      <c r="S14" s="100">
        <f>B14-b!B14</f>
        <v>0</v>
      </c>
      <c r="T14" s="100">
        <f>C14-b!C14</f>
        <v>0</v>
      </c>
      <c r="U14" s="100">
        <f>D14-b!D14</f>
        <v>0</v>
      </c>
      <c r="V14" s="101">
        <f>E14-b!E14</f>
        <v>0</v>
      </c>
    </row>
    <row r="15" spans="1:22" x14ac:dyDescent="0.25">
      <c r="A15" s="3"/>
      <c r="B15" s="44">
        <f>SUM(B8:B14)</f>
        <v>24999.999999999996</v>
      </c>
      <c r="C15" s="44">
        <f t="shared" ref="C15:E15" si="1">SUM(C8:C14)</f>
        <v>26000</v>
      </c>
      <c r="D15" s="44">
        <f t="shared" si="1"/>
        <v>28000</v>
      </c>
      <c r="E15" s="44">
        <f t="shared" si="1"/>
        <v>28000</v>
      </c>
      <c r="I15" s="3"/>
      <c r="M15" s="44"/>
      <c r="N15" s="45"/>
      <c r="O15" s="46"/>
    </row>
    <row r="16" spans="1:22" x14ac:dyDescent="0.25">
      <c r="A16" s="3"/>
      <c r="B16" s="44"/>
      <c r="C16" s="44"/>
      <c r="D16" s="44"/>
      <c r="E16" s="44"/>
      <c r="I16" s="3"/>
      <c r="M16" s="44"/>
      <c r="N16" s="45"/>
      <c r="O16" s="46"/>
    </row>
    <row r="17" spans="1:14" x14ac:dyDescent="0.25">
      <c r="A17" s="2" t="s">
        <v>23</v>
      </c>
      <c r="G17" s="2" t="s">
        <v>24</v>
      </c>
    </row>
    <row r="18" spans="1:14" x14ac:dyDescent="0.25">
      <c r="A18" t="s">
        <v>0</v>
      </c>
      <c r="G18" t="s">
        <v>0</v>
      </c>
    </row>
    <row r="19" spans="1:14" ht="26.4" x14ac:dyDescent="0.25">
      <c r="A19" s="4"/>
      <c r="B19" s="16" t="s">
        <v>1</v>
      </c>
      <c r="C19" s="17"/>
      <c r="D19" s="17"/>
      <c r="E19" s="18"/>
      <c r="G19" s="4"/>
      <c r="H19" s="16" t="s">
        <v>1</v>
      </c>
      <c r="I19" s="17"/>
      <c r="J19" s="17"/>
      <c r="K19" s="18"/>
      <c r="L19" s="3"/>
      <c r="M19" s="48" t="s">
        <v>25</v>
      </c>
    </row>
    <row r="20" spans="1:14" x14ac:dyDescent="0.25">
      <c r="A20" s="7" t="s">
        <v>2</v>
      </c>
      <c r="B20" s="5" t="s">
        <v>3</v>
      </c>
      <c r="C20" s="5" t="s">
        <v>4</v>
      </c>
      <c r="D20" s="5" t="s">
        <v>5</v>
      </c>
      <c r="E20" s="8" t="s">
        <v>6</v>
      </c>
      <c r="G20" s="7" t="s">
        <v>2</v>
      </c>
      <c r="H20" s="5" t="s">
        <v>3</v>
      </c>
      <c r="I20" s="5" t="s">
        <v>4</v>
      </c>
      <c r="J20" s="5" t="s">
        <v>5</v>
      </c>
      <c r="K20" s="8" t="s">
        <v>6</v>
      </c>
      <c r="L20" s="3"/>
      <c r="M20" s="49" t="s">
        <v>26</v>
      </c>
    </row>
    <row r="21" spans="1:14" x14ac:dyDescent="0.25">
      <c r="A21" s="10" t="s">
        <v>7</v>
      </c>
      <c r="B21" s="50"/>
      <c r="C21" s="9">
        <v>13</v>
      </c>
      <c r="D21" s="9">
        <v>10.65</v>
      </c>
      <c r="E21" s="51">
        <v>9.6</v>
      </c>
      <c r="G21" s="10" t="s">
        <v>7</v>
      </c>
      <c r="H21" s="52">
        <f t="shared" ref="H21:K27" si="2">H$29*$M21</f>
        <v>0.3</v>
      </c>
      <c r="I21" s="53">
        <f t="shared" si="2"/>
        <v>0.3</v>
      </c>
      <c r="J21" s="53">
        <f t="shared" si="2"/>
        <v>0.44999999999999996</v>
      </c>
      <c r="K21" s="54">
        <f t="shared" si="2"/>
        <v>0.44999999999999996</v>
      </c>
      <c r="L21" s="3"/>
      <c r="M21" s="30">
        <v>30</v>
      </c>
    </row>
    <row r="22" spans="1:14" x14ac:dyDescent="0.25">
      <c r="A22" s="10" t="s">
        <v>8</v>
      </c>
      <c r="B22" s="9">
        <v>17.399999999999999</v>
      </c>
      <c r="C22" s="9">
        <v>14.1</v>
      </c>
      <c r="D22" s="9">
        <v>11.2</v>
      </c>
      <c r="E22" s="51">
        <v>9.4499999999999993</v>
      </c>
      <c r="G22" s="10" t="s">
        <v>8</v>
      </c>
      <c r="H22" s="55">
        <f t="shared" si="2"/>
        <v>0.4</v>
      </c>
      <c r="I22" s="47">
        <f t="shared" si="2"/>
        <v>0.4</v>
      </c>
      <c r="J22" s="47">
        <f t="shared" si="2"/>
        <v>0.6</v>
      </c>
      <c r="K22" s="56">
        <f t="shared" si="2"/>
        <v>0.6</v>
      </c>
      <c r="L22" s="3"/>
      <c r="M22" s="30">
        <v>40</v>
      </c>
    </row>
    <row r="23" spans="1:14" x14ac:dyDescent="0.25">
      <c r="A23" s="10" t="s">
        <v>9</v>
      </c>
      <c r="B23" s="9">
        <v>17.399999999999999</v>
      </c>
      <c r="C23" s="9">
        <v>14.22</v>
      </c>
      <c r="D23" s="9">
        <v>11</v>
      </c>
      <c r="E23" s="51">
        <v>9.5</v>
      </c>
      <c r="G23" s="10" t="s">
        <v>9</v>
      </c>
      <c r="H23" s="55">
        <f t="shared" si="2"/>
        <v>0.8</v>
      </c>
      <c r="I23" s="47">
        <f t="shared" si="2"/>
        <v>0.8</v>
      </c>
      <c r="J23" s="47">
        <f t="shared" si="2"/>
        <v>1.2</v>
      </c>
      <c r="K23" s="56">
        <f t="shared" si="2"/>
        <v>1.2</v>
      </c>
      <c r="L23" s="3"/>
      <c r="M23" s="30">
        <v>80</v>
      </c>
    </row>
    <row r="24" spans="1:14" x14ac:dyDescent="0.25">
      <c r="A24" s="10" t="s">
        <v>10</v>
      </c>
      <c r="B24" s="57"/>
      <c r="C24" s="9">
        <v>14.3</v>
      </c>
      <c r="D24" s="9">
        <v>11.25</v>
      </c>
      <c r="E24" s="51">
        <v>9.6</v>
      </c>
      <c r="G24" s="10" t="s">
        <v>10</v>
      </c>
      <c r="H24" s="55">
        <f t="shared" si="2"/>
        <v>0.70000000000000007</v>
      </c>
      <c r="I24" s="47">
        <f t="shared" si="2"/>
        <v>0.70000000000000007</v>
      </c>
      <c r="J24" s="47">
        <f t="shared" si="2"/>
        <v>1.05</v>
      </c>
      <c r="K24" s="56">
        <f t="shared" si="2"/>
        <v>1.05</v>
      </c>
      <c r="L24" s="3"/>
      <c r="M24" s="30">
        <v>70</v>
      </c>
    </row>
    <row r="25" spans="1:14" x14ac:dyDescent="0.25">
      <c r="A25" s="10" t="s">
        <v>11</v>
      </c>
      <c r="B25" s="9">
        <v>17.5</v>
      </c>
      <c r="C25" s="9">
        <v>13.8</v>
      </c>
      <c r="D25" s="9">
        <v>11.4</v>
      </c>
      <c r="E25" s="51">
        <v>9.6</v>
      </c>
      <c r="G25" s="10" t="s">
        <v>11</v>
      </c>
      <c r="H25" s="55">
        <f t="shared" si="2"/>
        <v>0.70000000000000007</v>
      </c>
      <c r="I25" s="47">
        <f t="shared" si="2"/>
        <v>0.70000000000000007</v>
      </c>
      <c r="J25" s="47">
        <f t="shared" si="2"/>
        <v>1.05</v>
      </c>
      <c r="K25" s="56">
        <f t="shared" si="2"/>
        <v>1.05</v>
      </c>
      <c r="L25" s="3"/>
      <c r="M25" s="30">
        <v>70</v>
      </c>
    </row>
    <row r="26" spans="1:14" x14ac:dyDescent="0.25">
      <c r="A26" s="11" t="s">
        <v>12</v>
      </c>
      <c r="B26" s="58">
        <f>b!B26*0.95</f>
        <v>17.337499999999999</v>
      </c>
      <c r="C26" s="58">
        <f>b!C26*0.95</f>
        <v>13.205</v>
      </c>
      <c r="D26" s="58">
        <f>b!D26*0.95</f>
        <v>10.83</v>
      </c>
      <c r="E26" s="58">
        <f>b!E26*0.95</f>
        <v>8.4550000000000001</v>
      </c>
      <c r="G26" s="11" t="s">
        <v>12</v>
      </c>
      <c r="H26" s="60">
        <f t="shared" si="2"/>
        <v>0</v>
      </c>
      <c r="I26" s="61">
        <f t="shared" si="2"/>
        <v>0</v>
      </c>
      <c r="J26" s="61">
        <f t="shared" si="2"/>
        <v>0</v>
      </c>
      <c r="K26" s="62">
        <f t="shared" si="2"/>
        <v>0</v>
      </c>
      <c r="L26" s="3"/>
      <c r="M26" s="30">
        <v>0</v>
      </c>
    </row>
    <row r="27" spans="1:14" x14ac:dyDescent="0.25">
      <c r="A27" s="12" t="s">
        <v>13</v>
      </c>
      <c r="B27" s="63">
        <v>19.75</v>
      </c>
      <c r="C27" s="63">
        <v>13.9</v>
      </c>
      <c r="D27" s="63">
        <v>10.75</v>
      </c>
      <c r="E27" s="64">
        <v>9.4</v>
      </c>
      <c r="G27" s="12" t="s">
        <v>13</v>
      </c>
      <c r="H27" s="65">
        <f t="shared" si="2"/>
        <v>0.5</v>
      </c>
      <c r="I27" s="66">
        <f t="shared" si="2"/>
        <v>0.5</v>
      </c>
      <c r="J27" s="66">
        <f t="shared" si="2"/>
        <v>0.75</v>
      </c>
      <c r="K27" s="67">
        <f t="shared" si="2"/>
        <v>0.75</v>
      </c>
      <c r="M27" s="43">
        <v>50</v>
      </c>
    </row>
    <row r="28" spans="1:14" ht="9" customHeight="1" x14ac:dyDescent="0.25">
      <c r="A28" s="3"/>
      <c r="B28" s="47"/>
      <c r="C28" s="47"/>
      <c r="D28" s="47"/>
      <c r="E28" s="47"/>
    </row>
    <row r="29" spans="1:14" x14ac:dyDescent="0.25">
      <c r="G29" s="13" t="s">
        <v>27</v>
      </c>
      <c r="H29" s="68">
        <v>0.01</v>
      </c>
      <c r="I29" s="69">
        <v>0.01</v>
      </c>
      <c r="J29" s="69">
        <v>1.4999999999999999E-2</v>
      </c>
      <c r="K29" s="70">
        <v>1.4999999999999999E-2</v>
      </c>
    </row>
    <row r="30" spans="1:14" x14ac:dyDescent="0.25">
      <c r="N30" s="3"/>
    </row>
    <row r="31" spans="1:14" x14ac:dyDescent="0.25">
      <c r="A31" s="2" t="s">
        <v>14</v>
      </c>
      <c r="N31" s="3"/>
    </row>
    <row r="32" spans="1:14" x14ac:dyDescent="0.25">
      <c r="A32" t="s">
        <v>15</v>
      </c>
    </row>
    <row r="33" spans="1:12" x14ac:dyDescent="0.25">
      <c r="A33" s="14"/>
      <c r="B33" s="72" t="s">
        <v>3</v>
      </c>
      <c r="C33" s="72" t="s">
        <v>4</v>
      </c>
      <c r="D33" s="72" t="s">
        <v>5</v>
      </c>
      <c r="E33" s="72" t="s">
        <v>6</v>
      </c>
      <c r="F33" s="75"/>
      <c r="L33" s="3"/>
    </row>
    <row r="34" spans="1:12" x14ac:dyDescent="0.25">
      <c r="A34" s="3"/>
      <c r="B34" s="73">
        <v>25000</v>
      </c>
      <c r="C34" s="73">
        <v>26000</v>
      </c>
      <c r="D34" s="73">
        <v>28000</v>
      </c>
      <c r="E34" s="73">
        <v>28000</v>
      </c>
      <c r="F34" s="74"/>
      <c r="L34" s="3"/>
    </row>
    <row r="35" spans="1:12" x14ac:dyDescent="0.25">
      <c r="A35" s="3"/>
      <c r="B35" s="44"/>
      <c r="C35" s="44"/>
      <c r="D35" s="44"/>
      <c r="E35" s="44"/>
      <c r="F35" s="74"/>
      <c r="L35" s="3"/>
    </row>
    <row r="37" spans="1:12" x14ac:dyDescent="0.25">
      <c r="A37" s="2"/>
    </row>
    <row r="38" spans="1:12" x14ac:dyDescent="0.25">
      <c r="E38" s="71"/>
    </row>
    <row r="40" spans="1:12" x14ac:dyDescent="0.25">
      <c r="D40" s="13"/>
    </row>
    <row r="41" spans="1:12" x14ac:dyDescent="0.25">
      <c r="E41" s="74"/>
    </row>
    <row r="42" spans="1:12" x14ac:dyDescent="0.25">
      <c r="E42" s="76"/>
    </row>
    <row r="43" spans="1:12" x14ac:dyDescent="0.25">
      <c r="A43" s="3"/>
      <c r="B43" s="3"/>
      <c r="C43" s="3"/>
      <c r="D43" s="3"/>
      <c r="E43" s="3"/>
      <c r="L43" s="3"/>
    </row>
    <row r="44" spans="1:12" x14ac:dyDescent="0.25">
      <c r="A44" s="2"/>
      <c r="C44" s="83"/>
      <c r="D44" s="83"/>
      <c r="E44" s="83"/>
    </row>
    <row r="45" spans="1:12" x14ac:dyDescent="0.25">
      <c r="C45" s="76"/>
      <c r="D45" s="78"/>
      <c r="E45" s="74"/>
      <c r="G45" s="79"/>
    </row>
    <row r="46" spans="1:12" x14ac:dyDescent="0.25">
      <c r="C46" s="76"/>
      <c r="D46" s="78"/>
      <c r="E46" s="74"/>
      <c r="G46" s="79"/>
    </row>
    <row r="47" spans="1:12" x14ac:dyDescent="0.25">
      <c r="B47" s="74"/>
      <c r="C47" s="78"/>
      <c r="D47" s="74"/>
      <c r="E47" s="74"/>
      <c r="G47" s="79"/>
    </row>
    <row r="48" spans="1:12" x14ac:dyDescent="0.25">
      <c r="B48" s="74"/>
      <c r="C48" s="78"/>
      <c r="D48" s="74"/>
      <c r="E48" s="74"/>
      <c r="G48" s="79"/>
    </row>
    <row r="49" spans="2:7" x14ac:dyDescent="0.25">
      <c r="B49" s="74"/>
      <c r="C49" s="78"/>
      <c r="D49" s="74"/>
      <c r="E49" s="74"/>
      <c r="G49" s="80"/>
    </row>
    <row r="50" spans="2:7" x14ac:dyDescent="0.25">
      <c r="B50" s="74"/>
      <c r="C50" s="78"/>
      <c r="D50" s="74"/>
      <c r="E50" s="74"/>
      <c r="F50" s="75"/>
    </row>
    <row r="51" spans="2:7" x14ac:dyDescent="0.25">
      <c r="B51" s="74"/>
      <c r="C51" s="78"/>
      <c r="D51" s="74"/>
      <c r="E51" s="74"/>
      <c r="F51" s="75"/>
    </row>
    <row r="52" spans="2:7" x14ac:dyDescent="0.25">
      <c r="B52" s="74"/>
      <c r="C52" s="78"/>
      <c r="D52" s="74"/>
      <c r="E52" s="74"/>
      <c r="F52" s="75"/>
    </row>
    <row r="53" spans="2:7" x14ac:dyDescent="0.25">
      <c r="B53" s="74"/>
      <c r="C53" s="78"/>
      <c r="D53" s="74"/>
      <c r="E53" s="74"/>
      <c r="F53" s="75"/>
    </row>
    <row r="54" spans="2:7" x14ac:dyDescent="0.25">
      <c r="E54" s="81"/>
      <c r="F54" s="75"/>
    </row>
    <row r="55" spans="2:7" x14ac:dyDescent="0.25">
      <c r="E55" s="81"/>
      <c r="F55" s="75"/>
    </row>
    <row r="56" spans="2:7" x14ac:dyDescent="0.25">
      <c r="B56" s="74"/>
      <c r="C56" s="78"/>
      <c r="D56" s="74"/>
      <c r="F56" s="75"/>
    </row>
    <row r="57" spans="2:7" x14ac:dyDescent="0.25">
      <c r="B57" s="74"/>
      <c r="C57" s="78"/>
      <c r="D57" s="74"/>
      <c r="E57" s="74"/>
      <c r="F57" s="75"/>
    </row>
    <row r="58" spans="2:7" x14ac:dyDescent="0.25">
      <c r="B58" s="74"/>
      <c r="C58" s="78"/>
      <c r="D58" s="74"/>
      <c r="E58" s="74"/>
      <c r="F58" s="75"/>
    </row>
    <row r="59" spans="2:7" x14ac:dyDescent="0.25">
      <c r="B59" s="74"/>
      <c r="C59" s="78"/>
      <c r="D59" s="74"/>
      <c r="E59" s="74"/>
      <c r="F59" s="75"/>
    </row>
    <row r="60" spans="2:7" x14ac:dyDescent="0.25">
      <c r="C60" s="76"/>
      <c r="D60" s="78"/>
      <c r="E60" s="74"/>
      <c r="F60" s="75"/>
    </row>
    <row r="61" spans="2:7" x14ac:dyDescent="0.25">
      <c r="B61" s="74"/>
      <c r="C61" s="82"/>
      <c r="D61" s="74"/>
    </row>
    <row r="62" spans="2:7" x14ac:dyDescent="0.25">
      <c r="B62" s="74"/>
      <c r="C62" s="82"/>
      <c r="D62" s="74"/>
    </row>
  </sheetData>
  <pageMargins left="0.7" right="0.7" top="0.75" bottom="0.75" header="0.3" footer="0.3"/>
  <pageSetup paperSize="9"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F2C0C-9397-4388-99BC-CF3142EA6A17}">
  <dimension ref="A1:V62"/>
  <sheetViews>
    <sheetView workbookViewId="0">
      <selection activeCell="P8" sqref="P8"/>
    </sheetView>
  </sheetViews>
  <sheetFormatPr defaultColWidth="8.77734375" defaultRowHeight="13.2" x14ac:dyDescent="0.25"/>
  <cols>
    <col min="1" max="1" width="9.109375" customWidth="1"/>
    <col min="2" max="2" width="8.109375" bestFit="1" customWidth="1"/>
    <col min="3" max="4" width="7.88671875" bestFit="1" customWidth="1"/>
    <col min="5" max="5" width="10.33203125" customWidth="1"/>
    <col min="6" max="6" width="6.33203125" bestFit="1" customWidth="1"/>
    <col min="7" max="7" width="11.5546875" customWidth="1"/>
    <col min="9" max="9" width="6.88671875" bestFit="1" customWidth="1"/>
    <col min="10" max="10" width="7.33203125" bestFit="1" customWidth="1"/>
    <col min="11" max="11" width="8.33203125" customWidth="1"/>
    <col min="12" max="12" width="2.5546875" customWidth="1"/>
    <col min="13" max="13" width="9.44140625" customWidth="1"/>
    <col min="14" max="14" width="3.109375" customWidth="1"/>
    <col min="15" max="15" width="16.77734375" bestFit="1" customWidth="1"/>
    <col min="16" max="16" width="13.109375" bestFit="1" customWidth="1"/>
  </cols>
  <sheetData>
    <row r="1" spans="1:22" ht="17.399999999999999" x14ac:dyDescent="0.3">
      <c r="A1" s="1" t="s">
        <v>28</v>
      </c>
    </row>
    <row r="3" spans="1:22" x14ac:dyDescent="0.25">
      <c r="M3" s="14"/>
    </row>
    <row r="4" spans="1:22" x14ac:dyDescent="0.25">
      <c r="A4" s="2" t="s">
        <v>16</v>
      </c>
      <c r="G4" s="2" t="s">
        <v>17</v>
      </c>
      <c r="M4" s="15" t="s">
        <v>18</v>
      </c>
    </row>
    <row r="5" spans="1:22" x14ac:dyDescent="0.25">
      <c r="A5" t="s">
        <v>29</v>
      </c>
      <c r="G5" t="s">
        <v>19</v>
      </c>
      <c r="M5" s="15" t="s">
        <v>20</v>
      </c>
    </row>
    <row r="6" spans="1:22" x14ac:dyDescent="0.25">
      <c r="A6" s="4"/>
      <c r="B6" s="16" t="s">
        <v>1</v>
      </c>
      <c r="C6" s="17"/>
      <c r="D6" s="17"/>
      <c r="E6" s="18"/>
      <c r="G6" s="4"/>
      <c r="H6" s="16" t="s">
        <v>1</v>
      </c>
      <c r="I6" s="17"/>
      <c r="J6" s="17"/>
      <c r="K6" s="18"/>
      <c r="M6" s="6" t="s">
        <v>21</v>
      </c>
      <c r="P6" s="75"/>
    </row>
    <row r="7" spans="1:22" x14ac:dyDescent="0.25">
      <c r="A7" s="7" t="s">
        <v>2</v>
      </c>
      <c r="B7" s="5" t="s">
        <v>3</v>
      </c>
      <c r="C7" s="5" t="s">
        <v>4</v>
      </c>
      <c r="D7" s="5" t="s">
        <v>5</v>
      </c>
      <c r="E7" s="8" t="s">
        <v>6</v>
      </c>
      <c r="G7" s="7" t="s">
        <v>2</v>
      </c>
      <c r="H7" s="5" t="s">
        <v>3</v>
      </c>
      <c r="I7" s="5" t="s">
        <v>4</v>
      </c>
      <c r="J7" s="5" t="s">
        <v>5</v>
      </c>
      <c r="K7" s="8" t="s">
        <v>6</v>
      </c>
      <c r="M7" s="19" t="s">
        <v>22</v>
      </c>
      <c r="P7" s="75"/>
      <c r="R7" s="92" t="s">
        <v>123</v>
      </c>
      <c r="S7" s="93" t="s">
        <v>3</v>
      </c>
      <c r="T7" s="93" t="s">
        <v>4</v>
      </c>
      <c r="U7" s="93" t="s">
        <v>5</v>
      </c>
      <c r="V7" s="94" t="s">
        <v>6</v>
      </c>
    </row>
    <row r="8" spans="1:22" x14ac:dyDescent="0.25">
      <c r="A8" s="10" t="s">
        <v>7</v>
      </c>
      <c r="B8" s="20">
        <v>0</v>
      </c>
      <c r="C8" s="20">
        <v>6250</v>
      </c>
      <c r="D8" s="20">
        <v>0</v>
      </c>
      <c r="E8" s="21">
        <v>0</v>
      </c>
      <c r="F8" s="91">
        <f t="shared" ref="F8:F14" si="0">SUMPRODUCT(B8:E8,H8:K8)</f>
        <v>2500</v>
      </c>
      <c r="G8" s="10" t="s">
        <v>7</v>
      </c>
      <c r="H8" s="22"/>
      <c r="I8" s="23">
        <v>0.4</v>
      </c>
      <c r="J8" s="23">
        <v>0.375</v>
      </c>
      <c r="K8" s="24">
        <v>0.25</v>
      </c>
      <c r="M8" s="25">
        <v>2500</v>
      </c>
      <c r="N8" s="26"/>
      <c r="O8" s="76" t="s">
        <v>34</v>
      </c>
      <c r="P8" s="76">
        <f>SUMPRODUCT(B8:E14,B21:E27)+SUMPRODUCT(B8:E14,H21:K27)</f>
        <v>1431468.8249359573</v>
      </c>
      <c r="R8" s="10" t="s">
        <v>7</v>
      </c>
      <c r="S8" s="95">
        <f>B8-b!B8</f>
        <v>0</v>
      </c>
      <c r="T8" s="95">
        <f>C8-b!C8</f>
        <v>0</v>
      </c>
      <c r="U8" s="95">
        <f>D8-b!D8</f>
        <v>0</v>
      </c>
      <c r="V8" s="96">
        <f>E8-b!E8</f>
        <v>0</v>
      </c>
    </row>
    <row r="9" spans="1:22" x14ac:dyDescent="0.25">
      <c r="A9" s="10" t="s">
        <v>8</v>
      </c>
      <c r="B9" s="20">
        <v>4285.7142857142862</v>
      </c>
      <c r="C9" s="20">
        <v>0</v>
      </c>
      <c r="D9" s="20">
        <v>0</v>
      </c>
      <c r="E9" s="21">
        <v>0</v>
      </c>
      <c r="F9" s="91">
        <f t="shared" si="0"/>
        <v>3000</v>
      </c>
      <c r="G9" s="10" t="s">
        <v>8</v>
      </c>
      <c r="H9" s="27">
        <v>0.7</v>
      </c>
      <c r="I9" s="28">
        <v>0.5</v>
      </c>
      <c r="J9" s="28">
        <v>0.35</v>
      </c>
      <c r="K9" s="29">
        <v>0.25</v>
      </c>
      <c r="M9" s="30">
        <v>3000</v>
      </c>
      <c r="N9" s="26"/>
      <c r="O9" s="76"/>
      <c r="P9" s="77"/>
      <c r="R9" s="10" t="s">
        <v>8</v>
      </c>
      <c r="S9" s="95">
        <f>B9-b!B9</f>
        <v>0</v>
      </c>
      <c r="T9" s="95">
        <f>C9-b!C9</f>
        <v>0</v>
      </c>
      <c r="U9" s="95">
        <f>D9-b!D9</f>
        <v>0</v>
      </c>
      <c r="V9" s="96">
        <f>E9-b!E9</f>
        <v>0</v>
      </c>
    </row>
    <row r="10" spans="1:22" x14ac:dyDescent="0.25">
      <c r="A10" s="10" t="s">
        <v>9</v>
      </c>
      <c r="B10" s="20">
        <v>3703.7037037037035</v>
      </c>
      <c r="C10" s="20">
        <v>0</v>
      </c>
      <c r="D10" s="20">
        <v>0</v>
      </c>
      <c r="E10" s="21">
        <v>0</v>
      </c>
      <c r="F10" s="91">
        <f t="shared" si="0"/>
        <v>2500</v>
      </c>
      <c r="G10" s="10" t="s">
        <v>9</v>
      </c>
      <c r="H10" s="27">
        <v>0.67500000000000004</v>
      </c>
      <c r="I10" s="28">
        <v>0.45</v>
      </c>
      <c r="J10" s="28">
        <v>0.4</v>
      </c>
      <c r="K10" s="29">
        <v>0.25</v>
      </c>
      <c r="M10" s="30">
        <v>2500</v>
      </c>
      <c r="N10" s="26"/>
      <c r="O10" s="76"/>
      <c r="P10" s="77"/>
      <c r="R10" s="10" t="s">
        <v>9</v>
      </c>
      <c r="S10" s="95">
        <f>B10-b!B10</f>
        <v>0</v>
      </c>
      <c r="T10" s="95">
        <f>C10-b!C10</f>
        <v>0</v>
      </c>
      <c r="U10" s="95">
        <f>D10-b!D10</f>
        <v>0</v>
      </c>
      <c r="V10" s="96">
        <f>E10-b!E10</f>
        <v>0</v>
      </c>
    </row>
    <row r="11" spans="1:22" x14ac:dyDescent="0.25">
      <c r="A11" s="10" t="s">
        <v>10</v>
      </c>
      <c r="B11" s="20">
        <v>0</v>
      </c>
      <c r="C11" s="20">
        <v>0</v>
      </c>
      <c r="D11" s="31">
        <v>2040.125451890166</v>
      </c>
      <c r="E11" s="21">
        <v>0</v>
      </c>
      <c r="F11" s="91">
        <f t="shared" si="0"/>
        <v>714.04390816155808</v>
      </c>
      <c r="G11" s="10" t="s">
        <v>10</v>
      </c>
      <c r="H11" s="22"/>
      <c r="I11" s="28">
        <v>0.45</v>
      </c>
      <c r="J11" s="28">
        <v>0.35</v>
      </c>
      <c r="K11" s="29">
        <v>0.2</v>
      </c>
      <c r="M11" s="30">
        <v>2600</v>
      </c>
      <c r="N11" s="26"/>
      <c r="O11" s="76"/>
      <c r="P11" s="77"/>
      <c r="R11" s="10" t="s">
        <v>10</v>
      </c>
      <c r="S11" s="95">
        <f>B11-b!B11</f>
        <v>0</v>
      </c>
      <c r="T11" s="95">
        <f>C11-b!C11</f>
        <v>0</v>
      </c>
      <c r="U11" s="97">
        <f>D11-b!D11</f>
        <v>0</v>
      </c>
      <c r="V11" s="96">
        <f>E11-b!E11</f>
        <v>0</v>
      </c>
    </row>
    <row r="12" spans="1:22" x14ac:dyDescent="0.25">
      <c r="A12" s="10" t="s">
        <v>11</v>
      </c>
      <c r="B12" s="20">
        <v>3846.1538461538462</v>
      </c>
      <c r="C12" s="20">
        <v>0</v>
      </c>
      <c r="D12" s="20">
        <v>0</v>
      </c>
      <c r="E12" s="21">
        <v>0</v>
      </c>
      <c r="F12" s="91">
        <f t="shared" si="0"/>
        <v>2500</v>
      </c>
      <c r="G12" s="10" t="s">
        <v>11</v>
      </c>
      <c r="H12" s="27">
        <v>0.65</v>
      </c>
      <c r="I12" s="28">
        <v>0.45</v>
      </c>
      <c r="J12" s="28">
        <v>0.4</v>
      </c>
      <c r="K12" s="29">
        <v>0.25</v>
      </c>
      <c r="M12" s="30">
        <v>2500</v>
      </c>
      <c r="N12" s="26"/>
      <c r="O12" s="76"/>
      <c r="P12" s="77"/>
      <c r="R12" s="10" t="s">
        <v>11</v>
      </c>
      <c r="S12" s="95">
        <f>B12-b!B12</f>
        <v>0</v>
      </c>
      <c r="T12" s="95">
        <f>C12-b!C12</f>
        <v>0</v>
      </c>
      <c r="U12" s="95">
        <f>D12-b!D12</f>
        <v>0</v>
      </c>
      <c r="V12" s="96">
        <f>E12-b!E12</f>
        <v>0</v>
      </c>
    </row>
    <row r="13" spans="1:22" x14ac:dyDescent="0.25">
      <c r="A13" s="11" t="s">
        <v>12</v>
      </c>
      <c r="B13" s="32">
        <v>13164.42816442816</v>
      </c>
      <c r="C13" s="32">
        <v>19750</v>
      </c>
      <c r="D13" s="32">
        <v>18817.017405252693</v>
      </c>
      <c r="E13" s="33">
        <v>28000</v>
      </c>
      <c r="F13" s="91">
        <f t="shared" si="0"/>
        <v>37999.999999999993</v>
      </c>
      <c r="G13" s="11" t="s">
        <v>12</v>
      </c>
      <c r="H13" s="34">
        <v>0.625</v>
      </c>
      <c r="I13" s="35">
        <v>0.5</v>
      </c>
      <c r="J13" s="35">
        <v>0.42499999999999999</v>
      </c>
      <c r="K13" s="36">
        <v>0.42499999999999999</v>
      </c>
      <c r="M13" s="37">
        <v>38000</v>
      </c>
      <c r="N13" s="26"/>
      <c r="R13" s="11" t="s">
        <v>12</v>
      </c>
      <c r="S13" s="98">
        <f>B13-b!B13</f>
        <v>0</v>
      </c>
      <c r="T13" s="98">
        <f>C13-b!C13</f>
        <v>0</v>
      </c>
      <c r="U13" s="98">
        <f>D13-b!D13</f>
        <v>0</v>
      </c>
      <c r="V13" s="99">
        <f>E13-b!E13</f>
        <v>0</v>
      </c>
    </row>
    <row r="14" spans="1:22" x14ac:dyDescent="0.25">
      <c r="A14" s="12" t="s">
        <v>13</v>
      </c>
      <c r="B14" s="38">
        <v>0</v>
      </c>
      <c r="C14" s="38">
        <v>0</v>
      </c>
      <c r="D14" s="38">
        <v>7142.8571428571413</v>
      </c>
      <c r="E14" s="39">
        <v>0</v>
      </c>
      <c r="F14" s="91">
        <f t="shared" si="0"/>
        <v>2499.9999999999991</v>
      </c>
      <c r="G14" s="12" t="s">
        <v>13</v>
      </c>
      <c r="H14" s="40">
        <v>0.7</v>
      </c>
      <c r="I14" s="41">
        <v>0.45</v>
      </c>
      <c r="J14" s="41">
        <v>0.35</v>
      </c>
      <c r="K14" s="42">
        <v>0.4</v>
      </c>
      <c r="M14" s="43">
        <v>2500</v>
      </c>
      <c r="N14" s="26"/>
      <c r="R14" s="12" t="s">
        <v>13</v>
      </c>
      <c r="S14" s="100">
        <f>B14-b!B14</f>
        <v>0</v>
      </c>
      <c r="T14" s="100">
        <f>C14-b!C14</f>
        <v>0</v>
      </c>
      <c r="U14" s="100">
        <f>D14-b!D14</f>
        <v>0</v>
      </c>
      <c r="V14" s="101">
        <f>E14-b!E14</f>
        <v>0</v>
      </c>
    </row>
    <row r="15" spans="1:22" x14ac:dyDescent="0.25">
      <c r="A15" s="3"/>
      <c r="B15" s="44">
        <f>SUM(B8:B14)</f>
        <v>24999.999999999996</v>
      </c>
      <c r="C15" s="44">
        <f t="shared" ref="C15:E15" si="1">SUM(C8:C14)</f>
        <v>26000</v>
      </c>
      <c r="D15" s="44">
        <f t="shared" si="1"/>
        <v>28000</v>
      </c>
      <c r="E15" s="44">
        <f t="shared" si="1"/>
        <v>28000</v>
      </c>
      <c r="I15" s="3"/>
      <c r="M15" s="44"/>
      <c r="N15" s="45"/>
    </row>
    <row r="16" spans="1:22" x14ac:dyDescent="0.25">
      <c r="A16" s="3"/>
      <c r="B16" s="44"/>
      <c r="C16" s="44"/>
      <c r="D16" s="44"/>
      <c r="E16" s="44"/>
      <c r="I16" s="3"/>
      <c r="M16" s="44"/>
      <c r="N16" s="45"/>
    </row>
    <row r="17" spans="1:14" x14ac:dyDescent="0.25">
      <c r="A17" s="2" t="s">
        <v>23</v>
      </c>
      <c r="G17" s="2" t="s">
        <v>24</v>
      </c>
    </row>
    <row r="18" spans="1:14" x14ac:dyDescent="0.25">
      <c r="A18" t="s">
        <v>0</v>
      </c>
      <c r="G18" t="s">
        <v>0</v>
      </c>
    </row>
    <row r="19" spans="1:14" ht="26.4" x14ac:dyDescent="0.25">
      <c r="A19" s="4"/>
      <c r="B19" s="16" t="s">
        <v>1</v>
      </c>
      <c r="C19" s="17"/>
      <c r="D19" s="17"/>
      <c r="E19" s="18"/>
      <c r="G19" s="4"/>
      <c r="H19" s="16" t="s">
        <v>1</v>
      </c>
      <c r="I19" s="17"/>
      <c r="J19" s="17"/>
      <c r="K19" s="18"/>
      <c r="L19" s="3"/>
      <c r="M19" s="48" t="s">
        <v>25</v>
      </c>
    </row>
    <row r="20" spans="1:14" x14ac:dyDescent="0.25">
      <c r="A20" s="7" t="s">
        <v>2</v>
      </c>
      <c r="B20" s="5" t="s">
        <v>3</v>
      </c>
      <c r="C20" s="5" t="s">
        <v>4</v>
      </c>
      <c r="D20" s="5" t="s">
        <v>5</v>
      </c>
      <c r="E20" s="8" t="s">
        <v>6</v>
      </c>
      <c r="G20" s="7" t="s">
        <v>2</v>
      </c>
      <c r="H20" s="5" t="s">
        <v>3</v>
      </c>
      <c r="I20" s="5" t="s">
        <v>4</v>
      </c>
      <c r="J20" s="5" t="s">
        <v>5</v>
      </c>
      <c r="K20" s="8" t="s">
        <v>6</v>
      </c>
      <c r="L20" s="3"/>
      <c r="M20" s="49" t="s">
        <v>26</v>
      </c>
    </row>
    <row r="21" spans="1:14" x14ac:dyDescent="0.25">
      <c r="A21" s="10" t="s">
        <v>7</v>
      </c>
      <c r="B21" s="50"/>
      <c r="C21" s="9">
        <v>13</v>
      </c>
      <c r="D21" s="9">
        <v>10.65</v>
      </c>
      <c r="E21" s="51">
        <v>9.6</v>
      </c>
      <c r="G21" s="10" t="s">
        <v>7</v>
      </c>
      <c r="H21" s="52">
        <f t="shared" ref="H21:K27" si="2">H$29*$M21</f>
        <v>0.3</v>
      </c>
      <c r="I21" s="53">
        <f t="shared" si="2"/>
        <v>0.3</v>
      </c>
      <c r="J21" s="53">
        <f t="shared" si="2"/>
        <v>0.44999999999999996</v>
      </c>
      <c r="K21" s="54">
        <f t="shared" si="2"/>
        <v>0.44999999999999996</v>
      </c>
      <c r="L21" s="3"/>
      <c r="M21" s="30">
        <v>30</v>
      </c>
    </row>
    <row r="22" spans="1:14" x14ac:dyDescent="0.25">
      <c r="A22" s="10" t="s">
        <v>8</v>
      </c>
      <c r="B22" s="9">
        <v>17.399999999999999</v>
      </c>
      <c r="C22" s="9">
        <v>14.1</v>
      </c>
      <c r="D22" s="9">
        <v>11.2</v>
      </c>
      <c r="E22" s="51">
        <v>9.4499999999999993</v>
      </c>
      <c r="G22" s="10" t="s">
        <v>8</v>
      </c>
      <c r="H22" s="55">
        <f t="shared" si="2"/>
        <v>0.4</v>
      </c>
      <c r="I22" s="47">
        <f t="shared" si="2"/>
        <v>0.4</v>
      </c>
      <c r="J22" s="47">
        <f t="shared" si="2"/>
        <v>0.6</v>
      </c>
      <c r="K22" s="56">
        <f t="shared" si="2"/>
        <v>0.6</v>
      </c>
      <c r="L22" s="3"/>
      <c r="M22" s="30">
        <v>40</v>
      </c>
    </row>
    <row r="23" spans="1:14" x14ac:dyDescent="0.25">
      <c r="A23" s="10" t="s">
        <v>9</v>
      </c>
      <c r="B23" s="9">
        <v>17.399999999999999</v>
      </c>
      <c r="C23" s="9">
        <v>14.22</v>
      </c>
      <c r="D23" s="9">
        <v>11</v>
      </c>
      <c r="E23" s="51">
        <v>9.5</v>
      </c>
      <c r="G23" s="10" t="s">
        <v>9</v>
      </c>
      <c r="H23" s="55">
        <f t="shared" si="2"/>
        <v>0.8</v>
      </c>
      <c r="I23" s="47">
        <f t="shared" si="2"/>
        <v>0.8</v>
      </c>
      <c r="J23" s="47">
        <f t="shared" si="2"/>
        <v>1.2</v>
      </c>
      <c r="K23" s="56">
        <f t="shared" si="2"/>
        <v>1.2</v>
      </c>
      <c r="L23" s="3"/>
      <c r="M23" s="30">
        <v>80</v>
      </c>
    </row>
    <row r="24" spans="1:14" x14ac:dyDescent="0.25">
      <c r="A24" s="10" t="s">
        <v>10</v>
      </c>
      <c r="B24" s="57"/>
      <c r="C24" s="9">
        <v>14.3</v>
      </c>
      <c r="D24" s="9">
        <v>11.25</v>
      </c>
      <c r="E24" s="51">
        <v>9.6</v>
      </c>
      <c r="G24" s="10" t="s">
        <v>10</v>
      </c>
      <c r="H24" s="55">
        <f t="shared" si="2"/>
        <v>0.70000000000000007</v>
      </c>
      <c r="I24" s="47">
        <f t="shared" si="2"/>
        <v>0.70000000000000007</v>
      </c>
      <c r="J24" s="47">
        <f t="shared" si="2"/>
        <v>1.05</v>
      </c>
      <c r="K24" s="56">
        <f t="shared" si="2"/>
        <v>1.05</v>
      </c>
      <c r="L24" s="3"/>
      <c r="M24" s="30">
        <v>70</v>
      </c>
    </row>
    <row r="25" spans="1:14" x14ac:dyDescent="0.25">
      <c r="A25" s="10" t="s">
        <v>11</v>
      </c>
      <c r="B25" s="9">
        <v>17.5</v>
      </c>
      <c r="C25" s="9">
        <v>13.8</v>
      </c>
      <c r="D25" s="9">
        <v>11.4</v>
      </c>
      <c r="E25" s="51">
        <v>9.6</v>
      </c>
      <c r="G25" s="10" t="s">
        <v>11</v>
      </c>
      <c r="H25" s="55">
        <f t="shared" si="2"/>
        <v>0.70000000000000007</v>
      </c>
      <c r="I25" s="47">
        <f t="shared" si="2"/>
        <v>0.70000000000000007</v>
      </c>
      <c r="J25" s="47">
        <f t="shared" si="2"/>
        <v>1.05</v>
      </c>
      <c r="K25" s="56">
        <f t="shared" si="2"/>
        <v>1.05</v>
      </c>
      <c r="L25" s="3"/>
      <c r="M25" s="30">
        <v>70</v>
      </c>
    </row>
    <row r="26" spans="1:14" x14ac:dyDescent="0.25">
      <c r="A26" s="11" t="s">
        <v>12</v>
      </c>
      <c r="B26" s="58">
        <f>b!B26*1.05</f>
        <v>19.162500000000001</v>
      </c>
      <c r="C26" s="58">
        <f>b!C26*1.05</f>
        <v>14.595000000000001</v>
      </c>
      <c r="D26" s="58">
        <f>b!D26*1.05</f>
        <v>11.97</v>
      </c>
      <c r="E26" s="58">
        <f>b!E26*1.05</f>
        <v>9.3450000000000006</v>
      </c>
      <c r="G26" s="11" t="s">
        <v>12</v>
      </c>
      <c r="H26" s="60">
        <f t="shared" si="2"/>
        <v>0</v>
      </c>
      <c r="I26" s="61">
        <f t="shared" si="2"/>
        <v>0</v>
      </c>
      <c r="J26" s="61">
        <f t="shared" si="2"/>
        <v>0</v>
      </c>
      <c r="K26" s="62">
        <f t="shared" si="2"/>
        <v>0</v>
      </c>
      <c r="L26" s="3"/>
      <c r="M26" s="30">
        <v>0</v>
      </c>
    </row>
    <row r="27" spans="1:14" x14ac:dyDescent="0.25">
      <c r="A27" s="12" t="s">
        <v>13</v>
      </c>
      <c r="B27" s="63">
        <v>19.75</v>
      </c>
      <c r="C27" s="63">
        <v>13.9</v>
      </c>
      <c r="D27" s="63">
        <v>10.75</v>
      </c>
      <c r="E27" s="64">
        <v>9.4</v>
      </c>
      <c r="G27" s="12" t="s">
        <v>13</v>
      </c>
      <c r="H27" s="65">
        <f t="shared" si="2"/>
        <v>0.5</v>
      </c>
      <c r="I27" s="66">
        <f t="shared" si="2"/>
        <v>0.5</v>
      </c>
      <c r="J27" s="66">
        <f t="shared" si="2"/>
        <v>0.75</v>
      </c>
      <c r="K27" s="67">
        <f t="shared" si="2"/>
        <v>0.75</v>
      </c>
      <c r="M27" s="43">
        <v>50</v>
      </c>
    </row>
    <row r="28" spans="1:14" ht="9" customHeight="1" x14ac:dyDescent="0.25">
      <c r="A28" s="3"/>
      <c r="B28" s="47"/>
      <c r="C28" s="47"/>
      <c r="D28" s="47"/>
      <c r="E28" s="47"/>
    </row>
    <row r="29" spans="1:14" x14ac:dyDescent="0.25">
      <c r="G29" s="13" t="s">
        <v>27</v>
      </c>
      <c r="H29" s="68">
        <v>0.01</v>
      </c>
      <c r="I29" s="69">
        <v>0.01</v>
      </c>
      <c r="J29" s="69">
        <v>1.4999999999999999E-2</v>
      </c>
      <c r="K29" s="70">
        <v>1.4999999999999999E-2</v>
      </c>
    </row>
    <row r="30" spans="1:14" x14ac:dyDescent="0.25">
      <c r="N30" s="3"/>
    </row>
    <row r="31" spans="1:14" x14ac:dyDescent="0.25">
      <c r="A31" s="2" t="s">
        <v>14</v>
      </c>
      <c r="N31" s="3"/>
    </row>
    <row r="32" spans="1:14" x14ac:dyDescent="0.25">
      <c r="A32" t="s">
        <v>15</v>
      </c>
    </row>
    <row r="33" spans="1:12" x14ac:dyDescent="0.25">
      <c r="A33" s="14"/>
      <c r="B33" s="72" t="s">
        <v>3</v>
      </c>
      <c r="C33" s="72" t="s">
        <v>4</v>
      </c>
      <c r="D33" s="72" t="s">
        <v>5</v>
      </c>
      <c r="E33" s="72" t="s">
        <v>6</v>
      </c>
      <c r="F33" s="75"/>
      <c r="L33" s="3"/>
    </row>
    <row r="34" spans="1:12" x14ac:dyDescent="0.25">
      <c r="A34" s="3"/>
      <c r="B34" s="73">
        <v>25000</v>
      </c>
      <c r="C34" s="73">
        <v>26000</v>
      </c>
      <c r="D34" s="73">
        <v>28000</v>
      </c>
      <c r="E34" s="73">
        <v>28000</v>
      </c>
      <c r="F34" s="74"/>
      <c r="L34" s="3"/>
    </row>
    <row r="35" spans="1:12" x14ac:dyDescent="0.25">
      <c r="A35" s="3"/>
      <c r="B35" s="44"/>
      <c r="C35" s="44"/>
      <c r="D35" s="44"/>
      <c r="E35" s="44"/>
      <c r="F35" s="74"/>
      <c r="L35" s="3"/>
    </row>
    <row r="37" spans="1:12" x14ac:dyDescent="0.25">
      <c r="A37" s="2"/>
    </row>
    <row r="38" spans="1:12" x14ac:dyDescent="0.25">
      <c r="E38" s="71"/>
    </row>
    <row r="40" spans="1:12" x14ac:dyDescent="0.25">
      <c r="D40" s="13"/>
    </row>
    <row r="41" spans="1:12" x14ac:dyDescent="0.25">
      <c r="E41" s="74"/>
    </row>
    <row r="42" spans="1:12" x14ac:dyDescent="0.25">
      <c r="E42" s="76"/>
    </row>
    <row r="43" spans="1:12" x14ac:dyDescent="0.25">
      <c r="A43" s="3"/>
      <c r="B43" s="3"/>
      <c r="C43" s="3"/>
      <c r="D43" s="3"/>
      <c r="E43" s="3"/>
      <c r="L43" s="3"/>
    </row>
    <row r="44" spans="1:12" x14ac:dyDescent="0.25">
      <c r="A44" s="2"/>
      <c r="C44" s="83"/>
      <c r="D44" s="83"/>
      <c r="E44" s="83"/>
    </row>
    <row r="45" spans="1:12" x14ac:dyDescent="0.25">
      <c r="C45" s="76"/>
      <c r="D45" s="78"/>
      <c r="E45" s="74"/>
      <c r="G45" s="79"/>
    </row>
    <row r="46" spans="1:12" x14ac:dyDescent="0.25">
      <c r="C46" s="76"/>
      <c r="D46" s="78"/>
      <c r="E46" s="74"/>
      <c r="G46" s="79"/>
    </row>
    <row r="47" spans="1:12" x14ac:dyDescent="0.25">
      <c r="B47" s="74"/>
      <c r="C47" s="78"/>
      <c r="D47" s="74"/>
      <c r="E47" s="74"/>
      <c r="G47" s="79"/>
    </row>
    <row r="48" spans="1:12" x14ac:dyDescent="0.25">
      <c r="B48" s="74"/>
      <c r="C48" s="78"/>
      <c r="D48" s="74"/>
      <c r="E48" s="74"/>
      <c r="G48" s="79"/>
    </row>
    <row r="49" spans="2:7" x14ac:dyDescent="0.25">
      <c r="B49" s="74"/>
      <c r="C49" s="78"/>
      <c r="D49" s="74"/>
      <c r="E49" s="74"/>
      <c r="G49" s="80"/>
    </row>
    <row r="50" spans="2:7" x14ac:dyDescent="0.25">
      <c r="B50" s="74"/>
      <c r="C50" s="78"/>
      <c r="D50" s="74"/>
      <c r="E50" s="74"/>
      <c r="F50" s="75"/>
    </row>
    <row r="51" spans="2:7" x14ac:dyDescent="0.25">
      <c r="B51" s="74"/>
      <c r="C51" s="78"/>
      <c r="D51" s="74"/>
      <c r="E51" s="74"/>
      <c r="F51" s="75"/>
    </row>
    <row r="52" spans="2:7" x14ac:dyDescent="0.25">
      <c r="B52" s="74"/>
      <c r="C52" s="78"/>
      <c r="D52" s="74"/>
      <c r="E52" s="74"/>
      <c r="F52" s="75"/>
    </row>
    <row r="53" spans="2:7" x14ac:dyDescent="0.25">
      <c r="B53" s="74"/>
      <c r="C53" s="78"/>
      <c r="D53" s="74"/>
      <c r="E53" s="74"/>
      <c r="F53" s="75"/>
    </row>
    <row r="54" spans="2:7" x14ac:dyDescent="0.25">
      <c r="E54" s="81"/>
      <c r="F54" s="75"/>
    </row>
    <row r="55" spans="2:7" x14ac:dyDescent="0.25">
      <c r="E55" s="81"/>
      <c r="F55" s="75"/>
    </row>
    <row r="56" spans="2:7" x14ac:dyDescent="0.25">
      <c r="B56" s="74"/>
      <c r="C56" s="78"/>
      <c r="D56" s="74"/>
      <c r="F56" s="75"/>
    </row>
    <row r="57" spans="2:7" x14ac:dyDescent="0.25">
      <c r="B57" s="74"/>
      <c r="C57" s="78"/>
      <c r="D57" s="74"/>
      <c r="E57" s="74"/>
      <c r="F57" s="75"/>
    </row>
    <row r="58" spans="2:7" x14ac:dyDescent="0.25">
      <c r="B58" s="74"/>
      <c r="C58" s="78"/>
      <c r="D58" s="74"/>
      <c r="E58" s="74"/>
      <c r="F58" s="75"/>
    </row>
    <row r="59" spans="2:7" x14ac:dyDescent="0.25">
      <c r="B59" s="74"/>
      <c r="C59" s="78"/>
      <c r="D59" s="74"/>
      <c r="E59" s="74"/>
      <c r="F59" s="75"/>
    </row>
    <row r="60" spans="2:7" x14ac:dyDescent="0.25">
      <c r="C60" s="76"/>
      <c r="D60" s="78"/>
      <c r="E60" s="74"/>
      <c r="F60" s="75"/>
    </row>
    <row r="61" spans="2:7" x14ac:dyDescent="0.25">
      <c r="B61" s="74"/>
      <c r="C61" s="82"/>
      <c r="D61" s="74"/>
    </row>
    <row r="62" spans="2:7" x14ac:dyDescent="0.25">
      <c r="B62" s="74"/>
      <c r="C62" s="82"/>
      <c r="D62" s="74"/>
    </row>
  </sheetData>
  <pageMargins left="0.7" right="0.7" top="0.75" bottom="0.75" header="0.3" footer="0.3"/>
  <pageSetup paperSize="9"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7E09CC-3A59-4C14-89C4-96680317A1AB}">
  <dimension ref="A1:P62"/>
  <sheetViews>
    <sheetView workbookViewId="0">
      <selection activeCell="O12" sqref="O12"/>
    </sheetView>
  </sheetViews>
  <sheetFormatPr defaultColWidth="8.77734375" defaultRowHeight="13.2" x14ac:dyDescent="0.25"/>
  <cols>
    <col min="1" max="1" width="9.109375" customWidth="1"/>
    <col min="2" max="2" width="8.109375" bestFit="1" customWidth="1"/>
    <col min="3" max="4" width="7.88671875" bestFit="1" customWidth="1"/>
    <col min="5" max="5" width="10.33203125" customWidth="1"/>
    <col min="6" max="6" width="6.33203125" bestFit="1" customWidth="1"/>
    <col min="7" max="7" width="11.5546875" customWidth="1"/>
    <col min="9" max="9" width="6.88671875" bestFit="1" customWidth="1"/>
    <col min="10" max="10" width="7.33203125" bestFit="1" customWidth="1"/>
    <col min="11" max="11" width="8.33203125" customWidth="1"/>
    <col min="12" max="12" width="2.5546875" customWidth="1"/>
    <col min="13" max="13" width="9.44140625" customWidth="1"/>
    <col min="14" max="14" width="3.109375" customWidth="1"/>
    <col min="15" max="15" width="20.6640625" bestFit="1" customWidth="1"/>
    <col min="16" max="16" width="13.109375" bestFit="1" customWidth="1"/>
  </cols>
  <sheetData>
    <row r="1" spans="1:16" ht="17.399999999999999" x14ac:dyDescent="0.3">
      <c r="A1" s="1" t="s">
        <v>28</v>
      </c>
    </row>
    <row r="3" spans="1:16" x14ac:dyDescent="0.25">
      <c r="M3" s="14"/>
    </row>
    <row r="4" spans="1:16" x14ac:dyDescent="0.25">
      <c r="A4" s="2" t="s">
        <v>16</v>
      </c>
      <c r="G4" s="2" t="s">
        <v>17</v>
      </c>
      <c r="M4" s="15" t="s">
        <v>18</v>
      </c>
    </row>
    <row r="5" spans="1:16" x14ac:dyDescent="0.25">
      <c r="A5" t="s">
        <v>29</v>
      </c>
      <c r="G5" t="s">
        <v>19</v>
      </c>
      <c r="M5" s="15" t="s">
        <v>20</v>
      </c>
    </row>
    <row r="6" spans="1:16" x14ac:dyDescent="0.25">
      <c r="A6" s="4"/>
      <c r="B6" s="16" t="s">
        <v>1</v>
      </c>
      <c r="C6" s="17"/>
      <c r="D6" s="17"/>
      <c r="E6" s="18"/>
      <c r="G6" s="4"/>
      <c r="H6" s="16" t="s">
        <v>1</v>
      </c>
      <c r="I6" s="17"/>
      <c r="J6" s="17"/>
      <c r="K6" s="18"/>
      <c r="M6" s="6" t="s">
        <v>21</v>
      </c>
      <c r="P6" s="75"/>
    </row>
    <row r="7" spans="1:16" x14ac:dyDescent="0.25">
      <c r="A7" s="7" t="s">
        <v>2</v>
      </c>
      <c r="B7" s="5" t="s">
        <v>3</v>
      </c>
      <c r="C7" s="5" t="s">
        <v>4</v>
      </c>
      <c r="D7" s="5" t="s">
        <v>5</v>
      </c>
      <c r="E7" s="8" t="s">
        <v>6</v>
      </c>
      <c r="G7" s="7" t="s">
        <v>2</v>
      </c>
      <c r="H7" s="5" t="s">
        <v>3</v>
      </c>
      <c r="I7" s="5" t="s">
        <v>4</v>
      </c>
      <c r="J7" s="5" t="s">
        <v>5</v>
      </c>
      <c r="K7" s="8" t="s">
        <v>6</v>
      </c>
      <c r="M7" s="19" t="s">
        <v>22</v>
      </c>
      <c r="P7" s="75"/>
    </row>
    <row r="8" spans="1:16" x14ac:dyDescent="0.25">
      <c r="A8" s="10" t="s">
        <v>7</v>
      </c>
      <c r="B8" s="20">
        <v>0</v>
      </c>
      <c r="C8" s="20">
        <v>0</v>
      </c>
      <c r="D8" s="20">
        <v>6666.6666666666661</v>
      </c>
      <c r="E8" s="21">
        <v>0</v>
      </c>
      <c r="F8" s="91">
        <f t="shared" ref="F8:F14" si="0">SUMPRODUCT(B8:E8,H8:K8)</f>
        <v>2500</v>
      </c>
      <c r="G8" s="10" t="s">
        <v>7</v>
      </c>
      <c r="H8" s="22"/>
      <c r="I8" s="23">
        <v>0.4</v>
      </c>
      <c r="J8" s="23">
        <v>0.375</v>
      </c>
      <c r="K8" s="24">
        <v>0.25</v>
      </c>
      <c r="M8" s="25">
        <v>2500</v>
      </c>
      <c r="N8" s="26"/>
      <c r="O8" s="76" t="s">
        <v>34</v>
      </c>
      <c r="P8" s="76">
        <f>SUMPRODUCT(B8:E14,B21:E27)+SUMPRODUCT(B8:E14,H21:K27)</f>
        <v>1384911.9813737459</v>
      </c>
    </row>
    <row r="9" spans="1:16" x14ac:dyDescent="0.25">
      <c r="A9" s="10" t="s">
        <v>8</v>
      </c>
      <c r="B9" s="20">
        <v>4285.7142857142862</v>
      </c>
      <c r="C9" s="20">
        <v>0</v>
      </c>
      <c r="D9" s="20">
        <v>0</v>
      </c>
      <c r="E9" s="21">
        <v>0</v>
      </c>
      <c r="F9" s="91">
        <f t="shared" si="0"/>
        <v>3000</v>
      </c>
      <c r="G9" s="10" t="s">
        <v>8</v>
      </c>
      <c r="H9" s="27">
        <v>0.7</v>
      </c>
      <c r="I9" s="28">
        <v>0.5</v>
      </c>
      <c r="J9" s="28">
        <v>0.35</v>
      </c>
      <c r="K9" s="29">
        <v>0.25</v>
      </c>
      <c r="M9" s="30">
        <v>3000</v>
      </c>
      <c r="N9" s="26"/>
      <c r="O9" s="76"/>
      <c r="P9" s="77"/>
    </row>
    <row r="10" spans="1:16" x14ac:dyDescent="0.25">
      <c r="A10" s="10" t="s">
        <v>9</v>
      </c>
      <c r="B10" s="20">
        <v>3703.7037037037035</v>
      </c>
      <c r="C10" s="20">
        <v>0</v>
      </c>
      <c r="D10" s="20">
        <v>0</v>
      </c>
      <c r="E10" s="21">
        <v>0</v>
      </c>
      <c r="F10" s="91">
        <f t="shared" si="0"/>
        <v>2500</v>
      </c>
      <c r="G10" s="10" t="s">
        <v>9</v>
      </c>
      <c r="H10" s="27">
        <v>0.67500000000000004</v>
      </c>
      <c r="I10" s="28">
        <v>0.45</v>
      </c>
      <c r="J10" s="28">
        <v>0.4</v>
      </c>
      <c r="K10" s="29">
        <v>0.25</v>
      </c>
      <c r="M10" s="30">
        <v>2500</v>
      </c>
      <c r="N10" s="26"/>
      <c r="O10" s="76" t="s">
        <v>142</v>
      </c>
      <c r="P10" s="76">
        <f>P8-b!P8</f>
        <v>2367.6470588236116</v>
      </c>
    </row>
    <row r="11" spans="1:16" x14ac:dyDescent="0.25">
      <c r="A11" s="10" t="s">
        <v>10</v>
      </c>
      <c r="B11" s="20">
        <v>0</v>
      </c>
      <c r="C11" s="20">
        <v>0</v>
      </c>
      <c r="D11" s="31">
        <v>2726.3999616940773</v>
      </c>
      <c r="E11" s="21">
        <v>0</v>
      </c>
      <c r="F11" s="91">
        <f t="shared" si="0"/>
        <v>954.23998659292704</v>
      </c>
      <c r="G11" s="10" t="s">
        <v>10</v>
      </c>
      <c r="H11" s="22"/>
      <c r="I11" s="28">
        <v>0.45</v>
      </c>
      <c r="J11" s="28">
        <v>0.35</v>
      </c>
      <c r="K11" s="29">
        <v>0.2</v>
      </c>
      <c r="M11" s="30">
        <v>2600</v>
      </c>
      <c r="N11" s="26"/>
      <c r="O11" s="76" t="s">
        <v>143</v>
      </c>
      <c r="P11" s="76">
        <f>P10*12</f>
        <v>28411.764705883339</v>
      </c>
    </row>
    <row r="12" spans="1:16" x14ac:dyDescent="0.25">
      <c r="A12" s="10" t="s">
        <v>11</v>
      </c>
      <c r="B12" s="20">
        <v>3846.1538461538453</v>
      </c>
      <c r="C12" s="20">
        <v>0</v>
      </c>
      <c r="D12" s="20">
        <v>0</v>
      </c>
      <c r="E12" s="21">
        <v>0</v>
      </c>
      <c r="F12" s="91">
        <f t="shared" si="0"/>
        <v>2499.9999999999995</v>
      </c>
      <c r="G12" s="10" t="s">
        <v>11</v>
      </c>
      <c r="H12" s="27">
        <v>0.65</v>
      </c>
      <c r="I12" s="28">
        <v>0.45</v>
      </c>
      <c r="J12" s="28">
        <v>0.4</v>
      </c>
      <c r="K12" s="29">
        <v>0.25</v>
      </c>
      <c r="M12" s="30">
        <v>2500</v>
      </c>
      <c r="N12" s="26"/>
      <c r="O12" s="76"/>
      <c r="P12" s="77"/>
    </row>
    <row r="13" spans="1:16" x14ac:dyDescent="0.25">
      <c r="A13" s="11" t="s">
        <v>12</v>
      </c>
      <c r="B13" s="32">
        <v>13164.428164428162</v>
      </c>
      <c r="C13" s="32">
        <v>26000</v>
      </c>
      <c r="D13" s="32">
        <v>11464.076228782113</v>
      </c>
      <c r="E13" s="33">
        <v>27999.999999999996</v>
      </c>
      <c r="F13" s="91">
        <f t="shared" si="0"/>
        <v>37999.999999999993</v>
      </c>
      <c r="G13" s="11" t="s">
        <v>12</v>
      </c>
      <c r="H13" s="34">
        <v>0.625</v>
      </c>
      <c r="I13" s="35">
        <v>0.5</v>
      </c>
      <c r="J13" s="35">
        <v>0.42499999999999999</v>
      </c>
      <c r="K13" s="36">
        <v>0.42499999999999999</v>
      </c>
      <c r="M13" s="37">
        <v>38000</v>
      </c>
      <c r="N13" s="26"/>
      <c r="O13" s="76"/>
      <c r="P13" s="77"/>
    </row>
    <row r="14" spans="1:16" x14ac:dyDescent="0.25">
      <c r="A14" s="12" t="s">
        <v>13</v>
      </c>
      <c r="B14" s="38">
        <v>0</v>
      </c>
      <c r="C14" s="38">
        <v>0</v>
      </c>
      <c r="D14" s="38">
        <v>7142.8571428571413</v>
      </c>
      <c r="E14" s="39">
        <v>0</v>
      </c>
      <c r="F14" s="91">
        <f t="shared" si="0"/>
        <v>2499.9999999999991</v>
      </c>
      <c r="G14" s="12" t="s">
        <v>13</v>
      </c>
      <c r="H14" s="40">
        <v>0.7</v>
      </c>
      <c r="I14" s="41">
        <v>0.45</v>
      </c>
      <c r="J14" s="41">
        <v>0.35</v>
      </c>
      <c r="K14" s="42">
        <v>0.4</v>
      </c>
      <c r="M14" s="43">
        <v>2500</v>
      </c>
      <c r="N14" s="26"/>
      <c r="O14" s="76"/>
      <c r="P14" s="77"/>
    </row>
    <row r="15" spans="1:16" x14ac:dyDescent="0.25">
      <c r="A15" s="3"/>
      <c r="B15" s="44">
        <f>SUM(B8:B14)</f>
        <v>24999.999999999996</v>
      </c>
      <c r="C15" s="44">
        <f t="shared" ref="C15:E15" si="1">SUM(C8:C14)</f>
        <v>26000</v>
      </c>
      <c r="D15" s="44">
        <f t="shared" si="1"/>
        <v>27999.999999999996</v>
      </c>
      <c r="E15" s="44">
        <f t="shared" si="1"/>
        <v>27999.999999999996</v>
      </c>
      <c r="I15" s="3"/>
      <c r="M15" s="44"/>
      <c r="N15" s="45"/>
      <c r="O15" s="46"/>
    </row>
    <row r="16" spans="1:16" x14ac:dyDescent="0.25">
      <c r="A16" s="3"/>
      <c r="B16" s="44"/>
      <c r="C16" s="44"/>
      <c r="D16" s="44"/>
      <c r="E16" s="44"/>
      <c r="I16" s="3"/>
      <c r="M16" s="44"/>
      <c r="N16" s="45"/>
      <c r="O16" s="46"/>
    </row>
    <row r="17" spans="1:14" x14ac:dyDescent="0.25">
      <c r="A17" s="2" t="s">
        <v>23</v>
      </c>
      <c r="G17" s="2" t="s">
        <v>24</v>
      </c>
    </row>
    <row r="18" spans="1:14" x14ac:dyDescent="0.25">
      <c r="A18" t="s">
        <v>0</v>
      </c>
      <c r="G18" t="s">
        <v>0</v>
      </c>
    </row>
    <row r="19" spans="1:14" ht="26.4" x14ac:dyDescent="0.25">
      <c r="A19" s="4"/>
      <c r="B19" s="16" t="s">
        <v>1</v>
      </c>
      <c r="C19" s="17"/>
      <c r="D19" s="17"/>
      <c r="E19" s="18"/>
      <c r="G19" s="4"/>
      <c r="H19" s="16" t="s">
        <v>1</v>
      </c>
      <c r="I19" s="17"/>
      <c r="J19" s="17"/>
      <c r="K19" s="18"/>
      <c r="L19" s="3"/>
      <c r="M19" s="48" t="s">
        <v>25</v>
      </c>
    </row>
    <row r="20" spans="1:14" x14ac:dyDescent="0.25">
      <c r="A20" s="7" t="s">
        <v>2</v>
      </c>
      <c r="B20" s="5" t="s">
        <v>3</v>
      </c>
      <c r="C20" s="5" t="s">
        <v>4</v>
      </c>
      <c r="D20" s="5" t="s">
        <v>5</v>
      </c>
      <c r="E20" s="8" t="s">
        <v>6</v>
      </c>
      <c r="G20" s="7" t="s">
        <v>2</v>
      </c>
      <c r="H20" s="5" t="s">
        <v>3</v>
      </c>
      <c r="I20" s="5" t="s">
        <v>4</v>
      </c>
      <c r="J20" s="5" t="s">
        <v>5</v>
      </c>
      <c r="K20" s="8" t="s">
        <v>6</v>
      </c>
      <c r="L20" s="3"/>
      <c r="M20" s="49" t="s">
        <v>26</v>
      </c>
    </row>
    <row r="21" spans="1:14" x14ac:dyDescent="0.25">
      <c r="A21" s="10" t="s">
        <v>7</v>
      </c>
      <c r="B21" s="50"/>
      <c r="C21" s="9">
        <v>13</v>
      </c>
      <c r="D21" s="9">
        <v>10.65</v>
      </c>
      <c r="E21" s="51">
        <v>9.6</v>
      </c>
      <c r="G21" s="10" t="s">
        <v>7</v>
      </c>
      <c r="H21" s="52">
        <f t="shared" ref="H21:K27" si="2">H$29*$M21</f>
        <v>0.3</v>
      </c>
      <c r="I21" s="53">
        <f t="shared" si="2"/>
        <v>0.3</v>
      </c>
      <c r="J21" s="53">
        <f t="shared" si="2"/>
        <v>0.44999999999999996</v>
      </c>
      <c r="K21" s="54">
        <f t="shared" si="2"/>
        <v>0.44999999999999996</v>
      </c>
      <c r="L21" s="3"/>
      <c r="M21" s="30">
        <v>30</v>
      </c>
    </row>
    <row r="22" spans="1:14" x14ac:dyDescent="0.25">
      <c r="A22" s="10" t="s">
        <v>8</v>
      </c>
      <c r="B22" s="9">
        <v>17.399999999999999</v>
      </c>
      <c r="C22" s="9">
        <v>14.1</v>
      </c>
      <c r="D22" s="9">
        <v>11.2</v>
      </c>
      <c r="E22" s="51">
        <v>9.4499999999999993</v>
      </c>
      <c r="G22" s="10" t="s">
        <v>8</v>
      </c>
      <c r="H22" s="55">
        <f t="shared" si="2"/>
        <v>0.4</v>
      </c>
      <c r="I22" s="47">
        <f t="shared" si="2"/>
        <v>0.4</v>
      </c>
      <c r="J22" s="47">
        <f t="shared" si="2"/>
        <v>0.6</v>
      </c>
      <c r="K22" s="56">
        <f t="shared" si="2"/>
        <v>0.6</v>
      </c>
      <c r="L22" s="3"/>
      <c r="M22" s="30">
        <v>40</v>
      </c>
    </row>
    <row r="23" spans="1:14" x14ac:dyDescent="0.25">
      <c r="A23" s="10" t="s">
        <v>9</v>
      </c>
      <c r="B23" s="9">
        <v>17.399999999999999</v>
      </c>
      <c r="C23" s="9">
        <v>14.22</v>
      </c>
      <c r="D23" s="9">
        <v>11</v>
      </c>
      <c r="E23" s="51">
        <v>9.5</v>
      </c>
      <c r="G23" s="10" t="s">
        <v>9</v>
      </c>
      <c r="H23" s="55">
        <f t="shared" si="2"/>
        <v>0.8</v>
      </c>
      <c r="I23" s="47">
        <f t="shared" si="2"/>
        <v>0.8</v>
      </c>
      <c r="J23" s="47">
        <f t="shared" si="2"/>
        <v>1.2</v>
      </c>
      <c r="K23" s="56">
        <f t="shared" si="2"/>
        <v>1.2</v>
      </c>
      <c r="L23" s="3"/>
      <c r="M23" s="30">
        <v>80</v>
      </c>
    </row>
    <row r="24" spans="1:14" x14ac:dyDescent="0.25">
      <c r="A24" s="10" t="s">
        <v>10</v>
      </c>
      <c r="B24" s="57"/>
      <c r="C24" s="9">
        <v>14.3</v>
      </c>
      <c r="D24" s="9">
        <v>11.25</v>
      </c>
      <c r="E24" s="51">
        <v>9.6</v>
      </c>
      <c r="G24" s="10" t="s">
        <v>10</v>
      </c>
      <c r="H24" s="55">
        <f t="shared" si="2"/>
        <v>0.70000000000000007</v>
      </c>
      <c r="I24" s="47">
        <f t="shared" si="2"/>
        <v>0.70000000000000007</v>
      </c>
      <c r="J24" s="47">
        <f t="shared" si="2"/>
        <v>1.05</v>
      </c>
      <c r="K24" s="56">
        <f t="shared" si="2"/>
        <v>1.05</v>
      </c>
      <c r="L24" s="3"/>
      <c r="M24" s="30">
        <v>70</v>
      </c>
    </row>
    <row r="25" spans="1:14" x14ac:dyDescent="0.25">
      <c r="A25" s="10" t="s">
        <v>11</v>
      </c>
      <c r="B25" s="9">
        <v>17.5</v>
      </c>
      <c r="C25" s="9">
        <v>13.8</v>
      </c>
      <c r="D25" s="9">
        <v>11.4</v>
      </c>
      <c r="E25" s="51">
        <v>9.6</v>
      </c>
      <c r="G25" s="10" t="s">
        <v>11</v>
      </c>
      <c r="H25" s="55">
        <f t="shared" si="2"/>
        <v>0.70000000000000007</v>
      </c>
      <c r="I25" s="47">
        <f t="shared" si="2"/>
        <v>0.70000000000000007</v>
      </c>
      <c r="J25" s="47">
        <f t="shared" si="2"/>
        <v>1.05</v>
      </c>
      <c r="K25" s="56">
        <f t="shared" si="2"/>
        <v>1.05</v>
      </c>
      <c r="L25" s="3"/>
      <c r="M25" s="30">
        <v>70</v>
      </c>
    </row>
    <row r="26" spans="1:14" x14ac:dyDescent="0.25">
      <c r="A26" s="11" t="s">
        <v>12</v>
      </c>
      <c r="B26" s="58">
        <v>18.25</v>
      </c>
      <c r="C26" s="58">
        <v>13.9</v>
      </c>
      <c r="D26" s="58">
        <v>11.4</v>
      </c>
      <c r="E26" s="59">
        <v>8.9</v>
      </c>
      <c r="G26" s="11" t="s">
        <v>12</v>
      </c>
      <c r="H26" s="60">
        <f t="shared" si="2"/>
        <v>0</v>
      </c>
      <c r="I26" s="61">
        <f t="shared" si="2"/>
        <v>0</v>
      </c>
      <c r="J26" s="61">
        <f t="shared" si="2"/>
        <v>0</v>
      </c>
      <c r="K26" s="62">
        <f t="shared" si="2"/>
        <v>0</v>
      </c>
      <c r="L26" s="3"/>
      <c r="M26" s="30">
        <v>0</v>
      </c>
    </row>
    <row r="27" spans="1:14" x14ac:dyDescent="0.25">
      <c r="A27" s="12" t="s">
        <v>13</v>
      </c>
      <c r="B27" s="63">
        <v>19.75</v>
      </c>
      <c r="C27" s="63">
        <v>13.9</v>
      </c>
      <c r="D27" s="63">
        <v>10.75</v>
      </c>
      <c r="E27" s="64">
        <v>9.4</v>
      </c>
      <c r="G27" s="12" t="s">
        <v>13</v>
      </c>
      <c r="H27" s="65">
        <f t="shared" si="2"/>
        <v>0.5</v>
      </c>
      <c r="I27" s="66">
        <f t="shared" si="2"/>
        <v>0.5</v>
      </c>
      <c r="J27" s="66">
        <f t="shared" si="2"/>
        <v>0.75</v>
      </c>
      <c r="K27" s="67">
        <f t="shared" si="2"/>
        <v>0.75</v>
      </c>
      <c r="M27" s="43">
        <v>50</v>
      </c>
    </row>
    <row r="28" spans="1:14" ht="9" customHeight="1" x14ac:dyDescent="0.25">
      <c r="A28" s="3"/>
      <c r="B28" s="47"/>
      <c r="C28" s="47"/>
      <c r="D28" s="47"/>
      <c r="E28" s="47"/>
    </row>
    <row r="29" spans="1:14" x14ac:dyDescent="0.25">
      <c r="G29" s="13" t="s">
        <v>27</v>
      </c>
      <c r="H29" s="68">
        <v>0.01</v>
      </c>
      <c r="I29" s="69">
        <v>0.01</v>
      </c>
      <c r="J29" s="69">
        <v>1.4999999999999999E-2</v>
      </c>
      <c r="K29" s="70">
        <v>1.4999999999999999E-2</v>
      </c>
    </row>
    <row r="30" spans="1:14" x14ac:dyDescent="0.25">
      <c r="N30" s="3"/>
    </row>
    <row r="31" spans="1:14" x14ac:dyDescent="0.25">
      <c r="A31" s="2" t="s">
        <v>14</v>
      </c>
      <c r="N31" s="3"/>
    </row>
    <row r="32" spans="1:14" x14ac:dyDescent="0.25">
      <c r="A32" t="s">
        <v>15</v>
      </c>
    </row>
    <row r="33" spans="1:12" x14ac:dyDescent="0.25">
      <c r="A33" s="14"/>
      <c r="B33" s="72" t="s">
        <v>3</v>
      </c>
      <c r="C33" s="72" t="s">
        <v>4</v>
      </c>
      <c r="D33" s="72" t="s">
        <v>5</v>
      </c>
      <c r="E33" s="72" t="s">
        <v>6</v>
      </c>
      <c r="F33" s="75"/>
      <c r="L33" s="3"/>
    </row>
    <row r="34" spans="1:12" x14ac:dyDescent="0.25">
      <c r="A34" s="3"/>
      <c r="B34" s="73">
        <v>25000</v>
      </c>
      <c r="C34" s="73">
        <v>26000</v>
      </c>
      <c r="D34" s="73">
        <v>28000</v>
      </c>
      <c r="E34" s="73">
        <v>28000</v>
      </c>
      <c r="F34" s="74"/>
      <c r="L34" s="3"/>
    </row>
    <row r="35" spans="1:12" x14ac:dyDescent="0.25">
      <c r="A35" s="3"/>
      <c r="B35" s="44"/>
      <c r="C35" s="44"/>
      <c r="D35" s="44"/>
      <c r="E35" s="44"/>
      <c r="F35" s="74"/>
      <c r="L35" s="3"/>
    </row>
    <row r="37" spans="1:12" x14ac:dyDescent="0.25">
      <c r="A37" s="2"/>
    </row>
    <row r="38" spans="1:12" x14ac:dyDescent="0.25">
      <c r="E38" s="71"/>
    </row>
    <row r="40" spans="1:12" x14ac:dyDescent="0.25">
      <c r="D40" s="13"/>
    </row>
    <row r="41" spans="1:12" x14ac:dyDescent="0.25">
      <c r="E41" s="74"/>
    </row>
    <row r="42" spans="1:12" x14ac:dyDescent="0.25">
      <c r="E42" s="76"/>
    </row>
    <row r="43" spans="1:12" x14ac:dyDescent="0.25">
      <c r="A43" s="3"/>
      <c r="B43" s="3"/>
      <c r="C43" s="3"/>
      <c r="D43" s="3"/>
      <c r="E43" s="3"/>
      <c r="L43" s="3"/>
    </row>
    <row r="44" spans="1:12" x14ac:dyDescent="0.25">
      <c r="A44" s="2"/>
      <c r="C44" s="83"/>
      <c r="D44" s="83"/>
      <c r="E44" s="83"/>
    </row>
    <row r="45" spans="1:12" x14ac:dyDescent="0.25">
      <c r="C45" s="76"/>
      <c r="D45" s="78"/>
      <c r="E45" s="74"/>
      <c r="G45" s="79"/>
    </row>
    <row r="46" spans="1:12" x14ac:dyDescent="0.25">
      <c r="C46" s="76"/>
      <c r="D46" s="78"/>
      <c r="E46" s="74"/>
      <c r="G46" s="79"/>
    </row>
    <row r="47" spans="1:12" x14ac:dyDescent="0.25">
      <c r="B47" s="74"/>
      <c r="C47" s="78"/>
      <c r="D47" s="74"/>
      <c r="E47" s="74"/>
      <c r="G47" s="79"/>
    </row>
    <row r="48" spans="1:12" x14ac:dyDescent="0.25">
      <c r="B48" s="74"/>
      <c r="C48" s="78"/>
      <c r="D48" s="74"/>
      <c r="E48" s="74"/>
      <c r="G48" s="79"/>
    </row>
    <row r="49" spans="2:7" x14ac:dyDescent="0.25">
      <c r="B49" s="74"/>
      <c r="C49" s="78"/>
      <c r="D49" s="74"/>
      <c r="E49" s="74"/>
      <c r="G49" s="80"/>
    </row>
    <row r="50" spans="2:7" x14ac:dyDescent="0.25">
      <c r="B50" s="74"/>
      <c r="C50" s="78"/>
      <c r="D50" s="74"/>
      <c r="E50" s="74"/>
      <c r="F50" s="75"/>
    </row>
    <row r="51" spans="2:7" x14ac:dyDescent="0.25">
      <c r="B51" s="74"/>
      <c r="C51" s="78"/>
      <c r="D51" s="74"/>
      <c r="E51" s="74"/>
      <c r="F51" s="75"/>
    </row>
    <row r="52" spans="2:7" x14ac:dyDescent="0.25">
      <c r="B52" s="74"/>
      <c r="C52" s="78"/>
      <c r="D52" s="74"/>
      <c r="E52" s="74"/>
      <c r="F52" s="75"/>
    </row>
    <row r="53" spans="2:7" x14ac:dyDescent="0.25">
      <c r="B53" s="74"/>
      <c r="C53" s="78"/>
      <c r="D53" s="74"/>
      <c r="E53" s="74"/>
      <c r="F53" s="75"/>
    </row>
    <row r="54" spans="2:7" x14ac:dyDescent="0.25">
      <c r="E54" s="81"/>
      <c r="F54" s="75"/>
    </row>
    <row r="55" spans="2:7" x14ac:dyDescent="0.25">
      <c r="E55" s="81"/>
      <c r="F55" s="75"/>
    </row>
    <row r="56" spans="2:7" x14ac:dyDescent="0.25">
      <c r="B56" s="74"/>
      <c r="C56" s="78"/>
      <c r="D56" s="74"/>
      <c r="F56" s="75"/>
    </row>
    <row r="57" spans="2:7" x14ac:dyDescent="0.25">
      <c r="B57" s="74"/>
      <c r="C57" s="78"/>
      <c r="D57" s="74"/>
      <c r="E57" s="74"/>
      <c r="F57" s="75"/>
    </row>
    <row r="58" spans="2:7" x14ac:dyDescent="0.25">
      <c r="B58" s="74"/>
      <c r="C58" s="78"/>
      <c r="D58" s="74"/>
      <c r="E58" s="74"/>
      <c r="F58" s="75"/>
    </row>
    <row r="59" spans="2:7" x14ac:dyDescent="0.25">
      <c r="B59" s="74"/>
      <c r="C59" s="78"/>
      <c r="D59" s="74"/>
      <c r="E59" s="74"/>
      <c r="F59" s="75"/>
    </row>
    <row r="60" spans="2:7" x14ac:dyDescent="0.25">
      <c r="C60" s="76"/>
      <c r="D60" s="78"/>
      <c r="E60" s="74"/>
      <c r="F60" s="75"/>
    </row>
    <row r="61" spans="2:7" x14ac:dyDescent="0.25">
      <c r="B61" s="74"/>
      <c r="C61" s="82"/>
      <c r="D61" s="74"/>
    </row>
    <row r="62" spans="2:7" x14ac:dyDescent="0.25">
      <c r="B62" s="74"/>
      <c r="C62" s="82"/>
      <c r="D62" s="74"/>
    </row>
  </sheetData>
  <pageMargins left="0.7" right="0.7" top="0.75" bottom="0.75" header="0.3" footer="0.3"/>
  <pageSetup paperSize="9"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E57437-D058-44D1-A70B-6EE426FED7BC}">
  <dimension ref="A1:V64"/>
  <sheetViews>
    <sheetView tabSelected="1" topLeftCell="A4" workbookViewId="0">
      <selection activeCell="P14" sqref="P14"/>
    </sheetView>
  </sheetViews>
  <sheetFormatPr defaultColWidth="8.77734375" defaultRowHeight="13.2" x14ac:dyDescent="0.25"/>
  <cols>
    <col min="1" max="1" width="10.5546875" customWidth="1"/>
    <col min="2" max="2" width="8.109375" bestFit="1" customWidth="1"/>
    <col min="3" max="4" width="7.88671875" bestFit="1" customWidth="1"/>
    <col min="5" max="5" width="10.33203125" customWidth="1"/>
    <col min="6" max="6" width="6.33203125" bestFit="1" customWidth="1"/>
    <col min="7" max="7" width="11.5546875" customWidth="1"/>
    <col min="9" max="9" width="6.88671875" bestFit="1" customWidth="1"/>
    <col min="10" max="10" width="7.33203125" bestFit="1" customWidth="1"/>
    <col min="11" max="11" width="8.33203125" customWidth="1"/>
    <col min="12" max="12" width="2.5546875" customWidth="1"/>
    <col min="13" max="13" width="9.44140625" customWidth="1"/>
    <col min="14" max="14" width="3.109375" customWidth="1"/>
    <col min="15" max="15" width="16.77734375" bestFit="1" customWidth="1"/>
    <col min="16" max="16" width="13.109375" bestFit="1" customWidth="1"/>
  </cols>
  <sheetData>
    <row r="1" spans="1:22" ht="17.399999999999999" x14ac:dyDescent="0.3">
      <c r="A1" s="1" t="s">
        <v>28</v>
      </c>
    </row>
    <row r="3" spans="1:22" x14ac:dyDescent="0.25">
      <c r="M3" s="14"/>
    </row>
    <row r="4" spans="1:22" x14ac:dyDescent="0.25">
      <c r="A4" s="2" t="s">
        <v>16</v>
      </c>
      <c r="G4" s="2" t="s">
        <v>17</v>
      </c>
      <c r="M4" s="15" t="s">
        <v>18</v>
      </c>
    </row>
    <row r="5" spans="1:22" x14ac:dyDescent="0.25">
      <c r="A5" t="s">
        <v>29</v>
      </c>
      <c r="G5" t="s">
        <v>19</v>
      </c>
      <c r="M5" s="15" t="s">
        <v>20</v>
      </c>
    </row>
    <row r="6" spans="1:22" x14ac:dyDescent="0.25">
      <c r="A6" s="4"/>
      <c r="B6" s="16" t="s">
        <v>1</v>
      </c>
      <c r="C6" s="17"/>
      <c r="D6" s="17"/>
      <c r="E6" s="18"/>
      <c r="G6" s="4"/>
      <c r="H6" s="16" t="s">
        <v>1</v>
      </c>
      <c r="I6" s="17"/>
      <c r="J6" s="17"/>
      <c r="K6" s="18"/>
      <c r="M6" s="6" t="s">
        <v>21</v>
      </c>
      <c r="P6" s="75"/>
    </row>
    <row r="7" spans="1:22" x14ac:dyDescent="0.25">
      <c r="A7" s="7" t="s">
        <v>2</v>
      </c>
      <c r="B7" s="5" t="s">
        <v>3</v>
      </c>
      <c r="C7" s="5" t="s">
        <v>4</v>
      </c>
      <c r="D7" s="5" t="s">
        <v>5</v>
      </c>
      <c r="E7" s="8" t="s">
        <v>6</v>
      </c>
      <c r="G7" s="7" t="s">
        <v>2</v>
      </c>
      <c r="H7" s="5" t="s">
        <v>3</v>
      </c>
      <c r="I7" s="5" t="s">
        <v>4</v>
      </c>
      <c r="J7" s="5" t="s">
        <v>5</v>
      </c>
      <c r="K7" s="8" t="s">
        <v>6</v>
      </c>
      <c r="M7" s="19" t="s">
        <v>22</v>
      </c>
      <c r="P7" s="75"/>
      <c r="R7" s="92" t="s">
        <v>123</v>
      </c>
      <c r="S7" s="93" t="s">
        <v>3</v>
      </c>
      <c r="T7" s="93" t="s">
        <v>4</v>
      </c>
      <c r="U7" s="93" t="s">
        <v>5</v>
      </c>
      <c r="V7" s="94" t="s">
        <v>6</v>
      </c>
    </row>
    <row r="8" spans="1:22" x14ac:dyDescent="0.25">
      <c r="A8" s="10" t="s">
        <v>7</v>
      </c>
      <c r="B8" s="20">
        <v>0</v>
      </c>
      <c r="C8" s="20">
        <v>6250</v>
      </c>
      <c r="D8" s="20">
        <v>0</v>
      </c>
      <c r="E8" s="21">
        <v>0</v>
      </c>
      <c r="F8" s="91">
        <f t="shared" ref="F8:F15" si="0">SUMPRODUCT(B8:E8,H8:K8)</f>
        <v>2500</v>
      </c>
      <c r="G8" s="10" t="s">
        <v>7</v>
      </c>
      <c r="H8" s="22"/>
      <c r="I8" s="23">
        <v>0.4</v>
      </c>
      <c r="J8" s="23">
        <v>0.375</v>
      </c>
      <c r="K8" s="24">
        <v>0.25</v>
      </c>
      <c r="M8" s="25">
        <v>2500</v>
      </c>
      <c r="N8" s="26"/>
      <c r="O8" s="76" t="s">
        <v>34</v>
      </c>
      <c r="P8" s="76">
        <f>SUMPRODUCT(B8:E15,B22:E29)+SUMPRODUCT(B8:E15,H22:K29)</f>
        <v>1382337.7716129187</v>
      </c>
      <c r="R8" s="10" t="s">
        <v>7</v>
      </c>
      <c r="S8" s="95">
        <f>B8-b!B8</f>
        <v>0</v>
      </c>
      <c r="T8" s="95">
        <f>C8-b!C8</f>
        <v>0</v>
      </c>
      <c r="U8" s="95">
        <f>D8-b!D8</f>
        <v>0</v>
      </c>
      <c r="V8" s="96">
        <f>E8-b!E8</f>
        <v>0</v>
      </c>
    </row>
    <row r="9" spans="1:22" x14ac:dyDescent="0.25">
      <c r="A9" s="10" t="s">
        <v>8</v>
      </c>
      <c r="B9" s="20">
        <v>4285.7142857142862</v>
      </c>
      <c r="C9" s="20">
        <v>0</v>
      </c>
      <c r="D9" s="20">
        <v>0</v>
      </c>
      <c r="E9" s="21">
        <v>0</v>
      </c>
      <c r="F9" s="91">
        <f t="shared" si="0"/>
        <v>3000</v>
      </c>
      <c r="G9" s="10" t="s">
        <v>8</v>
      </c>
      <c r="H9" s="27">
        <v>0.7</v>
      </c>
      <c r="I9" s="28">
        <v>0.5</v>
      </c>
      <c r="J9" s="28">
        <v>0.35</v>
      </c>
      <c r="K9" s="29">
        <v>0.25</v>
      </c>
      <c r="M9" s="30">
        <v>3000</v>
      </c>
      <c r="N9" s="26"/>
      <c r="O9" s="76"/>
      <c r="P9" s="77"/>
      <c r="R9" s="10" t="s">
        <v>8</v>
      </c>
      <c r="S9" s="95">
        <f>B9-b!B9</f>
        <v>0</v>
      </c>
      <c r="T9" s="95">
        <f>C9-b!C9</f>
        <v>0</v>
      </c>
      <c r="U9" s="95">
        <f>D9-b!D9</f>
        <v>0</v>
      </c>
      <c r="V9" s="96">
        <f>E9-b!E9</f>
        <v>0</v>
      </c>
    </row>
    <row r="10" spans="1:22" x14ac:dyDescent="0.25">
      <c r="A10" s="10" t="s">
        <v>9</v>
      </c>
      <c r="B10" s="20">
        <v>3703.7037037037035</v>
      </c>
      <c r="C10" s="20">
        <v>0</v>
      </c>
      <c r="D10" s="20">
        <v>0</v>
      </c>
      <c r="E10" s="21">
        <v>0</v>
      </c>
      <c r="F10" s="91">
        <f t="shared" si="0"/>
        <v>2500</v>
      </c>
      <c r="G10" s="10" t="s">
        <v>9</v>
      </c>
      <c r="H10" s="27">
        <v>0.67500000000000004</v>
      </c>
      <c r="I10" s="28">
        <v>0.45</v>
      </c>
      <c r="J10" s="28">
        <v>0.4</v>
      </c>
      <c r="K10" s="29">
        <v>0.25</v>
      </c>
      <c r="M10" s="30">
        <v>2500</v>
      </c>
      <c r="N10" s="26"/>
      <c r="O10" s="76" t="s">
        <v>149</v>
      </c>
      <c r="P10" s="119">
        <f>P8-b!P8</f>
        <v>-206.5627020036336</v>
      </c>
      <c r="R10" s="10" t="s">
        <v>9</v>
      </c>
      <c r="S10" s="95">
        <f>B10-b!B10</f>
        <v>0</v>
      </c>
      <c r="T10" s="95">
        <f>C10-b!C10</f>
        <v>0</v>
      </c>
      <c r="U10" s="95">
        <f>D10-b!D10</f>
        <v>0</v>
      </c>
      <c r="V10" s="96">
        <f>E10-b!E10</f>
        <v>0</v>
      </c>
    </row>
    <row r="11" spans="1:22" x14ac:dyDescent="0.25">
      <c r="A11" s="10" t="s">
        <v>10</v>
      </c>
      <c r="B11" s="20">
        <v>0</v>
      </c>
      <c r="C11" s="20">
        <v>0</v>
      </c>
      <c r="D11" s="31">
        <v>0</v>
      </c>
      <c r="E11" s="21">
        <v>0</v>
      </c>
      <c r="F11" s="91">
        <f t="shared" si="0"/>
        <v>0</v>
      </c>
      <c r="G11" s="10" t="s">
        <v>10</v>
      </c>
      <c r="H11" s="22"/>
      <c r="I11" s="28">
        <v>0.45</v>
      </c>
      <c r="J11" s="28">
        <v>0.35</v>
      </c>
      <c r="K11" s="29">
        <v>0.2</v>
      </c>
      <c r="M11" s="30">
        <v>2600</v>
      </c>
      <c r="N11" s="26"/>
      <c r="O11" s="76" t="s">
        <v>150</v>
      </c>
      <c r="P11" s="119">
        <f>D15*(D29+J29-D25-J25)</f>
        <v>-206.56270200388207</v>
      </c>
      <c r="R11" s="10" t="s">
        <v>10</v>
      </c>
      <c r="S11" s="95">
        <f>B11-b!B11</f>
        <v>0</v>
      </c>
      <c r="T11" s="95">
        <f>C11-b!C11</f>
        <v>0</v>
      </c>
      <c r="U11" s="97">
        <f>D11-b!D11</f>
        <v>-2040.125451890166</v>
      </c>
      <c r="V11" s="96">
        <f>E11-b!E11</f>
        <v>0</v>
      </c>
    </row>
    <row r="12" spans="1:22" x14ac:dyDescent="0.25">
      <c r="A12" s="10" t="s">
        <v>11</v>
      </c>
      <c r="B12" s="20">
        <v>3846.1538461538462</v>
      </c>
      <c r="C12" s="20">
        <v>0</v>
      </c>
      <c r="D12" s="20">
        <v>0</v>
      </c>
      <c r="E12" s="21">
        <v>0</v>
      </c>
      <c r="F12" s="91">
        <f t="shared" si="0"/>
        <v>2500</v>
      </c>
      <c r="G12" s="10" t="s">
        <v>11</v>
      </c>
      <c r="H12" s="27">
        <v>0.65</v>
      </c>
      <c r="I12" s="28">
        <v>0.45</v>
      </c>
      <c r="J12" s="28">
        <v>0.4</v>
      </c>
      <c r="K12" s="29">
        <v>0.25</v>
      </c>
      <c r="M12" s="30">
        <v>2500</v>
      </c>
      <c r="N12" s="26"/>
      <c r="O12" s="76"/>
      <c r="P12" s="77"/>
      <c r="R12" s="10" t="s">
        <v>11</v>
      </c>
      <c r="S12" s="95">
        <f>B12-b!B12</f>
        <v>0</v>
      </c>
      <c r="T12" s="95">
        <f>C12-b!C12</f>
        <v>0</v>
      </c>
      <c r="U12" s="95">
        <f>D12-b!D12</f>
        <v>0</v>
      </c>
      <c r="V12" s="96">
        <f>E12-b!E12</f>
        <v>0</v>
      </c>
    </row>
    <row r="13" spans="1:22" x14ac:dyDescent="0.25">
      <c r="A13" s="11" t="s">
        <v>12</v>
      </c>
      <c r="B13" s="32">
        <v>13164.42816442816</v>
      </c>
      <c r="C13" s="32">
        <v>19750</v>
      </c>
      <c r="D13" s="32">
        <v>18817.017405252693</v>
      </c>
      <c r="E13" s="33">
        <v>28000</v>
      </c>
      <c r="F13" s="91">
        <f t="shared" si="0"/>
        <v>37999.999999999993</v>
      </c>
      <c r="G13" s="11" t="s">
        <v>12</v>
      </c>
      <c r="H13" s="34">
        <v>0.625</v>
      </c>
      <c r="I13" s="35">
        <v>0.5</v>
      </c>
      <c r="J13" s="35">
        <v>0.42499999999999999</v>
      </c>
      <c r="K13" s="36">
        <v>0.42499999999999999</v>
      </c>
      <c r="M13" s="37">
        <v>38000</v>
      </c>
      <c r="N13" s="26"/>
      <c r="O13" s="76"/>
      <c r="P13" s="77">
        <f>P8+207</f>
        <v>1382544.7716129187</v>
      </c>
      <c r="R13" s="11" t="s">
        <v>12</v>
      </c>
      <c r="S13" s="98">
        <f>B13-b!B13</f>
        <v>0</v>
      </c>
      <c r="T13" s="98">
        <f>C13-b!C13</f>
        <v>0</v>
      </c>
      <c r="U13" s="98">
        <f>D13-b!D13</f>
        <v>0</v>
      </c>
      <c r="V13" s="99">
        <f>E13-b!E13</f>
        <v>0</v>
      </c>
    </row>
    <row r="14" spans="1:22" x14ac:dyDescent="0.25">
      <c r="A14" s="10" t="s">
        <v>13</v>
      </c>
      <c r="B14" s="20">
        <v>0</v>
      </c>
      <c r="C14" s="20">
        <v>0</v>
      </c>
      <c r="D14" s="20">
        <v>7142.8571428571413</v>
      </c>
      <c r="E14" s="21">
        <v>0</v>
      </c>
      <c r="F14" s="91">
        <f t="shared" si="0"/>
        <v>2499.9999999999991</v>
      </c>
      <c r="G14" s="10" t="s">
        <v>13</v>
      </c>
      <c r="H14" s="27">
        <v>0.7</v>
      </c>
      <c r="I14" s="28">
        <v>0.45</v>
      </c>
      <c r="J14" s="28">
        <v>0.35</v>
      </c>
      <c r="K14" s="29">
        <v>0.4</v>
      </c>
      <c r="M14" s="30">
        <v>2500</v>
      </c>
      <c r="N14" s="26"/>
      <c r="O14" s="76"/>
      <c r="P14" s="77"/>
      <c r="R14" s="12" t="s">
        <v>13</v>
      </c>
      <c r="S14" s="100">
        <f>B14-b!B14</f>
        <v>0</v>
      </c>
      <c r="T14" s="100">
        <f>C14-b!C14</f>
        <v>0</v>
      </c>
      <c r="U14" s="100">
        <f>D14-b!D14</f>
        <v>0</v>
      </c>
      <c r="V14" s="101">
        <f>E14-b!E14</f>
        <v>0</v>
      </c>
    </row>
    <row r="15" spans="1:22" x14ac:dyDescent="0.25">
      <c r="A15" s="118" t="s">
        <v>145</v>
      </c>
      <c r="B15" s="38">
        <v>0</v>
      </c>
      <c r="C15" s="38">
        <v>0</v>
      </c>
      <c r="D15" s="100">
        <v>2040.1254518901651</v>
      </c>
      <c r="E15" s="39">
        <v>0</v>
      </c>
      <c r="F15" s="91">
        <f t="shared" si="0"/>
        <v>714.04390816155774</v>
      </c>
      <c r="G15" s="118" t="s">
        <v>145</v>
      </c>
      <c r="H15" s="40">
        <v>0.7</v>
      </c>
      <c r="I15" s="41">
        <v>0.45</v>
      </c>
      <c r="J15" s="41">
        <v>0.35</v>
      </c>
      <c r="K15" s="42">
        <v>0.4</v>
      </c>
      <c r="M15" s="43">
        <v>2500</v>
      </c>
      <c r="N15" s="26"/>
      <c r="O15" s="76"/>
      <c r="P15" s="77"/>
    </row>
    <row r="16" spans="1:22" x14ac:dyDescent="0.25">
      <c r="A16" s="3"/>
      <c r="B16" s="44">
        <f>SUM(B8:B15)</f>
        <v>24999.999999999996</v>
      </c>
      <c r="C16" s="44">
        <f>SUM(C8:C15)</f>
        <v>26000</v>
      </c>
      <c r="D16" s="44">
        <f>SUM(D8:D15)</f>
        <v>28000</v>
      </c>
      <c r="E16" s="44">
        <f>SUM(E8:E15)</f>
        <v>28000</v>
      </c>
      <c r="I16" s="3"/>
      <c r="M16" s="44"/>
      <c r="N16" s="45"/>
      <c r="O16" s="46"/>
    </row>
    <row r="17" spans="1:15" x14ac:dyDescent="0.25">
      <c r="A17" s="3"/>
      <c r="B17" s="44"/>
      <c r="C17" s="44"/>
      <c r="D17" s="44"/>
      <c r="E17" s="44"/>
      <c r="I17" s="3"/>
      <c r="M17" s="44"/>
      <c r="N17" s="45"/>
      <c r="O17" s="46"/>
    </row>
    <row r="18" spans="1:15" x14ac:dyDescent="0.25">
      <c r="A18" s="2" t="s">
        <v>23</v>
      </c>
      <c r="G18" s="2" t="s">
        <v>24</v>
      </c>
    </row>
    <row r="19" spans="1:15" x14ac:dyDescent="0.25">
      <c r="A19" t="s">
        <v>0</v>
      </c>
      <c r="G19" t="s">
        <v>0</v>
      </c>
    </row>
    <row r="20" spans="1:15" ht="26.4" x14ac:dyDescent="0.25">
      <c r="A20" s="4"/>
      <c r="B20" s="16" t="s">
        <v>1</v>
      </c>
      <c r="C20" s="17"/>
      <c r="D20" s="17"/>
      <c r="E20" s="18"/>
      <c r="G20" s="4"/>
      <c r="H20" s="16" t="s">
        <v>1</v>
      </c>
      <c r="I20" s="17"/>
      <c r="J20" s="17"/>
      <c r="K20" s="18"/>
      <c r="L20" s="3"/>
      <c r="M20" s="48" t="s">
        <v>25</v>
      </c>
    </row>
    <row r="21" spans="1:15" x14ac:dyDescent="0.25">
      <c r="A21" s="7" t="s">
        <v>2</v>
      </c>
      <c r="B21" s="5" t="s">
        <v>3</v>
      </c>
      <c r="C21" s="5" t="s">
        <v>4</v>
      </c>
      <c r="D21" s="5" t="s">
        <v>5</v>
      </c>
      <c r="E21" s="8" t="s">
        <v>6</v>
      </c>
      <c r="G21" s="7" t="s">
        <v>2</v>
      </c>
      <c r="H21" s="5" t="s">
        <v>3</v>
      </c>
      <c r="I21" s="5" t="s">
        <v>4</v>
      </c>
      <c r="J21" s="5" t="s">
        <v>5</v>
      </c>
      <c r="K21" s="8" t="s">
        <v>6</v>
      </c>
      <c r="L21" s="3"/>
      <c r="M21" s="49" t="s">
        <v>26</v>
      </c>
    </row>
    <row r="22" spans="1:15" x14ac:dyDescent="0.25">
      <c r="A22" s="10" t="s">
        <v>7</v>
      </c>
      <c r="B22" s="50"/>
      <c r="C22" s="9">
        <v>13</v>
      </c>
      <c r="D22" s="9">
        <v>10.65</v>
      </c>
      <c r="E22" s="51">
        <v>9.6</v>
      </c>
      <c r="G22" s="10" t="s">
        <v>7</v>
      </c>
      <c r="H22" s="52">
        <f t="shared" ref="H22:K29" si="1">H$31*$M22</f>
        <v>0.3</v>
      </c>
      <c r="I22" s="53">
        <f t="shared" si="1"/>
        <v>0.3</v>
      </c>
      <c r="J22" s="53">
        <f t="shared" si="1"/>
        <v>0.44999999999999996</v>
      </c>
      <c r="K22" s="54">
        <f t="shared" si="1"/>
        <v>0.44999999999999996</v>
      </c>
      <c r="L22" s="3"/>
      <c r="M22" s="30">
        <v>30</v>
      </c>
    </row>
    <row r="23" spans="1:15" x14ac:dyDescent="0.25">
      <c r="A23" s="10" t="s">
        <v>8</v>
      </c>
      <c r="B23" s="9">
        <v>17.399999999999999</v>
      </c>
      <c r="C23" s="9">
        <v>14.1</v>
      </c>
      <c r="D23" s="9">
        <v>11.2</v>
      </c>
      <c r="E23" s="51">
        <v>9.4499999999999993</v>
      </c>
      <c r="G23" s="10" t="s">
        <v>8</v>
      </c>
      <c r="H23" s="55">
        <f t="shared" si="1"/>
        <v>0.4</v>
      </c>
      <c r="I23" s="47">
        <f t="shared" si="1"/>
        <v>0.4</v>
      </c>
      <c r="J23" s="47">
        <f t="shared" si="1"/>
        <v>0.6</v>
      </c>
      <c r="K23" s="56">
        <f t="shared" si="1"/>
        <v>0.6</v>
      </c>
      <c r="L23" s="3"/>
      <c r="M23" s="30">
        <v>40</v>
      </c>
    </row>
    <row r="24" spans="1:15" x14ac:dyDescent="0.25">
      <c r="A24" s="10" t="s">
        <v>9</v>
      </c>
      <c r="B24" s="9">
        <v>17.399999999999999</v>
      </c>
      <c r="C24" s="9">
        <v>14.22</v>
      </c>
      <c r="D24" s="9">
        <v>11</v>
      </c>
      <c r="E24" s="51">
        <v>9.5</v>
      </c>
      <c r="G24" s="10" t="s">
        <v>9</v>
      </c>
      <c r="H24" s="55">
        <f t="shared" si="1"/>
        <v>0.8</v>
      </c>
      <c r="I24" s="47">
        <f t="shared" si="1"/>
        <v>0.8</v>
      </c>
      <c r="J24" s="47">
        <f t="shared" si="1"/>
        <v>1.2</v>
      </c>
      <c r="K24" s="56">
        <f t="shared" si="1"/>
        <v>1.2</v>
      </c>
      <c r="L24" s="3"/>
      <c r="M24" s="30">
        <v>80</v>
      </c>
    </row>
    <row r="25" spans="1:15" x14ac:dyDescent="0.25">
      <c r="A25" s="10" t="s">
        <v>10</v>
      </c>
      <c r="B25" s="57"/>
      <c r="C25" s="9">
        <v>14.3</v>
      </c>
      <c r="D25" s="9">
        <v>11.25</v>
      </c>
      <c r="E25" s="51">
        <v>9.6</v>
      </c>
      <c r="G25" s="10" t="s">
        <v>10</v>
      </c>
      <c r="H25" s="55">
        <f t="shared" si="1"/>
        <v>0.70000000000000007</v>
      </c>
      <c r="I25" s="47">
        <f t="shared" si="1"/>
        <v>0.70000000000000007</v>
      </c>
      <c r="J25" s="47">
        <f t="shared" si="1"/>
        <v>1.05</v>
      </c>
      <c r="K25" s="56">
        <f t="shared" si="1"/>
        <v>1.05</v>
      </c>
      <c r="L25" s="3"/>
      <c r="M25" s="30">
        <v>70</v>
      </c>
    </row>
    <row r="26" spans="1:15" x14ac:dyDescent="0.25">
      <c r="A26" s="10" t="s">
        <v>11</v>
      </c>
      <c r="B26" s="9">
        <v>17.5</v>
      </c>
      <c r="C26" s="9">
        <v>13.8</v>
      </c>
      <c r="D26" s="9">
        <v>11.4</v>
      </c>
      <c r="E26" s="51">
        <v>9.6</v>
      </c>
      <c r="G26" s="10" t="s">
        <v>11</v>
      </c>
      <c r="H26" s="55">
        <f t="shared" si="1"/>
        <v>0.70000000000000007</v>
      </c>
      <c r="I26" s="47">
        <f t="shared" si="1"/>
        <v>0.70000000000000007</v>
      </c>
      <c r="J26" s="47">
        <f t="shared" si="1"/>
        <v>1.05</v>
      </c>
      <c r="K26" s="56">
        <f t="shared" si="1"/>
        <v>1.05</v>
      </c>
      <c r="L26" s="3"/>
      <c r="M26" s="30">
        <v>70</v>
      </c>
    </row>
    <row r="27" spans="1:15" x14ac:dyDescent="0.25">
      <c r="A27" s="11" t="s">
        <v>12</v>
      </c>
      <c r="B27" s="58">
        <v>18.25</v>
      </c>
      <c r="C27" s="58">
        <v>13.9</v>
      </c>
      <c r="D27" s="58">
        <v>11.4</v>
      </c>
      <c r="E27" s="59">
        <v>8.9</v>
      </c>
      <c r="G27" s="11" t="s">
        <v>12</v>
      </c>
      <c r="H27" s="60">
        <f t="shared" si="1"/>
        <v>0</v>
      </c>
      <c r="I27" s="61">
        <f t="shared" si="1"/>
        <v>0</v>
      </c>
      <c r="J27" s="61">
        <f t="shared" si="1"/>
        <v>0</v>
      </c>
      <c r="K27" s="62">
        <f t="shared" si="1"/>
        <v>0</v>
      </c>
      <c r="L27" s="3"/>
      <c r="M27" s="30">
        <v>0</v>
      </c>
    </row>
    <row r="28" spans="1:15" x14ac:dyDescent="0.25">
      <c r="A28" s="10" t="s">
        <v>13</v>
      </c>
      <c r="B28" s="9">
        <v>19.75</v>
      </c>
      <c r="C28" s="9">
        <v>13.9</v>
      </c>
      <c r="D28" s="9">
        <v>10.75</v>
      </c>
      <c r="E28" s="51">
        <v>9.4</v>
      </c>
      <c r="G28" s="10" t="s">
        <v>13</v>
      </c>
      <c r="H28" s="55">
        <f t="shared" si="1"/>
        <v>0.5</v>
      </c>
      <c r="I28" s="47">
        <f t="shared" si="1"/>
        <v>0.5</v>
      </c>
      <c r="J28" s="47">
        <f t="shared" si="1"/>
        <v>0.75</v>
      </c>
      <c r="K28" s="56">
        <f t="shared" si="1"/>
        <v>0.75</v>
      </c>
      <c r="L28" s="3"/>
      <c r="M28" s="30">
        <v>50</v>
      </c>
    </row>
    <row r="29" spans="1:15" x14ac:dyDescent="0.25">
      <c r="A29" s="12" t="s">
        <v>145</v>
      </c>
      <c r="B29" s="63">
        <f>B28*(1.13/2+0.5)</f>
        <v>21.033749999999998</v>
      </c>
      <c r="C29" s="63">
        <f t="shared" ref="C29:E29" si="2">C28*(1.13/2+0.5)</f>
        <v>14.8035</v>
      </c>
      <c r="D29" s="63">
        <f t="shared" si="2"/>
        <v>11.448749999999999</v>
      </c>
      <c r="E29" s="64">
        <f t="shared" si="2"/>
        <v>10.010999999999999</v>
      </c>
      <c r="G29" s="12" t="s">
        <v>145</v>
      </c>
      <c r="H29" s="65">
        <f t="shared" si="1"/>
        <v>0.5</v>
      </c>
      <c r="I29" s="66">
        <f t="shared" si="1"/>
        <v>0.5</v>
      </c>
      <c r="J29" s="66">
        <f t="shared" si="1"/>
        <v>0.75</v>
      </c>
      <c r="K29" s="67">
        <f t="shared" si="1"/>
        <v>0.75</v>
      </c>
      <c r="M29" s="43">
        <v>50</v>
      </c>
    </row>
    <row r="30" spans="1:15" ht="9" customHeight="1" x14ac:dyDescent="0.25">
      <c r="A30" s="3"/>
      <c r="B30" s="47"/>
      <c r="C30" s="47"/>
      <c r="D30" s="47"/>
      <c r="E30" s="47"/>
    </row>
    <row r="31" spans="1:15" x14ac:dyDescent="0.25">
      <c r="G31" s="13" t="s">
        <v>27</v>
      </c>
      <c r="H31" s="68">
        <v>0.01</v>
      </c>
      <c r="I31" s="69">
        <v>0.01</v>
      </c>
      <c r="J31" s="69">
        <v>1.4999999999999999E-2</v>
      </c>
      <c r="K31" s="70">
        <v>1.4999999999999999E-2</v>
      </c>
    </row>
    <row r="32" spans="1:15" x14ac:dyDescent="0.25">
      <c r="N32" s="3"/>
    </row>
    <row r="33" spans="1:14" x14ac:dyDescent="0.25">
      <c r="A33" s="2" t="s">
        <v>14</v>
      </c>
      <c r="N33" s="3"/>
    </row>
    <row r="34" spans="1:14" x14ac:dyDescent="0.25">
      <c r="A34" t="s">
        <v>15</v>
      </c>
    </row>
    <row r="35" spans="1:14" x14ac:dyDescent="0.25">
      <c r="A35" s="14"/>
      <c r="B35" s="72" t="s">
        <v>3</v>
      </c>
      <c r="C35" s="72" t="s">
        <v>4</v>
      </c>
      <c r="D35" s="72" t="s">
        <v>5</v>
      </c>
      <c r="E35" s="72" t="s">
        <v>6</v>
      </c>
      <c r="F35" s="75"/>
      <c r="L35" s="3"/>
    </row>
    <row r="36" spans="1:14" x14ac:dyDescent="0.25">
      <c r="A36" s="3"/>
      <c r="B36" s="73">
        <v>25000</v>
      </c>
      <c r="C36" s="73">
        <v>26000</v>
      </c>
      <c r="D36" s="73">
        <v>28000</v>
      </c>
      <c r="E36" s="73">
        <v>28000</v>
      </c>
      <c r="F36" s="74"/>
      <c r="L36" s="3"/>
    </row>
    <row r="37" spans="1:14" x14ac:dyDescent="0.25">
      <c r="A37" s="3"/>
      <c r="B37" s="44"/>
      <c r="C37" s="44"/>
      <c r="D37" s="44"/>
      <c r="E37" s="44"/>
      <c r="F37" s="74"/>
      <c r="L37" s="3"/>
    </row>
    <row r="39" spans="1:14" x14ac:dyDescent="0.25">
      <c r="A39" s="2"/>
    </row>
    <row r="40" spans="1:14" x14ac:dyDescent="0.25">
      <c r="E40" s="71"/>
    </row>
    <row r="42" spans="1:14" x14ac:dyDescent="0.25">
      <c r="D42" s="13"/>
    </row>
    <row r="43" spans="1:14" x14ac:dyDescent="0.25">
      <c r="E43" s="74"/>
    </row>
    <row r="44" spans="1:14" x14ac:dyDescent="0.25">
      <c r="E44" s="76"/>
    </row>
    <row r="45" spans="1:14" x14ac:dyDescent="0.25">
      <c r="A45" s="3"/>
      <c r="B45" s="3"/>
      <c r="C45" s="3"/>
      <c r="D45" s="3"/>
      <c r="E45" s="3"/>
      <c r="L45" s="3"/>
    </row>
    <row r="46" spans="1:14" x14ac:dyDescent="0.25">
      <c r="A46" s="2"/>
      <c r="C46" s="83"/>
      <c r="D46" s="83"/>
      <c r="E46" s="83"/>
    </row>
    <row r="47" spans="1:14" x14ac:dyDescent="0.25">
      <c r="C47" s="76"/>
      <c r="D47" s="78"/>
      <c r="E47" s="74"/>
      <c r="G47" s="79"/>
    </row>
    <row r="48" spans="1:14" x14ac:dyDescent="0.25">
      <c r="C48" s="76"/>
      <c r="D48" s="78"/>
      <c r="E48" s="74"/>
      <c r="G48" s="79"/>
    </row>
    <row r="49" spans="2:7" x14ac:dyDescent="0.25">
      <c r="B49" s="74"/>
      <c r="C49" s="78"/>
      <c r="D49" s="74"/>
      <c r="E49" s="74"/>
      <c r="G49" s="79"/>
    </row>
    <row r="50" spans="2:7" x14ac:dyDescent="0.25">
      <c r="B50" s="74"/>
      <c r="C50" s="78"/>
      <c r="D50" s="74"/>
      <c r="E50" s="74"/>
      <c r="G50" s="79"/>
    </row>
    <row r="51" spans="2:7" x14ac:dyDescent="0.25">
      <c r="B51" s="74"/>
      <c r="C51" s="78"/>
      <c r="D51" s="74"/>
      <c r="E51" s="74"/>
      <c r="G51" s="80"/>
    </row>
    <row r="52" spans="2:7" x14ac:dyDescent="0.25">
      <c r="B52" s="74"/>
      <c r="C52" s="78"/>
      <c r="D52" s="74"/>
      <c r="E52" s="74"/>
      <c r="F52" s="75"/>
    </row>
    <row r="53" spans="2:7" x14ac:dyDescent="0.25">
      <c r="B53" s="74"/>
      <c r="C53" s="78"/>
      <c r="D53" s="74"/>
      <c r="E53" s="74"/>
      <c r="F53" s="75"/>
    </row>
    <row r="54" spans="2:7" x14ac:dyDescent="0.25">
      <c r="B54" s="74"/>
      <c r="C54" s="78"/>
      <c r="D54" s="74"/>
      <c r="E54" s="74"/>
      <c r="F54" s="75"/>
    </row>
    <row r="55" spans="2:7" x14ac:dyDescent="0.25">
      <c r="B55" s="74"/>
      <c r="C55" s="78"/>
      <c r="D55" s="74"/>
      <c r="E55" s="74"/>
      <c r="F55" s="75"/>
    </row>
    <row r="56" spans="2:7" x14ac:dyDescent="0.25">
      <c r="E56" s="81"/>
      <c r="F56" s="75"/>
    </row>
    <row r="57" spans="2:7" x14ac:dyDescent="0.25">
      <c r="E57" s="81"/>
      <c r="F57" s="75"/>
    </row>
    <row r="58" spans="2:7" x14ac:dyDescent="0.25">
      <c r="B58" s="74"/>
      <c r="C58" s="78"/>
      <c r="D58" s="74"/>
      <c r="F58" s="75"/>
    </row>
    <row r="59" spans="2:7" x14ac:dyDescent="0.25">
      <c r="B59" s="74"/>
      <c r="C59" s="78"/>
      <c r="D59" s="74"/>
      <c r="E59" s="74"/>
      <c r="F59" s="75"/>
    </row>
    <row r="60" spans="2:7" x14ac:dyDescent="0.25">
      <c r="B60" s="74"/>
      <c r="C60" s="78"/>
      <c r="D60" s="74"/>
      <c r="E60" s="74"/>
      <c r="F60" s="75"/>
    </row>
    <row r="61" spans="2:7" x14ac:dyDescent="0.25">
      <c r="B61" s="74"/>
      <c r="C61" s="78"/>
      <c r="D61" s="74"/>
      <c r="E61" s="74"/>
      <c r="F61" s="75"/>
    </row>
    <row r="62" spans="2:7" x14ac:dyDescent="0.25">
      <c r="C62" s="76"/>
      <c r="D62" s="78"/>
      <c r="E62" s="74"/>
      <c r="F62" s="75"/>
    </row>
    <row r="63" spans="2:7" x14ac:dyDescent="0.25">
      <c r="B63" s="74"/>
      <c r="C63" s="82"/>
      <c r="D63" s="74"/>
    </row>
    <row r="64" spans="2:7" x14ac:dyDescent="0.25">
      <c r="B64" s="74"/>
      <c r="C64" s="82"/>
      <c r="D64" s="74"/>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Answers</vt:lpstr>
      <vt:lpstr>a</vt:lpstr>
      <vt:lpstr>b</vt:lpstr>
      <vt:lpstr>c,d,e,g</vt:lpstr>
      <vt:lpstr>e1</vt:lpstr>
      <vt:lpstr>e2</vt:lpstr>
      <vt:lpstr>f1</vt:lpstr>
      <vt:lpstr>f2</vt:lpstr>
      <vt:lpstr>h</vt:lpstr>
      <vt:lpstr>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Roberto Caccia</dc:creator>
  <cp:lastModifiedBy>Wenzhi Ding</cp:lastModifiedBy>
  <cp:lastPrinted>1998-02-06T15:42:53Z</cp:lastPrinted>
  <dcterms:created xsi:type="dcterms:W3CDTF">1997-11-11T23:02:12Z</dcterms:created>
  <dcterms:modified xsi:type="dcterms:W3CDTF">2021-02-11T09:48:12Z</dcterms:modified>
</cp:coreProperties>
</file>