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b62f445539d62a/UJMD/Ciclo III UJMD/Estatica/Tercera Nota/Archivos Proyecto/"/>
    </mc:Choice>
  </mc:AlternateContent>
  <xr:revisionPtr revIDLastSave="169" documentId="8_{410E2BC4-A532-4E38-BBC3-735B15AB6EBA}" xr6:coauthVersionLast="45" xr6:coauthVersionMax="45" xr10:uidLastSave="{C3A17557-B769-4382-B18B-62FE138EA77B}"/>
  <bookViews>
    <workbookView minimized="1" xWindow="780" yWindow="780" windowWidth="15375" windowHeight="7875" xr2:uid="{CDE15ED3-0586-427E-A118-FB7187B4C51F}"/>
  </bookViews>
  <sheets>
    <sheet name="Sheet1" sheetId="1" r:id="rId1"/>
  </sheets>
  <definedNames>
    <definedName name="_xlnm._FilterDatabase" localSheetId="0" hidden="1">Sheet1!$I$24:$J$31</definedName>
    <definedName name="_xlnm.Criteria" localSheetId="0">Sheet1!#REF!</definedName>
    <definedName name="_xlnm.Extract" localSheetId="0">Sheet1!#REF!</definedName>
  </definedNames>
  <calcPr calcId="191028" iterate="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3" i="1" l="1"/>
  <c r="Q61" i="1"/>
  <c r="Q57" i="1"/>
  <c r="J25" i="1"/>
  <c r="R33" i="1"/>
  <c r="Q33" i="1"/>
  <c r="AE9" i="1"/>
  <c r="AE5" i="1"/>
  <c r="C27" i="1"/>
  <c r="C25" i="1"/>
  <c r="W5" i="1"/>
  <c r="C69" i="1"/>
  <c r="J57" i="1"/>
  <c r="J69" i="1"/>
  <c r="J53" i="1"/>
  <c r="C77" i="1"/>
  <c r="J61" i="1"/>
  <c r="C73" i="1"/>
  <c r="J65" i="1"/>
  <c r="C26" i="1"/>
  <c r="W8" i="1"/>
  <c r="W12" i="1"/>
  <c r="AE6" i="1"/>
  <c r="AE7" i="1"/>
  <c r="AE13" i="1"/>
  <c r="AE10" i="1"/>
  <c r="AE11" i="1"/>
  <c r="Q65" i="1"/>
  <c r="W9" i="1"/>
  <c r="Q77" i="1"/>
  <c r="Q73" i="1"/>
  <c r="Q69" i="1"/>
  <c r="AH5" i="1"/>
  <c r="AH6" i="1"/>
  <c r="J73" i="1"/>
  <c r="J77" i="1"/>
  <c r="C53" i="1"/>
  <c r="AA6" i="1"/>
  <c r="AA5" i="1"/>
  <c r="G25" i="1"/>
  <c r="AA9" i="1"/>
  <c r="AA8" i="1"/>
  <c r="W13" i="1"/>
  <c r="C65" i="1"/>
  <c r="C61" i="1"/>
  <c r="C57" i="1"/>
  <c r="Q26" i="1"/>
  <c r="R26" i="1"/>
  <c r="G26" i="1"/>
  <c r="G27" i="1"/>
  <c r="R27" i="1"/>
  <c r="Q27" i="1"/>
  <c r="Q28" i="1"/>
  <c r="R28" i="1"/>
  <c r="G28" i="1"/>
  <c r="G29" i="1"/>
  <c r="R30" i="1"/>
  <c r="Q29" i="1"/>
  <c r="R29" i="1"/>
  <c r="G31" i="1"/>
  <c r="R32" i="1"/>
  <c r="Q30" i="1"/>
  <c r="G30" i="1"/>
  <c r="F38" i="1" a="1"/>
  <c r="F38" i="1"/>
  <c r="M26" i="1"/>
  <c r="J27" i="1"/>
  <c r="J29" i="1"/>
  <c r="R37" i="1"/>
  <c r="Q32" i="1"/>
  <c r="R31" i="1"/>
  <c r="Q31" i="1"/>
  <c r="M25" i="1"/>
  <c r="R35" i="1"/>
  <c r="M27" i="1"/>
  <c r="M30" i="1"/>
  <c r="Q37" i="1"/>
  <c r="J28" i="1"/>
  <c r="Q36" i="1"/>
  <c r="R41" i="1"/>
  <c r="Q35" i="1"/>
  <c r="Q41" i="1"/>
  <c r="Q40" i="1"/>
  <c r="R40" i="1"/>
  <c r="Q42" i="1"/>
  <c r="R36" i="1"/>
  <c r="R42" i="1"/>
  <c r="R45" i="1"/>
  <c r="Q45" i="1"/>
  <c r="J30" i="1"/>
  <c r="R38" i="1"/>
  <c r="Q38" i="1"/>
  <c r="Y25" i="1" a="1"/>
  <c r="Y25" i="1"/>
  <c r="Z25" i="1"/>
  <c r="J26" i="1"/>
  <c r="Y26" i="1"/>
  <c r="Z26" i="1"/>
  <c r="Y27" i="1"/>
  <c r="Z27" i="1"/>
  <c r="M28" i="1"/>
  <c r="Y28" i="1"/>
  <c r="Z28" i="1"/>
  <c r="M29" i="1"/>
  <c r="J31" i="1"/>
  <c r="M31" i="1"/>
  <c r="Q34" i="1"/>
  <c r="R34" i="1"/>
  <c r="I38" i="1" a="1"/>
  <c r="I38" i="1"/>
  <c r="L38" i="1" a="1"/>
  <c r="L38" i="1"/>
  <c r="Q39" i="1"/>
  <c r="R39" i="1"/>
  <c r="U42" i="1"/>
  <c r="Q43" i="1"/>
  <c r="R43" i="1"/>
  <c r="Q44" i="1"/>
  <c r="R44" i="1"/>
  <c r="Q46" i="1"/>
  <c r="R4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Avendaño</author>
  </authors>
  <commentList>
    <comment ref="H5" authorId="0" shapeId="0" xr:uid="{1AA89C8F-1C73-423F-9E9C-50CB1F3F6C88}">
      <text>
        <r>
          <rPr>
            <b/>
            <sz val="9"/>
            <color indexed="81"/>
            <rFont val="Tahoma"/>
            <charset val="1"/>
          </rPr>
          <t>David Avendaño:</t>
        </r>
        <r>
          <rPr>
            <sz val="9"/>
            <color indexed="81"/>
            <rFont val="Tahoma"/>
            <charset val="1"/>
          </rPr>
          <t xml:space="preserve">
Basandonos en el Diagrama, los datos a introducir, representan las variables escritas en color ROJO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<sst xmlns="http://schemas.openxmlformats.org/spreadsheetml/2006/main" count="249" uniqueCount="100">
  <si>
    <t>Apartado de Entrada de Datos</t>
  </si>
  <si>
    <t>Especificaciones de la Armadura</t>
  </si>
  <si>
    <t>Apartado de la Logica del Programa</t>
  </si>
  <si>
    <t>Medidas</t>
  </si>
  <si>
    <t>Unidades</t>
  </si>
  <si>
    <t>Operaciones en Grados</t>
  </si>
  <si>
    <t>Obtención de las Medidas de los Elementos</t>
  </si>
  <si>
    <t>Introducción de Fuerzas externas por Componentes</t>
  </si>
  <si>
    <t>PRESIONAME!</t>
  </si>
  <si>
    <t>s=</t>
  </si>
  <si>
    <t>m</t>
  </si>
  <si>
    <t>Sen(ϴ) =</t>
  </si>
  <si>
    <t>u</t>
  </si>
  <si>
    <r>
      <t>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</t>
    </r>
  </si>
  <si>
    <r>
      <t>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</si>
  <si>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t>Cos(ϴ) =</t>
  </si>
  <si>
    <r>
      <t>(2s)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=</t>
    </r>
  </si>
  <si>
    <t xml:space="preserve">D = </t>
  </si>
  <si>
    <t>Componentes en X</t>
  </si>
  <si>
    <t>Componentes en Y</t>
  </si>
  <si>
    <t>Ángulos en Radianes</t>
  </si>
  <si>
    <t>b=</t>
  </si>
  <si>
    <t>Fuerza Bx =</t>
  </si>
  <si>
    <t>kN</t>
  </si>
  <si>
    <t xml:space="preserve">Fuerza By = </t>
  </si>
  <si>
    <t>ϴ=</t>
  </si>
  <si>
    <t>rad</t>
  </si>
  <si>
    <t xml:space="preserve">Sen(α) = </t>
  </si>
  <si>
    <t>Fuerza Cx =</t>
  </si>
  <si>
    <t>Fuerza Cy =</t>
  </si>
  <si>
    <t>α=</t>
  </si>
  <si>
    <t>Cos(α) =</t>
  </si>
  <si>
    <t>Fuerza Dx =</t>
  </si>
  <si>
    <t>Fuerza Dy =</t>
  </si>
  <si>
    <r>
      <t>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</t>
    </r>
  </si>
  <si>
    <t>Fuerza Ex =</t>
  </si>
  <si>
    <t>Fuerza Ey =</t>
  </si>
  <si>
    <t>Ángulos en Grados</t>
  </si>
  <si>
    <t>k=</t>
  </si>
  <si>
    <t>Fuerza Fx =</t>
  </si>
  <si>
    <t>Fuerza Fy =</t>
  </si>
  <si>
    <t>°</t>
  </si>
  <si>
    <t>a=</t>
  </si>
  <si>
    <t>Introducción de Dimensiones de la Armadura</t>
  </si>
  <si>
    <t xml:space="preserve">T = </t>
  </si>
  <si>
    <t xml:space="preserve">S = </t>
  </si>
  <si>
    <t>Calculo de Reacciones en los Soportes</t>
  </si>
  <si>
    <t xml:space="preserve">Fuerza en los elementos Individuales </t>
  </si>
  <si>
    <t>Estado de Tensión o Compresión de los elementos Individuales</t>
  </si>
  <si>
    <t>Elementos sometidos a fuerzas mayores y menores de tensión y Compresión</t>
  </si>
  <si>
    <t>Reacción</t>
  </si>
  <si>
    <t>Fuerza</t>
  </si>
  <si>
    <t>Magnitud</t>
  </si>
  <si>
    <t xml:space="preserve">Elemento </t>
  </si>
  <si>
    <t>Elemento</t>
  </si>
  <si>
    <t>Estado</t>
  </si>
  <si>
    <t>&lt;o&gt;</t>
  </si>
  <si>
    <t xml:space="preserve">Gy = </t>
  </si>
  <si>
    <t>GH</t>
  </si>
  <si>
    <t>DJ</t>
  </si>
  <si>
    <t>IJ</t>
  </si>
  <si>
    <t>Tensión</t>
  </si>
  <si>
    <t>Compresión</t>
  </si>
  <si>
    <t>Mayor</t>
  </si>
  <si>
    <t>Ay=</t>
  </si>
  <si>
    <t>FG</t>
  </si>
  <si>
    <t>AL</t>
  </si>
  <si>
    <t>EJ</t>
  </si>
  <si>
    <t>Menor</t>
  </si>
  <si>
    <t>Ax=</t>
  </si>
  <si>
    <t>HI</t>
  </si>
  <si>
    <t>CJ</t>
  </si>
  <si>
    <t>DE</t>
  </si>
  <si>
    <t>Compresion</t>
  </si>
  <si>
    <t>FH</t>
  </si>
  <si>
    <t>KJ</t>
  </si>
  <si>
    <t>KL</t>
  </si>
  <si>
    <t>FI</t>
  </si>
  <si>
    <t>CK</t>
  </si>
  <si>
    <t>AB</t>
  </si>
  <si>
    <t>EF</t>
  </si>
  <si>
    <t>BC</t>
  </si>
  <si>
    <t>CD</t>
  </si>
  <si>
    <t>EI</t>
  </si>
  <si>
    <t>BL</t>
  </si>
  <si>
    <t>BK</t>
  </si>
  <si>
    <t>Elementos Fuerza cero</t>
  </si>
  <si>
    <t>Longitud de los elementos</t>
  </si>
  <si>
    <t>Longitud</t>
  </si>
  <si>
    <t>KC</t>
  </si>
  <si>
    <t>LK</t>
  </si>
  <si>
    <t>JD</t>
  </si>
  <si>
    <t>IH</t>
  </si>
  <si>
    <t>IE</t>
  </si>
  <si>
    <t>HG</t>
  </si>
  <si>
    <t>JI</t>
  </si>
  <si>
    <t>LB</t>
  </si>
  <si>
    <t>JE</t>
  </si>
  <si>
    <t>HF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</si>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</sst>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3" applyNumberFormat="0" applyAlignment="0" applyProtection="0"/>
    <xf numFmtId="0" fontId="5" fillId="3" borderId="3" applyNumberFormat="0" applyAlignment="0" applyProtection="0"/>
    <xf numFmtId="0" fontId="6" fillId="0" borderId="4" applyNumberFormat="0" applyFill="0" applyAlignment="0" applyProtection="0"/>
    <xf numFmtId="0" fontId="1" fillId="4" borderId="5" applyNumberFormat="0" applyFont="0" applyAlignment="0" applyProtection="0"/>
    <xf numFmtId="0" fontId="1" fillId="5" borderId="0" applyNumberFormat="0" applyBorder="0" applyAlignment="0" applyProtection="0"/>
    <xf numFmtId="0" fontId="9" fillId="0" borderId="13" applyNumberFormat="0" applyFill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49">
    <xf numFmtId="0" fontId="0" fillId="0" borderId="0" xfId="0"/>
    <xf numFmtId="0" fontId="2" fillId="0" borderId="1" xfId="1"/>
    <xf numFmtId="0" fontId="0" fillId="0" borderId="6" xfId="0" applyBorder="1"/>
    <xf numFmtId="0" fontId="0" fillId="4" borderId="6" xfId="7" applyFont="1" applyBorder="1" applyAlignment="1">
      <alignment horizontal="right"/>
    </xf>
    <xf numFmtId="0" fontId="4" fillId="2" borderId="6" xfId="4" applyBorder="1"/>
    <xf numFmtId="0" fontId="6" fillId="0" borderId="6" xfId="6" applyBorder="1"/>
    <xf numFmtId="0" fontId="0" fillId="4" borderId="5" xfId="7" applyFont="1"/>
    <xf numFmtId="0" fontId="0" fillId="0" borderId="0" xfId="0" applyBorder="1"/>
    <xf numFmtId="0" fontId="0" fillId="0" borderId="8" xfId="0" applyBorder="1"/>
    <xf numFmtId="0" fontId="0" fillId="4" borderId="6" xfId="7" applyFont="1" applyBorder="1"/>
    <xf numFmtId="2" fontId="0" fillId="0" borderId="6" xfId="0" applyNumberFormat="1" applyBorder="1"/>
    <xf numFmtId="0" fontId="7" fillId="0" borderId="6" xfId="0" applyFont="1" applyBorder="1"/>
    <xf numFmtId="0" fontId="0" fillId="0" borderId="9" xfId="0" applyBorder="1"/>
    <xf numFmtId="0" fontId="0" fillId="0" borderId="10" xfId="0" applyBorder="1"/>
    <xf numFmtId="0" fontId="1" fillId="5" borderId="6" xfId="8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5" xfId="0" applyBorder="1"/>
    <xf numFmtId="0" fontId="0" fillId="0" borderId="14" xfId="0" applyBorder="1"/>
    <xf numFmtId="0" fontId="1" fillId="5" borderId="6" xfId="8" applyBorder="1"/>
    <xf numFmtId="0" fontId="1" fillId="8" borderId="6" xfId="12" applyBorder="1"/>
    <xf numFmtId="0" fontId="9" fillId="0" borderId="13" xfId="9" applyAlignment="1">
      <alignment horizontal="left" vertical="center"/>
    </xf>
    <xf numFmtId="0" fontId="9" fillId="0" borderId="13" xfId="9" applyAlignment="1">
      <alignment horizontal="center"/>
    </xf>
    <xf numFmtId="0" fontId="9" fillId="0" borderId="13" xfId="9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10" borderId="6" xfId="5" applyFill="1" applyBorder="1"/>
    <xf numFmtId="2" fontId="5" fillId="10" borderId="3" xfId="5" applyNumberFormat="1" applyFill="1"/>
    <xf numFmtId="0" fontId="5" fillId="10" borderId="3" xfId="5" applyFill="1"/>
    <xf numFmtId="2" fontId="5" fillId="10" borderId="3" xfId="5" applyNumberFormat="1" applyFill="1" applyAlignment="1">
      <alignment horizontal="center"/>
    </xf>
    <xf numFmtId="0" fontId="1" fillId="11" borderId="6" xfId="11" applyFill="1" applyBorder="1"/>
    <xf numFmtId="0" fontId="1" fillId="5" borderId="16" xfId="8" applyBorder="1"/>
    <xf numFmtId="0" fontId="1" fillId="5" borderId="17" xfId="8" applyBorder="1" applyAlignment="1">
      <alignment horizontal="center"/>
    </xf>
    <xf numFmtId="0" fontId="0" fillId="4" borderId="21" xfId="7" applyFont="1" applyBorder="1"/>
    <xf numFmtId="0" fontId="0" fillId="0" borderId="22" xfId="0" applyBorder="1"/>
    <xf numFmtId="0" fontId="12" fillId="0" borderId="0" xfId="0" applyFont="1"/>
    <xf numFmtId="0" fontId="5" fillId="10" borderId="3" xfId="5" applyFill="1" applyAlignment="1">
      <alignment vertic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1" xfId="1" applyAlignment="1">
      <alignment horizontal="center"/>
    </xf>
    <xf numFmtId="0" fontId="0" fillId="0" borderId="6" xfId="0" applyBorder="1" applyAlignment="1">
      <alignment horizontal="center"/>
    </xf>
    <xf numFmtId="0" fontId="1" fillId="8" borderId="6" xfId="12" applyBorder="1" applyAlignment="1">
      <alignment horizontal="center" vertical="center"/>
    </xf>
    <xf numFmtId="0" fontId="1" fillId="6" borderId="7" xfId="10" applyBorder="1" applyAlignment="1">
      <alignment horizontal="center" vertical="center"/>
    </xf>
    <xf numFmtId="0" fontId="1" fillId="6" borderId="12" xfId="10" applyBorder="1" applyAlignment="1">
      <alignment horizontal="center" vertical="center"/>
    </xf>
    <xf numFmtId="0" fontId="1" fillId="9" borderId="6" xfId="13" applyBorder="1" applyAlignment="1">
      <alignment horizontal="center"/>
    </xf>
    <xf numFmtId="0" fontId="3" fillId="0" borderId="6" xfId="3" applyBorder="1" applyAlignment="1">
      <alignment horizontal="center"/>
    </xf>
    <xf numFmtId="0" fontId="3" fillId="0" borderId="7" xfId="3" applyBorder="1" applyAlignment="1">
      <alignment horizontal="center"/>
    </xf>
    <xf numFmtId="0" fontId="3" fillId="0" borderId="2" xfId="2" applyAlignment="1">
      <alignment horizontal="center"/>
    </xf>
  </cellXfs>
  <cellStyles count="14">
    <cellStyle name="20% - Accent5" xfId="11" builtinId="46"/>
    <cellStyle name="40% - Accent1" xfId="8" builtinId="31"/>
    <cellStyle name="40% - Accent5" xfId="12" builtinId="47"/>
    <cellStyle name="60% - Accent1" xfId="10" builtinId="32"/>
    <cellStyle name="60% - Accent5" xfId="13" builtinId="48"/>
    <cellStyle name="Calculation" xfId="5" builtinId="22"/>
    <cellStyle name="Heading 1" xfId="1" builtinId="16"/>
    <cellStyle name="Heading 2" xfId="9" builtinId="17"/>
    <cellStyle name="Heading 3" xfId="2" builtinId="18"/>
    <cellStyle name="Heading 4" xfId="3" builtinId="19"/>
    <cellStyle name="Input" xfId="4" builtinId="20"/>
    <cellStyle name="Linked Cell" xfId="6" builtinId="24"/>
    <cellStyle name="Normal" xfId="0" builtinId="0"/>
    <cellStyle name="Note" xfId="7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1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eetMetadata" Target="metadata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 /><Relationship Id="rId13" Type="http://schemas.openxmlformats.org/officeDocument/2006/relationships/image" Target="../media/image13.png" /><Relationship Id="rId18" Type="http://schemas.openxmlformats.org/officeDocument/2006/relationships/image" Target="../media/image18.png" /><Relationship Id="rId3" Type="http://schemas.openxmlformats.org/officeDocument/2006/relationships/image" Target="../media/image3.png" /><Relationship Id="rId21" Type="http://schemas.openxmlformats.org/officeDocument/2006/relationships/image" Target="../media/image21.jpg" /><Relationship Id="rId7" Type="http://schemas.openxmlformats.org/officeDocument/2006/relationships/image" Target="../media/image7.png" /><Relationship Id="rId12" Type="http://schemas.openxmlformats.org/officeDocument/2006/relationships/image" Target="../media/image12.png" /><Relationship Id="rId17" Type="http://schemas.openxmlformats.org/officeDocument/2006/relationships/image" Target="../media/image17.png" /><Relationship Id="rId2" Type="http://schemas.openxmlformats.org/officeDocument/2006/relationships/image" Target="../media/image2.png" /><Relationship Id="rId16" Type="http://schemas.openxmlformats.org/officeDocument/2006/relationships/image" Target="../media/image16.png" /><Relationship Id="rId20" Type="http://schemas.openxmlformats.org/officeDocument/2006/relationships/image" Target="../media/image20.png" /><Relationship Id="rId1" Type="http://schemas.openxmlformats.org/officeDocument/2006/relationships/image" Target="../media/image1.jpg" /><Relationship Id="rId6" Type="http://schemas.openxmlformats.org/officeDocument/2006/relationships/image" Target="../media/image6.png" /><Relationship Id="rId11" Type="http://schemas.openxmlformats.org/officeDocument/2006/relationships/image" Target="../media/image11.png" /><Relationship Id="rId5" Type="http://schemas.openxmlformats.org/officeDocument/2006/relationships/image" Target="../media/image5.png" /><Relationship Id="rId15" Type="http://schemas.openxmlformats.org/officeDocument/2006/relationships/image" Target="../media/image15.png" /><Relationship Id="rId10" Type="http://schemas.openxmlformats.org/officeDocument/2006/relationships/image" Target="../media/image10.png" /><Relationship Id="rId19" Type="http://schemas.openxmlformats.org/officeDocument/2006/relationships/image" Target="../media/image19.png" /><Relationship Id="rId4" Type="http://schemas.openxmlformats.org/officeDocument/2006/relationships/image" Target="../media/image4.png" /><Relationship Id="rId9" Type="http://schemas.openxmlformats.org/officeDocument/2006/relationships/image" Target="../media/image9.png" /><Relationship Id="rId14" Type="http://schemas.openxmlformats.org/officeDocument/2006/relationships/image" Target="../media/image14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22412</xdr:colOff>
      <xdr:row>2</xdr:row>
      <xdr:rowOff>100853</xdr:rowOff>
    </xdr:from>
    <xdr:to>
      <xdr:col>17</xdr:col>
      <xdr:colOff>286450</xdr:colOff>
      <xdr:row>17</xdr:row>
      <xdr:rowOff>85694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C5529C4-C92D-41F1-99C5-D14DC8588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4383" y="549088"/>
          <a:ext cx="5300382" cy="2988018"/>
        </a:xfrm>
        <a:prstGeom prst="rect">
          <a:avLst/>
        </a:prstGeom>
      </xdr:spPr>
    </xdr:pic>
    <xdr:clientData/>
  </xdr:twoCellAnchor>
  <xdr:twoCellAnchor editAs="oneCell">
    <xdr:from>
      <xdr:col>4</xdr:col>
      <xdr:colOff>432293</xdr:colOff>
      <xdr:row>50</xdr:row>
      <xdr:rowOff>117233</xdr:rowOff>
    </xdr:from>
    <xdr:to>
      <xdr:col>5</xdr:col>
      <xdr:colOff>585150</xdr:colOff>
      <xdr:row>57</xdr:row>
      <xdr:rowOff>168520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2D3CCE2-C448-4AFE-B7DA-EDE3CF0A5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5" y="9927983"/>
          <a:ext cx="751834" cy="1384787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58</xdr:row>
      <xdr:rowOff>29307</xdr:rowOff>
    </xdr:from>
    <xdr:to>
      <xdr:col>5</xdr:col>
      <xdr:colOff>615373</xdr:colOff>
      <xdr:row>66</xdr:row>
      <xdr:rowOff>95250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EBD540E-4894-44D3-9BC5-D7470E832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91962" y="11364057"/>
          <a:ext cx="833350" cy="1589943"/>
        </a:xfrm>
        <a:prstGeom prst="rect">
          <a:avLst/>
        </a:prstGeom>
      </xdr:spPr>
    </xdr:pic>
    <xdr:clientData/>
  </xdr:twoCellAnchor>
  <xdr:twoCellAnchor editAs="oneCell">
    <xdr:from>
      <xdr:col>4</xdr:col>
      <xdr:colOff>212481</xdr:colOff>
      <xdr:row>67</xdr:row>
      <xdr:rowOff>175846</xdr:rowOff>
    </xdr:from>
    <xdr:to>
      <xdr:col>6</xdr:col>
      <xdr:colOff>142528</xdr:colOff>
      <xdr:row>69</xdr:row>
      <xdr:rowOff>54916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BB26E58-A95E-49E7-ABA0-97869B336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23443" y="13225096"/>
          <a:ext cx="1345975" cy="260070"/>
        </a:xfrm>
        <a:prstGeom prst="rect">
          <a:avLst/>
        </a:prstGeom>
      </xdr:spPr>
    </xdr:pic>
    <xdr:clientData/>
  </xdr:twoCellAnchor>
  <xdr:twoCellAnchor editAs="oneCell">
    <xdr:from>
      <xdr:col>4</xdr:col>
      <xdr:colOff>278424</xdr:colOff>
      <xdr:row>71</xdr:row>
      <xdr:rowOff>146540</xdr:rowOff>
    </xdr:from>
    <xdr:to>
      <xdr:col>6</xdr:col>
      <xdr:colOff>120710</xdr:colOff>
      <xdr:row>73</xdr:row>
      <xdr:rowOff>65944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E2CAE2C-9A81-4B49-AC1E-CF67E36A7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89386" y="13957790"/>
          <a:ext cx="1258214" cy="300404"/>
        </a:xfrm>
        <a:prstGeom prst="rect">
          <a:avLst/>
        </a:prstGeom>
      </xdr:spPr>
    </xdr:pic>
    <xdr:clientData/>
  </xdr:twoCellAnchor>
  <xdr:twoCellAnchor editAs="oneCell">
    <xdr:from>
      <xdr:col>4</xdr:col>
      <xdr:colOff>263769</xdr:colOff>
      <xdr:row>75</xdr:row>
      <xdr:rowOff>139213</xdr:rowOff>
    </xdr:from>
    <xdr:to>
      <xdr:col>6</xdr:col>
      <xdr:colOff>64110</xdr:colOff>
      <xdr:row>77</xdr:row>
      <xdr:rowOff>25709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DB30098-E379-44E8-A2A4-DC3206CA1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74731" y="14712463"/>
          <a:ext cx="1216269" cy="267496"/>
        </a:xfrm>
        <a:prstGeom prst="rect">
          <a:avLst/>
        </a:prstGeom>
      </xdr:spPr>
    </xdr:pic>
    <xdr:clientData/>
  </xdr:twoCellAnchor>
  <xdr:twoCellAnchor editAs="oneCell">
    <xdr:from>
      <xdr:col>11</xdr:col>
      <xdr:colOff>391583</xdr:colOff>
      <xdr:row>51</xdr:row>
      <xdr:rowOff>158752</xdr:rowOff>
    </xdr:from>
    <xdr:to>
      <xdr:col>13</xdr:col>
      <xdr:colOff>230242</xdr:colOff>
      <xdr:row>53</xdr:row>
      <xdr:rowOff>5714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74C459C-AC2B-40CE-AC4C-0B4F5432D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52833" y="10191752"/>
          <a:ext cx="1404991" cy="227962"/>
        </a:xfrm>
        <a:prstGeom prst="rect">
          <a:avLst/>
        </a:prstGeom>
      </xdr:spPr>
    </xdr:pic>
    <xdr:clientData/>
  </xdr:twoCellAnchor>
  <xdr:twoCellAnchor editAs="oneCell">
    <xdr:from>
      <xdr:col>11</xdr:col>
      <xdr:colOff>425635</xdr:colOff>
      <xdr:row>55</xdr:row>
      <xdr:rowOff>150007</xdr:rowOff>
    </xdr:from>
    <xdr:to>
      <xdr:col>13</xdr:col>
      <xdr:colOff>203804</xdr:colOff>
      <xdr:row>57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CACBA0D-F72A-4AA6-BA98-7108D2209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71700" y="10917398"/>
          <a:ext cx="1343581" cy="230993"/>
        </a:xfrm>
        <a:prstGeom prst="rect">
          <a:avLst/>
        </a:prstGeom>
      </xdr:spPr>
    </xdr:pic>
    <xdr:clientData/>
  </xdr:twoCellAnchor>
  <xdr:twoCellAnchor editAs="oneCell">
    <xdr:from>
      <xdr:col>11</xdr:col>
      <xdr:colOff>424543</xdr:colOff>
      <xdr:row>59</xdr:row>
      <xdr:rowOff>180975</xdr:rowOff>
    </xdr:from>
    <xdr:to>
      <xdr:col>13</xdr:col>
      <xdr:colOff>224971</xdr:colOff>
      <xdr:row>60</xdr:row>
      <xdr:rowOff>178254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CBAAD2E-D5A9-48CC-A1EC-A9CEA9C48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854043" y="11715750"/>
          <a:ext cx="1372052" cy="187779"/>
        </a:xfrm>
        <a:prstGeom prst="rect">
          <a:avLst/>
        </a:prstGeom>
      </xdr:spPr>
    </xdr:pic>
    <xdr:clientData/>
  </xdr:twoCellAnchor>
  <xdr:twoCellAnchor editAs="oneCell">
    <xdr:from>
      <xdr:col>11</xdr:col>
      <xdr:colOff>361951</xdr:colOff>
      <xdr:row>63</xdr:row>
      <xdr:rowOff>170705</xdr:rowOff>
    </xdr:from>
    <xdr:to>
      <xdr:col>13</xdr:col>
      <xdr:colOff>342901</xdr:colOff>
      <xdr:row>65</xdr:row>
      <xdr:rowOff>47624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CBBF85F-463F-46D9-AB4D-102814D25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791451" y="12467480"/>
          <a:ext cx="1552574" cy="257919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67</xdr:row>
      <xdr:rowOff>150948</xdr:rowOff>
    </xdr:from>
    <xdr:to>
      <xdr:col>13</xdr:col>
      <xdr:colOff>323851</xdr:colOff>
      <xdr:row>69</xdr:row>
      <xdr:rowOff>28517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9CD29CF-A34E-41A1-A736-19FF198F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10500" y="13209723"/>
          <a:ext cx="1514475" cy="258569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666750</xdr:colOff>
      <xdr:row>69</xdr:row>
      <xdr:rowOff>66675</xdr:rowOff>
    </xdr:from>
    <xdr:to>
      <xdr:col>12</xdr:col>
      <xdr:colOff>190501</xdr:colOff>
      <xdr:row>74</xdr:row>
      <xdr:rowOff>86765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18BF2EF-2209-4C88-8216-BD8B0E0BB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96250" y="13506450"/>
          <a:ext cx="247650" cy="972590"/>
        </a:xfrm>
        <a:prstGeom prst="rect">
          <a:avLst/>
        </a:prstGeom>
      </xdr:spPr>
    </xdr:pic>
    <xdr:clientData/>
  </xdr:twoCellAnchor>
  <xdr:twoCellAnchor editAs="oneCell">
    <xdr:from>
      <xdr:col>12</xdr:col>
      <xdr:colOff>626614</xdr:colOff>
      <xdr:row>73</xdr:row>
      <xdr:rowOff>104775</xdr:rowOff>
    </xdr:from>
    <xdr:to>
      <xdr:col>13</xdr:col>
      <xdr:colOff>28514</xdr:colOff>
      <xdr:row>78</xdr:row>
      <xdr:rowOff>180730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767FEED-F967-4DB0-828B-B972363F5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780014" y="14306550"/>
          <a:ext cx="249625" cy="1028455"/>
        </a:xfrm>
        <a:prstGeom prst="rect">
          <a:avLst/>
        </a:prstGeom>
      </xdr:spPr>
    </xdr:pic>
    <xdr:clientData/>
  </xdr:twoCellAnchor>
  <xdr:twoCellAnchor editAs="oneCell">
    <xdr:from>
      <xdr:col>19</xdr:col>
      <xdr:colOff>281419</xdr:colOff>
      <xdr:row>50</xdr:row>
      <xdr:rowOff>31389</xdr:rowOff>
    </xdr:from>
    <xdr:to>
      <xdr:col>19</xdr:col>
      <xdr:colOff>469388</xdr:colOff>
      <xdr:row>55</xdr:row>
      <xdr:rowOff>129887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F23AA97-D9BC-489E-BAA6-60E064F78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473544" y="9889764"/>
          <a:ext cx="187969" cy="1050998"/>
        </a:xfrm>
        <a:prstGeom prst="rect">
          <a:avLst/>
        </a:prstGeom>
      </xdr:spPr>
    </xdr:pic>
    <xdr:clientData/>
  </xdr:twoCellAnchor>
  <xdr:twoCellAnchor editAs="oneCell">
    <xdr:from>
      <xdr:col>20</xdr:col>
      <xdr:colOff>598560</xdr:colOff>
      <xdr:row>52</xdr:row>
      <xdr:rowOff>165605</xdr:rowOff>
    </xdr:from>
    <xdr:to>
      <xdr:col>21</xdr:col>
      <xdr:colOff>109270</xdr:colOff>
      <xdr:row>58</xdr:row>
      <xdr:rowOff>104992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C9E7906-7C0C-4B76-829C-93CADFB71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421716" y="10404980"/>
          <a:ext cx="213179" cy="1082387"/>
        </a:xfrm>
        <a:prstGeom prst="rect">
          <a:avLst/>
        </a:prstGeom>
      </xdr:spPr>
    </xdr:pic>
    <xdr:clientData/>
  </xdr:twoCellAnchor>
  <xdr:twoCellAnchor editAs="oneCell">
    <xdr:from>
      <xdr:col>19</xdr:col>
      <xdr:colOff>287913</xdr:colOff>
      <xdr:row>56</xdr:row>
      <xdr:rowOff>102828</xdr:rowOff>
    </xdr:from>
    <xdr:to>
      <xdr:col>19</xdr:col>
      <xdr:colOff>517314</xdr:colOff>
      <xdr:row>62</xdr:row>
      <xdr:rowOff>165225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9E67461-C54C-495A-AB71-047E56B88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480038" y="11104203"/>
          <a:ext cx="229401" cy="1205397"/>
        </a:xfrm>
        <a:prstGeom prst="rect">
          <a:avLst/>
        </a:prstGeom>
      </xdr:spPr>
    </xdr:pic>
    <xdr:clientData/>
  </xdr:twoCellAnchor>
  <xdr:twoCellAnchor editAs="oneCell">
    <xdr:from>
      <xdr:col>20</xdr:col>
      <xdr:colOff>506557</xdr:colOff>
      <xdr:row>61</xdr:row>
      <xdr:rowOff>98497</xdr:rowOff>
    </xdr:from>
    <xdr:to>
      <xdr:col>21</xdr:col>
      <xdr:colOff>599380</xdr:colOff>
      <xdr:row>65</xdr:row>
      <xdr:rowOff>154590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F0A83E9-8D3D-4B4B-881C-77AFF7233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329713" y="12052372"/>
          <a:ext cx="795292" cy="818093"/>
        </a:xfrm>
        <a:prstGeom prst="rect">
          <a:avLst/>
        </a:prstGeom>
      </xdr:spPr>
    </xdr:pic>
    <xdr:clientData/>
  </xdr:twoCellAnchor>
  <xdr:twoCellAnchor editAs="oneCell">
    <xdr:from>
      <xdr:col>19</xdr:col>
      <xdr:colOff>49790</xdr:colOff>
      <xdr:row>66</xdr:row>
      <xdr:rowOff>152616</xdr:rowOff>
    </xdr:from>
    <xdr:to>
      <xdr:col>20</xdr:col>
      <xdr:colOff>250030</xdr:colOff>
      <xdr:row>71</xdr:row>
      <xdr:rowOff>27773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F628ACE-411A-4689-ABD2-869D0A60C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241915" y="13058991"/>
          <a:ext cx="831271" cy="827657"/>
        </a:xfrm>
        <a:prstGeom prst="rect">
          <a:avLst/>
        </a:prstGeom>
      </xdr:spPr>
    </xdr:pic>
    <xdr:clientData/>
  </xdr:twoCellAnchor>
  <xdr:twoCellAnchor editAs="oneCell">
    <xdr:from>
      <xdr:col>20</xdr:col>
      <xdr:colOff>441614</xdr:colOff>
      <xdr:row>69</xdr:row>
      <xdr:rowOff>151535</xdr:rowOff>
    </xdr:from>
    <xdr:to>
      <xdr:col>21</xdr:col>
      <xdr:colOff>500062</xdr:colOff>
      <xdr:row>74</xdr:row>
      <xdr:rowOff>40109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F1B1375-6FB1-451C-AFB4-2C64DCF4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264770" y="13629410"/>
          <a:ext cx="760917" cy="841074"/>
        </a:xfrm>
        <a:prstGeom prst="rect">
          <a:avLst/>
        </a:prstGeom>
      </xdr:spPr>
    </xdr:pic>
    <xdr:clientData/>
  </xdr:twoCellAnchor>
  <xdr:twoCellAnchor editAs="oneCell">
    <xdr:from>
      <xdr:col>19</xdr:col>
      <xdr:colOff>47624</xdr:colOff>
      <xdr:row>73</xdr:row>
      <xdr:rowOff>133133</xdr:rowOff>
    </xdr:from>
    <xdr:to>
      <xdr:col>20</xdr:col>
      <xdr:colOff>296573</xdr:colOff>
      <xdr:row>78</xdr:row>
      <xdr:rowOff>32032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0E7F058-B11D-46D8-9D87-661BFD225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239749" y="14373008"/>
          <a:ext cx="879980" cy="851399"/>
        </a:xfrm>
        <a:prstGeom prst="rect">
          <a:avLst/>
        </a:prstGeom>
      </xdr:spPr>
    </xdr:pic>
    <xdr:clientData/>
  </xdr:twoCellAnchor>
  <xdr:twoCellAnchor editAs="oneCell">
    <xdr:from>
      <xdr:col>1</xdr:col>
      <xdr:colOff>35720</xdr:colOff>
      <xdr:row>37</xdr:row>
      <xdr:rowOff>11906</xdr:rowOff>
    </xdr:from>
    <xdr:to>
      <xdr:col>3</xdr:col>
      <xdr:colOff>714376</xdr:colOff>
      <xdr:row>43</xdr:row>
      <xdr:rowOff>58836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E3B1D9-FCC6-4F43-9B91-9A77424BA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9" y="7346156"/>
          <a:ext cx="2131218" cy="1189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 /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Relationship Id="rId4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11FA-BE9A-4C1E-8DD4-49C7F43E0702}">
  <sheetPr codeName="Sheet1"/>
  <dimension ref="A1:AH80"/>
  <sheetViews>
    <sheetView tabSelected="1" topLeftCell="D1" zoomScale="70" zoomScaleNormal="70" workbookViewId="0">
      <selection activeCell="G14" sqref="G14"/>
    </sheetView>
  </sheetViews>
  <sheetFormatPr defaultRowHeight="15" x14ac:dyDescent="0.2"/>
  <cols>
    <col min="2" max="2" width="11.703125" customWidth="1"/>
    <col min="3" max="3" width="9.953125" customWidth="1"/>
    <col min="4" max="4" width="11.43359375" customWidth="1"/>
    <col min="5" max="5" width="8.875" customWidth="1"/>
    <col min="6" max="6" width="12.23828125" customWidth="1"/>
    <col min="8" max="8" width="10.76171875" customWidth="1"/>
    <col min="9" max="9" width="10.0859375" customWidth="1"/>
    <col min="10" max="10" width="10.76171875" customWidth="1"/>
    <col min="11" max="11" width="10.22265625" customWidth="1"/>
    <col min="12" max="12" width="10.89453125" customWidth="1"/>
    <col min="13" max="13" width="12.64453125" customWidth="1"/>
    <col min="14" max="14" width="11.703125" customWidth="1"/>
    <col min="16" max="16" width="10.76171875" customWidth="1"/>
    <col min="17" max="17" width="9.81640625" customWidth="1"/>
    <col min="18" max="18" width="12.64453125" customWidth="1"/>
    <col min="19" max="19" width="11.296875" customWidth="1"/>
    <col min="20" max="20" width="9.4140625" customWidth="1"/>
    <col min="21" max="21" width="10.625" customWidth="1"/>
    <col min="22" max="22" width="10.35546875" customWidth="1"/>
    <col min="23" max="23" width="12.64453125" customWidth="1"/>
    <col min="24" max="24" width="10.89453125" customWidth="1"/>
    <col min="25" max="25" width="16.41015625" customWidth="1"/>
    <col min="26" max="26" width="9.14453125" customWidth="1"/>
    <col min="27" max="27" width="13.1796875" customWidth="1"/>
    <col min="31" max="31" width="14.52734375" customWidth="1"/>
    <col min="34" max="34" width="12.23828125" customWidth="1"/>
  </cols>
  <sheetData>
    <row r="1" spans="2:34" x14ac:dyDescent="0.2">
      <c r="J1" s="13"/>
      <c r="K1" s="7"/>
      <c r="L1" s="7"/>
      <c r="M1" s="7"/>
    </row>
    <row r="2" spans="2:34" ht="20.25" thickBot="1" x14ac:dyDescent="0.3">
      <c r="B2" s="1" t="s">
        <v>0</v>
      </c>
      <c r="J2" s="38" t="s">
        <v>1</v>
      </c>
      <c r="K2" s="39"/>
      <c r="L2" s="39"/>
      <c r="M2" s="39"/>
      <c r="V2" s="40" t="s">
        <v>2</v>
      </c>
      <c r="W2" s="40"/>
      <c r="X2" s="40"/>
      <c r="Y2" s="40"/>
    </row>
    <row r="3" spans="2:34" ht="15.75" thickTop="1" x14ac:dyDescent="0.2">
      <c r="J3" s="13"/>
      <c r="K3" s="7"/>
      <c r="L3" s="7"/>
      <c r="M3" s="7"/>
    </row>
    <row r="4" spans="2:34" x14ac:dyDescent="0.2">
      <c r="J4" s="13"/>
      <c r="K4" s="7"/>
      <c r="L4" s="7"/>
      <c r="M4" s="7"/>
      <c r="V4" s="2" t="s">
        <v>3</v>
      </c>
      <c r="W4" s="2"/>
      <c r="X4" s="2" t="s">
        <v>4</v>
      </c>
      <c r="Z4" s="41" t="s">
        <v>5</v>
      </c>
      <c r="AA4" s="41"/>
      <c r="AB4" s="41"/>
      <c r="AD4" s="2" t="s">
        <v>6</v>
      </c>
      <c r="AE4" s="2"/>
      <c r="AF4" s="2"/>
      <c r="AG4" s="2"/>
      <c r="AH4" s="2"/>
    </row>
    <row r="5" spans="2:34" ht="18" thickBot="1" x14ac:dyDescent="0.25">
      <c r="B5" s="48" t="s">
        <v>7</v>
      </c>
      <c r="C5" s="48"/>
      <c r="D5" s="48"/>
      <c r="E5" s="48"/>
      <c r="F5" s="48"/>
      <c r="H5" t="s">
        <v>8</v>
      </c>
      <c r="J5" s="13"/>
      <c r="K5" s="7"/>
      <c r="L5" s="7"/>
      <c r="M5" s="7"/>
      <c r="V5" s="2" t="s">
        <v>9</v>
      </c>
      <c r="W5" s="10">
        <f>D17/6</f>
        <v>3.3333333333333335</v>
      </c>
      <c r="X5" s="2" t="s">
        <v>10</v>
      </c>
      <c r="Z5" s="2" t="s">
        <v>11</v>
      </c>
      <c r="AA5" s="10">
        <f>SIN(W8)</f>
        <v>0.83205029433784372</v>
      </c>
      <c r="AB5" s="2" t="s">
        <v>12</v>
      </c>
      <c r="AD5" s="2" t="s">
        <v>13</v>
      </c>
      <c r="AE5" s="2">
        <f>D16^2</f>
        <v>100</v>
      </c>
      <c r="AF5" s="2"/>
      <c r="AG5" s="2" t="s">
        <v>14</v>
      </c>
      <c r="AH5" s="10">
        <f>AE13^2</f>
        <v>36.111111111111107</v>
      </c>
    </row>
    <row r="6" spans="2:34" ht="17.25" x14ac:dyDescent="0.2">
      <c r="J6" s="13"/>
      <c r="K6" s="7"/>
      <c r="L6" s="7"/>
      <c r="M6" s="7"/>
      <c r="Z6" s="2" t="s">
        <v>15</v>
      </c>
      <c r="AA6" s="10">
        <f>COS(W8)</f>
        <v>0.55470019622522915</v>
      </c>
      <c r="AB6" s="2" t="s">
        <v>12</v>
      </c>
      <c r="AD6" s="2" t="s">
        <v>16</v>
      </c>
      <c r="AE6" s="10">
        <f>(2*W5)^2</f>
        <v>44.44444444444445</v>
      </c>
      <c r="AF6" s="2"/>
      <c r="AG6" s="2" t="s">
        <v>17</v>
      </c>
      <c r="AH6" s="2">
        <f>SQRT(AH5-AE10)</f>
        <v>4.9999999999999991</v>
      </c>
    </row>
    <row r="7" spans="2:34" x14ac:dyDescent="0.2">
      <c r="B7" s="46" t="s">
        <v>18</v>
      </c>
      <c r="C7" s="46"/>
      <c r="D7" s="2"/>
      <c r="F7" s="46" t="s">
        <v>19</v>
      </c>
      <c r="G7" s="46"/>
      <c r="H7" s="2"/>
      <c r="J7" s="13"/>
      <c r="K7" s="7"/>
      <c r="L7" s="7"/>
      <c r="M7" s="7"/>
      <c r="V7" s="41" t="s">
        <v>20</v>
      </c>
      <c r="W7" s="41"/>
      <c r="X7" s="2" t="s">
        <v>4</v>
      </c>
      <c r="Z7" s="2"/>
      <c r="AA7" s="2"/>
      <c r="AB7" s="2"/>
      <c r="AD7" s="2" t="s">
        <v>21</v>
      </c>
      <c r="AE7" s="10">
        <f>SQRT(AE5+AE6)</f>
        <v>12.018504251546631</v>
      </c>
      <c r="AF7" s="2"/>
      <c r="AG7" s="2"/>
      <c r="AH7" s="2"/>
    </row>
    <row r="8" spans="2:34" x14ac:dyDescent="0.2">
      <c r="B8" s="3" t="s">
        <v>22</v>
      </c>
      <c r="C8" s="4">
        <v>5</v>
      </c>
      <c r="D8" s="5" t="s">
        <v>23</v>
      </c>
      <c r="F8" s="3" t="s">
        <v>24</v>
      </c>
      <c r="G8" s="4">
        <v>0</v>
      </c>
      <c r="H8" s="5" t="s">
        <v>23</v>
      </c>
      <c r="J8" s="13"/>
      <c r="K8" s="7"/>
      <c r="L8" s="7"/>
      <c r="M8" s="7"/>
      <c r="V8" s="11" t="s">
        <v>25</v>
      </c>
      <c r="W8" s="10">
        <f>ATAN(D16/(2*W5))</f>
        <v>0.98279372324732905</v>
      </c>
      <c r="X8" s="2" t="s">
        <v>26</v>
      </c>
      <c r="Z8" s="2" t="s">
        <v>27</v>
      </c>
      <c r="AA8" s="10">
        <f>SIN(W9)</f>
        <v>0.94868329805051377</v>
      </c>
      <c r="AB8" s="2" t="s">
        <v>12</v>
      </c>
    </row>
    <row r="9" spans="2:34" ht="17.25" x14ac:dyDescent="0.2">
      <c r="B9" s="3" t="s">
        <v>28</v>
      </c>
      <c r="C9" s="4">
        <v>0</v>
      </c>
      <c r="D9" s="5" t="s">
        <v>23</v>
      </c>
      <c r="F9" s="3" t="s">
        <v>29</v>
      </c>
      <c r="G9" s="4">
        <v>0</v>
      </c>
      <c r="H9" s="5" t="s">
        <v>23</v>
      </c>
      <c r="J9" s="13"/>
      <c r="K9" s="7"/>
      <c r="L9" s="7"/>
      <c r="M9" s="7"/>
      <c r="V9" s="11" t="s">
        <v>30</v>
      </c>
      <c r="W9" s="10">
        <f>ATAN(D16/W5)</f>
        <v>1.2490457723982544</v>
      </c>
      <c r="X9" s="2" t="s">
        <v>26</v>
      </c>
      <c r="Z9" s="2" t="s">
        <v>31</v>
      </c>
      <c r="AA9" s="10">
        <f>COS(W9)</f>
        <v>0.31622776601683794</v>
      </c>
      <c r="AB9" s="2" t="s">
        <v>12</v>
      </c>
      <c r="AD9" s="2" t="s">
        <v>13</v>
      </c>
      <c r="AE9" s="2">
        <f>D16^2</f>
        <v>100</v>
      </c>
    </row>
    <row r="10" spans="2:34" ht="17.25" x14ac:dyDescent="0.2">
      <c r="B10" s="3" t="s">
        <v>32</v>
      </c>
      <c r="C10" s="4">
        <v>0</v>
      </c>
      <c r="D10" s="5" t="s">
        <v>23</v>
      </c>
      <c r="F10" s="3" t="s">
        <v>33</v>
      </c>
      <c r="G10" s="4">
        <v>0</v>
      </c>
      <c r="H10" s="5" t="s">
        <v>23</v>
      </c>
      <c r="J10" s="13"/>
      <c r="K10" s="7"/>
      <c r="L10" s="7"/>
      <c r="M10" s="7"/>
      <c r="AD10" s="2" t="s">
        <v>34</v>
      </c>
      <c r="AE10" s="10">
        <f>W5^2</f>
        <v>11.111111111111112</v>
      </c>
    </row>
    <row r="11" spans="2:34" x14ac:dyDescent="0.2">
      <c r="B11" s="3" t="s">
        <v>35</v>
      </c>
      <c r="C11" s="4">
        <v>0</v>
      </c>
      <c r="D11" s="5" t="s">
        <v>23</v>
      </c>
      <c r="F11" s="3" t="s">
        <v>36</v>
      </c>
      <c r="G11" s="4">
        <v>0</v>
      </c>
      <c r="H11" s="5" t="s">
        <v>23</v>
      </c>
      <c r="J11" s="13"/>
      <c r="K11" s="7"/>
      <c r="L11" s="7"/>
      <c r="M11" s="7"/>
      <c r="V11" s="41" t="s">
        <v>37</v>
      </c>
      <c r="W11" s="41"/>
      <c r="X11" s="2" t="s">
        <v>4</v>
      </c>
      <c r="AD11" s="2" t="s">
        <v>38</v>
      </c>
      <c r="AE11" s="10">
        <f>SQRT(AE9+AE10)</f>
        <v>10.540925533894598</v>
      </c>
    </row>
    <row r="12" spans="2:34" x14ac:dyDescent="0.2">
      <c r="B12" s="3" t="s">
        <v>39</v>
      </c>
      <c r="C12" s="4">
        <v>0</v>
      </c>
      <c r="D12" s="5" t="s">
        <v>23</v>
      </c>
      <c r="F12" s="3" t="s">
        <v>40</v>
      </c>
      <c r="G12" s="4">
        <v>0</v>
      </c>
      <c r="H12" s="5" t="s">
        <v>23</v>
      </c>
      <c r="J12" s="13"/>
      <c r="K12" s="7"/>
      <c r="L12" s="7"/>
      <c r="M12" s="7"/>
      <c r="V12" s="11" t="s">
        <v>25</v>
      </c>
      <c r="W12" s="10">
        <f>DEGREES(W8)</f>
        <v>56.309932474020215</v>
      </c>
      <c r="X12" s="2" t="s">
        <v>41</v>
      </c>
      <c r="AD12" s="2"/>
      <c r="AE12" s="2"/>
    </row>
    <row r="13" spans="2:34" x14ac:dyDescent="0.2">
      <c r="J13" s="13"/>
      <c r="K13" s="7"/>
      <c r="L13" s="7"/>
      <c r="M13" s="7"/>
      <c r="V13" s="11" t="s">
        <v>30</v>
      </c>
      <c r="W13" s="10">
        <f>DEGREES(W9)</f>
        <v>71.56505117707799</v>
      </c>
      <c r="X13" s="2" t="s">
        <v>41</v>
      </c>
      <c r="AD13" s="2" t="s">
        <v>42</v>
      </c>
      <c r="AE13" s="10">
        <f>AE7/2</f>
        <v>6.0092521257733154</v>
      </c>
    </row>
    <row r="14" spans="2:34" x14ac:dyDescent="0.2">
      <c r="J14" s="13"/>
      <c r="K14" s="7"/>
      <c r="L14" s="7"/>
      <c r="M14" s="7"/>
    </row>
    <row r="15" spans="2:34" x14ac:dyDescent="0.2">
      <c r="B15" s="46" t="s">
        <v>43</v>
      </c>
      <c r="C15" s="46"/>
      <c r="D15" s="46"/>
      <c r="E15" s="46"/>
      <c r="F15" s="47"/>
      <c r="J15" s="13"/>
      <c r="K15" s="7"/>
      <c r="L15" s="7"/>
      <c r="M15" s="7"/>
    </row>
    <row r="16" spans="2:34" x14ac:dyDescent="0.2">
      <c r="C16" s="3" t="s">
        <v>44</v>
      </c>
      <c r="D16" s="4">
        <v>10</v>
      </c>
      <c r="E16" s="5" t="s">
        <v>10</v>
      </c>
      <c r="F16" s="8"/>
      <c r="J16" s="13"/>
      <c r="K16" s="7"/>
      <c r="L16" s="7"/>
      <c r="M16" s="7"/>
    </row>
    <row r="17" spans="1:27" x14ac:dyDescent="0.2">
      <c r="C17" s="3" t="s">
        <v>45</v>
      </c>
      <c r="D17" s="4">
        <v>20</v>
      </c>
      <c r="E17" s="5" t="s">
        <v>10</v>
      </c>
      <c r="F17" s="7"/>
      <c r="J17" s="13"/>
      <c r="K17" s="7"/>
      <c r="L17" s="7"/>
      <c r="M17" s="7"/>
    </row>
    <row r="18" spans="1:27" x14ac:dyDescent="0.2">
      <c r="J18" s="13"/>
      <c r="K18" s="7"/>
      <c r="L18" s="7"/>
      <c r="M18" s="7"/>
    </row>
    <row r="19" spans="1:27" x14ac:dyDescent="0.2">
      <c r="F19" s="17"/>
      <c r="G19" s="17"/>
      <c r="H19" s="17"/>
      <c r="I19" s="18"/>
      <c r="J19" s="13"/>
      <c r="K19" s="7"/>
      <c r="L19" s="7"/>
      <c r="M19" s="7"/>
    </row>
    <row r="20" spans="1:27" x14ac:dyDescent="0.2">
      <c r="A20" s="12"/>
      <c r="B20" s="12"/>
      <c r="C20" s="12"/>
      <c r="D20" s="12"/>
      <c r="E20" s="12"/>
    </row>
    <row r="22" spans="1:27" ht="18.75" thickBot="1" x14ac:dyDescent="0.3">
      <c r="B22" s="21" t="s">
        <v>46</v>
      </c>
      <c r="C22" s="15"/>
      <c r="D22" s="15"/>
      <c r="E22" s="15"/>
      <c r="H22" s="22" t="s">
        <v>47</v>
      </c>
      <c r="I22" s="15"/>
      <c r="J22" s="15"/>
      <c r="K22" s="15"/>
      <c r="P22" s="21" t="s">
        <v>48</v>
      </c>
      <c r="Q22" s="16"/>
      <c r="R22" s="16"/>
      <c r="S22" s="16"/>
      <c r="T22" s="16"/>
      <c r="U22" s="16"/>
      <c r="W22" s="23" t="s">
        <v>49</v>
      </c>
    </row>
    <row r="23" spans="1:27" ht="15.75" thickTop="1" x14ac:dyDescent="0.2">
      <c r="S23" s="15"/>
      <c r="T23" s="15"/>
      <c r="U23" s="15"/>
    </row>
    <row r="24" spans="1:27" x14ac:dyDescent="0.2">
      <c r="B24" s="19" t="s">
        <v>50</v>
      </c>
      <c r="C24" s="19" t="s">
        <v>51</v>
      </c>
      <c r="D24" s="19" t="s">
        <v>52</v>
      </c>
      <c r="F24" s="14" t="s">
        <v>53</v>
      </c>
      <c r="G24" s="14" t="s">
        <v>51</v>
      </c>
      <c r="I24" s="14" t="s">
        <v>54</v>
      </c>
      <c r="J24" s="14" t="s">
        <v>51</v>
      </c>
      <c r="L24" s="14" t="s">
        <v>54</v>
      </c>
      <c r="M24" s="14" t="s">
        <v>51</v>
      </c>
      <c r="P24" s="43" t="s">
        <v>54</v>
      </c>
      <c r="Q24" s="45" t="s">
        <v>55</v>
      </c>
      <c r="R24" s="45"/>
      <c r="S24" s="45"/>
      <c r="W24" s="19" t="s">
        <v>55</v>
      </c>
      <c r="X24" s="19" t="s">
        <v>56</v>
      </c>
      <c r="Y24" s="19" t="s">
        <v>54</v>
      </c>
      <c r="Z24" s="19" t="s">
        <v>51</v>
      </c>
      <c r="AA24" s="19" t="s">
        <v>4</v>
      </c>
    </row>
    <row r="25" spans="1:27" x14ac:dyDescent="0.2">
      <c r="B25" s="9" t="s">
        <v>57</v>
      </c>
      <c r="C25" s="27">
        <f>(G8+2*G9+3*G10+4*G11+5*G12)/(-6)</f>
        <v>0</v>
      </c>
      <c r="D25" s="2" t="s">
        <v>23</v>
      </c>
      <c r="F25" s="6" t="s">
        <v>58</v>
      </c>
      <c r="G25" s="28">
        <f>-C25/AA5</f>
        <v>0</v>
      </c>
      <c r="H25" t="s">
        <v>23</v>
      </c>
      <c r="I25" s="6" t="s">
        <v>59</v>
      </c>
      <c r="J25" s="29">
        <f>G10</f>
        <v>0</v>
      </c>
      <c r="K25" t="s">
        <v>23</v>
      </c>
      <c r="L25" s="6" t="s">
        <v>60</v>
      </c>
      <c r="M25" s="28">
        <f>G30*AA9+G27*AA6</f>
        <v>0</v>
      </c>
      <c r="N25" t="s">
        <v>23</v>
      </c>
      <c r="P25" s="44"/>
      <c r="Q25" s="20" t="s">
        <v>61</v>
      </c>
      <c r="R25" s="20" t="s">
        <v>62</v>
      </c>
      <c r="S25" s="20" t="s">
        <v>4</v>
      </c>
      <c r="T25" s="15"/>
      <c r="U25" s="15"/>
      <c r="W25" s="42" t="s">
        <v>61</v>
      </c>
      <c r="X25" s="31" t="s">
        <v>63</v>
      </c>
      <c r="Y25" s="29" t="str" cm="1">
        <f t="array" aca="1" ref="Y25" ca="1">INDEX(P26:P46,U42)</f>
        <v>AB</v>
      </c>
      <c r="Z25" s="28">
        <f ca="1">MAX(Q26:Q46)</f>
        <v>4.9998204074966424</v>
      </c>
      <c r="AA25" s="6" t="s">
        <v>23</v>
      </c>
    </row>
    <row r="26" spans="1:27" x14ac:dyDescent="0.2">
      <c r="B26" s="9" t="s">
        <v>64</v>
      </c>
      <c r="C26" s="27">
        <f>-G8-G9-G10-G11-G12-C25</f>
        <v>0</v>
      </c>
      <c r="D26" s="2" t="s">
        <v>23</v>
      </c>
      <c r="F26" s="6" t="s">
        <v>65</v>
      </c>
      <c r="G26" s="28">
        <f>-G25*AA6</f>
        <v>0</v>
      </c>
      <c r="H26" t="s">
        <v>23</v>
      </c>
      <c r="I26" s="6" t="s">
        <v>66</v>
      </c>
      <c r="J26" s="28">
        <f ca="1">M28</f>
        <v>-3.0715043829111462E-4</v>
      </c>
      <c r="K26" t="s">
        <v>23</v>
      </c>
      <c r="L26" s="6" t="s">
        <v>67</v>
      </c>
      <c r="M26" s="28">
        <f>(-G11-G31)/AA8</f>
        <v>0</v>
      </c>
      <c r="N26" t="s">
        <v>23</v>
      </c>
      <c r="P26" s="9" t="s">
        <v>58</v>
      </c>
      <c r="Q26" s="30" t="str">
        <f t="shared" ref="Q26:Q32" si="0">IF(G25&gt;0,ABS(G25),"")</f>
        <v/>
      </c>
      <c r="R26" s="30" t="str">
        <f t="shared" ref="R26:R32" si="1">IF(G25&lt;0,ABS(G25),"")</f>
        <v/>
      </c>
      <c r="S26" s="6" t="s">
        <v>23</v>
      </c>
      <c r="W26" s="42"/>
      <c r="X26" s="31" t="s">
        <v>68</v>
      </c>
      <c r="Y26" s="29" t="str">
        <f ca="1">INDEX(P26:P46,MATCH(Z26,Q26:Q46,0))</f>
        <v>BL</v>
      </c>
      <c r="Z26" s="28">
        <f ca="1">MIN(Q26:Q46)</f>
        <v>3.0715043829111462E-4</v>
      </c>
      <c r="AA26" s="6" t="s">
        <v>23</v>
      </c>
    </row>
    <row r="27" spans="1:27" x14ac:dyDescent="0.2">
      <c r="B27" s="9" t="s">
        <v>69</v>
      </c>
      <c r="C27" s="27">
        <f>-C8-C9-C10-C11-C12</f>
        <v>-5</v>
      </c>
      <c r="D27" s="2" t="s">
        <v>23</v>
      </c>
      <c r="F27" s="6" t="s">
        <v>70</v>
      </c>
      <c r="G27" s="28">
        <f>G25</f>
        <v>0</v>
      </c>
      <c r="H27" t="s">
        <v>23</v>
      </c>
      <c r="I27" s="6" t="s">
        <v>71</v>
      </c>
      <c r="J27" s="28">
        <f>(-J25-M26*AA8)/AA8</f>
        <v>0</v>
      </c>
      <c r="K27" t="s">
        <v>23</v>
      </c>
      <c r="L27" s="6" t="s">
        <v>72</v>
      </c>
      <c r="M27" s="28">
        <f>C11-M26*AA9+G30</f>
        <v>0</v>
      </c>
      <c r="N27" t="s">
        <v>23</v>
      </c>
      <c r="P27" s="9" t="s">
        <v>65</v>
      </c>
      <c r="Q27" s="30" t="str">
        <f t="shared" si="0"/>
        <v/>
      </c>
      <c r="R27" s="30" t="str">
        <f t="shared" si="1"/>
        <v/>
      </c>
      <c r="S27" s="6" t="s">
        <v>23</v>
      </c>
      <c r="W27" s="42" t="s">
        <v>73</v>
      </c>
      <c r="X27" s="31" t="s">
        <v>63</v>
      </c>
      <c r="Y27" s="29" t="e">
        <f ca="1">INDEX(P26:P46,MATCH(Z27,R26:R46,0))</f>
        <v>#N/A</v>
      </c>
      <c r="Z27" s="28">
        <f ca="1">MAX(R26:R46)</f>
        <v>3.0715043829111462E-4</v>
      </c>
      <c r="AA27" s="6" t="s">
        <v>23</v>
      </c>
    </row>
    <row r="28" spans="1:27" x14ac:dyDescent="0.2">
      <c r="F28" s="6" t="s">
        <v>74</v>
      </c>
      <c r="G28" s="28">
        <f>G27*AA5-G26*AA5</f>
        <v>0</v>
      </c>
      <c r="H28" t="s">
        <v>23</v>
      </c>
      <c r="I28" s="6" t="s">
        <v>75</v>
      </c>
      <c r="J28" s="28">
        <f>M25+M26*AA9-J27*AA9</f>
        <v>0</v>
      </c>
      <c r="K28" t="s">
        <v>23</v>
      </c>
      <c r="L28" s="6" t="s">
        <v>76</v>
      </c>
      <c r="M28" s="28">
        <f ca="1">(-J31*AA9+J28)/AA6</f>
        <v>-3.0715043829111462E-4</v>
      </c>
      <c r="N28" t="s">
        <v>23</v>
      </c>
      <c r="P28" s="9" t="s">
        <v>70</v>
      </c>
      <c r="Q28" s="30" t="str">
        <f t="shared" si="0"/>
        <v/>
      </c>
      <c r="R28" s="30" t="str">
        <f t="shared" si="1"/>
        <v/>
      </c>
      <c r="S28" s="6" t="s">
        <v>23</v>
      </c>
      <c r="W28" s="42"/>
      <c r="X28" s="31" t="s">
        <v>68</v>
      </c>
      <c r="Y28" s="29" t="e">
        <f ca="1">INDEX(P26:P46,MATCH(Z28,R26:R46,0))</f>
        <v>#N/A</v>
      </c>
      <c r="Z28" s="28">
        <f ca="1">MIN(R26:R46)</f>
        <v>3.0715043829111462E-4</v>
      </c>
      <c r="AA28" s="6" t="s">
        <v>23</v>
      </c>
    </row>
    <row r="29" spans="1:27" x14ac:dyDescent="0.2">
      <c r="F29" s="6" t="s">
        <v>77</v>
      </c>
      <c r="G29" s="28">
        <f>(-G12-G28)/AA8</f>
        <v>0</v>
      </c>
      <c r="H29" t="s">
        <v>23</v>
      </c>
      <c r="I29" s="6" t="s">
        <v>78</v>
      </c>
      <c r="J29" s="28">
        <f>G9-J27*AA8</f>
        <v>0</v>
      </c>
      <c r="K29" t="s">
        <v>23</v>
      </c>
      <c r="L29" s="6" t="s">
        <v>79</v>
      </c>
      <c r="M29" s="28">
        <f ca="1">C8+J30+M31*AA9</f>
        <v>5.0000971294969316</v>
      </c>
      <c r="N29" t="s">
        <v>23</v>
      </c>
      <c r="P29" s="9" t="s">
        <v>74</v>
      </c>
      <c r="Q29" s="30" t="str">
        <f t="shared" si="0"/>
        <v/>
      </c>
      <c r="R29" s="30" t="str">
        <f t="shared" si="1"/>
        <v/>
      </c>
      <c r="S29" s="6" t="s">
        <v>23</v>
      </c>
    </row>
    <row r="30" spans="1:27" x14ac:dyDescent="0.2">
      <c r="F30" s="6" t="s">
        <v>80</v>
      </c>
      <c r="G30" s="28">
        <f>C12-G29*AA6+G26</f>
        <v>0</v>
      </c>
      <c r="H30" t="s">
        <v>23</v>
      </c>
      <c r="I30" s="6" t="s">
        <v>81</v>
      </c>
      <c r="J30" s="28">
        <f>C9+M30+J27*AA8</f>
        <v>0</v>
      </c>
      <c r="K30" t="s">
        <v>23</v>
      </c>
      <c r="L30" s="6" t="s">
        <v>82</v>
      </c>
      <c r="M30" s="28">
        <f>M27+C10</f>
        <v>0</v>
      </c>
      <c r="N30" t="s">
        <v>23</v>
      </c>
      <c r="P30" s="9" t="s">
        <v>77</v>
      </c>
      <c r="Q30" s="30" t="str">
        <f t="shared" si="0"/>
        <v/>
      </c>
      <c r="R30" s="30" t="str">
        <f t="shared" si="1"/>
        <v/>
      </c>
      <c r="S30" s="6" t="s">
        <v>23</v>
      </c>
    </row>
    <row r="31" spans="1:27" x14ac:dyDescent="0.2">
      <c r="F31" s="6" t="s">
        <v>83</v>
      </c>
      <c r="G31" s="28">
        <f>-G29*AA8-G27*AA5</f>
        <v>0</v>
      </c>
      <c r="H31" t="s">
        <v>23</v>
      </c>
      <c r="I31" s="6" t="s">
        <v>84</v>
      </c>
      <c r="J31" s="28">
        <f ca="1">-M31*AA8-G8</f>
        <v>-2.9138849079567543E-4</v>
      </c>
      <c r="K31" t="s">
        <v>23</v>
      </c>
      <c r="L31" s="6" t="s">
        <v>85</v>
      </c>
      <c r="M31" s="37">
        <f ca="1">(-J29-M28*AA5)/AA5</f>
        <v>3.0715043829111462E-4</v>
      </c>
      <c r="N31" t="s">
        <v>23</v>
      </c>
      <c r="P31" s="9" t="s">
        <v>80</v>
      </c>
      <c r="Q31" s="30" t="str">
        <f t="shared" si="0"/>
        <v/>
      </c>
      <c r="R31" s="30" t="str">
        <f t="shared" si="1"/>
        <v/>
      </c>
      <c r="S31" s="6" t="s">
        <v>23</v>
      </c>
    </row>
    <row r="32" spans="1:27" x14ac:dyDescent="0.2">
      <c r="P32" s="9" t="s">
        <v>83</v>
      </c>
      <c r="Q32" s="30" t="str">
        <f t="shared" si="0"/>
        <v/>
      </c>
      <c r="R32" s="30" t="str">
        <f t="shared" si="1"/>
        <v/>
      </c>
      <c r="S32" s="6" t="s">
        <v>23</v>
      </c>
    </row>
    <row r="33" spans="6:21" x14ac:dyDescent="0.2">
      <c r="P33" s="9" t="s">
        <v>59</v>
      </c>
      <c r="Q33" s="30" t="str">
        <f t="shared" ref="Q33:Q39" si="2">IF(J25&gt;0,ABS(J25),"")</f>
        <v/>
      </c>
      <c r="R33" s="30" t="str">
        <f t="shared" ref="R33:R39" si="3">IF(J25&lt;0,ABS(J25),"")</f>
        <v/>
      </c>
      <c r="S33" s="6" t="s">
        <v>23</v>
      </c>
    </row>
    <row r="34" spans="6:21" x14ac:dyDescent="0.2">
      <c r="P34" s="9" t="s">
        <v>66</v>
      </c>
      <c r="Q34" s="30" t="str">
        <f t="shared" ca="1" si="2"/>
        <v/>
      </c>
      <c r="R34" s="30">
        <f t="shared" ca="1" si="3"/>
        <v>3.0715043829111462E-4</v>
      </c>
      <c r="S34" s="6" t="s">
        <v>23</v>
      </c>
    </row>
    <row r="35" spans="6:21" ht="18.75" thickBot="1" x14ac:dyDescent="0.3">
      <c r="F35" s="23" t="s">
        <v>86</v>
      </c>
      <c r="P35" s="9" t="s">
        <v>71</v>
      </c>
      <c r="Q35" s="30" t="str">
        <f t="shared" si="2"/>
        <v/>
      </c>
      <c r="R35" s="30" t="str">
        <f t="shared" si="3"/>
        <v/>
      </c>
      <c r="S35" s="6" t="s">
        <v>23</v>
      </c>
    </row>
    <row r="36" spans="6:21" ht="15.75" thickTop="1" x14ac:dyDescent="0.2">
      <c r="P36" s="9" t="s">
        <v>75</v>
      </c>
      <c r="Q36" s="30" t="str">
        <f t="shared" si="2"/>
        <v/>
      </c>
      <c r="R36" s="30" t="str">
        <f t="shared" si="3"/>
        <v/>
      </c>
      <c r="S36" s="6" t="s">
        <v>23</v>
      </c>
    </row>
    <row r="37" spans="6:21" x14ac:dyDescent="0.2">
      <c r="F37" s="19" t="s">
        <v>53</v>
      </c>
      <c r="G37" s="19" t="s">
        <v>51</v>
      </c>
      <c r="I37" s="19" t="s">
        <v>53</v>
      </c>
      <c r="J37" s="19" t="s">
        <v>51</v>
      </c>
      <c r="L37" s="19" t="s">
        <v>53</v>
      </c>
      <c r="M37" s="19" t="s">
        <v>51</v>
      </c>
      <c r="P37" s="9" t="s">
        <v>78</v>
      </c>
      <c r="Q37" s="30" t="str">
        <f t="shared" si="2"/>
        <v/>
      </c>
      <c r="R37" s="30" t="str">
        <f t="shared" si="3"/>
        <v/>
      </c>
      <c r="S37" s="6" t="s">
        <v>23</v>
      </c>
    </row>
    <row r="38" spans="6:21" x14ac:dyDescent="0.2">
      <c r="F38" s="6" t="str" cm="1">
        <f t="array" ref="F38:G44">IF(G25:G31=0,F25:G31,"")</f>
        <v>GH</v>
      </c>
      <c r="G38" s="29">
        <v>0</v>
      </c>
      <c r="I38" s="6" t="str" cm="1">
        <f t="array" aca="1" ref="I38:J44" ca="1">IF(J25:J31=0,I25:J31,"")</f>
        <v>DJ</v>
      </c>
      <c r="J38" s="29">
        <f ca="1"/>
        <v>0</v>
      </c>
      <c r="L38" s="6" t="str" cm="1">
        <f t="array" aca="1" ref="L38:M44" ca="1">IF(M25:M31=0,L25:M31,"")</f>
        <v>IJ</v>
      </c>
      <c r="M38" s="29">
        <f ca="1"/>
        <v>0</v>
      </c>
      <c r="P38" s="9" t="s">
        <v>81</v>
      </c>
      <c r="Q38" s="30" t="str">
        <f t="shared" si="2"/>
        <v/>
      </c>
      <c r="R38" s="30" t="str">
        <f t="shared" si="3"/>
        <v/>
      </c>
      <c r="S38" s="6" t="s">
        <v>23</v>
      </c>
    </row>
    <row r="39" spans="6:21" x14ac:dyDescent="0.2">
      <c r="F39" s="6" t="str">
        <v>FG</v>
      </c>
      <c r="G39" s="29">
        <v>0</v>
      </c>
      <c r="I39" s="6" t="str">
        <f ca="1"/>
        <v/>
      </c>
      <c r="J39" s="29" t="str">
        <f ca="1"/>
        <v/>
      </c>
      <c r="L39" s="6" t="str">
        <f ca="1"/>
        <v>EJ</v>
      </c>
      <c r="M39" s="29">
        <f ca="1"/>
        <v>0</v>
      </c>
      <c r="P39" s="9" t="s">
        <v>84</v>
      </c>
      <c r="Q39" s="30" t="str">
        <f t="shared" ca="1" si="2"/>
        <v/>
      </c>
      <c r="R39" s="30">
        <f t="shared" ca="1" si="3"/>
        <v>2.9138849079567543E-4</v>
      </c>
      <c r="S39" s="6" t="s">
        <v>23</v>
      </c>
    </row>
    <row r="40" spans="6:21" x14ac:dyDescent="0.2">
      <c r="F40" s="6" t="str">
        <v>HI</v>
      </c>
      <c r="G40" s="29">
        <v>0</v>
      </c>
      <c r="I40" s="6" t="str">
        <f ca="1"/>
        <v>CJ</v>
      </c>
      <c r="J40" s="29">
        <f ca="1"/>
        <v>0</v>
      </c>
      <c r="L40" s="6" t="str">
        <f ca="1"/>
        <v>DE</v>
      </c>
      <c r="M40" s="29">
        <f ca="1"/>
        <v>0</v>
      </c>
      <c r="P40" s="9" t="s">
        <v>60</v>
      </c>
      <c r="Q40" s="30" t="str">
        <f t="shared" ref="Q40:Q46" si="4">IF(M25&gt;0,ABS(M25),"")</f>
        <v/>
      </c>
      <c r="R40" s="30" t="str">
        <f t="shared" ref="R40:R46" si="5">IF(M25&lt;0,ABS(M25),"")</f>
        <v/>
      </c>
      <c r="S40" s="6" t="s">
        <v>23</v>
      </c>
    </row>
    <row r="41" spans="6:21" x14ac:dyDescent="0.2">
      <c r="F41" s="6" t="str">
        <v>FH</v>
      </c>
      <c r="G41" s="29">
        <v>0</v>
      </c>
      <c r="I41" s="6" t="str">
        <f ca="1"/>
        <v>KJ</v>
      </c>
      <c r="J41" s="29">
        <f ca="1"/>
        <v>0</v>
      </c>
      <c r="L41" s="6" t="str">
        <f ca="1"/>
        <v/>
      </c>
      <c r="M41" s="29" t="str">
        <f ca="1"/>
        <v/>
      </c>
      <c r="P41" s="9" t="s">
        <v>67</v>
      </c>
      <c r="Q41" s="30" t="str">
        <f t="shared" si="4"/>
        <v/>
      </c>
      <c r="R41" s="30" t="str">
        <f t="shared" si="5"/>
        <v/>
      </c>
      <c r="S41" s="6" t="s">
        <v>23</v>
      </c>
    </row>
    <row r="42" spans="6:21" x14ac:dyDescent="0.2">
      <c r="F42" s="6" t="str">
        <v>FI</v>
      </c>
      <c r="G42" s="29">
        <v>0</v>
      </c>
      <c r="I42" s="6" t="str">
        <f ca="1"/>
        <v>CK</v>
      </c>
      <c r="J42" s="29">
        <f ca="1"/>
        <v>0</v>
      </c>
      <c r="L42" s="6" t="str">
        <f ca="1"/>
        <v/>
      </c>
      <c r="M42" s="29" t="str">
        <f ca="1"/>
        <v/>
      </c>
      <c r="P42" s="9" t="s">
        <v>72</v>
      </c>
      <c r="Q42" s="30" t="str">
        <f t="shared" si="4"/>
        <v/>
      </c>
      <c r="R42" s="30" t="str">
        <f t="shared" si="5"/>
        <v/>
      </c>
      <c r="S42" s="6" t="s">
        <v>23</v>
      </c>
      <c r="U42" s="36">
        <f ca="1">MATCH(Z25,Q26:Q46,0)</f>
        <v>19</v>
      </c>
    </row>
    <row r="43" spans="6:21" x14ac:dyDescent="0.2">
      <c r="F43" s="6" t="str">
        <v>EF</v>
      </c>
      <c r="G43" s="29">
        <v>0</v>
      </c>
      <c r="I43" s="6" t="str">
        <f ca="1"/>
        <v>BC</v>
      </c>
      <c r="J43" s="29">
        <f ca="1"/>
        <v>0</v>
      </c>
      <c r="L43" s="6" t="str">
        <f ca="1"/>
        <v>CD</v>
      </c>
      <c r="M43" s="29">
        <f ca="1"/>
        <v>0</v>
      </c>
      <c r="P43" s="9" t="s">
        <v>76</v>
      </c>
      <c r="Q43" s="30" t="str">
        <f t="shared" ca="1" si="4"/>
        <v/>
      </c>
      <c r="R43" s="30">
        <f t="shared" ca="1" si="5"/>
        <v>3.0715043829111462E-4</v>
      </c>
      <c r="S43" s="6" t="s">
        <v>23</v>
      </c>
    </row>
    <row r="44" spans="6:21" x14ac:dyDescent="0.2">
      <c r="F44" s="6" t="str">
        <v>EI</v>
      </c>
      <c r="G44" s="29">
        <v>0</v>
      </c>
      <c r="I44" s="6" t="str">
        <f ca="1"/>
        <v/>
      </c>
      <c r="J44" s="29" t="str">
        <f ca="1"/>
        <v/>
      </c>
      <c r="L44" s="6" t="str">
        <f ca="1"/>
        <v/>
      </c>
      <c r="M44" s="29" t="str">
        <f ca="1"/>
        <v/>
      </c>
      <c r="P44" s="9" t="s">
        <v>79</v>
      </c>
      <c r="Q44" s="30">
        <f t="shared" ca="1" si="4"/>
        <v>5.0000971294969316</v>
      </c>
      <c r="R44" s="30" t="str">
        <f t="shared" ca="1" si="5"/>
        <v/>
      </c>
      <c r="S44" s="6" t="s">
        <v>23</v>
      </c>
    </row>
    <row r="45" spans="6:21" x14ac:dyDescent="0.2">
      <c r="P45" s="9" t="s">
        <v>82</v>
      </c>
      <c r="Q45" s="30" t="str">
        <f t="shared" si="4"/>
        <v/>
      </c>
      <c r="R45" s="30" t="str">
        <f t="shared" si="5"/>
        <v/>
      </c>
      <c r="S45" s="6" t="s">
        <v>23</v>
      </c>
    </row>
    <row r="46" spans="6:21" x14ac:dyDescent="0.2">
      <c r="P46" s="9" t="s">
        <v>85</v>
      </c>
      <c r="Q46" s="30">
        <f t="shared" ca="1" si="4"/>
        <v>3.0715043829111462E-4</v>
      </c>
      <c r="R46" s="30" t="str">
        <f t="shared" ca="1" si="5"/>
        <v/>
      </c>
      <c r="S46" s="6" t="s">
        <v>23</v>
      </c>
    </row>
    <row r="49" spans="2:22" ht="18.75" thickBot="1" x14ac:dyDescent="0.3">
      <c r="B49" s="23" t="s">
        <v>87</v>
      </c>
    </row>
    <row r="50" spans="2:22" ht="15.75" thickTop="1" x14ac:dyDescent="0.2"/>
    <row r="51" spans="2:22" x14ac:dyDescent="0.2">
      <c r="B51" s="14" t="s">
        <v>54</v>
      </c>
      <c r="C51" s="14" t="s">
        <v>88</v>
      </c>
      <c r="D51" s="32" t="s">
        <v>4</v>
      </c>
      <c r="E51" s="8"/>
      <c r="F51" s="12"/>
      <c r="G51" s="12"/>
      <c r="H51" s="35"/>
      <c r="I51" s="33" t="s">
        <v>54</v>
      </c>
      <c r="J51" s="14" t="s">
        <v>88</v>
      </c>
      <c r="K51" s="32" t="s">
        <v>4</v>
      </c>
      <c r="L51" s="8"/>
      <c r="M51" s="12"/>
      <c r="N51" s="12"/>
      <c r="O51" s="35"/>
      <c r="P51" s="33" t="s">
        <v>54</v>
      </c>
      <c r="Q51" s="14" t="s">
        <v>88</v>
      </c>
      <c r="R51" s="32" t="s">
        <v>4</v>
      </c>
      <c r="S51" s="8"/>
      <c r="T51" s="12"/>
      <c r="U51" s="12"/>
      <c r="V51" s="25"/>
    </row>
    <row r="52" spans="2:22" x14ac:dyDescent="0.2">
      <c r="B52" s="6"/>
      <c r="C52" s="29"/>
      <c r="D52" s="6"/>
      <c r="E52" s="13"/>
      <c r="F52" s="7"/>
      <c r="G52" s="7"/>
      <c r="H52" s="35"/>
      <c r="I52" s="34"/>
      <c r="J52" s="29"/>
      <c r="K52" s="6"/>
      <c r="L52" s="13"/>
      <c r="M52" s="7"/>
      <c r="N52" s="7"/>
      <c r="O52" s="35"/>
      <c r="P52" s="34"/>
      <c r="Q52" s="29"/>
      <c r="R52" s="6"/>
      <c r="S52" s="13"/>
      <c r="T52" s="7"/>
      <c r="U52" s="7"/>
      <c r="V52" s="26"/>
    </row>
    <row r="53" spans="2:22" x14ac:dyDescent="0.2">
      <c r="B53" s="6" t="s">
        <v>66</v>
      </c>
      <c r="C53" s="28">
        <f>AE13</f>
        <v>6.0092521257733154</v>
      </c>
      <c r="D53" s="6" t="s">
        <v>10</v>
      </c>
      <c r="E53" s="13"/>
      <c r="F53" s="7"/>
      <c r="G53" s="7"/>
      <c r="H53" s="35"/>
      <c r="I53" s="34" t="s">
        <v>72</v>
      </c>
      <c r="J53" s="28">
        <f>C69</f>
        <v>3.3333333333333335</v>
      </c>
      <c r="K53" s="6" t="s">
        <v>10</v>
      </c>
      <c r="L53" s="13"/>
      <c r="M53" s="7"/>
      <c r="N53" s="7"/>
      <c r="O53" s="35"/>
      <c r="P53" s="34" t="s">
        <v>89</v>
      </c>
      <c r="Q53" s="28">
        <f>D16</f>
        <v>10</v>
      </c>
      <c r="R53" s="6" t="s">
        <v>10</v>
      </c>
      <c r="S53" s="13"/>
      <c r="T53" s="7"/>
      <c r="U53" s="7"/>
      <c r="V53" s="26"/>
    </row>
    <row r="54" spans="2:22" x14ac:dyDescent="0.2">
      <c r="B54" s="6"/>
      <c r="C54" s="28"/>
      <c r="D54" s="6"/>
      <c r="E54" s="13"/>
      <c r="F54" s="7"/>
      <c r="G54" s="7"/>
      <c r="H54" s="35"/>
      <c r="I54" s="34"/>
      <c r="J54" s="29"/>
      <c r="K54" s="6"/>
      <c r="L54" s="13"/>
      <c r="M54" s="7"/>
      <c r="N54" s="7"/>
      <c r="O54" s="35"/>
      <c r="P54" s="34"/>
      <c r="Q54" s="28"/>
      <c r="R54" s="6"/>
      <c r="S54" s="13"/>
      <c r="T54" s="7"/>
      <c r="U54" s="7"/>
      <c r="V54" s="26"/>
    </row>
    <row r="55" spans="2:22" x14ac:dyDescent="0.2">
      <c r="B55" s="6"/>
      <c r="C55" s="28"/>
      <c r="D55" s="6"/>
      <c r="E55" s="13"/>
      <c r="F55" s="7"/>
      <c r="G55" s="7"/>
      <c r="H55" s="35"/>
      <c r="I55" s="34"/>
      <c r="J55" s="29"/>
      <c r="K55" s="6"/>
      <c r="L55" s="13"/>
      <c r="M55" s="7"/>
      <c r="N55" s="7"/>
      <c r="O55" s="35"/>
      <c r="P55" s="34"/>
      <c r="Q55" s="28"/>
      <c r="R55" s="6"/>
      <c r="S55" s="13"/>
      <c r="T55" s="7"/>
      <c r="U55" s="7"/>
      <c r="V55" s="26"/>
    </row>
    <row r="56" spans="2:22" x14ac:dyDescent="0.2">
      <c r="B56" s="6"/>
      <c r="C56" s="28"/>
      <c r="D56" s="6"/>
      <c r="E56" s="13"/>
      <c r="F56" s="7"/>
      <c r="G56" s="7"/>
      <c r="H56" s="35"/>
      <c r="I56" s="34"/>
      <c r="J56" s="29"/>
      <c r="K56" s="6"/>
      <c r="L56" s="13"/>
      <c r="M56" s="7"/>
      <c r="N56" s="7"/>
      <c r="O56" s="35"/>
      <c r="P56" s="34"/>
      <c r="Q56" s="28"/>
      <c r="R56" s="6"/>
      <c r="S56" s="13"/>
      <c r="T56" s="7"/>
      <c r="U56" s="7"/>
      <c r="V56" s="26"/>
    </row>
    <row r="57" spans="2:22" x14ac:dyDescent="0.2">
      <c r="B57" s="6" t="s">
        <v>90</v>
      </c>
      <c r="C57" s="28">
        <f>C53</f>
        <v>6.0092521257733154</v>
      </c>
      <c r="D57" s="6" t="s">
        <v>10</v>
      </c>
      <c r="E57" s="13"/>
      <c r="F57" s="7"/>
      <c r="G57" s="7"/>
      <c r="H57" s="35"/>
      <c r="I57" s="34" t="s">
        <v>80</v>
      </c>
      <c r="J57" s="28">
        <f>C69</f>
        <v>3.3333333333333335</v>
      </c>
      <c r="K57" s="6" t="s">
        <v>10</v>
      </c>
      <c r="L57" s="13"/>
      <c r="M57" s="7"/>
      <c r="N57" s="7"/>
      <c r="O57" s="35"/>
      <c r="P57" s="34" t="s">
        <v>91</v>
      </c>
      <c r="Q57" s="28">
        <f>Q53</f>
        <v>10</v>
      </c>
      <c r="R57" s="6" t="s">
        <v>10</v>
      </c>
      <c r="S57" s="13"/>
      <c r="T57" s="7"/>
      <c r="U57" s="7"/>
      <c r="V57" s="26"/>
    </row>
    <row r="58" spans="2:22" x14ac:dyDescent="0.2">
      <c r="B58" s="6"/>
      <c r="C58" s="28"/>
      <c r="D58" s="6"/>
      <c r="E58" s="13"/>
      <c r="F58" s="7"/>
      <c r="G58" s="7"/>
      <c r="H58" s="35"/>
      <c r="I58" s="34"/>
      <c r="J58" s="29"/>
      <c r="K58" s="6"/>
      <c r="L58" s="13"/>
      <c r="M58" s="7"/>
      <c r="N58" s="7"/>
      <c r="O58" s="35"/>
      <c r="P58" s="34"/>
      <c r="Q58" s="28"/>
      <c r="R58" s="6"/>
      <c r="S58" s="13"/>
      <c r="T58" s="7"/>
      <c r="U58" s="7"/>
      <c r="V58" s="26"/>
    </row>
    <row r="59" spans="2:22" x14ac:dyDescent="0.2">
      <c r="B59" s="6"/>
      <c r="C59" s="28"/>
      <c r="D59" s="6"/>
      <c r="E59" s="13"/>
      <c r="F59" s="7"/>
      <c r="G59" s="7"/>
      <c r="H59" s="35"/>
      <c r="I59" s="34"/>
      <c r="J59" s="29"/>
      <c r="K59" s="6"/>
      <c r="L59" s="13"/>
      <c r="M59" s="7"/>
      <c r="N59" s="7"/>
      <c r="O59" s="35"/>
      <c r="P59" s="34"/>
      <c r="Q59" s="28"/>
      <c r="R59" s="6"/>
      <c r="S59" s="13"/>
      <c r="T59" s="7"/>
      <c r="U59" s="7"/>
      <c r="V59" s="26"/>
    </row>
    <row r="60" spans="2:22" x14ac:dyDescent="0.2">
      <c r="B60" s="6"/>
      <c r="C60" s="28"/>
      <c r="D60" s="6"/>
      <c r="E60" s="13"/>
      <c r="F60" s="7"/>
      <c r="G60" s="7"/>
      <c r="H60" s="35"/>
      <c r="I60" s="34"/>
      <c r="J60" s="29"/>
      <c r="K60" s="6"/>
      <c r="L60" s="13"/>
      <c r="M60" s="7"/>
      <c r="N60" s="7"/>
      <c r="O60" s="35"/>
      <c r="P60" s="34"/>
      <c r="Q60" s="28"/>
      <c r="R60" s="6"/>
      <c r="S60" s="13"/>
      <c r="T60" s="7"/>
      <c r="U60" s="7"/>
      <c r="V60" s="26"/>
    </row>
    <row r="61" spans="2:22" x14ac:dyDescent="0.2">
      <c r="B61" s="6" t="s">
        <v>92</v>
      </c>
      <c r="C61" s="28">
        <f>C53</f>
        <v>6.0092521257733154</v>
      </c>
      <c r="D61" s="6" t="s">
        <v>10</v>
      </c>
      <c r="E61" s="13"/>
      <c r="F61" s="7"/>
      <c r="G61" s="7"/>
      <c r="H61" s="35"/>
      <c r="I61" s="34" t="s">
        <v>65</v>
      </c>
      <c r="J61" s="28">
        <f>C69</f>
        <v>3.3333333333333335</v>
      </c>
      <c r="K61" s="6" t="s">
        <v>10</v>
      </c>
      <c r="L61" s="13"/>
      <c r="M61" s="7"/>
      <c r="N61" s="7"/>
      <c r="O61" s="35"/>
      <c r="P61" s="34" t="s">
        <v>93</v>
      </c>
      <c r="Q61" s="28">
        <f>Q53</f>
        <v>10</v>
      </c>
      <c r="R61" s="6" t="s">
        <v>10</v>
      </c>
      <c r="S61" s="13"/>
      <c r="T61" s="7"/>
      <c r="U61" s="7"/>
      <c r="V61" s="26"/>
    </row>
    <row r="62" spans="2:22" x14ac:dyDescent="0.2">
      <c r="B62" s="6"/>
      <c r="C62" s="28"/>
      <c r="D62" s="6"/>
      <c r="E62" s="13"/>
      <c r="F62" s="7"/>
      <c r="G62" s="7"/>
      <c r="H62" s="35"/>
      <c r="I62" s="34"/>
      <c r="J62" s="29"/>
      <c r="K62" s="6"/>
      <c r="L62" s="13"/>
      <c r="M62" s="7"/>
      <c r="N62" s="7"/>
      <c r="O62" s="35"/>
      <c r="P62" s="34"/>
      <c r="Q62" s="28"/>
      <c r="R62" s="6"/>
      <c r="S62" s="13"/>
      <c r="T62" s="7"/>
      <c r="U62" s="7"/>
      <c r="V62" s="26"/>
    </row>
    <row r="63" spans="2:22" x14ac:dyDescent="0.2">
      <c r="B63" s="6"/>
      <c r="C63" s="28"/>
      <c r="D63" s="6"/>
      <c r="E63" s="13"/>
      <c r="F63" s="7"/>
      <c r="G63" s="7"/>
      <c r="H63" s="35"/>
      <c r="I63" s="34"/>
      <c r="J63" s="29"/>
      <c r="K63" s="6"/>
      <c r="L63" s="13"/>
      <c r="M63" s="7"/>
      <c r="N63" s="7"/>
      <c r="O63" s="35"/>
      <c r="P63" s="34"/>
      <c r="Q63" s="28"/>
      <c r="R63" s="6"/>
      <c r="S63" s="13"/>
      <c r="T63" s="7"/>
      <c r="U63" s="7"/>
      <c r="V63" s="26"/>
    </row>
    <row r="64" spans="2:22" x14ac:dyDescent="0.2">
      <c r="B64" s="6"/>
      <c r="C64" s="28"/>
      <c r="D64" s="6"/>
      <c r="E64" s="13"/>
      <c r="F64" s="7"/>
      <c r="G64" s="7"/>
      <c r="H64" s="35"/>
      <c r="I64" s="34"/>
      <c r="J64" s="29"/>
      <c r="K64" s="6"/>
      <c r="L64" s="13"/>
      <c r="M64" s="7"/>
      <c r="N64" s="7"/>
      <c r="O64" s="35"/>
      <c r="P64" s="34"/>
      <c r="Q64" s="28"/>
      <c r="R64" s="6"/>
      <c r="S64" s="13"/>
      <c r="T64" s="7"/>
      <c r="U64" s="7"/>
      <c r="V64" s="26"/>
    </row>
    <row r="65" spans="2:22" x14ac:dyDescent="0.2">
      <c r="B65" s="6" t="s">
        <v>94</v>
      </c>
      <c r="C65" s="28">
        <f>C53</f>
        <v>6.0092521257733154</v>
      </c>
      <c r="D65" s="6" t="s">
        <v>10</v>
      </c>
      <c r="E65" s="13"/>
      <c r="F65" s="7"/>
      <c r="G65" s="7"/>
      <c r="H65" s="35"/>
      <c r="I65" s="34" t="s">
        <v>75</v>
      </c>
      <c r="J65" s="28">
        <f>C73</f>
        <v>3.3333333333333335</v>
      </c>
      <c r="K65" s="6" t="s">
        <v>10</v>
      </c>
      <c r="L65" s="13"/>
      <c r="M65" s="7"/>
      <c r="N65" s="7"/>
      <c r="O65" s="35"/>
      <c r="P65" s="34" t="s">
        <v>85</v>
      </c>
      <c r="Q65" s="28">
        <f>AE11</f>
        <v>10.540925533894598</v>
      </c>
      <c r="R65" s="6" t="s">
        <v>10</v>
      </c>
      <c r="S65" s="13"/>
      <c r="T65" s="7"/>
      <c r="U65" s="7"/>
      <c r="V65" s="26"/>
    </row>
    <row r="66" spans="2:22" x14ac:dyDescent="0.2">
      <c r="B66" s="6"/>
      <c r="C66" s="28"/>
      <c r="D66" s="6"/>
      <c r="E66" s="13"/>
      <c r="F66" s="7"/>
      <c r="G66" s="7"/>
      <c r="H66" s="35"/>
      <c r="I66" s="34"/>
      <c r="J66" s="29"/>
      <c r="K66" s="6"/>
      <c r="L66" s="13"/>
      <c r="M66" s="7"/>
      <c r="N66" s="7"/>
      <c r="O66" s="35"/>
      <c r="P66" s="34"/>
      <c r="Q66" s="28"/>
      <c r="R66" s="6"/>
      <c r="S66" s="13"/>
      <c r="T66" s="7"/>
      <c r="U66" s="7"/>
      <c r="V66" s="26"/>
    </row>
    <row r="67" spans="2:22" x14ac:dyDescent="0.2">
      <c r="B67" s="6"/>
      <c r="C67" s="28"/>
      <c r="D67" s="6"/>
      <c r="E67" s="13"/>
      <c r="F67" s="7"/>
      <c r="G67" s="7"/>
      <c r="H67" s="35"/>
      <c r="I67" s="34"/>
      <c r="J67" s="29"/>
      <c r="K67" s="6"/>
      <c r="L67" s="13"/>
      <c r="M67" s="7"/>
      <c r="N67" s="7"/>
      <c r="O67" s="35"/>
      <c r="P67" s="34"/>
      <c r="Q67" s="28"/>
      <c r="R67" s="6"/>
      <c r="S67" s="13"/>
      <c r="T67" s="7"/>
      <c r="U67" s="7"/>
      <c r="V67" s="26"/>
    </row>
    <row r="68" spans="2:22" x14ac:dyDescent="0.2">
      <c r="B68" s="6"/>
      <c r="C68" s="28"/>
      <c r="D68" s="6"/>
      <c r="E68" s="13"/>
      <c r="F68" s="7"/>
      <c r="G68" s="7"/>
      <c r="H68" s="35"/>
      <c r="I68" s="34"/>
      <c r="J68" s="29"/>
      <c r="K68" s="6"/>
      <c r="L68" s="13"/>
      <c r="M68" s="7"/>
      <c r="N68" s="7"/>
      <c r="O68" s="35"/>
      <c r="P68" s="34"/>
      <c r="Q68" s="28"/>
      <c r="R68" s="6"/>
      <c r="S68" s="13"/>
      <c r="T68" s="7"/>
      <c r="U68" s="7"/>
      <c r="V68" s="26"/>
    </row>
    <row r="69" spans="2:22" x14ac:dyDescent="0.2">
      <c r="B69" s="6" t="s">
        <v>79</v>
      </c>
      <c r="C69" s="28">
        <f>W5</f>
        <v>3.3333333333333335</v>
      </c>
      <c r="D69" s="6" t="s">
        <v>10</v>
      </c>
      <c r="E69" s="13"/>
      <c r="F69" s="7"/>
      <c r="G69" s="7"/>
      <c r="H69" s="35"/>
      <c r="I69" s="34" t="s">
        <v>95</v>
      </c>
      <c r="J69" s="28">
        <f>C69</f>
        <v>3.3333333333333335</v>
      </c>
      <c r="K69" s="6" t="s">
        <v>10</v>
      </c>
      <c r="L69" s="13"/>
      <c r="M69" s="7"/>
      <c r="N69" s="7"/>
      <c r="O69" s="35"/>
      <c r="P69" s="34" t="s">
        <v>71</v>
      </c>
      <c r="Q69" s="28">
        <f>Q65</f>
        <v>10.540925533894598</v>
      </c>
      <c r="R69" s="6" t="s">
        <v>10</v>
      </c>
      <c r="S69" s="13"/>
      <c r="T69" s="7"/>
      <c r="U69" s="7"/>
      <c r="V69" s="26"/>
    </row>
    <row r="70" spans="2:22" x14ac:dyDescent="0.2">
      <c r="B70" s="6"/>
      <c r="C70" s="28"/>
      <c r="D70" s="6"/>
      <c r="E70" s="13"/>
      <c r="F70" s="7"/>
      <c r="G70" s="7"/>
      <c r="H70" s="35"/>
      <c r="I70" s="34"/>
      <c r="J70" s="29"/>
      <c r="K70" s="6"/>
      <c r="L70" s="13"/>
      <c r="M70" s="7"/>
      <c r="N70" s="7"/>
      <c r="O70" s="35"/>
      <c r="P70" s="34"/>
      <c r="Q70" s="28"/>
      <c r="R70" s="6"/>
      <c r="S70" s="13"/>
      <c r="T70" s="7"/>
      <c r="U70" s="7"/>
      <c r="V70" s="26"/>
    </row>
    <row r="71" spans="2:22" x14ac:dyDescent="0.2">
      <c r="B71" s="6"/>
      <c r="C71" s="28"/>
      <c r="D71" s="6"/>
      <c r="E71" s="13"/>
      <c r="F71" s="7"/>
      <c r="G71" s="7"/>
      <c r="H71" s="35"/>
      <c r="I71" s="34"/>
      <c r="J71" s="29"/>
      <c r="K71" s="6"/>
      <c r="L71" s="13"/>
      <c r="M71" s="7"/>
      <c r="N71" s="7"/>
      <c r="O71" s="35"/>
      <c r="P71" s="34"/>
      <c r="Q71" s="28"/>
      <c r="R71" s="6"/>
      <c r="S71" s="13"/>
      <c r="T71" s="7"/>
      <c r="U71" s="7"/>
      <c r="V71" s="26"/>
    </row>
    <row r="72" spans="2:22" x14ac:dyDescent="0.2">
      <c r="B72" s="6"/>
      <c r="C72" s="28"/>
      <c r="D72" s="6"/>
      <c r="E72" s="13"/>
      <c r="F72" s="7"/>
      <c r="G72" s="7"/>
      <c r="H72" s="35"/>
      <c r="I72" s="34"/>
      <c r="J72" s="29"/>
      <c r="K72" s="6"/>
      <c r="L72" s="13"/>
      <c r="M72" s="7"/>
      <c r="N72" s="7"/>
      <c r="O72" s="35"/>
      <c r="P72" s="34"/>
      <c r="Q72" s="28"/>
      <c r="R72" s="6"/>
      <c r="S72" s="13"/>
      <c r="T72" s="7"/>
      <c r="U72" s="7"/>
      <c r="V72" s="26"/>
    </row>
    <row r="73" spans="2:22" x14ac:dyDescent="0.2">
      <c r="B73" s="6" t="s">
        <v>81</v>
      </c>
      <c r="C73" s="28">
        <f>C69</f>
        <v>3.3333333333333335</v>
      </c>
      <c r="D73" s="6" t="s">
        <v>10</v>
      </c>
      <c r="E73" s="13"/>
      <c r="F73" s="7"/>
      <c r="G73" s="7"/>
      <c r="H73" s="35"/>
      <c r="I73" s="34" t="s">
        <v>96</v>
      </c>
      <c r="J73" s="29">
        <f>AH6</f>
        <v>4.9999999999999991</v>
      </c>
      <c r="K73" s="6" t="s">
        <v>10</v>
      </c>
      <c r="L73" s="13"/>
      <c r="M73" s="7"/>
      <c r="N73" s="7"/>
      <c r="O73" s="35"/>
      <c r="P73" s="34" t="s">
        <v>97</v>
      </c>
      <c r="Q73" s="28">
        <f>Q65</f>
        <v>10.540925533894598</v>
      </c>
      <c r="R73" s="6" t="s">
        <v>10</v>
      </c>
      <c r="S73" s="13"/>
      <c r="T73" s="7"/>
      <c r="U73" s="7"/>
      <c r="V73" s="26"/>
    </row>
    <row r="74" spans="2:22" x14ac:dyDescent="0.2">
      <c r="B74" s="6"/>
      <c r="C74" s="28"/>
      <c r="D74" s="6"/>
      <c r="E74" s="13"/>
      <c r="F74" s="7"/>
      <c r="G74" s="7"/>
      <c r="H74" s="35"/>
      <c r="I74" s="34"/>
      <c r="J74" s="29"/>
      <c r="K74" s="6"/>
      <c r="L74" s="13"/>
      <c r="M74" s="7"/>
      <c r="N74" s="7"/>
      <c r="O74" s="35"/>
      <c r="P74" s="34"/>
      <c r="Q74" s="28"/>
      <c r="R74" s="6"/>
      <c r="S74" s="13"/>
      <c r="T74" s="7"/>
      <c r="U74" s="7"/>
      <c r="V74" s="26"/>
    </row>
    <row r="75" spans="2:22" x14ac:dyDescent="0.2">
      <c r="B75" s="6"/>
      <c r="C75" s="28"/>
      <c r="D75" s="6"/>
      <c r="E75" s="13"/>
      <c r="F75" s="7"/>
      <c r="G75" s="7"/>
      <c r="H75" s="35"/>
      <c r="I75" s="34"/>
      <c r="J75" s="29"/>
      <c r="K75" s="6"/>
      <c r="L75" s="13"/>
      <c r="M75" s="7"/>
      <c r="N75" s="7"/>
      <c r="O75" s="35"/>
      <c r="P75" s="34"/>
      <c r="Q75" s="28"/>
      <c r="R75" s="6"/>
      <c r="S75" s="13"/>
      <c r="T75" s="7"/>
      <c r="U75" s="7"/>
      <c r="V75" s="26"/>
    </row>
    <row r="76" spans="2:22" x14ac:dyDescent="0.2">
      <c r="B76" s="6"/>
      <c r="C76" s="28"/>
      <c r="D76" s="6"/>
      <c r="E76" s="13"/>
      <c r="F76" s="7"/>
      <c r="G76" s="7"/>
      <c r="H76" s="35"/>
      <c r="I76" s="34"/>
      <c r="J76" s="29"/>
      <c r="K76" s="6"/>
      <c r="L76" s="13"/>
      <c r="M76" s="7"/>
      <c r="N76" s="7"/>
      <c r="O76" s="35"/>
      <c r="P76" s="34"/>
      <c r="Q76" s="28"/>
      <c r="R76" s="6"/>
      <c r="S76" s="13"/>
      <c r="T76" s="7"/>
      <c r="U76" s="7"/>
      <c r="V76" s="26"/>
    </row>
    <row r="77" spans="2:22" x14ac:dyDescent="0.2">
      <c r="B77" s="6" t="s">
        <v>82</v>
      </c>
      <c r="C77" s="28">
        <f>C69</f>
        <v>3.3333333333333335</v>
      </c>
      <c r="D77" s="6" t="s">
        <v>10</v>
      </c>
      <c r="E77" s="13"/>
      <c r="F77" s="7"/>
      <c r="G77" s="7"/>
      <c r="H77" s="35"/>
      <c r="I77" s="34" t="s">
        <v>98</v>
      </c>
      <c r="J77" s="29">
        <f>J73</f>
        <v>4.9999999999999991</v>
      </c>
      <c r="K77" s="6" t="s">
        <v>10</v>
      </c>
      <c r="L77" s="13"/>
      <c r="M77" s="7"/>
      <c r="N77" s="7"/>
      <c r="O77" s="35"/>
      <c r="P77" s="34" t="s">
        <v>99</v>
      </c>
      <c r="Q77" s="28">
        <f>Q65</f>
        <v>10.540925533894598</v>
      </c>
      <c r="R77" s="6" t="s">
        <v>10</v>
      </c>
      <c r="S77" s="13"/>
      <c r="T77" s="7"/>
      <c r="U77" s="7"/>
      <c r="V77" s="26"/>
    </row>
    <row r="78" spans="2:22" x14ac:dyDescent="0.2">
      <c r="B78" s="6"/>
      <c r="C78" s="29"/>
      <c r="D78" s="6"/>
      <c r="E78" s="13"/>
      <c r="F78" s="7"/>
      <c r="G78" s="7"/>
      <c r="H78" s="35"/>
      <c r="I78" s="34"/>
      <c r="J78" s="29"/>
      <c r="K78" s="6"/>
      <c r="L78" s="13"/>
      <c r="M78" s="7"/>
      <c r="N78" s="7"/>
      <c r="O78" s="35"/>
      <c r="P78" s="34"/>
      <c r="Q78" s="29"/>
      <c r="R78" s="6"/>
      <c r="S78" s="13"/>
      <c r="T78" s="7"/>
      <c r="U78" s="7"/>
      <c r="V78" s="26"/>
    </row>
    <row r="79" spans="2:22" x14ac:dyDescent="0.2">
      <c r="B79" s="6"/>
      <c r="C79" s="29"/>
      <c r="D79" s="6"/>
      <c r="E79" s="13"/>
      <c r="F79" s="7"/>
      <c r="G79" s="7"/>
      <c r="H79" s="35"/>
      <c r="I79" s="34"/>
      <c r="J79" s="29"/>
      <c r="K79" s="6"/>
      <c r="L79" s="13"/>
      <c r="M79" s="7"/>
      <c r="N79" s="7"/>
      <c r="O79" s="35"/>
      <c r="P79" s="34"/>
      <c r="Q79" s="29"/>
      <c r="R79" s="6"/>
      <c r="S79" s="13"/>
      <c r="T79" s="7"/>
      <c r="U79" s="7"/>
      <c r="V79" s="26"/>
    </row>
    <row r="80" spans="2:22" x14ac:dyDescent="0.2">
      <c r="B80" s="6"/>
      <c r="C80" s="29"/>
      <c r="D80" s="6"/>
      <c r="E80" s="24"/>
      <c r="F80" s="17"/>
      <c r="G80" s="17"/>
      <c r="H80" s="35"/>
      <c r="I80" s="34"/>
      <c r="J80" s="29"/>
      <c r="K80" s="6"/>
      <c r="L80" s="24"/>
      <c r="M80" s="17"/>
      <c r="N80" s="17"/>
      <c r="O80" s="35"/>
      <c r="P80" s="34"/>
      <c r="Q80" s="29"/>
      <c r="R80" s="6"/>
      <c r="S80" s="24"/>
      <c r="T80" s="17"/>
      <c r="U80" s="17"/>
      <c r="V80" s="18"/>
    </row>
  </sheetData>
  <mergeCells count="13">
    <mergeCell ref="Z4:AB4"/>
    <mergeCell ref="B15:F15"/>
    <mergeCell ref="V11:W11"/>
    <mergeCell ref="B7:C7"/>
    <mergeCell ref="F7:G7"/>
    <mergeCell ref="B5:F5"/>
    <mergeCell ref="J2:M2"/>
    <mergeCell ref="V2:Y2"/>
    <mergeCell ref="V7:W7"/>
    <mergeCell ref="W25:W26"/>
    <mergeCell ref="W27:W28"/>
    <mergeCell ref="P24:P25"/>
    <mergeCell ref="Q24:S24"/>
  </mergeCells>
  <dataValidations count="3">
    <dataValidation type="decimal" operator="greaterThan" allowBlank="1" showInputMessage="1" showErrorMessage="1" errorTitle="No puede ser un numero negativo!" error="Introduzca un numero mayor a cero!!!_x000a_" promptTitle="Valores" prompt="Introduzca el valor de la altura de la Armadura_x000a_" sqref="D16" xr:uid="{4C29D917-FA88-47B5-B0BD-C6044D7E7159}">
      <formula1>0</formula1>
    </dataValidation>
    <dataValidation type="decimal" operator="greaterThan" allowBlank="1" showInputMessage="1" showErrorMessage="1" errorTitle="No puede ser un numero negativo!" error="Introduzca un numero mayor a cero!!!_x000a_" promptTitle="Valores" prompt="Introduzca el valor de la Longitud Total de la Armadura" sqref="D17" xr:uid="{137792FA-D10F-4565-99D9-5B520AF09B4B}">
      <formula1>0</formula1>
    </dataValidation>
    <dataValidation allowBlank="1" showInputMessage="1" showErrorMessage="1" errorTitle="Prueba introducir un numero!" error="No se aceptan nombres de variables" promptTitle="Introduzca el valor de la carga" sqref="C8" xr:uid="{F8A27DCC-7752-4443-B857-DE660C733088}"/>
  </dataValidations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289C03A2-8233-44EF-836D-F1E3643912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Avendaño</dc:creator>
  <cp:keywords/>
  <dc:description/>
  <cp:lastModifiedBy>David Avendaño</cp:lastModifiedBy>
  <cp:revision/>
  <dcterms:created xsi:type="dcterms:W3CDTF">2020-04-29T23:27:20Z</dcterms:created>
  <dcterms:modified xsi:type="dcterms:W3CDTF">2020-06-10T00:19:41Z</dcterms:modified>
  <cp:category/>
  <cp:contentStatus/>
</cp:coreProperties>
</file>