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ud\OneDrive\Desktop\cfb-safe-water\safe-water\projects\crwa\prototype\"/>
    </mc:Choice>
  </mc:AlternateContent>
  <xr:revisionPtr revIDLastSave="0" documentId="11_E93920479C8B95EEB380DF115B9E1EE9AE5595BC" xr6:coauthVersionLast="44" xr6:coauthVersionMax="44" xr10:uidLastSave="{00000000-0000-0000-0000-000000000000}"/>
  <bookViews>
    <workbookView xWindow="-110" yWindow="-110" windowWidth="19420" windowHeight="10420" tabRatio="113" xr2:uid="{00000000-000D-0000-FFFF-FFFF00000000}"/>
  </bookViews>
  <sheets>
    <sheet name="E. coli" sheetId="1" r:id="rId1"/>
  </sheets>
  <definedNames>
    <definedName name="_xlnm.Print_Area" localSheetId="0">'E. coli'!$1:$62</definedName>
    <definedName name="_xlnm.Print_Titles" localSheetId="0">'E. coli'!$A:$D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1" i="1" l="1"/>
  <c r="ET21" i="1"/>
  <c r="AE22" i="1"/>
  <c r="AY22" i="1"/>
  <c r="DP22" i="1"/>
  <c r="EN22" i="1"/>
  <c r="EV22" i="1"/>
  <c r="GB38" i="1" l="1"/>
  <c r="GB29" i="1"/>
  <c r="GB19" i="1"/>
  <c r="GB26" i="1"/>
  <c r="FZ42" i="1"/>
  <c r="FZ35" i="1"/>
  <c r="FZ23" i="1"/>
  <c r="FZ10" i="1"/>
  <c r="FX39" i="1"/>
  <c r="FX17" i="1"/>
  <c r="FX6" i="1"/>
  <c r="FV41" i="1"/>
  <c r="FV16" i="1"/>
  <c r="FV34" i="1"/>
  <c r="FT40" i="1"/>
  <c r="FT35" i="1"/>
  <c r="FT15" i="1"/>
  <c r="FR33" i="1"/>
  <c r="FR19" i="1"/>
  <c r="FR14" i="1"/>
  <c r="FR9" i="1"/>
  <c r="FP13" i="1"/>
  <c r="FP17" i="1"/>
  <c r="FP42" i="1"/>
  <c r="FN41" i="1"/>
  <c r="FN31" i="1"/>
  <c r="FN18" i="1"/>
  <c r="FN12" i="1"/>
  <c r="FL40" i="1"/>
  <c r="FJ28" i="1"/>
  <c r="FJ39" i="1"/>
  <c r="FJ24" i="1"/>
  <c r="FJ6" i="1"/>
  <c r="FH36" i="1"/>
  <c r="FH29" i="1"/>
  <c r="FH15" i="1"/>
  <c r="FH10" i="1"/>
  <c r="FF27" i="1"/>
  <c r="FF14" i="1"/>
  <c r="FF9" i="1"/>
  <c r="FD19" i="1"/>
  <c r="EV29" i="1"/>
  <c r="FD25" i="1"/>
  <c r="FD32" i="1"/>
  <c r="FD42" i="1"/>
  <c r="FB41" i="1"/>
  <c r="FB33" i="1"/>
  <c r="FB26" i="1"/>
  <c r="FB18" i="1"/>
  <c r="EZ31" i="1"/>
  <c r="EZ24" i="1"/>
  <c r="EZ16" i="1"/>
  <c r="EX23" i="1"/>
  <c r="EX30" i="1"/>
  <c r="EX38" i="1"/>
  <c r="EX17" i="1"/>
  <c r="EV39" i="1"/>
  <c r="EV15" i="1"/>
  <c r="ET27" i="1"/>
  <c r="ET32" i="1"/>
  <c r="ET37" i="1"/>
  <c r="ET14" i="1"/>
  <c r="ER28" i="1"/>
  <c r="ER13" i="1"/>
  <c r="ER36" i="1"/>
  <c r="ER42" i="1"/>
  <c r="EP35" i="1"/>
  <c r="EP26" i="1"/>
  <c r="EP18" i="1"/>
  <c r="EP12" i="1"/>
  <c r="EN11" i="1"/>
  <c r="EN31" i="1"/>
  <c r="EN19" i="1"/>
  <c r="EL10" i="1"/>
  <c r="EL32" i="1"/>
  <c r="EL17" i="1"/>
  <c r="DX17" i="1"/>
  <c r="DP42" i="1"/>
  <c r="DP34" i="1"/>
  <c r="DP11" i="1"/>
  <c r="ED41" i="1"/>
  <c r="ED30" i="1"/>
  <c r="ED20" i="1"/>
  <c r="ED14" i="1"/>
  <c r="AU24" i="1"/>
  <c r="AU34" i="1"/>
  <c r="BU41" i="1"/>
  <c r="BU25" i="1"/>
  <c r="BQ12" i="1"/>
  <c r="AK17" i="1"/>
  <c r="AI15" i="1"/>
  <c r="AG27" i="1"/>
  <c r="AG18" i="1"/>
  <c r="AE26" i="1"/>
  <c r="AC25" i="1"/>
  <c r="AC14" i="1"/>
  <c r="EB29" i="1"/>
  <c r="DZ27" i="1"/>
  <c r="DZ18" i="1"/>
  <c r="DZ12" i="1"/>
  <c r="DX11" i="1"/>
  <c r="DX26" i="1"/>
  <c r="DN20" i="1"/>
  <c r="DN12" i="1"/>
  <c r="DN41" i="1"/>
  <c r="DN33" i="1"/>
  <c r="DV37" i="1"/>
  <c r="DV25" i="1"/>
  <c r="DV16" i="1"/>
  <c r="DT24" i="1"/>
  <c r="DT15" i="1"/>
  <c r="E13" i="1"/>
  <c r="E37" i="1"/>
  <c r="G38" i="1"/>
  <c r="I39" i="1"/>
  <c r="K40" i="1"/>
  <c r="K16" i="1"/>
  <c r="M17" i="1"/>
  <c r="M41" i="1"/>
  <c r="O42" i="1"/>
  <c r="O18" i="1"/>
  <c r="Q19" i="1"/>
  <c r="Q6" i="1"/>
  <c r="W10" i="1"/>
  <c r="W9" i="1"/>
  <c r="AA24" i="1"/>
  <c r="AA20" i="1"/>
  <c r="AM30" i="1"/>
  <c r="AO32" i="1"/>
  <c r="AW15" i="1"/>
  <c r="AY19" i="1"/>
  <c r="BC27" i="1"/>
  <c r="BC24" i="1"/>
  <c r="BI32" i="1"/>
  <c r="BI33" i="1"/>
  <c r="BK32" i="1"/>
  <c r="BK26" i="1"/>
  <c r="BA25" i="1"/>
  <c r="BA24" i="1"/>
  <c r="DR23" i="1"/>
  <c r="DR14" i="1"/>
  <c r="DR6" i="1"/>
  <c r="DR35" i="1"/>
  <c r="BW26" i="1"/>
  <c r="BW42" i="1"/>
  <c r="BY27" i="1"/>
  <c r="BY24" i="1"/>
  <c r="CC29" i="1"/>
  <c r="CG12" i="1"/>
  <c r="CG31" i="1"/>
  <c r="DH38" i="1"/>
  <c r="DH18" i="1"/>
  <c r="CE10" i="1"/>
  <c r="CJ16" i="1"/>
  <c r="CR20" i="1"/>
  <c r="CA23" i="1"/>
  <c r="CA25" i="1"/>
  <c r="CR30" i="1"/>
  <c r="CE31" i="1"/>
</calcChain>
</file>

<file path=xl/sharedStrings.xml><?xml version="1.0" encoding="utf-8"?>
<sst xmlns="http://schemas.openxmlformats.org/spreadsheetml/2006/main" count="1249" uniqueCount="179">
  <si>
    <t>Charles River Watershed Association</t>
  </si>
  <si>
    <t xml:space="preserve">Monthly Water Quality Sampling Data </t>
  </si>
  <si>
    <t xml:space="preserve">Site # </t>
  </si>
  <si>
    <t>Description</t>
  </si>
  <si>
    <t>Town</t>
  </si>
  <si>
    <t>River mile</t>
  </si>
  <si>
    <t xml:space="preserve"> </t>
  </si>
  <si>
    <t>35CS</t>
  </si>
  <si>
    <t>Central Street Bridge</t>
  </si>
  <si>
    <t>Milford</t>
  </si>
  <si>
    <t>(a)</t>
  </si>
  <si>
    <t>&gt;2420</t>
  </si>
  <si>
    <t>35CD</t>
  </si>
  <si>
    <t>Discharge Pipe @ Central St</t>
  </si>
  <si>
    <t>35C2</t>
  </si>
  <si>
    <t>2nd Discharge Pipe @ Central St</t>
  </si>
  <si>
    <t>&lt;10</t>
  </si>
  <si>
    <t>59CS</t>
  </si>
  <si>
    <t>Mellen St. Bridge</t>
  </si>
  <si>
    <t>Bellingham</t>
  </si>
  <si>
    <t>90CS</t>
  </si>
  <si>
    <t>Rt. 126, N. Main St.</t>
  </si>
  <si>
    <t>Maple St. Bridge</t>
  </si>
  <si>
    <t>165S</t>
  </si>
  <si>
    <t>199S</t>
  </si>
  <si>
    <t>Populatic Pond Boat Launch</t>
  </si>
  <si>
    <t>Norfolk</t>
  </si>
  <si>
    <t>229S</t>
  </si>
  <si>
    <t>Rt. 115, Baltimore St.</t>
  </si>
  <si>
    <t>&lt; 5</t>
  </si>
  <si>
    <t>267S</t>
  </si>
  <si>
    <t>Dwight St. Bridge</t>
  </si>
  <si>
    <t>269T</t>
  </si>
  <si>
    <t>Medfield</t>
  </si>
  <si>
    <t>290S</t>
  </si>
  <si>
    <t>318S</t>
  </si>
  <si>
    <t>Rt. 27 Bridge</t>
  </si>
  <si>
    <t>(a)(d)</t>
  </si>
  <si>
    <t>343S</t>
  </si>
  <si>
    <t>Farm Rd./Bridge St.</t>
  </si>
  <si>
    <t>Sherborn/Dover</t>
  </si>
  <si>
    <t>&lt;10.0</t>
  </si>
  <si>
    <t>387S</t>
  </si>
  <si>
    <t>400S</t>
  </si>
  <si>
    <t>Charles River Road Bridge</t>
  </si>
  <si>
    <t>447S</t>
  </si>
  <si>
    <t>&lt;5</t>
  </si>
  <si>
    <t>484S</t>
  </si>
  <si>
    <t>521S</t>
  </si>
  <si>
    <t>Ames St. Bridge</t>
  </si>
  <si>
    <t>Dedham</t>
  </si>
  <si>
    <t>534S</t>
  </si>
  <si>
    <t>Rt. 109 Bridge</t>
  </si>
  <si>
    <t>567S</t>
  </si>
  <si>
    <t>Nahanton Park</t>
  </si>
  <si>
    <t>Newton</t>
  </si>
  <si>
    <t xml:space="preserve">          &lt;10</t>
  </si>
  <si>
    <t>591S</t>
  </si>
  <si>
    <t>Rt. 9 Gaging Station</t>
  </si>
  <si>
    <t>609S</t>
  </si>
  <si>
    <t>Washington St. Hunnewell Bridge</t>
  </si>
  <si>
    <t>621S</t>
  </si>
  <si>
    <t>Leo J. Martin Golf Course/Park Rd.</t>
  </si>
  <si>
    <t>635S</t>
  </si>
  <si>
    <t>2391 Commonwealth Ave.</t>
  </si>
  <si>
    <t>648S</t>
  </si>
  <si>
    <t>Waltham</t>
  </si>
  <si>
    <t>662S</t>
  </si>
  <si>
    <t>Moody St. Bridge</t>
  </si>
  <si>
    <t>675S</t>
  </si>
  <si>
    <t>012S</t>
  </si>
  <si>
    <t>Watertown Dam Footbridge</t>
  </si>
  <si>
    <t>Watertown</t>
  </si>
  <si>
    <t>700S</t>
  </si>
  <si>
    <t>715S</t>
  </si>
  <si>
    <t>729S</t>
  </si>
  <si>
    <t>&lt;1.0</t>
  </si>
  <si>
    <t>743S</t>
  </si>
  <si>
    <t>Boston</t>
  </si>
  <si>
    <t>763S</t>
  </si>
  <si>
    <t>773S</t>
  </si>
  <si>
    <t>Longfellow Bridge</t>
  </si>
  <si>
    <t>784S</t>
  </si>
  <si>
    <t>New Charles River Dam</t>
  </si>
  <si>
    <t>130S</t>
  </si>
  <si>
    <t>Rainfall At Logan International Airport (inches)</t>
  </si>
  <si>
    <t>3 Days Prior to Sampling</t>
  </si>
  <si>
    <t>trace</t>
  </si>
  <si>
    <t>Trace</t>
  </si>
  <si>
    <t>(g)</t>
  </si>
  <si>
    <t>2 Days Prior to Sampling</t>
  </si>
  <si>
    <t>1 Day Prior to Sampling</t>
  </si>
  <si>
    <t>(b)</t>
  </si>
  <si>
    <t>Day of Sampling</t>
  </si>
  <si>
    <t>(c)</t>
  </si>
  <si>
    <t>(i)</t>
  </si>
  <si>
    <t>(g) (i)</t>
  </si>
  <si>
    <t>(b) Watertown Dam recorded a short, intense rainfall of 0.14 inches and Wellesley College recorded 0.88 inches of rain</t>
  </si>
  <si>
    <t>(c) Watertown Dam recorded 0.08 inches of rain and Wellesley College recorded 0.07 inches of rain from 7am 8/19/02 through 7am 8/20/02</t>
  </si>
  <si>
    <t>(d) The relative percent difference for duplicate samples was 108%.</t>
  </si>
  <si>
    <t>(e) Sampling cancelled due to laboratory shutdown</t>
  </si>
  <si>
    <t>(g) Rainfall information not available from Logan, so USGS Muddy River gauge used instead</t>
  </si>
  <si>
    <t>(h) Sampling cancelled due to harsh temperatures, frozen river, inaccessible sites</t>
  </si>
  <si>
    <t>3/20/2007</t>
  </si>
  <si>
    <t>(j)</t>
  </si>
  <si>
    <t>(j) Starting 9/19/2006, MWRA analyzing with Colilert method</t>
  </si>
  <si>
    <t>(k)</t>
  </si>
  <si>
    <t>(l)</t>
  </si>
  <si>
    <t>(l) Samples exceeded 6 hour hold time</t>
  </si>
  <si>
    <t>(h)</t>
  </si>
  <si>
    <t>(f)</t>
  </si>
  <si>
    <t>2/23/2007</t>
  </si>
  <si>
    <t>(e)</t>
  </si>
  <si>
    <t>760T</t>
  </si>
  <si>
    <t>Bellingham/Milford/Hopedale</t>
  </si>
  <si>
    <t>Franklin/Medway</t>
  </si>
  <si>
    <t>Millis/Medfield</t>
  </si>
  <si>
    <t>Medfield/Sherborn</t>
  </si>
  <si>
    <t xml:space="preserve">Dedham/Needham </t>
  </si>
  <si>
    <t>Dedham/Boston</t>
  </si>
  <si>
    <t>Newton/Needham</t>
  </si>
  <si>
    <t>Wellesley/Newton</t>
  </si>
  <si>
    <t>Weston/Newton</t>
  </si>
  <si>
    <t>Watertown/Brighton</t>
  </si>
  <si>
    <t>Cambridge/Boston</t>
  </si>
  <si>
    <t>Boston/Cambridge</t>
  </si>
  <si>
    <t>(i) Rainfall took place after 06:30 am</t>
  </si>
  <si>
    <t xml:space="preserve">(a) </t>
  </si>
  <si>
    <t>(i)(m)</t>
  </si>
  <si>
    <t>(m) Snowfall at Logan International Airport (inches): 3 days prior = 0.7;  2 days prior = 4.8;  1 day prior = 0.1;  day of sampling = trace</t>
  </si>
  <si>
    <t>(n)</t>
  </si>
  <si>
    <t>(o)</t>
  </si>
  <si>
    <t>(o) Snowfall on March 9, 2009 = 2.2 inches</t>
  </si>
  <si>
    <t xml:space="preserve">(a)  </t>
  </si>
  <si>
    <t>6/16/2009 (p)</t>
  </si>
  <si>
    <t>NA</t>
  </si>
  <si>
    <t>WET</t>
  </si>
  <si>
    <t>DRY</t>
  </si>
  <si>
    <t>Shaw St./Elm St. Bridge</t>
  </si>
  <si>
    <t>Millis</t>
  </si>
  <si>
    <t>Causeway St./Stop River</t>
  </si>
  <si>
    <t>West St./Dover Rd.</t>
  </si>
  <si>
    <t>Elm Bank/Cheney Dr. Bridge</t>
  </si>
  <si>
    <t>Wellesley/Dover</t>
  </si>
  <si>
    <t>Dover/Needham</t>
  </si>
  <si>
    <t>Dover Gage, Mill St.</t>
  </si>
  <si>
    <t>Greendale Ave./Lyons St. Bridge (Dedham Medical Center)</t>
  </si>
  <si>
    <t>Auburndale Park, Lakes Region</t>
  </si>
  <si>
    <t>North St. Bridge</t>
  </si>
  <si>
    <t>Waltham/Watertown/Newton</t>
  </si>
  <si>
    <t>N. Beacon St. Bridge</t>
  </si>
  <si>
    <t>Arsenal St. Bridge</t>
  </si>
  <si>
    <t>Eliot St. Bridge</t>
  </si>
  <si>
    <t>Cambridge/Boston-Allston</t>
  </si>
  <si>
    <t>Western Ave Bridge</t>
  </si>
  <si>
    <t>Muddy River at Commonwealth Ave.</t>
  </si>
  <si>
    <t>Massachusetts Ave. (Harvard) Bridge</t>
  </si>
  <si>
    <t>(p) Launch of weighted basket sampling device.  Basket sampler used at all sites except 199S and 318S. Equipment blanks no longer collected.</t>
  </si>
  <si>
    <t>(q)</t>
  </si>
  <si>
    <t>(a) Average of duplicates</t>
  </si>
  <si>
    <t>&gt;24200</t>
  </si>
  <si>
    <t>(r)</t>
  </si>
  <si>
    <t>(s)</t>
  </si>
  <si>
    <t>(s) Snowed day before and morning of sample (rainfall equivilent for 12/20 = 0.19 inches, for 12/21 = 0.01 inches)</t>
  </si>
  <si>
    <t xml:space="preserve">DRY </t>
  </si>
  <si>
    <t>For QAQC information, contact CRWA.</t>
  </si>
  <si>
    <t>Samples are analyzed at MWRA Central Laboratory.</t>
  </si>
  <si>
    <t>0.06*</t>
  </si>
  <si>
    <t>Trace*</t>
  </si>
  <si>
    <t>(t)  For 12/17/13 event snowfall at Logan International Airport: Day of sampling = 0, 1 Day Prior = Trace, 2 days prior= 1.0, 3 days prior = 3.2</t>
  </si>
  <si>
    <t>*Rainfall before 6 am</t>
  </si>
  <si>
    <t>(r) Rainfall took place during sampling</t>
  </si>
  <si>
    <t>(k) Field duplicate below detection limit (&lt;10), may have been field blank</t>
  </si>
  <si>
    <t>(f) MWRA analyzed for fecal coliform this month</t>
  </si>
  <si>
    <t>(n) Sample collected with pilot basket sampling device, not bucket</t>
  </si>
  <si>
    <t>(q) Field duplicate site</t>
  </si>
  <si>
    <r>
      <t xml:space="preserve">Concentrations of </t>
    </r>
    <r>
      <rPr>
        <i/>
        <sz val="10"/>
        <rFont val="Arial"/>
        <family val="2"/>
      </rPr>
      <t>Escherichia coli</t>
    </r>
    <r>
      <rPr>
        <sz val="10"/>
        <rFont val="Arial"/>
        <family val="2"/>
      </rPr>
      <t xml:space="preserve"> (</t>
    </r>
    <r>
      <rPr>
        <i/>
        <sz val="10"/>
        <rFont val="Arial"/>
        <family val="2"/>
      </rPr>
      <t>E. coli</t>
    </r>
    <r>
      <rPr>
        <sz val="10"/>
        <rFont val="Arial"/>
        <family val="2"/>
      </rPr>
      <t>) bacteria (#/100 ml)</t>
    </r>
  </si>
  <si>
    <t>**</t>
  </si>
  <si>
    <t>missing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</si>
</sst>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Times New Roman"/>
      <family val="1"/>
    </font>
    <font>
      <sz val="12"/>
      <name val="Arial"/>
      <family val="2"/>
    </font>
    <font>
      <sz val="10"/>
      <name val="Times New Roman"/>
      <family val="1"/>
    </font>
    <font>
      <sz val="10"/>
      <name val="Tahoma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sz val="10"/>
      <color rgb="FFFF0000"/>
      <name val="Arial"/>
      <family val="2"/>
    </font>
    <font>
      <b/>
      <sz val="12"/>
      <name val="Times New Roman"/>
      <family val="1"/>
    </font>
    <font>
      <i/>
      <sz val="10"/>
      <name val="Arial"/>
      <family val="2"/>
    </font>
    <font>
      <b/>
      <sz val="10"/>
      <name val="Times New Roman"/>
      <family val="1"/>
    </font>
    <font>
      <sz val="10"/>
      <color theme="0" tint="-0.34998626667073579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/>
    </xf>
    <xf numFmtId="0" fontId="7" fillId="0" borderId="0" xfId="0" applyFont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14" fontId="3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left"/>
    </xf>
    <xf numFmtId="14" fontId="3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4" fillId="0" borderId="0" xfId="0" applyNumberFormat="1" applyFont="1"/>
    <xf numFmtId="49" fontId="4" fillId="0" borderId="0" xfId="0" applyNumberFormat="1" applyFont="1" applyAlignment="1">
      <alignment horizontal="right"/>
    </xf>
    <xf numFmtId="0" fontId="9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 applyProtection="1">
      <alignment horizontal="center"/>
    </xf>
    <xf numFmtId="1" fontId="4" fillId="0" borderId="0" xfId="0" applyNumberFormat="1" applyFont="1" applyFill="1" applyBorder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8" fillId="0" borderId="0" xfId="0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NumberFormat="1" applyFont="1" applyAlignment="1"/>
    <xf numFmtId="0" fontId="6" fillId="0" borderId="0" xfId="0" applyFont="1" applyAlignment="1"/>
    <xf numFmtId="0" fontId="0" fillId="0" borderId="0" xfId="0" applyBorder="1"/>
    <xf numFmtId="0" fontId="0" fillId="0" borderId="0" xfId="0" applyBorder="1" applyAlignment="1">
      <alignment horizontal="right"/>
    </xf>
    <xf numFmtId="14" fontId="3" fillId="0" borderId="1" xfId="0" applyNumberFormat="1" applyFont="1" applyFill="1" applyBorder="1" applyAlignment="1" applyProtection="1">
      <alignment horizont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NumberFormat="1" applyFont="1" applyFill="1" applyBorder="1" applyAlignment="1" applyProtection="1">
      <alignment horizontal="center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4" fontId="3" fillId="0" borderId="4" xfId="0" applyNumberFormat="1" applyFont="1" applyBorder="1"/>
    <xf numFmtId="0" fontId="10" fillId="0" borderId="0" xfId="0" applyFont="1" applyAlignment="1">
      <alignment horizontal="center"/>
    </xf>
    <xf numFmtId="0" fontId="3" fillId="0" borderId="0" xfId="0" applyFont="1" applyAlignment="1"/>
    <xf numFmtId="14" fontId="3" fillId="0" borderId="1" xfId="0" applyNumberFormat="1" applyFont="1" applyFill="1" applyBorder="1" applyAlignment="1">
      <alignment horizontal="right"/>
    </xf>
    <xf numFmtId="14" fontId="12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2" fillId="0" borderId="0" xfId="1" applyBorder="1" applyAlignment="1">
      <alignment horizontal="center"/>
    </xf>
    <xf numFmtId="2" fontId="4" fillId="0" borderId="0" xfId="1" applyNumberFormat="1" applyFont="1" applyFill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Border="1" applyAlignment="1">
      <alignment horizontal="center"/>
    </xf>
    <xf numFmtId="2" fontId="2" fillId="0" borderId="0" xfId="1" applyNumberFormat="1" applyBorder="1" applyAlignment="1">
      <alignment horizontal="center"/>
    </xf>
    <xf numFmtId="2" fontId="4" fillId="0" borderId="2" xfId="1" applyNumberFormat="1" applyFont="1" applyBorder="1" applyAlignment="1">
      <alignment horizontal="center"/>
    </xf>
    <xf numFmtId="2" fontId="2" fillId="0" borderId="2" xfId="1" applyNumberFormat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14" fontId="3" fillId="0" borderId="1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14" fontId="14" fillId="0" borderId="1" xfId="1" applyNumberFormat="1" applyFont="1" applyBorder="1"/>
    <xf numFmtId="14" fontId="3" fillId="0" borderId="5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4" fontId="3" fillId="0" borderId="5" xfId="1" applyNumberFormat="1" applyFont="1" applyBorder="1" applyAlignment="1">
      <alignment horizontal="center"/>
    </xf>
    <xf numFmtId="14" fontId="4" fillId="0" borderId="5" xfId="0" applyNumberFormat="1" applyFont="1" applyFill="1" applyBorder="1" applyAlignment="1">
      <alignment horizontal="center" wrapText="1"/>
    </xf>
    <xf numFmtId="0" fontId="4" fillId="0" borderId="2" xfId="0" applyFont="1" applyBorder="1"/>
    <xf numFmtId="0" fontId="16" fillId="0" borderId="0" xfId="0" applyFont="1" applyBorder="1" applyAlignment="1">
      <alignment horizontal="center"/>
    </xf>
    <xf numFmtId="0" fontId="4" fillId="2" borderId="0" xfId="0" applyFont="1" applyFill="1"/>
    <xf numFmtId="0" fontId="4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17" fillId="0" borderId="6" xfId="0" applyFont="1" applyFill="1" applyBorder="1" applyAlignment="1" applyProtection="1">
      <alignment vertical="center" wrapText="1"/>
    </xf>
    <xf numFmtId="0" fontId="17" fillId="0" borderId="6" xfId="0" applyNumberFormat="1" applyFont="1" applyFill="1" applyBorder="1" applyAlignment="1" applyProtection="1">
      <alignment vertical="center" wrapText="1"/>
    </xf>
    <xf numFmtId="0" fontId="4" fillId="0" borderId="0" xfId="2" applyFont="1" applyFill="1" applyBorder="1" applyAlignment="1">
      <alignment horizontal="center"/>
    </xf>
    <xf numFmtId="2" fontId="4" fillId="0" borderId="0" xfId="2" applyNumberFormat="1" applyFont="1" applyFill="1" applyBorder="1" applyAlignment="1">
      <alignment horizontal="center"/>
    </xf>
    <xf numFmtId="2" fontId="4" fillId="0" borderId="2" xfId="2" applyNumberFormat="1" applyFont="1" applyFill="1" applyBorder="1" applyAlignment="1">
      <alignment horizontal="center"/>
    </xf>
  </cellXfs>
  <cellStyles count="7">
    <cellStyle name="Normal" xfId="0" builtinId="0"/>
    <cellStyle name="Normal 2" xfId="2" xr:uid="{00000000-0005-0000-0000-000001000000}"/>
    <cellStyle name="Normal 2 2" xfId="1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Percent 2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E430"/>
  <sheetViews>
    <sheetView tabSelected="1" zoomScale="80" zoomScaleNormal="80" zoomScaleSheetLayoutView="100" workbookViewId="0">
      <pane xSplit="4" ySplit="5" topLeftCell="NB6" activePane="bottomRight" state="frozen"/>
      <selection pane="topRight" activeCell="E1" sqref="E1"/>
      <selection pane="bottomLeft" activeCell="A6" sqref="A6"/>
      <selection pane="bottomRight" activeCell="ND5" sqref="ND5"/>
    </sheetView>
  </sheetViews>
  <sheetFormatPr defaultColWidth="11.33203125" defaultRowHeight="15.5" x14ac:dyDescent="0.35"/>
  <cols>
    <col min="1" max="1" width="7.5" customWidth="1"/>
    <col min="2" max="2" width="28" customWidth="1"/>
    <col min="3" max="3" width="23.5" bestFit="1" customWidth="1"/>
    <col min="4" max="4" width="10.58203125" bestFit="1" customWidth="1"/>
    <col min="5" max="5" width="10.08203125" bestFit="1" customWidth="1"/>
    <col min="6" max="6" width="3" customWidth="1"/>
    <col min="7" max="7" width="10.08203125" bestFit="1" customWidth="1"/>
    <col min="8" max="8" width="3" customWidth="1"/>
    <col min="9" max="9" width="10.5" bestFit="1" customWidth="1"/>
    <col min="10" max="10" width="3" style="2" customWidth="1"/>
    <col min="11" max="11" width="10.08203125" bestFit="1" customWidth="1"/>
    <col min="12" max="12" width="3" customWidth="1"/>
    <col min="13" max="13" width="10.83203125" bestFit="1" customWidth="1"/>
    <col min="14" max="14" width="3" customWidth="1"/>
    <col min="15" max="15" width="10.5" bestFit="1" customWidth="1"/>
    <col min="16" max="16" width="4.75" customWidth="1"/>
    <col min="17" max="17" width="10.83203125" bestFit="1" customWidth="1"/>
    <col min="18" max="18" width="3" style="2" customWidth="1"/>
    <col min="19" max="19" width="9.75" bestFit="1" customWidth="1"/>
    <col min="20" max="20" width="3" customWidth="1"/>
    <col min="21" max="21" width="9.75" bestFit="1" customWidth="1"/>
    <col min="22" max="22" width="3" customWidth="1"/>
    <col min="23" max="23" width="10.08203125" bestFit="1" customWidth="1"/>
    <col min="24" max="24" width="3" customWidth="1"/>
    <col min="25" max="25" width="10.08203125" bestFit="1" customWidth="1"/>
    <col min="26" max="26" width="3" customWidth="1"/>
    <col min="27" max="27" width="10.5" bestFit="1" customWidth="1"/>
    <col min="28" max="28" width="3" customWidth="1"/>
    <col min="29" max="29" width="10.08203125" bestFit="1" customWidth="1"/>
    <col min="30" max="30" width="3" customWidth="1"/>
    <col min="31" max="31" width="10.08203125" bestFit="1" customWidth="1"/>
    <col min="32" max="32" width="3" customWidth="1"/>
    <col min="33" max="33" width="10.08203125" bestFit="1" customWidth="1"/>
    <col min="34" max="34" width="3" customWidth="1"/>
    <col min="35" max="35" width="10.08203125" bestFit="1" customWidth="1"/>
    <col min="36" max="36" width="3" customWidth="1"/>
    <col min="37" max="37" width="10.83203125" bestFit="1" customWidth="1"/>
    <col min="38" max="38" width="3" customWidth="1"/>
    <col min="39" max="39" width="10.5" bestFit="1" customWidth="1"/>
    <col min="40" max="40" width="3" customWidth="1"/>
    <col min="41" max="41" width="10.83203125" bestFit="1" customWidth="1"/>
    <col min="42" max="42" width="3" customWidth="1"/>
    <col min="43" max="43" width="10.08203125" bestFit="1" customWidth="1"/>
    <col min="44" max="44" width="3" customWidth="1"/>
    <col min="45" max="45" width="10.08203125" bestFit="1" customWidth="1"/>
    <col min="46" max="46" width="3" customWidth="1"/>
    <col min="47" max="47" width="10.5" style="4" bestFit="1" customWidth="1"/>
    <col min="48" max="48" width="3" customWidth="1"/>
    <col min="49" max="49" width="10.08203125" style="5" bestFit="1" customWidth="1"/>
    <col min="50" max="50" width="3" style="5" customWidth="1"/>
    <col min="51" max="51" width="10.08203125" style="6" bestFit="1" customWidth="1"/>
    <col min="52" max="52" width="3" customWidth="1"/>
    <col min="53" max="53" width="10.08203125" style="2" bestFit="1" customWidth="1"/>
    <col min="54" max="54" width="3" customWidth="1"/>
    <col min="55" max="55" width="10.5" bestFit="1" customWidth="1"/>
    <col min="56" max="56" width="3" customWidth="1"/>
    <col min="57" max="57" width="10.08203125" bestFit="1" customWidth="1"/>
    <col min="58" max="58" width="3" customWidth="1"/>
    <col min="59" max="59" width="10.08203125" bestFit="1" customWidth="1"/>
    <col min="60" max="60" width="3" customWidth="1"/>
    <col min="61" max="61" width="10.83203125" bestFit="1" customWidth="1"/>
    <col min="62" max="62" width="3" customWidth="1"/>
    <col min="63" max="63" width="10.5" bestFit="1" customWidth="1"/>
    <col min="64" max="64" width="3" customWidth="1"/>
    <col min="65" max="65" width="10.83203125" style="4" bestFit="1" customWidth="1"/>
    <col min="66" max="66" width="2.5" style="4" customWidth="1"/>
    <col min="67" max="67" width="9.75" bestFit="1" customWidth="1"/>
    <col min="68" max="68" width="3" customWidth="1"/>
    <col min="69" max="69" width="10.08203125" style="7" bestFit="1" customWidth="1"/>
    <col min="70" max="70" width="3" style="4" customWidth="1"/>
    <col min="71" max="71" width="10.08203125" style="7" bestFit="1" customWidth="1"/>
    <col min="72" max="72" width="3" style="4" customWidth="1"/>
    <col min="73" max="73" width="10.08203125" style="7" bestFit="1" customWidth="1"/>
    <col min="74" max="74" width="3" style="4" customWidth="1"/>
    <col min="75" max="75" width="10.08203125" style="7" bestFit="1" customWidth="1"/>
    <col min="76" max="76" width="3" style="4" customWidth="1"/>
    <col min="77" max="77" width="10.08203125" style="4" bestFit="1" customWidth="1"/>
    <col min="78" max="78" width="3" style="4" customWidth="1"/>
    <col min="79" max="79" width="10.08203125" style="4" bestFit="1" customWidth="1"/>
    <col min="80" max="80" width="3" style="4" customWidth="1"/>
    <col min="81" max="81" width="10.08203125" style="4" bestFit="1" customWidth="1"/>
    <col min="82" max="82" width="3" style="4" customWidth="1"/>
    <col min="83" max="83" width="10.5" style="4" bestFit="1" customWidth="1"/>
    <col min="84" max="84" width="3" style="4" customWidth="1"/>
    <col min="85" max="85" width="10.83203125" style="8" bestFit="1" customWidth="1"/>
    <col min="86" max="86" width="3" style="8" customWidth="1"/>
    <col min="87" max="87" width="10.5" style="9" bestFit="1" customWidth="1"/>
    <col min="88" max="88" width="10.83203125" style="10" bestFit="1" customWidth="1"/>
    <col min="89" max="89" width="3" style="4" customWidth="1"/>
    <col min="90" max="90" width="9.75" style="4" bestFit="1" customWidth="1"/>
    <col min="91" max="91" width="2.58203125" style="4" customWidth="1"/>
    <col min="92" max="92" width="10.08203125" style="4" bestFit="1" customWidth="1"/>
    <col min="93" max="93" width="3" style="4" customWidth="1"/>
    <col min="94" max="94" width="10.08203125" style="4" bestFit="1" customWidth="1"/>
    <col min="95" max="95" width="3" style="4" customWidth="1"/>
    <col min="96" max="96" width="9.75" style="4" bestFit="1" customWidth="1"/>
    <col min="97" max="97" width="3" style="4" customWidth="1"/>
    <col min="98" max="98" width="10.08203125" style="4" bestFit="1" customWidth="1"/>
    <col min="99" max="99" width="3" style="4" customWidth="1"/>
    <col min="100" max="100" width="10.5" style="7" bestFit="1" customWidth="1"/>
    <col min="101" max="101" width="3" style="7" customWidth="1"/>
    <col min="102" max="102" width="10.08203125" style="7" bestFit="1" customWidth="1"/>
    <col min="103" max="103" width="3" style="7" customWidth="1"/>
    <col min="104" max="104" width="10.08203125" style="5" bestFit="1" customWidth="1"/>
    <col min="105" max="105" width="3" style="5" customWidth="1"/>
    <col min="106" max="106" width="10.08203125" style="4" bestFit="1" customWidth="1"/>
    <col min="107" max="107" width="4.58203125" style="4" customWidth="1"/>
    <col min="108" max="108" width="10.83203125" style="5" bestFit="1" customWidth="1"/>
    <col min="109" max="109" width="3" style="21" customWidth="1"/>
    <col min="110" max="110" width="10.5" bestFit="1" customWidth="1"/>
    <col min="111" max="111" width="3" customWidth="1"/>
    <col min="112" max="112" width="10.83203125" bestFit="1" customWidth="1"/>
    <col min="113" max="113" width="3" customWidth="1"/>
    <col min="114" max="114" width="10.08203125" bestFit="1" customWidth="1"/>
    <col min="115" max="115" width="3" customWidth="1"/>
    <col min="116" max="116" width="9.75" style="22" customWidth="1"/>
    <col min="117" max="117" width="3" style="22" customWidth="1"/>
    <col min="118" max="118" width="9.75" style="22" customWidth="1"/>
    <col min="119" max="119" width="3" style="22" customWidth="1"/>
    <col min="120" max="120" width="10.08203125" style="23" bestFit="1" customWidth="1"/>
    <col min="121" max="121" width="3" style="22" customWidth="1"/>
    <col min="122" max="122" width="10.08203125" style="22" bestFit="1" customWidth="1"/>
    <col min="123" max="123" width="3" style="22" customWidth="1"/>
    <col min="124" max="124" width="10.08203125" style="22" bestFit="1" customWidth="1"/>
    <col min="125" max="125" width="3" style="22" customWidth="1"/>
    <col min="126" max="126" width="10.08203125" style="22" bestFit="1" customWidth="1"/>
    <col min="127" max="127" width="3" style="22" customWidth="1"/>
    <col min="128" max="128" width="10.08203125" style="24" bestFit="1" customWidth="1"/>
    <col min="129" max="129" width="3" style="2" customWidth="1"/>
    <col min="130" max="130" width="10.08203125" style="2" bestFit="1" customWidth="1"/>
    <col min="131" max="131" width="3" style="2" customWidth="1"/>
    <col min="132" max="132" width="10.83203125" style="2" bestFit="1" customWidth="1"/>
    <col min="133" max="133" width="3" style="2" customWidth="1"/>
    <col min="134" max="134" width="10.83203125" style="2" bestFit="1" customWidth="1"/>
    <col min="135" max="135" width="3" style="2" customWidth="1"/>
    <col min="136" max="136" width="10.83203125" style="2" bestFit="1" customWidth="1"/>
    <col min="137" max="137" width="3" style="2" customWidth="1"/>
    <col min="138" max="138" width="10.08203125" style="2" customWidth="1"/>
    <col min="139" max="139" width="3" style="2" customWidth="1"/>
    <col min="140" max="140" width="10.08203125" style="2" bestFit="1" customWidth="1"/>
    <col min="141" max="141" width="3" style="2" customWidth="1"/>
    <col min="142" max="142" width="10.08203125" style="2" bestFit="1" customWidth="1"/>
    <col min="143" max="143" width="3.83203125" style="2" customWidth="1"/>
    <col min="144" max="144" width="10.08203125" style="27" bestFit="1" customWidth="1"/>
    <col min="145" max="145" width="3.25" style="27" customWidth="1"/>
    <col min="146" max="146" width="10.5" style="27" bestFit="1" customWidth="1"/>
    <col min="147" max="147" width="3" style="27" customWidth="1"/>
    <col min="148" max="148" width="10.5" style="2" bestFit="1" customWidth="1"/>
    <col min="149" max="149" width="2.58203125" style="2" customWidth="1"/>
    <col min="150" max="150" width="10.08203125" style="2" bestFit="1" customWidth="1"/>
    <col min="151" max="151" width="2.83203125" style="2" customWidth="1"/>
    <col min="152" max="152" width="10.08203125" style="27" bestFit="1" customWidth="1"/>
    <col min="153" max="153" width="2.75" style="27" customWidth="1"/>
    <col min="154" max="154" width="10.08203125" style="27" bestFit="1" customWidth="1"/>
    <col min="155" max="155" width="3.08203125" style="27" customWidth="1"/>
    <col min="156" max="156" width="10.33203125" style="27" customWidth="1"/>
    <col min="157" max="157" width="2.75" style="2" customWidth="1"/>
    <col min="158" max="158" width="10.58203125" style="2" customWidth="1"/>
    <col min="159" max="159" width="2.75" style="2" customWidth="1"/>
    <col min="160" max="160" width="10.83203125" style="2" bestFit="1" customWidth="1"/>
    <col min="161" max="161" width="2.25" style="27" customWidth="1"/>
    <col min="162" max="162" width="9.75" style="27" bestFit="1" customWidth="1"/>
    <col min="163" max="163" width="3.25" style="27" customWidth="1"/>
    <col min="164" max="164" width="10.08203125" style="27" bestFit="1" customWidth="1"/>
    <col min="165" max="165" width="2.75" style="27" customWidth="1"/>
    <col min="166" max="166" width="10.08203125" style="27" bestFit="1" customWidth="1"/>
    <col min="167" max="167" width="3.08203125" style="27" customWidth="1"/>
    <col min="168" max="168" width="10.08203125" style="27" bestFit="1" customWidth="1"/>
    <col min="169" max="169" width="3.25" style="27" customWidth="1"/>
    <col min="170" max="170" width="10.08203125" style="2" bestFit="1" customWidth="1"/>
    <col min="171" max="171" width="2.58203125" style="27" customWidth="1"/>
    <col min="172" max="172" width="10.5" style="27" customWidth="1"/>
    <col min="173" max="173" width="3.5" style="2" customWidth="1"/>
    <col min="174" max="174" width="10.25" style="2" customWidth="1"/>
    <col min="175" max="175" width="3.33203125" style="2" customWidth="1"/>
    <col min="176" max="176" width="10.08203125" style="2" bestFit="1" customWidth="1"/>
    <col min="177" max="177" width="2.58203125" style="2" customWidth="1"/>
    <col min="178" max="178" width="9.58203125" style="27" customWidth="1"/>
    <col min="179" max="179" width="2.83203125" style="2" customWidth="1"/>
    <col min="180" max="180" width="11.25" style="27" bestFit="1" customWidth="1"/>
    <col min="181" max="181" width="3.25" style="2" customWidth="1"/>
    <col min="182" max="182" width="10.25" style="27" customWidth="1"/>
    <col min="183" max="183" width="3" style="2" customWidth="1"/>
    <col min="184" max="184" width="13.75" style="27" bestFit="1" customWidth="1"/>
    <col min="185" max="185" width="3" style="2" customWidth="1"/>
    <col min="186" max="186" width="11" style="27" customWidth="1"/>
    <col min="187" max="187" width="2.58203125" style="2" customWidth="1"/>
    <col min="188" max="188" width="11" style="27" customWidth="1"/>
    <col min="189" max="189" width="2.83203125" style="2" customWidth="1"/>
    <col min="190" max="190" width="9.75" style="2" bestFit="1" customWidth="1"/>
    <col min="191" max="191" width="2.75" style="2" customWidth="1"/>
    <col min="192" max="192" width="9.75" style="2" bestFit="1" customWidth="1"/>
    <col min="193" max="193" width="3" style="2" customWidth="1"/>
    <col min="194" max="194" width="10.08203125" style="27" customWidth="1"/>
    <col min="195" max="195" width="2.75" style="2" customWidth="1"/>
    <col min="196" max="196" width="9.75" style="2" bestFit="1" customWidth="1"/>
    <col min="197" max="197" width="3.25" style="2" customWidth="1"/>
    <col min="198" max="198" width="10.08203125" style="2" bestFit="1" customWidth="1"/>
    <col min="199" max="199" width="2.58203125" style="2" customWidth="1"/>
    <col min="200" max="200" width="9.75" style="2" bestFit="1" customWidth="1"/>
    <col min="201" max="201" width="2.75" style="2" customWidth="1"/>
    <col min="202" max="202" width="9.75" style="2" bestFit="1" customWidth="1"/>
    <col min="203" max="203" width="2.75" style="2" customWidth="1"/>
    <col min="204" max="204" width="10.5" style="2" bestFit="1" customWidth="1"/>
    <col min="205" max="205" width="3.08203125" style="2" customWidth="1"/>
    <col min="206" max="206" width="10.08203125" style="2" bestFit="1" customWidth="1"/>
    <col min="207" max="207" width="3" style="2" customWidth="1"/>
    <col min="208" max="208" width="10.5" style="2" bestFit="1" customWidth="1"/>
    <col min="209" max="209" width="3.08203125" style="2" bestFit="1" customWidth="1"/>
    <col min="210" max="210" width="8.75" style="2" bestFit="1" customWidth="1"/>
    <col min="211" max="211" width="3.08203125" style="2" customWidth="1"/>
    <col min="212" max="212" width="11.83203125" style="2" customWidth="1"/>
    <col min="213" max="213" width="2.83203125" style="2" customWidth="1"/>
    <col min="214" max="214" width="9.58203125" style="2" bestFit="1" customWidth="1"/>
    <col min="215" max="215" width="2.83203125" style="2" customWidth="1"/>
    <col min="216" max="216" width="13.5" style="2" bestFit="1" customWidth="1"/>
    <col min="217" max="217" width="3.5" style="2" customWidth="1"/>
    <col min="218" max="218" width="9.58203125" style="2" bestFit="1" customWidth="1"/>
    <col min="219" max="219" width="3" style="2" customWidth="1"/>
    <col min="220" max="220" width="9.33203125" style="2" bestFit="1" customWidth="1"/>
    <col min="221" max="221" width="3.25" style="2" customWidth="1"/>
    <col min="222" max="222" width="9.33203125" style="2" bestFit="1" customWidth="1"/>
    <col min="223" max="223" width="3.58203125" style="2" customWidth="1"/>
    <col min="224" max="224" width="9.75" style="2" bestFit="1" customWidth="1"/>
    <col min="225" max="225" width="3" style="2" customWidth="1"/>
    <col min="226" max="226" width="10.08203125" style="2" bestFit="1" customWidth="1"/>
    <col min="227" max="227" width="3.08203125" style="2" customWidth="1"/>
    <col min="228" max="228" width="9.75" style="2" bestFit="1" customWidth="1"/>
    <col min="229" max="229" width="2.83203125" style="2" customWidth="1"/>
    <col min="230" max="230" width="13.5" style="2" bestFit="1" customWidth="1"/>
    <col min="231" max="231" width="2.83203125" style="2" customWidth="1"/>
    <col min="232" max="232" width="9.33203125" style="2" bestFit="1" customWidth="1"/>
    <col min="233" max="233" width="3.08203125" style="2" bestFit="1" customWidth="1"/>
    <col min="234" max="234" width="9.75" style="2" bestFit="1" customWidth="1"/>
    <col min="235" max="235" width="3.08203125" style="2" bestFit="1" customWidth="1"/>
    <col min="236" max="236" width="10.08203125" style="2" bestFit="1" customWidth="1"/>
    <col min="237" max="237" width="3.08203125" style="2" bestFit="1" customWidth="1"/>
    <col min="238" max="238" width="9.75" style="2" bestFit="1" customWidth="1"/>
    <col min="239" max="239" width="3.08203125" style="2" bestFit="1" customWidth="1"/>
    <col min="240" max="240" width="9.75" style="2" bestFit="1" customWidth="1"/>
    <col min="241" max="241" width="3.08203125" style="2" bestFit="1" customWidth="1"/>
    <col min="242" max="242" width="9.75" style="2" bestFit="1" customWidth="1"/>
    <col min="243" max="243" width="3.08203125" style="2" bestFit="1" customWidth="1"/>
    <col min="244" max="244" width="9.75" style="2" bestFit="1" customWidth="1"/>
    <col min="245" max="245" width="3.08203125" style="2" bestFit="1" customWidth="1"/>
    <col min="246" max="246" width="9.75" style="2" bestFit="1" customWidth="1"/>
    <col min="247" max="247" width="3.08203125" style="2" bestFit="1" customWidth="1"/>
    <col min="248" max="248" width="9.75" style="2" bestFit="1" customWidth="1"/>
    <col min="249" max="249" width="3.08203125" style="2" bestFit="1" customWidth="1"/>
    <col min="250" max="250" width="10.5" style="2" bestFit="1" customWidth="1"/>
    <col min="251" max="251" width="3.08203125" style="2" bestFit="1" customWidth="1"/>
    <col min="252" max="252" width="10.5" style="2" bestFit="1" customWidth="1"/>
    <col min="253" max="253" width="3.5" style="2" bestFit="1" customWidth="1"/>
    <col min="254" max="254" width="10.5" style="2" bestFit="1" customWidth="1"/>
    <col min="255" max="255" width="3.08203125" style="2" bestFit="1" customWidth="1"/>
    <col min="256" max="256" width="11.33203125" style="2"/>
    <col min="257" max="257" width="3" style="2" bestFit="1" customWidth="1"/>
    <col min="258" max="258" width="11.33203125" style="2"/>
    <col min="259" max="259" width="3" style="2" bestFit="1" customWidth="1"/>
    <col min="260" max="260" width="11.33203125" style="2"/>
    <col min="261" max="261" width="3" style="2" bestFit="1" customWidth="1"/>
    <col min="262" max="262" width="11.33203125" style="2"/>
    <col min="263" max="263" width="3" style="2" bestFit="1" customWidth="1"/>
    <col min="264" max="264" width="11.33203125" style="2"/>
    <col min="265" max="265" width="3.08203125" style="2" customWidth="1"/>
    <col min="266" max="266" width="11.33203125" style="2"/>
    <col min="267" max="267" width="3.08203125" style="2" customWidth="1"/>
    <col min="268" max="268" width="11.33203125" style="2"/>
    <col min="269" max="269" width="3.08203125" style="2" customWidth="1"/>
    <col min="270" max="270" width="11.33203125" style="2"/>
    <col min="271" max="271" width="3.08203125" style="2" customWidth="1"/>
    <col min="272" max="272" width="11.33203125" style="2"/>
    <col min="273" max="273" width="3.08203125" style="2" customWidth="1"/>
    <col min="274" max="274" width="11.33203125" style="2"/>
    <col min="275" max="275" width="3.08203125" style="2" customWidth="1"/>
    <col min="276" max="276" width="9.33203125" style="2" bestFit="1" customWidth="1"/>
    <col min="277" max="277" width="3.08203125" style="2" bestFit="1" customWidth="1"/>
    <col min="278" max="278" width="9.33203125" style="2" bestFit="1" customWidth="1"/>
    <col min="279" max="279" width="3.08203125" style="2" bestFit="1" customWidth="1"/>
    <col min="280" max="280" width="9.75" style="2" bestFit="1" customWidth="1"/>
    <col min="281" max="281" width="3.08203125" style="2" bestFit="1" customWidth="1"/>
    <col min="282" max="282" width="9.75" style="2" bestFit="1" customWidth="1"/>
    <col min="283" max="283" width="3.08203125" style="2" bestFit="1" customWidth="1"/>
    <col min="284" max="284" width="10.08203125" style="2" bestFit="1" customWidth="1"/>
    <col min="285" max="285" width="3.08203125" style="2" bestFit="1" customWidth="1"/>
    <col min="286" max="286" width="9.75" style="2" bestFit="1" customWidth="1"/>
    <col min="287" max="287" width="3.08203125" style="2" bestFit="1" customWidth="1"/>
    <col min="288" max="288" width="9.75" style="2" bestFit="1" customWidth="1"/>
    <col min="289" max="289" width="3.08203125" style="2" bestFit="1" customWidth="1"/>
    <col min="290" max="290" width="9.75" style="2" bestFit="1" customWidth="1"/>
    <col min="291" max="291" width="3.08203125" style="2" bestFit="1" customWidth="1"/>
    <col min="292" max="292" width="9.75" style="2" bestFit="1" customWidth="1"/>
    <col min="293" max="293" width="3.08203125" style="2" bestFit="1" customWidth="1"/>
    <col min="294" max="294" width="10.5" style="2" bestFit="1" customWidth="1"/>
    <col min="295" max="295" width="3.08203125" style="2" bestFit="1" customWidth="1"/>
    <col min="296" max="296" width="10.08203125" style="2" bestFit="1" customWidth="1"/>
    <col min="297" max="297" width="3.08203125" style="2" bestFit="1" customWidth="1"/>
    <col min="298" max="298" width="10.5" style="2" bestFit="1" customWidth="1"/>
    <col min="299" max="299" width="3.08203125" style="2" bestFit="1" customWidth="1"/>
    <col min="300" max="300" width="11.33203125" style="2"/>
    <col min="301" max="301" width="3.25" style="2" bestFit="1" customWidth="1"/>
    <col min="302" max="302" width="11.33203125" style="2"/>
    <col min="303" max="303" width="3.25" style="2" bestFit="1" customWidth="1"/>
    <col min="304" max="304" width="11.33203125" style="2"/>
    <col min="305" max="305" width="3.25" style="2" bestFit="1" customWidth="1"/>
    <col min="306" max="306" width="11.33203125" style="2"/>
    <col min="307" max="307" width="3.25" style="2" bestFit="1" customWidth="1"/>
    <col min="308" max="308" width="11.33203125" style="2"/>
    <col min="309" max="309" width="3.25" style="2" bestFit="1" customWidth="1"/>
    <col min="310" max="310" width="11.33203125" style="2"/>
    <col min="311" max="311" width="3.25" style="2" bestFit="1" customWidth="1"/>
    <col min="312" max="312" width="11.33203125" style="2"/>
    <col min="313" max="313" width="3.25" style="2" bestFit="1" customWidth="1"/>
    <col min="314" max="314" width="11.33203125" style="2"/>
    <col min="315" max="315" width="3.25" style="2" bestFit="1" customWidth="1"/>
    <col min="316" max="316" width="11.33203125" style="2"/>
    <col min="317" max="317" width="3.25" style="2" bestFit="1" customWidth="1"/>
    <col min="318" max="318" width="9.5" style="2" bestFit="1" customWidth="1"/>
    <col min="319" max="319" width="3.25" style="2" bestFit="1" customWidth="1"/>
    <col min="320" max="320" width="9.5" style="2" bestFit="1" customWidth="1"/>
    <col min="321" max="321" width="3.25" style="2" bestFit="1" customWidth="1"/>
    <col min="322" max="322" width="8.58203125" style="2" bestFit="1" customWidth="1"/>
    <col min="323" max="323" width="4" style="2" customWidth="1"/>
    <col min="324" max="324" width="8.58203125" style="2" bestFit="1" customWidth="1"/>
    <col min="325" max="325" width="3.75" style="2" customWidth="1"/>
    <col min="326" max="326" width="8.58203125" style="2" bestFit="1" customWidth="1"/>
    <col min="327" max="327" width="3.5" style="2" customWidth="1"/>
    <col min="328" max="328" width="8.58203125" style="2" bestFit="1" customWidth="1"/>
    <col min="329" max="329" width="3.75" style="2" customWidth="1"/>
    <col min="330" max="330" width="8.58203125" style="2" bestFit="1" customWidth="1"/>
    <col min="331" max="331" width="2.75" style="2" customWidth="1"/>
    <col min="332" max="332" width="8.58203125" style="2" bestFit="1" customWidth="1"/>
    <col min="333" max="333" width="3.08203125" style="2" customWidth="1"/>
    <col min="334" max="334" width="8.58203125" style="2" bestFit="1" customWidth="1"/>
    <col min="335" max="335" width="4" style="2" customWidth="1"/>
    <col min="336" max="336" width="8.58203125" style="2" bestFit="1" customWidth="1"/>
    <col min="337" max="337" width="2.83203125" style="2" customWidth="1"/>
    <col min="338" max="338" width="8.58203125" style="2" bestFit="1" customWidth="1"/>
    <col min="339" max="339" width="3.33203125" style="2" customWidth="1"/>
    <col min="340" max="340" width="9.5" style="2" bestFit="1" customWidth="1"/>
    <col min="341" max="341" width="4" style="2" customWidth="1"/>
    <col min="342" max="342" width="9.5" style="2" bestFit="1" customWidth="1"/>
    <col min="343" max="343" width="3.75" style="2" customWidth="1"/>
    <col min="344" max="344" width="9.5" style="2" bestFit="1" customWidth="1"/>
    <col min="345" max="345" width="4.08203125" style="2" customWidth="1"/>
    <col min="346" max="346" width="11.33203125" style="2"/>
    <col min="347" max="347" width="5" style="2" customWidth="1"/>
    <col min="348" max="348" width="11.33203125" style="2"/>
    <col min="349" max="349" width="4.5" style="2" customWidth="1"/>
    <col min="350" max="350" width="11.33203125" style="2"/>
    <col min="351" max="351" width="5" style="2" customWidth="1"/>
    <col min="352" max="352" width="11.33203125" style="2"/>
    <col min="353" max="353" width="4.58203125" style="2" customWidth="1"/>
    <col min="354" max="354" width="11.33203125" style="2"/>
    <col min="355" max="355" width="4.33203125" style="2" customWidth="1"/>
    <col min="356" max="356" width="11.33203125" style="2"/>
    <col min="357" max="357" width="3.5" style="2" customWidth="1"/>
    <col min="358" max="358" width="11.33203125" style="2"/>
    <col min="359" max="359" width="3.83203125" style="2" customWidth="1"/>
    <col min="360" max="360" width="11.33203125" style="2"/>
    <col min="361" max="361" width="4.5" style="2" customWidth="1"/>
    <col min="362" max="362" width="11.33203125" style="2"/>
    <col min="363" max="363" width="4" style="2" customWidth="1"/>
    <col min="364" max="364" width="11.33203125" style="2"/>
    <col min="365" max="365" width="4" style="2" customWidth="1"/>
    <col min="366" max="366" width="11.33203125" style="2"/>
    <col min="367" max="367" width="3.75" style="2" customWidth="1"/>
    <col min="368" max="368" width="11.33203125" style="2"/>
    <col min="369" max="369" width="4.08203125" style="2" customWidth="1"/>
    <col min="370" max="16384" width="11.33203125" style="2"/>
  </cols>
  <sheetData>
    <row r="1" spans="1:369" x14ac:dyDescent="0.35">
      <c r="A1" s="1" t="s">
        <v>0</v>
      </c>
      <c r="B1" s="1"/>
      <c r="C1" s="1"/>
      <c r="D1" s="2"/>
      <c r="E1" s="2"/>
      <c r="F1" s="2"/>
      <c r="I1" s="2"/>
      <c r="K1" s="2"/>
      <c r="L1" s="2"/>
      <c r="M1" s="2"/>
      <c r="N1" s="2"/>
      <c r="O1" s="2"/>
      <c r="P1" s="2"/>
      <c r="Q1" s="2"/>
      <c r="AG1" s="3"/>
      <c r="AH1" s="2"/>
      <c r="BC1" s="4"/>
      <c r="CM1" s="11"/>
      <c r="CN1" s="11"/>
      <c r="CO1" s="7"/>
      <c r="CP1" s="8"/>
      <c r="CQ1" s="8"/>
      <c r="CR1" s="8"/>
      <c r="CS1" s="8"/>
      <c r="CT1" s="8"/>
      <c r="CU1" s="8"/>
      <c r="CZ1" s="7"/>
      <c r="DA1" s="7"/>
      <c r="DB1" s="7"/>
      <c r="DC1" s="7"/>
      <c r="DD1" s="7"/>
      <c r="DE1" s="2"/>
      <c r="DF1" s="12"/>
      <c r="DG1" s="12"/>
      <c r="DH1" s="12"/>
      <c r="DI1" s="12"/>
      <c r="DJ1" s="12"/>
      <c r="DK1" s="12"/>
    </row>
    <row r="2" spans="1:369" x14ac:dyDescent="0.35">
      <c r="A2" s="2" t="s">
        <v>1</v>
      </c>
      <c r="B2" s="2"/>
      <c r="C2" s="2"/>
      <c r="D2" s="2"/>
      <c r="E2" s="2"/>
      <c r="F2" s="2"/>
      <c r="I2" s="2"/>
      <c r="K2" s="2"/>
      <c r="L2" s="2"/>
      <c r="M2" s="2"/>
      <c r="N2" s="2"/>
      <c r="O2" s="2"/>
      <c r="P2" s="2"/>
      <c r="Q2" s="2"/>
      <c r="AG2" s="3"/>
      <c r="AH2" s="2"/>
      <c r="BC2" s="4"/>
      <c r="CM2" s="7"/>
      <c r="CN2" s="7"/>
      <c r="CO2" s="7"/>
      <c r="CP2" s="8"/>
      <c r="CQ2" s="8"/>
      <c r="CR2" s="8"/>
      <c r="CS2" s="8"/>
      <c r="CT2" s="8"/>
      <c r="CU2" s="8"/>
      <c r="CZ2" s="7"/>
      <c r="DA2" s="7"/>
      <c r="DB2" s="7"/>
      <c r="DC2" s="7"/>
      <c r="DD2" s="7"/>
      <c r="DE2" s="2"/>
      <c r="DF2" s="12"/>
      <c r="DG2" s="12"/>
      <c r="DH2" s="12"/>
      <c r="DI2" s="12"/>
      <c r="DJ2" s="12"/>
      <c r="DK2" s="12"/>
    </row>
    <row r="3" spans="1:369" x14ac:dyDescent="0.35">
      <c r="A3" s="2" t="s">
        <v>176</v>
      </c>
      <c r="B3" s="2"/>
      <c r="C3" s="2"/>
      <c r="D3" s="2"/>
      <c r="E3" s="2"/>
      <c r="F3" s="2"/>
      <c r="I3" s="2"/>
      <c r="K3" s="2"/>
      <c r="L3" s="2"/>
      <c r="M3" s="2"/>
      <c r="N3" s="2"/>
      <c r="O3" s="2"/>
      <c r="P3" s="2"/>
      <c r="Q3" s="2"/>
      <c r="AG3" s="3"/>
      <c r="AH3" s="2"/>
      <c r="BC3" s="4"/>
      <c r="CM3" s="7"/>
      <c r="CN3" s="7"/>
      <c r="CO3" s="7"/>
      <c r="CP3" s="8"/>
      <c r="CQ3" s="8"/>
      <c r="CR3" s="8"/>
      <c r="CS3" s="8"/>
      <c r="CT3" s="8"/>
      <c r="CU3" s="8"/>
      <c r="CZ3" s="7"/>
      <c r="DA3" s="7"/>
      <c r="DB3" s="7"/>
      <c r="DC3" s="7"/>
      <c r="DD3" s="7"/>
      <c r="DE3" s="2"/>
      <c r="DF3" s="12"/>
      <c r="DG3" s="12"/>
      <c r="DH3" s="12"/>
      <c r="DI3" s="12"/>
      <c r="DJ3" s="12"/>
      <c r="DK3" s="12"/>
    </row>
    <row r="4" spans="1:369" ht="16" thickBot="1" x14ac:dyDescent="0.4">
      <c r="A4" s="2"/>
      <c r="B4" s="2"/>
      <c r="C4" s="2"/>
      <c r="D4" s="2"/>
      <c r="E4" s="2"/>
      <c r="F4" s="2"/>
      <c r="I4" s="2"/>
      <c r="K4" s="2"/>
      <c r="L4" s="2"/>
      <c r="M4" s="2"/>
      <c r="N4" s="2"/>
      <c r="O4" s="2"/>
      <c r="P4" s="2"/>
      <c r="Q4" s="2"/>
      <c r="AE4" s="57"/>
      <c r="AF4" s="57"/>
      <c r="AG4" s="13"/>
      <c r="AH4" s="14"/>
      <c r="AQ4" s="57"/>
      <c r="AR4" s="57"/>
      <c r="AS4" s="57"/>
      <c r="AT4" s="57"/>
      <c r="AU4" s="58"/>
      <c r="AV4" s="57"/>
      <c r="AZ4" s="57"/>
      <c r="BC4" s="4"/>
      <c r="CL4" s="7"/>
      <c r="CM4" s="7"/>
      <c r="CN4" s="7"/>
      <c r="CO4" s="7"/>
      <c r="CP4" s="8"/>
      <c r="CQ4" s="8"/>
      <c r="CR4" s="8"/>
      <c r="CS4" s="8"/>
      <c r="CT4" s="8"/>
      <c r="CU4" s="8"/>
      <c r="CZ4" s="7"/>
      <c r="DA4" s="7"/>
      <c r="DB4" s="7"/>
      <c r="DC4" s="7"/>
      <c r="DD4" s="7"/>
      <c r="DE4" s="2"/>
      <c r="DF4" s="12"/>
      <c r="DG4" s="12"/>
      <c r="DH4" s="12"/>
      <c r="DI4" s="12"/>
      <c r="DJ4" s="12"/>
      <c r="DK4" s="12"/>
      <c r="KM4" s="108"/>
      <c r="KN4" s="108"/>
      <c r="KO4" s="108"/>
      <c r="KP4" s="108"/>
      <c r="KQ4" s="108"/>
      <c r="KR4" s="108"/>
      <c r="KS4" s="108"/>
      <c r="KT4" s="108"/>
      <c r="KU4" s="108"/>
      <c r="KV4" s="108"/>
      <c r="KW4" s="108"/>
      <c r="KX4" s="108"/>
      <c r="KY4" s="108"/>
      <c r="KZ4" s="108"/>
      <c r="LA4" s="108"/>
      <c r="LB4" s="108"/>
      <c r="LC4" s="108"/>
      <c r="LD4" s="108"/>
      <c r="LE4" s="108"/>
      <c r="LF4" s="108"/>
      <c r="LG4" s="108"/>
      <c r="LH4" s="108"/>
      <c r="LI4" s="108"/>
      <c r="LJ4" s="108"/>
    </row>
    <row r="5" spans="1:369" s="84" customFormat="1" ht="15" x14ac:dyDescent="0.3">
      <c r="A5" s="15" t="s">
        <v>2</v>
      </c>
      <c r="B5" s="16" t="s">
        <v>3</v>
      </c>
      <c r="C5" s="16" t="s">
        <v>4</v>
      </c>
      <c r="D5" s="15" t="s">
        <v>5</v>
      </c>
      <c r="E5" s="17">
        <v>37425</v>
      </c>
      <c r="F5" s="17"/>
      <c r="G5" s="17">
        <v>37453</v>
      </c>
      <c r="H5" s="88"/>
      <c r="I5" s="17">
        <v>37488</v>
      </c>
      <c r="J5" s="17"/>
      <c r="K5" s="17">
        <v>37516</v>
      </c>
      <c r="L5" s="17"/>
      <c r="M5" s="17">
        <v>37544</v>
      </c>
      <c r="N5" s="17"/>
      <c r="O5" s="17">
        <v>37579</v>
      </c>
      <c r="P5" s="17"/>
      <c r="Q5" s="17">
        <v>37607</v>
      </c>
      <c r="R5" s="17"/>
      <c r="S5" s="17">
        <v>37642</v>
      </c>
      <c r="T5" s="17" t="s">
        <v>109</v>
      </c>
      <c r="U5" s="17">
        <v>37663</v>
      </c>
      <c r="V5" s="17" t="s">
        <v>109</v>
      </c>
      <c r="W5" s="17">
        <v>37698</v>
      </c>
      <c r="X5" s="17"/>
      <c r="Y5" s="17">
        <v>37726</v>
      </c>
      <c r="Z5" s="17"/>
      <c r="AA5" s="17">
        <v>37761</v>
      </c>
      <c r="AB5" s="17"/>
      <c r="AC5" s="17">
        <v>37782</v>
      </c>
      <c r="AD5" s="17"/>
      <c r="AE5" s="17">
        <v>37817</v>
      </c>
      <c r="AF5" s="17"/>
      <c r="AG5" s="17">
        <v>37852</v>
      </c>
      <c r="AH5" s="17"/>
      <c r="AI5" s="17">
        <v>37880</v>
      </c>
      <c r="AJ5" s="17"/>
      <c r="AK5" s="17">
        <v>37915</v>
      </c>
      <c r="AL5" s="17"/>
      <c r="AM5" s="17">
        <v>37943</v>
      </c>
      <c r="AN5" s="17"/>
      <c r="AO5" s="17">
        <v>37971</v>
      </c>
      <c r="AP5" s="17"/>
      <c r="AQ5" s="17">
        <v>38006</v>
      </c>
      <c r="AR5" s="17" t="s">
        <v>109</v>
      </c>
      <c r="AS5" s="59">
        <v>38027</v>
      </c>
      <c r="AT5" s="59" t="s">
        <v>109</v>
      </c>
      <c r="AU5" s="59">
        <v>38069</v>
      </c>
      <c r="AV5" s="59"/>
      <c r="AW5" s="59">
        <v>38090</v>
      </c>
      <c r="AX5" s="59"/>
      <c r="AY5" s="59">
        <v>38125</v>
      </c>
      <c r="AZ5" s="59"/>
      <c r="BA5" s="17">
        <v>38153</v>
      </c>
      <c r="BB5" s="59"/>
      <c r="BC5" s="17">
        <v>38188</v>
      </c>
      <c r="BD5" s="59" t="s">
        <v>6</v>
      </c>
      <c r="BE5" s="17">
        <v>38216</v>
      </c>
      <c r="BF5" s="59" t="s">
        <v>112</v>
      </c>
      <c r="BG5" s="17">
        <v>38251</v>
      </c>
      <c r="BH5" s="59" t="s">
        <v>112</v>
      </c>
      <c r="BI5" s="17">
        <v>38279</v>
      </c>
      <c r="BJ5" s="17"/>
      <c r="BK5" s="17">
        <v>38307</v>
      </c>
      <c r="BL5" s="17"/>
      <c r="BM5" s="17">
        <v>38342</v>
      </c>
      <c r="BN5" s="17" t="s">
        <v>107</v>
      </c>
      <c r="BO5" s="17">
        <v>38370</v>
      </c>
      <c r="BP5" s="17" t="s">
        <v>109</v>
      </c>
      <c r="BQ5" s="17">
        <v>38398</v>
      </c>
      <c r="BR5" s="17"/>
      <c r="BS5" s="17">
        <v>38426</v>
      </c>
      <c r="BT5" s="17"/>
      <c r="BU5" s="17">
        <v>38454</v>
      </c>
      <c r="BV5" s="17"/>
      <c r="BW5" s="17">
        <v>38489</v>
      </c>
      <c r="BX5" s="17"/>
      <c r="BY5" s="17">
        <v>38524</v>
      </c>
      <c r="BZ5" s="17"/>
      <c r="CA5" s="17">
        <v>38552</v>
      </c>
      <c r="CB5" s="17"/>
      <c r="CC5" s="17">
        <v>38580</v>
      </c>
      <c r="CD5" s="17"/>
      <c r="CE5" s="17">
        <v>38615</v>
      </c>
      <c r="CF5" s="17"/>
      <c r="CG5" s="17">
        <v>38643</v>
      </c>
      <c r="CH5" s="17"/>
      <c r="CI5" s="60">
        <v>38671</v>
      </c>
      <c r="CJ5" s="60">
        <v>38699</v>
      </c>
      <c r="CK5" s="17"/>
      <c r="CL5" s="61">
        <v>38727</v>
      </c>
      <c r="CM5" s="61" t="s">
        <v>110</v>
      </c>
      <c r="CN5" s="61">
        <v>38762</v>
      </c>
      <c r="CO5" s="61" t="s">
        <v>109</v>
      </c>
      <c r="CP5" s="61">
        <v>38797</v>
      </c>
      <c r="CQ5" s="61"/>
      <c r="CR5" s="61">
        <v>38818</v>
      </c>
      <c r="CS5" s="61"/>
      <c r="CT5" s="61">
        <v>38853</v>
      </c>
      <c r="CU5" s="61"/>
      <c r="CV5" s="61">
        <v>38888</v>
      </c>
      <c r="CW5" s="61"/>
      <c r="CX5" s="61">
        <v>38916</v>
      </c>
      <c r="CY5" s="61"/>
      <c r="CZ5" s="61">
        <v>38944</v>
      </c>
      <c r="DA5" s="61"/>
      <c r="DB5" s="61">
        <v>38979</v>
      </c>
      <c r="DC5" s="61" t="s">
        <v>104</v>
      </c>
      <c r="DD5" s="61">
        <v>39007</v>
      </c>
      <c r="DE5" s="61"/>
      <c r="DF5" s="61">
        <v>39042</v>
      </c>
      <c r="DG5" s="61"/>
      <c r="DH5" s="61">
        <v>39070</v>
      </c>
      <c r="DI5" s="61"/>
      <c r="DJ5" s="15">
        <v>39105</v>
      </c>
      <c r="DK5" s="15" t="s">
        <v>109</v>
      </c>
      <c r="DL5" s="17" t="s">
        <v>111</v>
      </c>
      <c r="DM5" s="17" t="s">
        <v>109</v>
      </c>
      <c r="DN5" s="17" t="s">
        <v>103</v>
      </c>
      <c r="DO5" s="17"/>
      <c r="DP5" s="17">
        <v>39182</v>
      </c>
      <c r="DQ5" s="17"/>
      <c r="DR5" s="17">
        <v>39217</v>
      </c>
      <c r="DS5" s="17"/>
      <c r="DT5" s="17">
        <v>39252</v>
      </c>
      <c r="DU5" s="17"/>
      <c r="DV5" s="17">
        <v>39280</v>
      </c>
      <c r="DW5" s="17"/>
      <c r="DX5" s="17">
        <v>39315</v>
      </c>
      <c r="DY5" s="17"/>
      <c r="DZ5" s="17">
        <v>39343</v>
      </c>
      <c r="EA5" s="17"/>
      <c r="EB5" s="17">
        <v>39371</v>
      </c>
      <c r="EC5" s="17"/>
      <c r="ED5" s="17">
        <v>39406</v>
      </c>
      <c r="EE5" s="17"/>
      <c r="EF5" s="17">
        <v>39434</v>
      </c>
      <c r="EG5" s="17" t="s">
        <v>109</v>
      </c>
      <c r="EH5" s="17">
        <v>39462</v>
      </c>
      <c r="EI5" s="17" t="s">
        <v>109</v>
      </c>
      <c r="EJ5" s="17">
        <v>39490</v>
      </c>
      <c r="EK5" s="17" t="s">
        <v>109</v>
      </c>
      <c r="EL5" s="17">
        <v>39525</v>
      </c>
      <c r="EM5" s="17"/>
      <c r="EN5" s="17">
        <v>39553</v>
      </c>
      <c r="EO5" s="17"/>
      <c r="EP5" s="17">
        <v>39588</v>
      </c>
      <c r="EQ5" s="17"/>
      <c r="ER5" s="17">
        <v>39623</v>
      </c>
      <c r="ES5" s="17"/>
      <c r="ET5" s="17">
        <v>39644</v>
      </c>
      <c r="EU5" s="17"/>
      <c r="EV5" s="17">
        <v>39679</v>
      </c>
      <c r="EW5" s="17"/>
      <c r="EX5" s="17">
        <v>39707</v>
      </c>
      <c r="EY5" s="17"/>
      <c r="EZ5" s="17">
        <v>39735</v>
      </c>
      <c r="FA5" s="63"/>
      <c r="FB5" s="63">
        <v>39770</v>
      </c>
      <c r="FC5" s="63"/>
      <c r="FD5" s="63">
        <v>39798</v>
      </c>
      <c r="FE5" s="63"/>
      <c r="FF5" s="63">
        <v>39826</v>
      </c>
      <c r="FG5" s="63"/>
      <c r="FH5" s="63">
        <v>39854</v>
      </c>
      <c r="FI5" s="63"/>
      <c r="FJ5" s="63">
        <v>39882</v>
      </c>
      <c r="FK5" s="63"/>
      <c r="FL5" s="61">
        <v>39917</v>
      </c>
      <c r="FM5" s="61"/>
      <c r="FN5" s="61">
        <v>39952</v>
      </c>
      <c r="FO5" s="61"/>
      <c r="FP5" s="61" t="s">
        <v>134</v>
      </c>
      <c r="FQ5" s="61"/>
      <c r="FR5" s="63">
        <v>40015</v>
      </c>
      <c r="FS5" s="63"/>
      <c r="FT5" s="63">
        <v>40043</v>
      </c>
      <c r="FU5" s="63"/>
      <c r="FV5" s="63">
        <v>40071</v>
      </c>
      <c r="FW5" s="63"/>
      <c r="FX5" s="63">
        <v>40106</v>
      </c>
      <c r="FY5" s="63"/>
      <c r="FZ5" s="63">
        <v>40134</v>
      </c>
      <c r="GA5" s="63"/>
      <c r="GB5" s="63">
        <v>40162</v>
      </c>
      <c r="GC5" s="63"/>
      <c r="GD5" s="63">
        <v>40190</v>
      </c>
      <c r="GE5" s="63"/>
      <c r="GF5" s="63">
        <v>40218</v>
      </c>
      <c r="GG5" s="63"/>
      <c r="GH5" s="63">
        <v>40253</v>
      </c>
      <c r="GI5" s="63"/>
      <c r="GJ5" s="63">
        <v>40281</v>
      </c>
      <c r="GK5" s="63"/>
      <c r="GL5" s="63">
        <v>40316</v>
      </c>
      <c r="GM5" s="63"/>
      <c r="GN5" s="63">
        <v>40344</v>
      </c>
      <c r="GO5" s="63"/>
      <c r="GP5" s="63">
        <v>40379</v>
      </c>
      <c r="GQ5" s="63"/>
      <c r="GR5" s="63">
        <v>40407</v>
      </c>
      <c r="GS5" s="63"/>
      <c r="GT5" s="63">
        <v>40442</v>
      </c>
      <c r="GU5" s="63"/>
      <c r="GV5" s="63">
        <v>40470</v>
      </c>
      <c r="GW5" s="63"/>
      <c r="GX5" s="63">
        <v>40498</v>
      </c>
      <c r="GY5" s="63"/>
      <c r="GZ5" s="63">
        <v>40533</v>
      </c>
      <c r="HA5" s="63"/>
      <c r="HB5" s="63">
        <v>40554</v>
      </c>
      <c r="HC5" s="63"/>
      <c r="HD5" s="63">
        <v>40617</v>
      </c>
      <c r="HE5" s="63"/>
      <c r="HF5" s="63">
        <v>40645</v>
      </c>
      <c r="HG5" s="63"/>
      <c r="HH5" s="63">
        <v>40680</v>
      </c>
      <c r="HI5" s="63"/>
      <c r="HJ5" s="63">
        <v>40715</v>
      </c>
      <c r="HK5" s="63"/>
      <c r="HL5" s="63">
        <v>40743</v>
      </c>
      <c r="HM5" s="63"/>
      <c r="HN5" s="63">
        <v>40771</v>
      </c>
      <c r="HO5" s="63"/>
      <c r="HP5" s="63">
        <v>40806</v>
      </c>
      <c r="HQ5" s="63"/>
      <c r="HR5" s="63">
        <v>40834</v>
      </c>
      <c r="HS5" s="63"/>
      <c r="HT5" s="63">
        <v>40862</v>
      </c>
      <c r="HU5" s="63"/>
      <c r="HV5" s="63">
        <v>40897</v>
      </c>
      <c r="HW5" s="63"/>
      <c r="HX5" s="84">
        <v>40918</v>
      </c>
      <c r="HZ5" s="84">
        <v>40953</v>
      </c>
      <c r="IB5" s="84">
        <v>40988</v>
      </c>
      <c r="ID5" s="84">
        <v>41009</v>
      </c>
      <c r="IF5" s="84">
        <v>41044</v>
      </c>
      <c r="IH5" s="84">
        <v>41079</v>
      </c>
      <c r="IJ5" s="84">
        <v>41107</v>
      </c>
      <c r="IL5" s="84">
        <v>41142</v>
      </c>
      <c r="IN5" s="84">
        <v>41170</v>
      </c>
      <c r="IP5" s="84">
        <v>41198</v>
      </c>
      <c r="IR5" s="84">
        <v>41233</v>
      </c>
      <c r="IT5" s="84">
        <v>41261</v>
      </c>
      <c r="IV5" s="87">
        <v>41289</v>
      </c>
      <c r="IW5" s="87"/>
      <c r="IX5" s="87">
        <v>41373</v>
      </c>
      <c r="IY5" s="87"/>
      <c r="IZ5" s="87">
        <v>41415</v>
      </c>
      <c r="JA5" s="87"/>
      <c r="JB5" s="87">
        <v>41443</v>
      </c>
      <c r="JC5" s="87"/>
      <c r="JD5" s="87">
        <v>41471</v>
      </c>
      <c r="JE5" s="87"/>
      <c r="JF5" s="63">
        <v>41506</v>
      </c>
      <c r="JG5" s="63"/>
      <c r="JH5" s="63">
        <v>41534</v>
      </c>
      <c r="JI5" s="63"/>
      <c r="JJ5" s="63">
        <v>41555</v>
      </c>
      <c r="JK5" s="63"/>
      <c r="JL5" s="63">
        <v>41597</v>
      </c>
      <c r="JM5" s="63"/>
      <c r="JN5" s="63">
        <v>41625</v>
      </c>
      <c r="JO5" s="63"/>
      <c r="JP5" s="101">
        <v>41653</v>
      </c>
      <c r="JQ5" s="102"/>
      <c r="JR5" s="101">
        <v>41681</v>
      </c>
      <c r="JS5" s="102"/>
      <c r="JT5" s="101">
        <v>41716</v>
      </c>
      <c r="JU5" s="102"/>
      <c r="JV5" s="101">
        <v>41744</v>
      </c>
      <c r="JW5" s="102"/>
      <c r="JX5" s="101">
        <v>41779</v>
      </c>
      <c r="JY5" s="102"/>
      <c r="JZ5" s="101">
        <v>41807</v>
      </c>
      <c r="KA5" s="101"/>
      <c r="KB5" s="101">
        <v>41835</v>
      </c>
      <c r="KC5" s="101"/>
      <c r="KD5" s="101">
        <v>41870</v>
      </c>
      <c r="KE5" s="101"/>
      <c r="KF5" s="101">
        <v>41898</v>
      </c>
      <c r="KG5" s="101"/>
      <c r="KH5" s="101">
        <v>41933</v>
      </c>
      <c r="KI5" s="101"/>
      <c r="KJ5" s="15">
        <v>41961</v>
      </c>
      <c r="KK5" s="101"/>
      <c r="KL5" s="103">
        <v>41989</v>
      </c>
      <c r="KM5" s="106"/>
      <c r="KN5" s="104">
        <v>42017</v>
      </c>
      <c r="KO5" s="104"/>
      <c r="KP5" s="104">
        <v>42080</v>
      </c>
      <c r="KQ5" s="104"/>
      <c r="KR5" s="104">
        <v>42108</v>
      </c>
      <c r="KS5" s="104"/>
      <c r="KT5" s="104">
        <v>42143</v>
      </c>
      <c r="KU5" s="107"/>
      <c r="KV5" s="104">
        <v>42171</v>
      </c>
      <c r="KW5" s="104"/>
      <c r="KX5" s="104">
        <v>42206</v>
      </c>
      <c r="KY5" s="104"/>
      <c r="KZ5" s="104">
        <v>42234</v>
      </c>
      <c r="LA5" s="104"/>
      <c r="LB5" s="104">
        <v>42262</v>
      </c>
      <c r="LC5" s="104"/>
      <c r="LD5" s="104">
        <v>42297</v>
      </c>
      <c r="LE5" s="104"/>
      <c r="LF5" s="104">
        <v>42325</v>
      </c>
      <c r="LG5" s="104"/>
      <c r="LH5" s="104">
        <v>42353</v>
      </c>
      <c r="LI5" s="104"/>
      <c r="LJ5" s="113">
        <v>42381</v>
      </c>
      <c r="LK5" s="63"/>
      <c r="LL5" s="63">
        <v>42423</v>
      </c>
      <c r="LM5" s="63"/>
      <c r="LN5" s="63">
        <v>42444</v>
      </c>
      <c r="LO5" s="63"/>
      <c r="LP5" s="63">
        <v>42472</v>
      </c>
      <c r="LQ5" s="63"/>
      <c r="LR5" s="63">
        <v>42507</v>
      </c>
      <c r="LS5" s="63"/>
      <c r="LT5" s="63">
        <v>42542</v>
      </c>
      <c r="LU5" s="63"/>
      <c r="LV5" s="63">
        <v>42570</v>
      </c>
      <c r="LW5" s="63"/>
      <c r="LX5" s="63">
        <v>42598</v>
      </c>
      <c r="LY5" s="63"/>
      <c r="LZ5" s="63">
        <v>42633</v>
      </c>
      <c r="MA5" s="63"/>
      <c r="MB5" s="63">
        <v>42661</v>
      </c>
      <c r="MC5" s="63"/>
      <c r="MD5" s="63">
        <v>42689</v>
      </c>
      <c r="ME5" s="63"/>
      <c r="MF5" s="63">
        <v>42717</v>
      </c>
      <c r="MH5" s="84">
        <v>42745</v>
      </c>
      <c r="MJ5" s="84">
        <v>42794</v>
      </c>
      <c r="ML5" s="84">
        <v>42815</v>
      </c>
      <c r="MN5" s="84">
        <v>42850</v>
      </c>
      <c r="MP5" s="84">
        <v>42871</v>
      </c>
      <c r="MR5" s="84">
        <v>42906</v>
      </c>
      <c r="MT5" s="84">
        <v>42934</v>
      </c>
      <c r="MV5" s="84">
        <v>42962</v>
      </c>
      <c r="MX5" s="84">
        <v>42997</v>
      </c>
      <c r="MZ5" s="84">
        <v>43025</v>
      </c>
      <c r="NB5" s="84">
        <v>43060</v>
      </c>
      <c r="ND5" s="84">
        <v>43081</v>
      </c>
    </row>
    <row r="6" spans="1:369" ht="15" customHeight="1" x14ac:dyDescent="0.35">
      <c r="A6" s="18" t="s">
        <v>7</v>
      </c>
      <c r="B6" s="18" t="s">
        <v>8</v>
      </c>
      <c r="C6" s="18" t="s">
        <v>9</v>
      </c>
      <c r="D6" s="19">
        <v>3.5</v>
      </c>
      <c r="E6" s="27">
        <v>210</v>
      </c>
      <c r="F6" s="27"/>
      <c r="G6" s="27">
        <v>1500</v>
      </c>
      <c r="H6" s="28"/>
      <c r="I6" s="27">
        <v>1500</v>
      </c>
      <c r="J6" s="27"/>
      <c r="K6" s="27">
        <v>7400</v>
      </c>
      <c r="L6" s="27"/>
      <c r="M6" s="27">
        <v>410</v>
      </c>
      <c r="N6" s="27"/>
      <c r="O6" s="27">
        <v>100</v>
      </c>
      <c r="P6" s="27"/>
      <c r="Q6" s="27">
        <f>AVERAGE(50,100)</f>
        <v>75</v>
      </c>
      <c r="R6" s="27" t="s">
        <v>10</v>
      </c>
      <c r="S6" s="27"/>
      <c r="T6" s="27"/>
      <c r="U6" s="27"/>
      <c r="V6" s="27"/>
      <c r="W6" s="27">
        <v>10</v>
      </c>
      <c r="X6" s="27"/>
      <c r="Y6" s="27">
        <v>40</v>
      </c>
      <c r="Z6" s="27"/>
      <c r="AA6" s="27">
        <v>180</v>
      </c>
      <c r="AB6" s="27"/>
      <c r="AC6" s="27">
        <v>70</v>
      </c>
      <c r="AD6" s="27"/>
      <c r="AE6" s="27">
        <v>1200</v>
      </c>
      <c r="AF6" s="27"/>
      <c r="AG6" s="73"/>
      <c r="AH6" s="27"/>
      <c r="AI6" s="27">
        <v>13900</v>
      </c>
      <c r="AJ6" s="27"/>
      <c r="AK6" s="27">
        <v>690</v>
      </c>
      <c r="AL6" s="27"/>
      <c r="AM6" s="27">
        <v>160</v>
      </c>
      <c r="AN6" s="27"/>
      <c r="AO6" s="27">
        <v>70</v>
      </c>
      <c r="AP6" s="27"/>
      <c r="AQ6" s="27"/>
      <c r="AR6" s="27"/>
      <c r="AS6" s="36"/>
      <c r="AT6" s="36"/>
      <c r="AU6" s="36">
        <v>10</v>
      </c>
      <c r="AV6" s="36"/>
      <c r="AW6" s="36">
        <v>800</v>
      </c>
      <c r="AX6" s="36"/>
      <c r="AY6" s="36">
        <v>120</v>
      </c>
      <c r="AZ6" s="36"/>
      <c r="BA6" s="73"/>
      <c r="BB6" s="37"/>
      <c r="BC6" s="73"/>
      <c r="BD6" s="27"/>
      <c r="BE6" s="27"/>
      <c r="BF6" s="28"/>
      <c r="BG6" s="27"/>
      <c r="BH6" s="28"/>
      <c r="BI6" s="73"/>
      <c r="BJ6" s="27"/>
      <c r="BK6" s="73"/>
      <c r="BL6" s="27"/>
      <c r="BM6" s="27">
        <v>100</v>
      </c>
      <c r="BN6" s="27"/>
      <c r="BO6" s="27" t="s">
        <v>6</v>
      </c>
      <c r="BP6" s="27"/>
      <c r="BQ6" s="27">
        <v>80</v>
      </c>
      <c r="BR6" s="27"/>
      <c r="BS6" s="27">
        <v>50</v>
      </c>
      <c r="BT6" s="27" t="s">
        <v>10</v>
      </c>
      <c r="BU6" s="27">
        <v>10</v>
      </c>
      <c r="BV6" s="27"/>
      <c r="BW6" s="27">
        <v>170</v>
      </c>
      <c r="BX6" s="27"/>
      <c r="BY6" s="27">
        <v>740</v>
      </c>
      <c r="BZ6" s="28"/>
      <c r="CA6" s="36">
        <v>840</v>
      </c>
      <c r="CB6" s="36"/>
      <c r="CC6" s="27">
        <v>2000</v>
      </c>
      <c r="CD6" s="38"/>
      <c r="CE6" s="36">
        <v>540</v>
      </c>
      <c r="CF6" s="27"/>
      <c r="CG6" s="27">
        <v>180</v>
      </c>
      <c r="CH6" s="27"/>
      <c r="CI6" s="31">
        <v>130</v>
      </c>
      <c r="CJ6" s="36">
        <v>130</v>
      </c>
      <c r="CK6" s="27"/>
      <c r="CL6" s="39"/>
      <c r="CM6" s="39"/>
      <c r="CN6" s="40" t="s">
        <v>6</v>
      </c>
      <c r="CO6" s="40"/>
      <c r="CP6" s="40">
        <v>35</v>
      </c>
      <c r="CQ6" s="40"/>
      <c r="CR6" s="78"/>
      <c r="CS6" s="40"/>
      <c r="CT6" s="40">
        <v>500</v>
      </c>
      <c r="CU6" s="40"/>
      <c r="CV6" s="40">
        <v>270</v>
      </c>
      <c r="CW6" s="41"/>
      <c r="CX6" s="42">
        <v>825</v>
      </c>
      <c r="CY6" s="42"/>
      <c r="CZ6" s="42">
        <v>920</v>
      </c>
      <c r="DA6" s="42"/>
      <c r="DB6" s="42" t="s">
        <v>11</v>
      </c>
      <c r="DC6" s="42"/>
      <c r="DD6" s="42">
        <v>726</v>
      </c>
      <c r="DE6" s="42"/>
      <c r="DF6" s="43">
        <v>345</v>
      </c>
      <c r="DG6" s="43"/>
      <c r="DH6" s="43" t="s">
        <v>11</v>
      </c>
      <c r="DI6" s="43"/>
      <c r="DJ6" s="44"/>
      <c r="DK6" s="44"/>
      <c r="DL6" s="34"/>
      <c r="DM6" s="34"/>
      <c r="DN6" s="34">
        <v>557</v>
      </c>
      <c r="DO6" s="34"/>
      <c r="DP6" s="34">
        <v>63</v>
      </c>
      <c r="DQ6" s="34"/>
      <c r="DR6" s="34">
        <f>(594+521)/2</f>
        <v>557.5</v>
      </c>
      <c r="DS6" s="34" t="s">
        <v>10</v>
      </c>
      <c r="DT6" s="34">
        <v>88</v>
      </c>
      <c r="DU6" s="34"/>
      <c r="DV6" s="34">
        <v>697</v>
      </c>
      <c r="DW6" s="34"/>
      <c r="DX6" s="34">
        <v>1200</v>
      </c>
      <c r="DY6" s="34"/>
      <c r="DZ6" s="34">
        <v>816</v>
      </c>
      <c r="EA6" s="34"/>
      <c r="EB6" s="34">
        <v>538</v>
      </c>
      <c r="EC6" s="34"/>
      <c r="ED6" s="34">
        <v>1860</v>
      </c>
      <c r="EE6" s="34"/>
      <c r="EF6" s="34"/>
      <c r="EG6" s="34"/>
      <c r="EH6" s="34"/>
      <c r="EI6" s="34"/>
      <c r="EJ6" s="34"/>
      <c r="EK6" s="34"/>
      <c r="EL6" s="34">
        <v>52</v>
      </c>
      <c r="EM6" s="27"/>
      <c r="EN6" s="27">
        <v>216</v>
      </c>
      <c r="EP6" s="27">
        <v>388</v>
      </c>
      <c r="ER6" s="27">
        <v>2250</v>
      </c>
      <c r="ES6" s="27"/>
      <c r="ET6" s="27">
        <v>907</v>
      </c>
      <c r="EU6" s="27"/>
      <c r="EV6" s="27">
        <v>173</v>
      </c>
      <c r="EX6" s="27">
        <v>98</v>
      </c>
      <c r="EZ6" s="27">
        <v>249</v>
      </c>
      <c r="FA6" s="27"/>
      <c r="FB6" s="73"/>
      <c r="FC6" s="27"/>
      <c r="FD6" s="27">
        <v>148</v>
      </c>
      <c r="FF6" s="73"/>
      <c r="FH6" s="27" t="s">
        <v>41</v>
      </c>
      <c r="FJ6" s="27">
        <f>AVERAGE(20,20)</f>
        <v>20</v>
      </c>
      <c r="FK6" s="27" t="s">
        <v>10</v>
      </c>
      <c r="FL6" s="27" t="s">
        <v>41</v>
      </c>
      <c r="FN6" s="27">
        <v>1050</v>
      </c>
      <c r="FO6" s="27" t="s">
        <v>130</v>
      </c>
      <c r="FP6" s="27">
        <v>613</v>
      </c>
      <c r="FQ6" s="27"/>
      <c r="FR6" s="27">
        <v>2360</v>
      </c>
      <c r="FS6" s="27"/>
      <c r="FT6" s="27">
        <v>158</v>
      </c>
      <c r="FU6" s="27"/>
      <c r="FV6" s="27">
        <v>161</v>
      </c>
      <c r="FW6" s="27"/>
      <c r="FX6" s="27">
        <f>AVERAGE(855, 959)</f>
        <v>907</v>
      </c>
      <c r="FY6" s="27" t="s">
        <v>10</v>
      </c>
      <c r="FZ6" s="27">
        <v>52</v>
      </c>
      <c r="GA6" s="27"/>
      <c r="GB6" s="27">
        <v>135</v>
      </c>
      <c r="GC6" s="27"/>
      <c r="GD6" s="73"/>
      <c r="GE6" s="27"/>
      <c r="GF6" s="73"/>
      <c r="GG6" s="27"/>
      <c r="GH6" s="27">
        <v>175</v>
      </c>
      <c r="GI6" s="27" t="s">
        <v>158</v>
      </c>
      <c r="GJ6" s="27">
        <v>63</v>
      </c>
      <c r="GK6" s="27"/>
      <c r="GL6" s="27">
        <v>278</v>
      </c>
      <c r="GM6" s="27"/>
      <c r="GN6" s="27">
        <v>528</v>
      </c>
      <c r="GO6" s="27"/>
      <c r="GP6" s="27">
        <v>359</v>
      </c>
      <c r="GQ6" s="27"/>
      <c r="GR6" s="27">
        <v>3870</v>
      </c>
      <c r="GS6" s="27"/>
      <c r="GT6" s="27">
        <v>240</v>
      </c>
      <c r="GU6" s="27"/>
      <c r="GV6" s="27">
        <v>158</v>
      </c>
      <c r="GW6" s="27"/>
      <c r="GX6" s="27" t="s">
        <v>16</v>
      </c>
      <c r="GY6" s="27"/>
      <c r="GZ6" s="27">
        <v>98</v>
      </c>
      <c r="HA6" s="27"/>
      <c r="HB6" s="27">
        <v>189</v>
      </c>
      <c r="HC6" s="27"/>
      <c r="HD6" s="27" t="s">
        <v>16</v>
      </c>
      <c r="HE6" s="27" t="s">
        <v>158</v>
      </c>
      <c r="HF6" s="27">
        <v>175</v>
      </c>
      <c r="HG6" s="27" t="s">
        <v>158</v>
      </c>
      <c r="HH6" s="27">
        <v>288</v>
      </c>
      <c r="HI6" s="27"/>
      <c r="HJ6" s="27">
        <v>399</v>
      </c>
      <c r="HK6" s="27"/>
      <c r="HL6" s="27">
        <v>404</v>
      </c>
      <c r="HM6" s="27"/>
      <c r="HN6" s="27">
        <v>292</v>
      </c>
      <c r="HO6" s="27"/>
      <c r="HP6" s="27">
        <v>20</v>
      </c>
      <c r="HQ6" s="27"/>
      <c r="HR6" s="27">
        <v>98</v>
      </c>
      <c r="HS6" s="27"/>
      <c r="HT6" s="27">
        <v>74</v>
      </c>
      <c r="HU6" s="27"/>
      <c r="HV6" s="27">
        <v>41</v>
      </c>
      <c r="HW6" s="27" t="s">
        <v>158</v>
      </c>
      <c r="HX6" s="27">
        <v>669</v>
      </c>
      <c r="HY6" s="2" t="s">
        <v>158</v>
      </c>
      <c r="HZ6" s="27">
        <v>20</v>
      </c>
      <c r="IB6" s="27">
        <v>63</v>
      </c>
      <c r="ID6" s="27">
        <v>187</v>
      </c>
      <c r="IF6" s="27">
        <v>31</v>
      </c>
      <c r="IH6" s="51">
        <v>288</v>
      </c>
      <c r="IJ6" s="27">
        <v>109</v>
      </c>
      <c r="IK6" s="2" t="s">
        <v>158</v>
      </c>
      <c r="IL6" s="51">
        <v>171</v>
      </c>
      <c r="IM6" s="27"/>
      <c r="IN6" s="51">
        <v>341</v>
      </c>
      <c r="IO6" s="27" t="s">
        <v>158</v>
      </c>
      <c r="IP6" s="27">
        <v>1020</v>
      </c>
      <c r="IQ6" s="27"/>
      <c r="IR6" s="51">
        <v>369</v>
      </c>
      <c r="IS6" s="27"/>
      <c r="IT6" s="27">
        <v>275</v>
      </c>
      <c r="IV6" s="27">
        <v>160</v>
      </c>
      <c r="IW6" s="27"/>
      <c r="IX6" s="27">
        <v>85</v>
      </c>
      <c r="IY6" s="27"/>
      <c r="IZ6" s="27">
        <v>259</v>
      </c>
      <c r="JA6" s="27"/>
      <c r="JB6" s="27">
        <v>345</v>
      </c>
      <c r="JC6" s="27"/>
      <c r="JD6" s="27">
        <v>993</v>
      </c>
      <c r="JE6" s="27"/>
      <c r="JF6" s="27">
        <v>216</v>
      </c>
      <c r="JG6" s="27" t="s">
        <v>158</v>
      </c>
      <c r="JH6" s="27">
        <v>171</v>
      </c>
      <c r="JI6" s="27"/>
      <c r="JJ6" s="27">
        <v>169</v>
      </c>
      <c r="JK6" s="27"/>
      <c r="JL6" s="27">
        <v>169</v>
      </c>
      <c r="JM6" s="27"/>
      <c r="JN6" s="27">
        <v>74</v>
      </c>
      <c r="JO6" s="27"/>
      <c r="JP6" s="91">
        <v>74</v>
      </c>
      <c r="JQ6" s="91"/>
      <c r="JR6" s="91">
        <v>305</v>
      </c>
      <c r="JS6" s="91" t="s">
        <v>158</v>
      </c>
      <c r="JT6" s="92"/>
      <c r="JU6" s="91"/>
      <c r="JV6" s="91">
        <v>10</v>
      </c>
      <c r="JW6" s="91"/>
      <c r="JX6" s="91">
        <v>146</v>
      </c>
      <c r="JY6" s="91"/>
      <c r="JZ6" s="91">
        <v>557</v>
      </c>
      <c r="KA6" s="91"/>
      <c r="KB6" s="91">
        <v>2360</v>
      </c>
      <c r="KC6" s="91"/>
      <c r="KD6" s="91">
        <v>203</v>
      </c>
      <c r="KE6" s="91"/>
      <c r="KF6" s="91">
        <v>262</v>
      </c>
      <c r="KG6" s="91" t="s">
        <v>158</v>
      </c>
      <c r="KH6" s="91">
        <v>158</v>
      </c>
      <c r="KI6" s="91"/>
      <c r="KJ6" s="91">
        <v>145</v>
      </c>
      <c r="KK6" s="91"/>
      <c r="KL6" s="91">
        <v>52</v>
      </c>
      <c r="KM6" s="91"/>
      <c r="KN6" s="26">
        <v>30</v>
      </c>
      <c r="KO6" s="26"/>
      <c r="KP6" s="26">
        <v>30</v>
      </c>
      <c r="KQ6" s="26" t="s">
        <v>158</v>
      </c>
      <c r="KR6" s="26">
        <v>31</v>
      </c>
      <c r="KS6" s="26"/>
      <c r="KT6" s="26">
        <v>120</v>
      </c>
      <c r="KU6" s="26"/>
      <c r="KV6" s="109">
        <v>410</v>
      </c>
      <c r="KW6" s="26"/>
      <c r="KX6" s="26">
        <v>364</v>
      </c>
      <c r="KY6" s="26" t="s">
        <v>158</v>
      </c>
      <c r="KZ6" s="26">
        <v>495</v>
      </c>
      <c r="LA6" s="26"/>
      <c r="LB6" s="111"/>
      <c r="LC6" s="26"/>
      <c r="LD6" s="79"/>
      <c r="LE6" s="26"/>
      <c r="LF6" s="26">
        <v>211</v>
      </c>
      <c r="LG6" s="26"/>
      <c r="LH6" s="26">
        <v>546</v>
      </c>
      <c r="LI6" s="26"/>
      <c r="LJ6" s="27">
        <v>98</v>
      </c>
      <c r="LK6" s="27"/>
      <c r="LL6" s="27">
        <v>256</v>
      </c>
      <c r="LM6" s="27"/>
      <c r="LN6" s="27">
        <v>132</v>
      </c>
      <c r="LO6" s="27"/>
      <c r="LP6" s="73"/>
      <c r="LQ6" s="27"/>
      <c r="LR6" s="27">
        <v>275</v>
      </c>
      <c r="LS6" s="27"/>
      <c r="LT6" s="27">
        <v>17300</v>
      </c>
      <c r="LU6" s="27"/>
      <c r="LV6" s="27">
        <v>860</v>
      </c>
      <c r="LW6" s="27"/>
      <c r="LX6" s="27">
        <v>933</v>
      </c>
      <c r="LY6" s="27"/>
      <c r="LZ6" s="27">
        <v>722</v>
      </c>
      <c r="MA6" s="27"/>
      <c r="MB6" s="27">
        <v>20</v>
      </c>
      <c r="MC6" s="27"/>
      <c r="MD6" s="27">
        <v>565</v>
      </c>
      <c r="ME6" s="27"/>
      <c r="MF6" s="27">
        <v>63</v>
      </c>
      <c r="MH6" s="115">
        <v>85</v>
      </c>
      <c r="MJ6" s="115">
        <v>41</v>
      </c>
      <c r="ML6" s="115">
        <v>52</v>
      </c>
      <c r="MN6" s="115">
        <v>85</v>
      </c>
      <c r="MP6" s="115">
        <v>96</v>
      </c>
      <c r="MR6" s="115">
        <v>4350</v>
      </c>
      <c r="MT6" s="115">
        <v>250</v>
      </c>
      <c r="MV6" s="115">
        <v>488</v>
      </c>
      <c r="MX6" s="115">
        <v>448</v>
      </c>
      <c r="MZ6" s="110"/>
      <c r="NB6" s="115">
        <v>122</v>
      </c>
      <c r="ND6" s="115">
        <v>173</v>
      </c>
      <c r="NE6" s="2" t="s">
        <v>158</v>
      </c>
    </row>
    <row r="7" spans="1:369" ht="15" customHeight="1" x14ac:dyDescent="0.35">
      <c r="A7" s="18" t="s">
        <v>12</v>
      </c>
      <c r="B7" s="18" t="s">
        <v>13</v>
      </c>
      <c r="C7" s="18" t="s">
        <v>9</v>
      </c>
      <c r="D7" s="19">
        <v>3.5</v>
      </c>
      <c r="E7" s="27">
        <v>17000</v>
      </c>
      <c r="F7" s="27"/>
      <c r="G7" s="27">
        <v>4200</v>
      </c>
      <c r="H7" s="28"/>
      <c r="I7" s="27">
        <v>13000</v>
      </c>
      <c r="J7" s="27"/>
      <c r="K7" s="27">
        <v>51000</v>
      </c>
      <c r="L7" s="27"/>
      <c r="M7" s="27">
        <v>1500</v>
      </c>
      <c r="N7" s="27"/>
      <c r="O7" s="27">
        <v>4900</v>
      </c>
      <c r="P7" s="27"/>
      <c r="Q7" s="27">
        <v>5700</v>
      </c>
      <c r="R7" s="27"/>
      <c r="S7" s="27"/>
      <c r="T7" s="27"/>
      <c r="U7" s="27"/>
      <c r="V7" s="27"/>
      <c r="W7" s="27">
        <v>1300</v>
      </c>
      <c r="X7" s="27"/>
      <c r="Y7" s="27">
        <v>2400</v>
      </c>
      <c r="Z7" s="27"/>
      <c r="AA7" s="27">
        <v>220</v>
      </c>
      <c r="AB7" s="27"/>
      <c r="AC7" s="27">
        <v>360</v>
      </c>
      <c r="AD7" s="27"/>
      <c r="AE7" s="27">
        <v>1400</v>
      </c>
      <c r="AF7" s="27"/>
      <c r="AG7" s="73"/>
      <c r="AH7" s="27"/>
      <c r="AI7" s="27">
        <v>1280</v>
      </c>
      <c r="AJ7" s="27"/>
      <c r="AK7" s="27">
        <v>580</v>
      </c>
      <c r="AL7" s="27"/>
      <c r="AM7" s="27">
        <v>2000</v>
      </c>
      <c r="AN7" s="27"/>
      <c r="AO7" s="27">
        <v>2700</v>
      </c>
      <c r="AP7" s="27"/>
      <c r="AQ7" s="27"/>
      <c r="AR7" s="27"/>
      <c r="AS7" s="36"/>
      <c r="AT7" s="36"/>
      <c r="AU7" s="36">
        <v>510</v>
      </c>
      <c r="AV7" s="36"/>
      <c r="AW7" s="36">
        <v>460</v>
      </c>
      <c r="AX7" s="36"/>
      <c r="AY7" s="36">
        <v>670</v>
      </c>
      <c r="AZ7" s="36"/>
      <c r="BA7" s="73"/>
      <c r="BB7" s="37"/>
      <c r="BC7" s="73"/>
      <c r="BD7" s="27"/>
      <c r="BE7" s="27"/>
      <c r="BF7" s="28"/>
      <c r="BG7" s="27"/>
      <c r="BH7" s="28"/>
      <c r="BI7" s="73"/>
      <c r="BJ7" s="27"/>
      <c r="BK7" s="73"/>
      <c r="BL7" s="27"/>
      <c r="BM7" s="73"/>
      <c r="BN7" s="27"/>
      <c r="BO7" s="27"/>
      <c r="BP7" s="27"/>
      <c r="BQ7" s="73"/>
      <c r="BR7" s="27"/>
      <c r="BS7" s="73"/>
      <c r="BT7" s="27"/>
      <c r="BU7" s="73"/>
      <c r="BV7" s="27"/>
      <c r="BW7" s="73"/>
      <c r="BX7" s="27"/>
      <c r="BY7" s="73"/>
      <c r="BZ7" s="28"/>
      <c r="CA7" s="73"/>
      <c r="CB7" s="27"/>
      <c r="CC7" s="73"/>
      <c r="CD7" s="38"/>
      <c r="CE7" s="73"/>
      <c r="CF7" s="27"/>
      <c r="CG7" s="73"/>
      <c r="CH7" s="27"/>
      <c r="CI7" s="76"/>
      <c r="CJ7" s="76"/>
      <c r="CK7" s="27"/>
      <c r="CL7" s="45"/>
      <c r="CM7" s="45"/>
      <c r="CN7" s="46"/>
      <c r="CO7" s="46"/>
      <c r="CP7" s="77"/>
      <c r="CQ7" s="46"/>
      <c r="CR7" s="77"/>
      <c r="CS7" s="46"/>
      <c r="CT7" s="77"/>
      <c r="CU7" s="46"/>
      <c r="CV7" s="77"/>
      <c r="CW7" s="26"/>
      <c r="CX7" s="79"/>
      <c r="CY7" s="47"/>
      <c r="CZ7" s="79"/>
      <c r="DA7" s="47"/>
      <c r="DB7" s="79"/>
      <c r="DC7" s="47"/>
      <c r="DD7" s="79"/>
      <c r="DE7" s="47"/>
      <c r="DF7" s="80"/>
      <c r="DG7" s="48"/>
      <c r="DH7" s="81"/>
      <c r="DI7" s="34"/>
      <c r="DJ7" s="49"/>
      <c r="DK7" s="49"/>
      <c r="DL7" s="34"/>
      <c r="DM7" s="34"/>
      <c r="DN7" s="81"/>
      <c r="DO7" s="34"/>
      <c r="DP7" s="81"/>
      <c r="DQ7" s="34"/>
      <c r="DR7" s="81"/>
      <c r="DS7" s="34"/>
      <c r="DT7" s="81"/>
      <c r="DU7" s="34"/>
      <c r="DV7" s="81" t="s">
        <v>6</v>
      </c>
      <c r="DW7" s="34"/>
      <c r="DX7" s="81" t="s">
        <v>6</v>
      </c>
      <c r="DY7" s="34"/>
      <c r="DZ7" s="81"/>
      <c r="EA7" s="34"/>
      <c r="EB7" s="81"/>
      <c r="EC7" s="34"/>
      <c r="ED7" s="81"/>
      <c r="EE7" s="34"/>
      <c r="EF7" s="34"/>
      <c r="EG7" s="34"/>
      <c r="EH7" s="34"/>
      <c r="EI7" s="34"/>
      <c r="EJ7" s="34"/>
      <c r="EK7" s="34"/>
      <c r="EL7" s="81"/>
      <c r="EM7" s="27"/>
      <c r="EN7" s="73"/>
      <c r="EP7" s="73"/>
      <c r="ER7" s="73"/>
      <c r="ES7" s="27"/>
      <c r="ET7" s="73"/>
      <c r="EU7" s="27"/>
      <c r="EV7" s="73" t="s">
        <v>6</v>
      </c>
      <c r="EX7" s="73"/>
      <c r="EZ7" s="73"/>
      <c r="FA7" s="27"/>
      <c r="FB7" s="73"/>
      <c r="FC7" s="27"/>
      <c r="FD7" s="73"/>
      <c r="FF7" s="73"/>
      <c r="FH7" s="73"/>
      <c r="FJ7" s="73"/>
      <c r="FL7" s="73"/>
      <c r="FN7" s="73"/>
      <c r="FP7" s="73"/>
      <c r="FQ7" s="27"/>
      <c r="FR7" s="73"/>
      <c r="FS7" s="27"/>
      <c r="FT7" s="73"/>
      <c r="FU7" s="27"/>
      <c r="FV7" s="73"/>
      <c r="FW7" s="27"/>
      <c r="FX7" s="73"/>
      <c r="FY7" s="27"/>
      <c r="FZ7" s="73"/>
      <c r="GA7" s="27"/>
      <c r="GB7" s="73"/>
      <c r="GC7" s="27"/>
      <c r="GD7" s="73"/>
      <c r="GE7" s="27"/>
      <c r="GF7" s="73"/>
      <c r="GG7" s="27"/>
      <c r="GH7" s="73"/>
      <c r="GI7" s="27"/>
      <c r="GJ7" s="73"/>
      <c r="GK7" s="27"/>
      <c r="GL7" s="73"/>
      <c r="GM7" s="27"/>
      <c r="GN7" s="73"/>
      <c r="GO7" s="27"/>
      <c r="GP7" s="73"/>
      <c r="GQ7" s="27"/>
      <c r="GR7" s="73"/>
      <c r="GS7" s="27"/>
      <c r="GT7" s="73"/>
      <c r="GU7" s="27"/>
      <c r="GV7" s="73"/>
      <c r="GW7" s="27"/>
      <c r="GX7" s="73"/>
      <c r="GY7" s="27"/>
      <c r="GZ7" s="73"/>
      <c r="HA7" s="27"/>
      <c r="HB7" s="73"/>
      <c r="HC7" s="27"/>
      <c r="HD7" s="73"/>
      <c r="HE7" s="27"/>
      <c r="HF7" s="73"/>
      <c r="HG7" s="27"/>
      <c r="HH7" s="73"/>
      <c r="HI7" s="27"/>
      <c r="HJ7" s="73"/>
      <c r="HK7" s="27"/>
      <c r="HL7" s="73"/>
      <c r="HM7" s="27"/>
      <c r="HN7" s="73"/>
      <c r="HO7" s="27"/>
      <c r="HP7" s="73"/>
      <c r="HQ7" s="27"/>
      <c r="HR7" s="73"/>
      <c r="HS7" s="27"/>
      <c r="HT7" s="73"/>
      <c r="HU7" s="27"/>
      <c r="HV7" s="73"/>
      <c r="HW7" s="27"/>
      <c r="HX7" s="73"/>
      <c r="HZ7" s="73"/>
      <c r="IB7" s="73"/>
      <c r="ID7" s="73"/>
      <c r="IF7" s="73"/>
      <c r="IH7" s="73"/>
      <c r="IJ7" s="73"/>
      <c r="IL7" s="73"/>
      <c r="IM7" s="27"/>
      <c r="IN7" s="73"/>
      <c r="IO7" s="27"/>
      <c r="IP7" s="73"/>
      <c r="IQ7" s="27"/>
      <c r="IR7" s="73"/>
      <c r="IS7" s="27"/>
      <c r="IT7" s="73"/>
      <c r="IV7" s="73"/>
      <c r="IW7" s="27"/>
      <c r="IX7" s="73"/>
      <c r="IY7" s="27"/>
      <c r="IZ7" s="73"/>
      <c r="JA7" s="27"/>
      <c r="JB7" s="73"/>
      <c r="JC7" s="27"/>
      <c r="JD7" s="73"/>
      <c r="JE7" s="27"/>
      <c r="JF7" s="73"/>
      <c r="JG7" s="27"/>
      <c r="JH7" s="73"/>
      <c r="JI7" s="27"/>
      <c r="JJ7" s="73"/>
      <c r="JK7" s="27"/>
      <c r="JL7" s="73"/>
      <c r="JM7" s="27"/>
      <c r="JN7" s="73"/>
      <c r="JO7" s="27"/>
      <c r="JP7" s="73"/>
      <c r="JR7" s="73"/>
      <c r="JT7" s="73"/>
      <c r="JV7" s="73"/>
      <c r="JX7" s="73"/>
      <c r="JZ7" s="73"/>
      <c r="KB7" s="73"/>
      <c r="KD7" s="73"/>
      <c r="KF7" s="73"/>
      <c r="KH7" s="73"/>
      <c r="KJ7" s="73"/>
      <c r="KL7" s="79"/>
      <c r="KM7" s="14"/>
      <c r="KN7" s="110"/>
      <c r="KP7" s="110"/>
      <c r="KR7" s="110"/>
      <c r="KT7" s="110"/>
      <c r="KV7" s="110"/>
      <c r="KX7" s="110"/>
      <c r="KZ7" s="110"/>
      <c r="LB7" s="110"/>
      <c r="LD7" s="110"/>
      <c r="LF7" s="110"/>
      <c r="LH7" s="110"/>
      <c r="LI7" s="26"/>
      <c r="LJ7" s="73"/>
      <c r="LK7" s="27"/>
      <c r="LL7" s="73"/>
      <c r="LM7" s="27"/>
      <c r="LN7" s="73"/>
      <c r="LO7" s="27"/>
      <c r="LP7" s="73"/>
      <c r="LQ7" s="27"/>
      <c r="LR7" s="73"/>
      <c r="LS7" s="27"/>
      <c r="LT7" s="73"/>
      <c r="LU7" s="27"/>
      <c r="LV7" s="73"/>
      <c r="LW7" s="27"/>
      <c r="LX7" s="73"/>
      <c r="LY7" s="27"/>
      <c r="LZ7" s="73"/>
      <c r="MA7" s="27"/>
      <c r="MB7" s="73"/>
      <c r="MC7" s="27"/>
      <c r="MD7" s="73"/>
      <c r="ME7" s="27"/>
      <c r="MF7" s="73"/>
      <c r="MH7" s="110"/>
      <c r="MJ7" s="110"/>
      <c r="ML7" s="110"/>
      <c r="MN7" s="110"/>
      <c r="MP7" s="110"/>
      <c r="MR7" s="110"/>
      <c r="MV7" s="110"/>
      <c r="MX7" s="110"/>
      <c r="MZ7" s="110"/>
      <c r="NB7" s="110"/>
      <c r="ND7" s="110"/>
    </row>
    <row r="8" spans="1:369" ht="15" customHeight="1" x14ac:dyDescent="0.35">
      <c r="A8" s="18" t="s">
        <v>14</v>
      </c>
      <c r="B8" s="18" t="s">
        <v>15</v>
      </c>
      <c r="C8" s="18" t="s">
        <v>9</v>
      </c>
      <c r="D8" s="19">
        <v>3.5</v>
      </c>
      <c r="E8" s="73"/>
      <c r="F8" s="27"/>
      <c r="G8" s="27">
        <v>140</v>
      </c>
      <c r="H8" s="28"/>
      <c r="I8" s="27">
        <v>80</v>
      </c>
      <c r="J8" s="27"/>
      <c r="K8" s="27">
        <v>2100</v>
      </c>
      <c r="L8" s="27"/>
      <c r="M8" s="27">
        <v>330</v>
      </c>
      <c r="N8" s="27"/>
      <c r="O8" s="73"/>
      <c r="P8" s="27"/>
      <c r="Q8" s="73"/>
      <c r="R8" s="27"/>
      <c r="S8" s="27"/>
      <c r="T8" s="27"/>
      <c r="U8" s="27"/>
      <c r="V8" s="27"/>
      <c r="W8" s="73"/>
      <c r="X8" s="27"/>
      <c r="Y8" s="73"/>
      <c r="Z8" s="27"/>
      <c r="AA8" s="27" t="s">
        <v>16</v>
      </c>
      <c r="AB8" s="27"/>
      <c r="AC8" s="27">
        <v>230</v>
      </c>
      <c r="AD8" s="27"/>
      <c r="AE8" s="73"/>
      <c r="AF8" s="27"/>
      <c r="AG8" s="73"/>
      <c r="AH8" s="27"/>
      <c r="AI8" s="73"/>
      <c r="AJ8" s="27"/>
      <c r="AK8" s="27">
        <v>630</v>
      </c>
      <c r="AL8" s="27"/>
      <c r="AM8" s="27">
        <v>1670</v>
      </c>
      <c r="AN8" s="27"/>
      <c r="AO8" s="73"/>
      <c r="AP8" s="27"/>
      <c r="AQ8" s="27"/>
      <c r="AR8" s="27"/>
      <c r="AS8" s="36"/>
      <c r="AT8" s="36"/>
      <c r="AU8" s="74"/>
      <c r="AV8" s="36"/>
      <c r="AW8" s="74"/>
      <c r="AX8" s="36"/>
      <c r="AY8" s="74"/>
      <c r="AZ8" s="36"/>
      <c r="BA8" s="73"/>
      <c r="BB8" s="37"/>
      <c r="BC8" s="73"/>
      <c r="BD8" s="27"/>
      <c r="BE8" s="27"/>
      <c r="BF8" s="28"/>
      <c r="BG8" s="27"/>
      <c r="BH8" s="28"/>
      <c r="BI8" s="73"/>
      <c r="BJ8" s="27"/>
      <c r="BK8" s="73"/>
      <c r="BL8" s="27"/>
      <c r="BM8" s="73"/>
      <c r="BN8" s="27"/>
      <c r="BO8" s="27"/>
      <c r="BP8" s="27"/>
      <c r="BQ8" s="73"/>
      <c r="BR8" s="27"/>
      <c r="BS8" s="73"/>
      <c r="BT8" s="27"/>
      <c r="BU8" s="73"/>
      <c r="BV8" s="27"/>
      <c r="BW8" s="73"/>
      <c r="BX8" s="27"/>
      <c r="BY8" s="73"/>
      <c r="BZ8" s="28"/>
      <c r="CA8" s="73"/>
      <c r="CB8" s="27"/>
      <c r="CC8" s="73"/>
      <c r="CD8" s="38"/>
      <c r="CE8" s="73"/>
      <c r="CF8" s="27"/>
      <c r="CG8" s="73"/>
      <c r="CH8" s="27"/>
      <c r="CI8" s="76"/>
      <c r="CJ8" s="76"/>
      <c r="CK8" s="27"/>
      <c r="CL8" s="45"/>
      <c r="CM8" s="45"/>
      <c r="CN8" s="46"/>
      <c r="CO8" s="46"/>
      <c r="CP8" s="77"/>
      <c r="CQ8" s="46"/>
      <c r="CR8" s="77"/>
      <c r="CS8" s="46"/>
      <c r="CT8" s="77"/>
      <c r="CU8" s="46"/>
      <c r="CV8" s="77"/>
      <c r="CW8" s="26"/>
      <c r="CX8" s="79"/>
      <c r="CY8" s="47"/>
      <c r="CZ8" s="79"/>
      <c r="DA8" s="47"/>
      <c r="DB8" s="79"/>
      <c r="DC8" s="47"/>
      <c r="DD8" s="79"/>
      <c r="DE8" s="47"/>
      <c r="DF8" s="80"/>
      <c r="DG8" s="48"/>
      <c r="DH8" s="81"/>
      <c r="DI8" s="34"/>
      <c r="DJ8" s="49"/>
      <c r="DK8" s="49"/>
      <c r="DL8" s="34"/>
      <c r="DM8" s="34"/>
      <c r="DN8" s="81"/>
      <c r="DO8" s="34"/>
      <c r="DP8" s="81"/>
      <c r="DQ8" s="34"/>
      <c r="DR8" s="81"/>
      <c r="DS8" s="34"/>
      <c r="DT8" s="81"/>
      <c r="DU8" s="34"/>
      <c r="DV8" s="81" t="s">
        <v>6</v>
      </c>
      <c r="DW8" s="34"/>
      <c r="DX8" s="81" t="s">
        <v>6</v>
      </c>
      <c r="DY8" s="34"/>
      <c r="DZ8" s="81"/>
      <c r="EA8" s="34"/>
      <c r="EB8" s="81"/>
      <c r="EC8" s="34"/>
      <c r="ED8" s="81"/>
      <c r="EE8" s="34"/>
      <c r="EF8" s="34"/>
      <c r="EG8" s="34"/>
      <c r="EH8" s="34"/>
      <c r="EI8" s="34"/>
      <c r="EJ8" s="34"/>
      <c r="EK8" s="34"/>
      <c r="EL8" s="81"/>
      <c r="EM8" s="27"/>
      <c r="EN8" s="73"/>
      <c r="EP8" s="73"/>
      <c r="ER8" s="73"/>
      <c r="ES8" s="27"/>
      <c r="ET8" s="73"/>
      <c r="EU8" s="27"/>
      <c r="EV8" s="73" t="s">
        <v>6</v>
      </c>
      <c r="EX8" s="73"/>
      <c r="EZ8" s="73"/>
      <c r="FA8" s="27"/>
      <c r="FB8" s="73"/>
      <c r="FC8" s="27"/>
      <c r="FD8" s="73"/>
      <c r="FF8" s="73"/>
      <c r="FH8" s="73"/>
      <c r="FJ8" s="73"/>
      <c r="FL8" s="73"/>
      <c r="FN8" s="73"/>
      <c r="FP8" s="73"/>
      <c r="FQ8" s="27"/>
      <c r="FR8" s="73"/>
      <c r="FS8" s="27"/>
      <c r="FT8" s="73"/>
      <c r="FU8" s="27"/>
      <c r="FV8" s="73"/>
      <c r="FW8" s="27"/>
      <c r="FX8" s="73"/>
      <c r="FY8" s="27"/>
      <c r="FZ8" s="73"/>
      <c r="GA8" s="27"/>
      <c r="GB8" s="73"/>
      <c r="GC8" s="27"/>
      <c r="GD8" s="73"/>
      <c r="GE8" s="27"/>
      <c r="GF8" s="73"/>
      <c r="GG8" s="27"/>
      <c r="GH8" s="73"/>
      <c r="GI8" s="27"/>
      <c r="GJ8" s="73"/>
      <c r="GK8" s="27"/>
      <c r="GL8" s="73"/>
      <c r="GM8" s="27"/>
      <c r="GN8" s="73"/>
      <c r="GO8" s="27"/>
      <c r="GP8" s="73"/>
      <c r="GQ8" s="27"/>
      <c r="GR8" s="73"/>
      <c r="GS8" s="27"/>
      <c r="GT8" s="73"/>
      <c r="GU8" s="27"/>
      <c r="GV8" s="73"/>
      <c r="GW8" s="27"/>
      <c r="GX8" s="73"/>
      <c r="GY8" s="27"/>
      <c r="GZ8" s="73"/>
      <c r="HA8" s="27"/>
      <c r="HB8" s="73"/>
      <c r="HC8" s="27"/>
      <c r="HD8" s="73"/>
      <c r="HE8" s="27"/>
      <c r="HF8" s="73"/>
      <c r="HG8" s="27"/>
      <c r="HH8" s="73"/>
      <c r="HI8" s="27"/>
      <c r="HJ8" s="73"/>
      <c r="HK8" s="27"/>
      <c r="HL8" s="73"/>
      <c r="HM8" s="27"/>
      <c r="HN8" s="73"/>
      <c r="HO8" s="27"/>
      <c r="HP8" s="73"/>
      <c r="HQ8" s="27"/>
      <c r="HR8" s="73"/>
      <c r="HS8" s="27"/>
      <c r="HT8" s="73"/>
      <c r="HU8" s="27"/>
      <c r="HV8" s="73"/>
      <c r="HW8" s="27"/>
      <c r="HX8" s="73"/>
      <c r="HZ8" s="73"/>
      <c r="IB8" s="73"/>
      <c r="ID8" s="73"/>
      <c r="IF8" s="73"/>
      <c r="IH8" s="73"/>
      <c r="IJ8" s="73"/>
      <c r="IL8" s="73"/>
      <c r="IM8" s="27"/>
      <c r="IN8" s="73"/>
      <c r="IO8" s="27"/>
      <c r="IP8" s="73"/>
      <c r="IQ8" s="27"/>
      <c r="IR8" s="73"/>
      <c r="IS8" s="27"/>
      <c r="IT8" s="73"/>
      <c r="IV8" s="73"/>
      <c r="IW8" s="27"/>
      <c r="IX8" s="73"/>
      <c r="IY8" s="27"/>
      <c r="IZ8" s="73"/>
      <c r="JA8" s="27"/>
      <c r="JB8" s="73"/>
      <c r="JC8" s="27"/>
      <c r="JD8" s="73"/>
      <c r="JE8" s="27"/>
      <c r="JF8" s="73"/>
      <c r="JG8" s="27"/>
      <c r="JH8" s="73"/>
      <c r="JI8" s="27"/>
      <c r="JJ8" s="73"/>
      <c r="JK8" s="27"/>
      <c r="JL8" s="73"/>
      <c r="JM8" s="27"/>
      <c r="JN8" s="73"/>
      <c r="JO8" s="27"/>
      <c r="JP8" s="73"/>
      <c r="JR8" s="73"/>
      <c r="JT8" s="73"/>
      <c r="JV8" s="73"/>
      <c r="JX8" s="73"/>
      <c r="JZ8" s="73"/>
      <c r="KB8" s="73"/>
      <c r="KD8" s="73"/>
      <c r="KF8" s="73"/>
      <c r="KH8" s="73"/>
      <c r="KJ8" s="73"/>
      <c r="KL8" s="79"/>
      <c r="KM8" s="14"/>
      <c r="KN8" s="110"/>
      <c r="KP8" s="110"/>
      <c r="KR8" s="110"/>
      <c r="KT8" s="110"/>
      <c r="KV8" s="110"/>
      <c r="KX8" s="110"/>
      <c r="KZ8" s="110"/>
      <c r="LB8" s="110"/>
      <c r="LD8" s="110"/>
      <c r="LF8" s="110"/>
      <c r="LH8" s="110"/>
      <c r="LI8" s="26"/>
      <c r="LJ8" s="73"/>
      <c r="LK8" s="27"/>
      <c r="LL8" s="73"/>
      <c r="LM8" s="27"/>
      <c r="LN8" s="73"/>
      <c r="LO8" s="27"/>
      <c r="LP8" s="73"/>
      <c r="LQ8" s="27"/>
      <c r="LR8" s="73"/>
      <c r="LS8" s="27"/>
      <c r="LT8" s="73"/>
      <c r="LU8" s="27"/>
      <c r="LV8" s="73"/>
      <c r="LW8" s="27"/>
      <c r="LX8" s="73"/>
      <c r="LY8" s="27"/>
      <c r="LZ8" s="73"/>
      <c r="MA8" s="27"/>
      <c r="MB8" s="73"/>
      <c r="MC8" s="27"/>
      <c r="MD8" s="73"/>
      <c r="ME8" s="27"/>
      <c r="MF8" s="73"/>
      <c r="MH8" s="110"/>
      <c r="MJ8" s="110"/>
      <c r="ML8" s="110"/>
      <c r="MN8" s="110"/>
      <c r="MP8" s="110"/>
      <c r="MR8" s="110"/>
      <c r="MV8" s="110"/>
      <c r="MX8" s="110"/>
      <c r="MZ8" s="110"/>
      <c r="NB8" s="110"/>
      <c r="ND8" s="110"/>
    </row>
    <row r="9" spans="1:369" ht="15" customHeight="1" x14ac:dyDescent="0.35">
      <c r="A9" s="18" t="s">
        <v>17</v>
      </c>
      <c r="B9" s="18" t="s">
        <v>18</v>
      </c>
      <c r="C9" s="18" t="s">
        <v>114</v>
      </c>
      <c r="D9" s="19">
        <v>5.9</v>
      </c>
      <c r="E9" s="27">
        <v>290</v>
      </c>
      <c r="F9" s="27"/>
      <c r="G9" s="27">
        <v>360</v>
      </c>
      <c r="H9" s="28"/>
      <c r="I9" s="27">
        <v>3100</v>
      </c>
      <c r="J9" s="27"/>
      <c r="K9" s="27">
        <v>4200</v>
      </c>
      <c r="L9" s="27"/>
      <c r="M9" s="27">
        <v>150</v>
      </c>
      <c r="N9" s="27"/>
      <c r="O9" s="27">
        <v>160</v>
      </c>
      <c r="P9" s="27"/>
      <c r="Q9" s="27">
        <v>3200</v>
      </c>
      <c r="R9" s="27"/>
      <c r="S9" s="27"/>
      <c r="T9" s="27"/>
      <c r="U9" s="27"/>
      <c r="V9" s="27"/>
      <c r="W9" s="27">
        <f>AVERAGE(320,390)</f>
        <v>355</v>
      </c>
      <c r="X9" s="27" t="s">
        <v>10</v>
      </c>
      <c r="Y9" s="27">
        <v>130</v>
      </c>
      <c r="Z9" s="27"/>
      <c r="AA9" s="73"/>
      <c r="AB9" s="27"/>
      <c r="AC9" s="27">
        <v>50</v>
      </c>
      <c r="AD9" s="27"/>
      <c r="AE9" s="27">
        <v>120</v>
      </c>
      <c r="AF9" s="27"/>
      <c r="AG9" s="27">
        <v>2180</v>
      </c>
      <c r="AH9" s="27"/>
      <c r="AI9" s="73"/>
      <c r="AJ9" s="27"/>
      <c r="AK9" s="27">
        <v>310</v>
      </c>
      <c r="AL9" s="27"/>
      <c r="AM9" s="27">
        <v>1790</v>
      </c>
      <c r="AN9" s="27"/>
      <c r="AO9" s="27">
        <v>270</v>
      </c>
      <c r="AP9" s="27"/>
      <c r="AQ9" s="27"/>
      <c r="AR9" s="27"/>
      <c r="AS9" s="36"/>
      <c r="AT9" s="36"/>
      <c r="AU9" s="36">
        <v>10</v>
      </c>
      <c r="AV9" s="36"/>
      <c r="AW9" s="36">
        <v>230</v>
      </c>
      <c r="AX9" s="36"/>
      <c r="AY9" s="36">
        <v>180</v>
      </c>
      <c r="AZ9" s="36"/>
      <c r="BA9" s="73"/>
      <c r="BB9" s="37"/>
      <c r="BC9" s="73"/>
      <c r="BD9" s="27"/>
      <c r="BE9" s="27"/>
      <c r="BF9" s="28"/>
      <c r="BG9" s="27"/>
      <c r="BH9" s="28"/>
      <c r="BI9" s="73"/>
      <c r="BJ9" s="27"/>
      <c r="BK9" s="73"/>
      <c r="BL9" s="27"/>
      <c r="BM9" s="27">
        <v>1100</v>
      </c>
      <c r="BN9" s="27"/>
      <c r="BO9" s="27"/>
      <c r="BP9" s="27"/>
      <c r="BQ9" s="27">
        <v>3200</v>
      </c>
      <c r="BR9" s="27"/>
      <c r="BS9" s="27">
        <v>170</v>
      </c>
      <c r="BT9" s="27"/>
      <c r="BU9" s="27">
        <v>70</v>
      </c>
      <c r="BV9" s="27"/>
      <c r="BW9" s="27">
        <v>140</v>
      </c>
      <c r="BX9" s="27"/>
      <c r="BY9" s="27">
        <v>270</v>
      </c>
      <c r="BZ9" s="28"/>
      <c r="CA9" s="36">
        <v>170</v>
      </c>
      <c r="CB9" s="36"/>
      <c r="CC9" s="27">
        <v>210</v>
      </c>
      <c r="CD9" s="38"/>
      <c r="CE9" s="36">
        <v>180</v>
      </c>
      <c r="CF9" s="27"/>
      <c r="CG9" s="27">
        <v>750</v>
      </c>
      <c r="CH9" s="27"/>
      <c r="CI9" s="76"/>
      <c r="CJ9" s="36">
        <v>190</v>
      </c>
      <c r="CK9" s="27"/>
      <c r="CL9" s="45"/>
      <c r="CM9" s="45"/>
      <c r="CN9" s="46"/>
      <c r="CO9" s="46"/>
      <c r="CP9" s="46">
        <v>195</v>
      </c>
      <c r="CQ9" s="46"/>
      <c r="CR9" s="46">
        <v>15</v>
      </c>
      <c r="CS9" s="46"/>
      <c r="CT9" s="46">
        <v>1200</v>
      </c>
      <c r="CU9" s="46"/>
      <c r="CV9" s="46">
        <v>200</v>
      </c>
      <c r="CW9" s="26"/>
      <c r="CX9" s="47">
        <v>115</v>
      </c>
      <c r="CY9" s="47"/>
      <c r="CZ9" s="79"/>
      <c r="DA9" s="47"/>
      <c r="DB9" s="47">
        <v>345</v>
      </c>
      <c r="DC9" s="47"/>
      <c r="DD9" s="47">
        <v>214</v>
      </c>
      <c r="DE9" s="47"/>
      <c r="DF9" s="48">
        <v>210</v>
      </c>
      <c r="DG9" s="48"/>
      <c r="DH9" s="34">
        <v>114</v>
      </c>
      <c r="DI9" s="34"/>
      <c r="DJ9" s="49"/>
      <c r="DK9" s="49"/>
      <c r="DL9" s="34"/>
      <c r="DM9" s="34"/>
      <c r="DN9" s="34">
        <v>146</v>
      </c>
      <c r="DO9" s="34"/>
      <c r="DP9" s="34">
        <v>109</v>
      </c>
      <c r="DQ9" s="34"/>
      <c r="DR9" s="34">
        <v>158</v>
      </c>
      <c r="DS9" s="34"/>
      <c r="DT9" s="34">
        <v>471</v>
      </c>
      <c r="DU9" s="34"/>
      <c r="DV9" s="34">
        <v>627</v>
      </c>
      <c r="DW9" s="34"/>
      <c r="DX9" s="34">
        <v>74</v>
      </c>
      <c r="DY9" s="34"/>
      <c r="DZ9" s="34">
        <v>285</v>
      </c>
      <c r="EA9" s="34"/>
      <c r="EB9" s="34">
        <v>223</v>
      </c>
      <c r="EC9" s="34"/>
      <c r="ED9" s="34">
        <v>52</v>
      </c>
      <c r="EE9" s="34"/>
      <c r="EF9" s="34"/>
      <c r="EG9" s="34"/>
      <c r="EH9" s="34"/>
      <c r="EI9" s="34"/>
      <c r="EJ9" s="34"/>
      <c r="EK9" s="34"/>
      <c r="EL9" s="34">
        <v>86</v>
      </c>
      <c r="EM9" s="27"/>
      <c r="EN9" s="27">
        <v>74</v>
      </c>
      <c r="EP9" s="27">
        <v>146</v>
      </c>
      <c r="ER9" s="27">
        <v>3610</v>
      </c>
      <c r="ES9" s="27"/>
      <c r="ET9" s="27">
        <v>464</v>
      </c>
      <c r="EU9" s="27"/>
      <c r="EV9" s="27">
        <v>313</v>
      </c>
      <c r="EX9" s="27">
        <v>148</v>
      </c>
      <c r="EZ9" s="27">
        <v>294</v>
      </c>
      <c r="FA9" s="27"/>
      <c r="FB9" s="27">
        <v>63</v>
      </c>
      <c r="FC9" s="27"/>
      <c r="FD9" s="27">
        <v>985</v>
      </c>
      <c r="FF9" s="27">
        <f>AVERAGE(216,243)</f>
        <v>229.5</v>
      </c>
      <c r="FG9" s="27" t="s">
        <v>10</v>
      </c>
      <c r="FH9" s="27">
        <v>285</v>
      </c>
      <c r="FJ9" s="27">
        <v>74</v>
      </c>
      <c r="FL9" s="27">
        <v>74</v>
      </c>
      <c r="FN9" s="27">
        <v>836</v>
      </c>
      <c r="FP9" s="27">
        <v>408</v>
      </c>
      <c r="FQ9" s="27"/>
      <c r="FR9" s="27">
        <f>AVERAGE(243, 228)</f>
        <v>235.5</v>
      </c>
      <c r="FS9" s="27" t="s">
        <v>10</v>
      </c>
      <c r="FT9" s="27">
        <v>282</v>
      </c>
      <c r="FU9" s="27"/>
      <c r="FV9" s="27">
        <v>228</v>
      </c>
      <c r="FW9" s="27"/>
      <c r="FX9" s="27">
        <v>1020</v>
      </c>
      <c r="FY9" s="27"/>
      <c r="FZ9" s="27">
        <v>199</v>
      </c>
      <c r="GA9" s="27"/>
      <c r="GB9" s="27">
        <v>399</v>
      </c>
      <c r="GC9" s="27"/>
      <c r="GD9" s="27">
        <v>158</v>
      </c>
      <c r="GE9" s="27"/>
      <c r="GF9" s="27">
        <v>323</v>
      </c>
      <c r="GG9" s="27"/>
      <c r="GH9" s="27">
        <v>5480</v>
      </c>
      <c r="GI9" s="27"/>
      <c r="GJ9" s="27">
        <v>265</v>
      </c>
      <c r="GK9" s="27" t="s">
        <v>158</v>
      </c>
      <c r="GL9" s="27">
        <v>135</v>
      </c>
      <c r="GM9" s="27"/>
      <c r="GN9" s="27">
        <v>464</v>
      </c>
      <c r="GO9" s="27"/>
      <c r="GP9" s="27">
        <v>259</v>
      </c>
      <c r="GQ9" s="27"/>
      <c r="GR9" s="27">
        <v>246</v>
      </c>
      <c r="GS9" s="27"/>
      <c r="GT9" s="27" t="s">
        <v>160</v>
      </c>
      <c r="GU9" s="27"/>
      <c r="GV9" s="27">
        <v>63</v>
      </c>
      <c r="GW9" s="27"/>
      <c r="GX9" s="27">
        <v>52</v>
      </c>
      <c r="GY9" s="27"/>
      <c r="GZ9" s="27">
        <v>419</v>
      </c>
      <c r="HA9" s="27"/>
      <c r="HB9" s="27">
        <v>256</v>
      </c>
      <c r="HC9" s="27" t="s">
        <v>158</v>
      </c>
      <c r="HD9" s="73"/>
      <c r="HE9" s="27"/>
      <c r="HF9" s="27">
        <v>121</v>
      </c>
      <c r="HG9" s="27"/>
      <c r="HH9" s="27">
        <v>305</v>
      </c>
      <c r="HI9" s="27" t="s">
        <v>158</v>
      </c>
      <c r="HJ9" s="27">
        <v>464</v>
      </c>
      <c r="HK9" s="27"/>
      <c r="HL9" s="27">
        <v>275</v>
      </c>
      <c r="HM9" s="27"/>
      <c r="HN9" s="27">
        <v>709</v>
      </c>
      <c r="HO9" s="27"/>
      <c r="HP9" s="27">
        <v>62</v>
      </c>
      <c r="HQ9" s="27"/>
      <c r="HR9" s="27">
        <v>148</v>
      </c>
      <c r="HS9" s="27"/>
      <c r="HT9" s="27">
        <v>1660</v>
      </c>
      <c r="HU9" s="27"/>
      <c r="HV9" s="27">
        <v>689</v>
      </c>
      <c r="HW9" s="27"/>
      <c r="HX9" s="27">
        <v>63</v>
      </c>
      <c r="HZ9" s="27">
        <v>63</v>
      </c>
      <c r="IA9" s="2" t="s">
        <v>158</v>
      </c>
      <c r="IB9" s="27">
        <v>98</v>
      </c>
      <c r="ID9" s="27">
        <v>41</v>
      </c>
      <c r="IF9" s="27">
        <v>161</v>
      </c>
      <c r="IH9" s="51">
        <v>201</v>
      </c>
      <c r="IJ9" s="27">
        <v>265</v>
      </c>
      <c r="IL9" s="51">
        <v>173</v>
      </c>
      <c r="IM9" s="27"/>
      <c r="IN9" s="51">
        <v>110</v>
      </c>
      <c r="IO9" s="27"/>
      <c r="IP9" s="27">
        <v>537</v>
      </c>
      <c r="IQ9" s="27"/>
      <c r="IR9" s="51">
        <v>86</v>
      </c>
      <c r="IS9" s="27"/>
      <c r="IT9" s="27">
        <v>216</v>
      </c>
      <c r="IU9" s="2" t="s">
        <v>158</v>
      </c>
      <c r="IV9" s="27">
        <v>1850</v>
      </c>
      <c r="IW9" s="27"/>
      <c r="IX9" s="27">
        <v>238</v>
      </c>
      <c r="IY9" s="27"/>
      <c r="IZ9" s="27">
        <v>175</v>
      </c>
      <c r="JA9" s="27" t="s">
        <v>158</v>
      </c>
      <c r="JB9" s="27">
        <v>537</v>
      </c>
      <c r="JC9" s="27"/>
      <c r="JD9" s="27">
        <v>250</v>
      </c>
      <c r="JE9" s="27"/>
      <c r="JF9" s="27">
        <v>160</v>
      </c>
      <c r="JG9" s="27"/>
      <c r="JH9" s="27">
        <v>175</v>
      </c>
      <c r="JI9" s="27"/>
      <c r="JJ9" s="27">
        <v>131</v>
      </c>
      <c r="JK9" s="27"/>
      <c r="JL9" s="27">
        <v>226</v>
      </c>
      <c r="JM9" s="27"/>
      <c r="JN9" s="27">
        <v>228</v>
      </c>
      <c r="JO9" s="27"/>
      <c r="JP9" s="91">
        <v>288</v>
      </c>
      <c r="JQ9" s="91"/>
      <c r="JR9" s="91">
        <v>108</v>
      </c>
      <c r="JS9" s="91"/>
      <c r="JT9" s="91">
        <v>110</v>
      </c>
      <c r="JU9" s="91"/>
      <c r="JV9" s="91">
        <v>20</v>
      </c>
      <c r="JW9" s="91" t="s">
        <v>158</v>
      </c>
      <c r="JX9" s="91">
        <v>121</v>
      </c>
      <c r="JY9" s="91"/>
      <c r="JZ9" s="91">
        <v>243</v>
      </c>
      <c r="KA9" s="91" t="s">
        <v>158</v>
      </c>
      <c r="KB9" s="91">
        <v>11200</v>
      </c>
      <c r="KC9" s="91"/>
      <c r="KD9" s="91">
        <v>278</v>
      </c>
      <c r="KE9" s="91"/>
      <c r="KF9" s="91">
        <v>262</v>
      </c>
      <c r="KG9" s="91"/>
      <c r="KH9" s="91">
        <v>73</v>
      </c>
      <c r="KI9" s="91"/>
      <c r="KJ9" s="91">
        <v>1920</v>
      </c>
      <c r="KK9" s="91"/>
      <c r="KL9" s="91">
        <v>98</v>
      </c>
      <c r="KM9" s="91"/>
      <c r="KN9" s="26">
        <v>201</v>
      </c>
      <c r="KO9" s="26"/>
      <c r="KP9" s="26">
        <v>119</v>
      </c>
      <c r="KQ9" s="26"/>
      <c r="KR9" s="26">
        <v>110</v>
      </c>
      <c r="KS9" s="26"/>
      <c r="KT9" s="26">
        <v>63</v>
      </c>
      <c r="KU9" s="26"/>
      <c r="KV9" s="47">
        <v>1620</v>
      </c>
      <c r="KW9" s="26"/>
      <c r="KX9" s="26">
        <v>199</v>
      </c>
      <c r="KY9" s="26"/>
      <c r="KZ9" s="26">
        <v>246</v>
      </c>
      <c r="LA9" s="26"/>
      <c r="LB9" s="26">
        <v>697</v>
      </c>
      <c r="LC9" s="26" t="s">
        <v>158</v>
      </c>
      <c r="LD9" s="26">
        <v>317</v>
      </c>
      <c r="LE9" s="26"/>
      <c r="LF9" s="26">
        <v>20</v>
      </c>
      <c r="LG9" s="26"/>
      <c r="LH9" s="26">
        <v>24200</v>
      </c>
      <c r="LI9" s="26"/>
      <c r="LJ9" s="27">
        <v>160</v>
      </c>
      <c r="LK9" s="27"/>
      <c r="LL9" s="27">
        <v>166</v>
      </c>
      <c r="LM9" s="27"/>
      <c r="LN9" s="27">
        <v>243</v>
      </c>
      <c r="LO9" s="27" t="s">
        <v>158</v>
      </c>
      <c r="LP9" s="27">
        <v>31</v>
      </c>
      <c r="LQ9" s="27"/>
      <c r="LR9" s="27">
        <v>20</v>
      </c>
      <c r="LS9" s="27"/>
      <c r="LT9" s="27">
        <v>2100</v>
      </c>
      <c r="LU9" s="27"/>
      <c r="LV9" s="27">
        <v>269</v>
      </c>
      <c r="LW9" s="27"/>
      <c r="LX9" s="27">
        <v>435</v>
      </c>
      <c r="LY9" s="27"/>
      <c r="LZ9" s="27">
        <v>613</v>
      </c>
      <c r="MA9" s="27"/>
      <c r="MB9" s="27">
        <v>327</v>
      </c>
      <c r="MC9" s="27"/>
      <c r="MD9" s="27">
        <v>97</v>
      </c>
      <c r="ME9" s="27"/>
      <c r="MF9" s="27">
        <v>1050</v>
      </c>
      <c r="MH9" s="115">
        <v>7270</v>
      </c>
      <c r="MJ9" s="115">
        <v>121</v>
      </c>
      <c r="ML9" s="115">
        <v>134</v>
      </c>
      <c r="MN9" s="115">
        <v>41</v>
      </c>
      <c r="MO9" s="2" t="s">
        <v>158</v>
      </c>
      <c r="MP9" s="115">
        <v>63</v>
      </c>
      <c r="MR9" s="115">
        <v>1990</v>
      </c>
      <c r="MT9" s="115">
        <v>86</v>
      </c>
      <c r="MV9" s="115">
        <v>20</v>
      </c>
      <c r="MX9" s="115">
        <v>275</v>
      </c>
      <c r="MY9" s="2" t="s">
        <v>158</v>
      </c>
      <c r="MZ9" s="115">
        <v>41</v>
      </c>
      <c r="NB9" s="115">
        <v>128</v>
      </c>
      <c r="ND9" s="115">
        <v>135</v>
      </c>
    </row>
    <row r="10" spans="1:369" ht="15" customHeight="1" x14ac:dyDescent="0.35">
      <c r="A10" s="18" t="s">
        <v>20</v>
      </c>
      <c r="B10" s="18" t="s">
        <v>21</v>
      </c>
      <c r="C10" s="18" t="s">
        <v>19</v>
      </c>
      <c r="D10" s="19">
        <v>9</v>
      </c>
      <c r="E10" s="27">
        <v>140</v>
      </c>
      <c r="F10" s="27"/>
      <c r="G10" s="27">
        <v>60</v>
      </c>
      <c r="H10" s="28"/>
      <c r="I10" s="27">
        <v>440</v>
      </c>
      <c r="J10" s="27"/>
      <c r="K10" s="27">
        <v>2400</v>
      </c>
      <c r="L10" s="27"/>
      <c r="M10" s="27">
        <v>60</v>
      </c>
      <c r="N10" s="27"/>
      <c r="O10" s="27">
        <v>200</v>
      </c>
      <c r="P10" s="27"/>
      <c r="Q10" s="27">
        <v>3500</v>
      </c>
      <c r="R10" s="27"/>
      <c r="S10" s="27"/>
      <c r="T10" s="27"/>
      <c r="U10" s="27"/>
      <c r="V10" s="27"/>
      <c r="W10" s="27">
        <f>AVERAGE(5,20)</f>
        <v>12.5</v>
      </c>
      <c r="X10" s="27" t="s">
        <v>10</v>
      </c>
      <c r="Y10" s="27">
        <v>10</v>
      </c>
      <c r="Z10" s="27"/>
      <c r="AA10" s="27">
        <v>30</v>
      </c>
      <c r="AB10" s="27"/>
      <c r="AC10" s="27">
        <v>120</v>
      </c>
      <c r="AD10" s="27"/>
      <c r="AE10" s="27">
        <v>200</v>
      </c>
      <c r="AF10" s="27"/>
      <c r="AG10" s="27">
        <v>190</v>
      </c>
      <c r="AH10" s="27"/>
      <c r="AI10" s="27">
        <v>12000</v>
      </c>
      <c r="AJ10" s="27"/>
      <c r="AK10" s="27">
        <v>30</v>
      </c>
      <c r="AL10" s="27"/>
      <c r="AM10" s="27">
        <v>60</v>
      </c>
      <c r="AN10" s="27"/>
      <c r="AO10" s="27">
        <v>480</v>
      </c>
      <c r="AP10" s="27"/>
      <c r="AQ10" s="27"/>
      <c r="AR10" s="27"/>
      <c r="AS10" s="36"/>
      <c r="AT10" s="36"/>
      <c r="AU10" s="36" t="s">
        <v>16</v>
      </c>
      <c r="AV10" s="36"/>
      <c r="AW10" s="36">
        <v>20</v>
      </c>
      <c r="AX10" s="36"/>
      <c r="AY10" s="36">
        <v>170</v>
      </c>
      <c r="AZ10" s="36"/>
      <c r="BA10" s="27">
        <v>260</v>
      </c>
      <c r="BB10" s="37"/>
      <c r="BC10" s="27">
        <v>220</v>
      </c>
      <c r="BD10" s="27"/>
      <c r="BE10" s="27"/>
      <c r="BF10" s="28"/>
      <c r="BG10" s="27"/>
      <c r="BH10" s="28"/>
      <c r="BI10" s="27">
        <v>160</v>
      </c>
      <c r="BJ10" s="27"/>
      <c r="BK10" s="27">
        <v>50</v>
      </c>
      <c r="BL10" s="27"/>
      <c r="BM10" s="27">
        <v>70</v>
      </c>
      <c r="BN10" s="27"/>
      <c r="BO10" s="27"/>
      <c r="BP10" s="27"/>
      <c r="BQ10" s="27">
        <v>2500</v>
      </c>
      <c r="BR10" s="27"/>
      <c r="BS10" s="27">
        <v>40</v>
      </c>
      <c r="BT10" s="27"/>
      <c r="BU10" s="27">
        <v>50</v>
      </c>
      <c r="BV10" s="27"/>
      <c r="BW10" s="27">
        <v>40</v>
      </c>
      <c r="BX10" s="27"/>
      <c r="BY10" s="27">
        <v>30</v>
      </c>
      <c r="BZ10" s="28"/>
      <c r="CA10" s="36">
        <v>220</v>
      </c>
      <c r="CB10" s="36"/>
      <c r="CC10" s="27">
        <v>300</v>
      </c>
      <c r="CD10" s="38"/>
      <c r="CE10" s="36">
        <f>(180+390)/2</f>
        <v>285</v>
      </c>
      <c r="CF10" s="27" t="s">
        <v>10</v>
      </c>
      <c r="CG10" s="27">
        <v>400</v>
      </c>
      <c r="CH10" s="27"/>
      <c r="CI10" s="31">
        <v>130</v>
      </c>
      <c r="CJ10" s="76"/>
      <c r="CK10" s="27"/>
      <c r="CL10" s="45"/>
      <c r="CM10" s="45"/>
      <c r="CN10" s="46"/>
      <c r="CO10" s="46"/>
      <c r="CP10" s="46">
        <v>5</v>
      </c>
      <c r="CQ10" s="46"/>
      <c r="CR10" s="77"/>
      <c r="CS10" s="46"/>
      <c r="CT10" s="46">
        <v>200</v>
      </c>
      <c r="CU10" s="46"/>
      <c r="CV10" s="46">
        <v>210</v>
      </c>
      <c r="CW10" s="26"/>
      <c r="CX10" s="47">
        <v>180</v>
      </c>
      <c r="CY10" s="47"/>
      <c r="CZ10" s="47">
        <v>90</v>
      </c>
      <c r="DA10" s="47"/>
      <c r="DB10" s="47">
        <v>88.2</v>
      </c>
      <c r="DC10" s="47"/>
      <c r="DD10" s="47">
        <v>47.2</v>
      </c>
      <c r="DE10" s="47"/>
      <c r="DF10" s="48">
        <v>102</v>
      </c>
      <c r="DG10" s="48"/>
      <c r="DH10" s="34">
        <v>44.3</v>
      </c>
      <c r="DI10" s="34"/>
      <c r="DJ10" s="49"/>
      <c r="DK10" s="49"/>
      <c r="DL10" s="34"/>
      <c r="DM10" s="34"/>
      <c r="DN10" s="81"/>
      <c r="DO10" s="34"/>
      <c r="DP10" s="34" t="s">
        <v>16</v>
      </c>
      <c r="DQ10" s="34"/>
      <c r="DR10" s="81" t="s">
        <v>6</v>
      </c>
      <c r="DS10" s="34"/>
      <c r="DT10" s="34">
        <v>52</v>
      </c>
      <c r="DU10" s="34"/>
      <c r="DV10" s="81" t="s">
        <v>6</v>
      </c>
      <c r="DW10" s="34"/>
      <c r="DX10" s="34">
        <v>173</v>
      </c>
      <c r="DY10" s="34"/>
      <c r="DZ10" s="34">
        <v>211</v>
      </c>
      <c r="EA10" s="34"/>
      <c r="EB10" s="34">
        <v>41</v>
      </c>
      <c r="EC10" s="34"/>
      <c r="ED10" s="34">
        <v>85</v>
      </c>
      <c r="EE10" s="34"/>
      <c r="EF10" s="34"/>
      <c r="EG10" s="34"/>
      <c r="EH10" s="34"/>
      <c r="EI10" s="34"/>
      <c r="EJ10" s="34"/>
      <c r="EK10" s="34"/>
      <c r="EL10" s="34">
        <f>AVERAGE(10,30)</f>
        <v>20</v>
      </c>
      <c r="EM10" s="27" t="s">
        <v>10</v>
      </c>
      <c r="EN10" s="27">
        <v>20</v>
      </c>
      <c r="EP10" s="73"/>
      <c r="ER10" s="27">
        <v>97</v>
      </c>
      <c r="ES10" s="27"/>
      <c r="ET10" s="27">
        <v>171</v>
      </c>
      <c r="EU10" s="27"/>
      <c r="EV10" s="27">
        <v>171</v>
      </c>
      <c r="EX10" s="27">
        <v>121</v>
      </c>
      <c r="EZ10" s="27">
        <v>74</v>
      </c>
      <c r="FA10" s="27"/>
      <c r="FB10" s="27">
        <v>41</v>
      </c>
      <c r="FC10" s="27"/>
      <c r="FD10" s="27">
        <v>19900</v>
      </c>
      <c r="FF10" s="27">
        <v>63</v>
      </c>
      <c r="FH10" s="27">
        <f>AVERAGE(213,98)</f>
        <v>155.5</v>
      </c>
      <c r="FI10" s="27" t="s">
        <v>10</v>
      </c>
      <c r="FJ10" s="73"/>
      <c r="FL10" s="27">
        <v>31</v>
      </c>
      <c r="FN10" s="27">
        <v>31</v>
      </c>
      <c r="FP10" s="27">
        <v>86</v>
      </c>
      <c r="FQ10" s="27"/>
      <c r="FR10" s="27">
        <v>24200</v>
      </c>
      <c r="FS10" s="27"/>
      <c r="FT10" s="27">
        <v>85</v>
      </c>
      <c r="FU10" s="27"/>
      <c r="FV10" s="27">
        <v>52</v>
      </c>
      <c r="FW10" s="27"/>
      <c r="FX10" s="27">
        <v>1100</v>
      </c>
      <c r="FY10" s="27"/>
      <c r="FZ10" s="27">
        <f>AVERAGE(211,134)</f>
        <v>172.5</v>
      </c>
      <c r="GA10" s="27" t="s">
        <v>10</v>
      </c>
      <c r="GB10" s="27">
        <v>292</v>
      </c>
      <c r="GC10" s="27"/>
      <c r="GD10" s="27">
        <v>30</v>
      </c>
      <c r="GE10" s="27"/>
      <c r="GF10" s="27">
        <v>20</v>
      </c>
      <c r="GG10" s="27"/>
      <c r="GH10" s="27">
        <v>4610</v>
      </c>
      <c r="GI10" s="27"/>
      <c r="GJ10" s="27">
        <v>31</v>
      </c>
      <c r="GK10" s="27"/>
      <c r="GL10" s="27">
        <v>52</v>
      </c>
      <c r="GM10" s="27"/>
      <c r="GN10" s="27">
        <v>173</v>
      </c>
      <c r="GO10" s="27" t="s">
        <v>158</v>
      </c>
      <c r="GP10" s="27">
        <v>98</v>
      </c>
      <c r="GQ10" s="27"/>
      <c r="GR10" s="27">
        <v>537</v>
      </c>
      <c r="GS10" s="27"/>
      <c r="GT10" s="27">
        <v>221</v>
      </c>
      <c r="GU10" s="27"/>
      <c r="GV10" s="27">
        <v>97</v>
      </c>
      <c r="GW10" s="27"/>
      <c r="GX10" s="27" t="s">
        <v>16</v>
      </c>
      <c r="GY10" s="27"/>
      <c r="GZ10" s="73"/>
      <c r="HA10" s="27"/>
      <c r="HB10" s="27">
        <v>74</v>
      </c>
      <c r="HC10" s="27"/>
      <c r="HD10" s="27">
        <v>86</v>
      </c>
      <c r="HE10" s="27"/>
      <c r="HF10" s="27">
        <v>31</v>
      </c>
      <c r="HG10" s="27"/>
      <c r="HH10" s="27">
        <v>98</v>
      </c>
      <c r="HI10" s="27"/>
      <c r="HJ10" s="27">
        <v>85</v>
      </c>
      <c r="HK10" s="27" t="s">
        <v>158</v>
      </c>
      <c r="HL10" s="73"/>
      <c r="HM10" s="27"/>
      <c r="HN10" s="27">
        <v>336</v>
      </c>
      <c r="HO10" s="27"/>
      <c r="HP10" s="27">
        <v>41</v>
      </c>
      <c r="HQ10" s="27"/>
      <c r="HR10" s="27">
        <v>31</v>
      </c>
      <c r="HS10" s="27"/>
      <c r="HT10" s="27">
        <v>243</v>
      </c>
      <c r="HU10" s="27"/>
      <c r="HV10" s="27">
        <v>41</v>
      </c>
      <c r="HW10" s="27"/>
      <c r="HX10" s="27">
        <v>10</v>
      </c>
      <c r="HZ10" s="27" t="s">
        <v>16</v>
      </c>
      <c r="IB10" s="27">
        <v>10</v>
      </c>
      <c r="ID10" s="27" t="s">
        <v>16</v>
      </c>
      <c r="IF10" s="27">
        <v>41</v>
      </c>
      <c r="IH10" s="51">
        <v>31</v>
      </c>
      <c r="IJ10" s="27">
        <v>31</v>
      </c>
      <c r="IL10" s="27">
        <v>86</v>
      </c>
      <c r="IM10" s="27"/>
      <c r="IN10" s="51">
        <v>20</v>
      </c>
      <c r="IO10" s="27"/>
      <c r="IP10" s="27">
        <v>379</v>
      </c>
      <c r="IQ10" s="27" t="s">
        <v>158</v>
      </c>
      <c r="IR10" s="51">
        <v>20</v>
      </c>
      <c r="IS10" s="27"/>
      <c r="IT10" s="27">
        <v>41</v>
      </c>
      <c r="IV10" s="27">
        <v>85</v>
      </c>
      <c r="IW10" s="27"/>
      <c r="IX10" s="27">
        <v>10</v>
      </c>
      <c r="IY10" s="27" t="s">
        <v>158</v>
      </c>
      <c r="IZ10" s="27">
        <v>52</v>
      </c>
      <c r="JA10" s="27"/>
      <c r="JB10" s="27">
        <v>98</v>
      </c>
      <c r="JC10" s="27"/>
      <c r="JD10" s="27">
        <v>10</v>
      </c>
      <c r="JE10" s="27"/>
      <c r="JF10" s="27">
        <v>41</v>
      </c>
      <c r="JG10" s="27"/>
      <c r="JH10" s="27" t="s">
        <v>16</v>
      </c>
      <c r="JI10" s="27"/>
      <c r="JJ10" s="27">
        <v>30</v>
      </c>
      <c r="JK10" s="27"/>
      <c r="JL10" s="73"/>
      <c r="JM10" s="27"/>
      <c r="JN10" s="73"/>
      <c r="JO10" s="27"/>
      <c r="JP10" s="91">
        <v>158</v>
      </c>
      <c r="JQ10" s="91" t="s">
        <v>158</v>
      </c>
      <c r="JR10" s="91">
        <v>20</v>
      </c>
      <c r="JS10" s="91"/>
      <c r="JT10" s="91">
        <v>10</v>
      </c>
      <c r="JU10" s="91"/>
      <c r="JV10" s="92"/>
      <c r="JW10" s="91"/>
      <c r="JX10" s="92"/>
      <c r="JY10" s="91"/>
      <c r="JZ10" s="92"/>
      <c r="KA10" s="91"/>
      <c r="KB10" s="92"/>
      <c r="KC10" s="91"/>
      <c r="KD10" s="91">
        <v>20</v>
      </c>
      <c r="KE10" s="91"/>
      <c r="KF10" s="91">
        <v>97</v>
      </c>
      <c r="KG10" s="91"/>
      <c r="KH10" s="91">
        <v>41</v>
      </c>
      <c r="KI10" s="91"/>
      <c r="KJ10" s="91">
        <v>697</v>
      </c>
      <c r="KK10" s="91"/>
      <c r="KL10" s="91">
        <v>97</v>
      </c>
      <c r="KM10" s="91"/>
      <c r="KN10" s="26">
        <v>41</v>
      </c>
      <c r="KO10" s="26"/>
      <c r="KP10" s="26">
        <v>63</v>
      </c>
      <c r="KQ10" s="26"/>
      <c r="KR10" s="26" t="s">
        <v>16</v>
      </c>
      <c r="KS10" s="26"/>
      <c r="KT10" s="26">
        <v>31</v>
      </c>
      <c r="KU10" s="26" t="s">
        <v>158</v>
      </c>
      <c r="KV10" s="26">
        <v>10</v>
      </c>
      <c r="KW10" s="26"/>
      <c r="KX10" s="79"/>
      <c r="KY10" s="26"/>
      <c r="KZ10" s="26">
        <v>74</v>
      </c>
      <c r="LA10" s="26"/>
      <c r="LB10" s="26">
        <v>173</v>
      </c>
      <c r="LC10" s="26"/>
      <c r="LD10" s="26">
        <v>63</v>
      </c>
      <c r="LE10" s="26"/>
      <c r="LF10" s="26" t="s">
        <v>16</v>
      </c>
      <c r="LG10" s="26"/>
      <c r="LH10" s="26">
        <v>41</v>
      </c>
      <c r="LI10" s="26"/>
      <c r="LJ10" s="27">
        <v>609</v>
      </c>
      <c r="LK10" s="27"/>
      <c r="LL10" s="27">
        <v>20</v>
      </c>
      <c r="LM10" s="27"/>
      <c r="LN10" s="27">
        <v>20</v>
      </c>
      <c r="LO10" s="27"/>
      <c r="LP10" s="27">
        <v>10</v>
      </c>
      <c r="LQ10" s="27"/>
      <c r="LR10" s="27">
        <v>160</v>
      </c>
      <c r="LS10" s="27"/>
      <c r="LT10" s="73"/>
      <c r="LU10" s="27"/>
      <c r="LV10" s="73"/>
      <c r="LW10" s="27"/>
      <c r="LX10" s="27">
        <v>269</v>
      </c>
      <c r="LY10" s="27"/>
      <c r="LZ10" s="27">
        <v>121</v>
      </c>
      <c r="MA10" s="27"/>
      <c r="MB10" s="27">
        <v>20</v>
      </c>
      <c r="MC10" s="27"/>
      <c r="MD10" s="27">
        <v>74</v>
      </c>
      <c r="ME10" s="27"/>
      <c r="MF10" s="27">
        <v>143</v>
      </c>
      <c r="MH10" s="115">
        <v>41</v>
      </c>
      <c r="MJ10" s="115">
        <v>20</v>
      </c>
      <c r="ML10" s="115">
        <v>10</v>
      </c>
      <c r="MM10" s="2" t="s">
        <v>158</v>
      </c>
      <c r="MN10" s="115">
        <v>20</v>
      </c>
      <c r="MP10" s="115">
        <v>122</v>
      </c>
      <c r="MR10" s="110"/>
      <c r="MT10" s="115">
        <v>63</v>
      </c>
      <c r="MV10" s="115">
        <v>86</v>
      </c>
      <c r="MX10" s="115">
        <v>108</v>
      </c>
      <c r="MZ10" s="115">
        <v>86</v>
      </c>
      <c r="NB10" s="115">
        <v>98</v>
      </c>
      <c r="ND10" s="115">
        <v>31</v>
      </c>
    </row>
    <row r="11" spans="1:369" ht="15" customHeight="1" x14ac:dyDescent="0.35">
      <c r="A11" s="18" t="s">
        <v>84</v>
      </c>
      <c r="B11" s="18" t="s">
        <v>22</v>
      </c>
      <c r="C11" s="18" t="s">
        <v>19</v>
      </c>
      <c r="D11" s="19">
        <v>12.9</v>
      </c>
      <c r="E11" s="27">
        <v>80</v>
      </c>
      <c r="F11" s="27"/>
      <c r="G11" s="27">
        <v>80</v>
      </c>
      <c r="H11" s="28"/>
      <c r="I11" s="27">
        <v>440</v>
      </c>
      <c r="J11" s="27"/>
      <c r="K11" s="27">
        <v>1120</v>
      </c>
      <c r="L11" s="27"/>
      <c r="M11" s="27">
        <v>10</v>
      </c>
      <c r="N11" s="27"/>
      <c r="O11" s="27">
        <v>230</v>
      </c>
      <c r="P11" s="27"/>
      <c r="Q11" s="27">
        <v>750</v>
      </c>
      <c r="R11" s="27"/>
      <c r="S11" s="27"/>
      <c r="T11" s="27"/>
      <c r="U11" s="27"/>
      <c r="V11" s="27"/>
      <c r="W11" s="27">
        <v>10</v>
      </c>
      <c r="X11" s="27"/>
      <c r="Y11" s="27" t="s">
        <v>16</v>
      </c>
      <c r="Z11" s="27" t="s">
        <v>10</v>
      </c>
      <c r="AA11" s="27" t="s">
        <v>16</v>
      </c>
      <c r="AB11" s="27"/>
      <c r="AC11" s="27">
        <v>40</v>
      </c>
      <c r="AD11" s="27"/>
      <c r="AE11" s="27">
        <v>60</v>
      </c>
      <c r="AF11" s="27"/>
      <c r="AG11" s="27">
        <v>20</v>
      </c>
      <c r="AH11" s="27"/>
      <c r="AI11" s="27">
        <v>1440</v>
      </c>
      <c r="AJ11" s="27"/>
      <c r="AK11" s="27">
        <v>10</v>
      </c>
      <c r="AL11" s="27"/>
      <c r="AM11" s="27">
        <v>10</v>
      </c>
      <c r="AN11" s="27"/>
      <c r="AO11" s="27">
        <v>100</v>
      </c>
      <c r="AP11" s="27"/>
      <c r="AQ11" s="27"/>
      <c r="AR11" s="27"/>
      <c r="AS11" s="36"/>
      <c r="AT11" s="36"/>
      <c r="AU11" s="36">
        <v>40</v>
      </c>
      <c r="AV11" s="36"/>
      <c r="AW11" s="36">
        <v>10</v>
      </c>
      <c r="AX11" s="36"/>
      <c r="AY11" s="36">
        <v>10</v>
      </c>
      <c r="AZ11" s="36"/>
      <c r="BA11" s="27">
        <v>40</v>
      </c>
      <c r="BB11" s="37"/>
      <c r="BC11" s="27">
        <v>30</v>
      </c>
      <c r="BD11" s="27"/>
      <c r="BE11" s="27"/>
      <c r="BF11" s="28"/>
      <c r="BG11" s="27"/>
      <c r="BH11" s="28"/>
      <c r="BI11" s="27">
        <v>100</v>
      </c>
      <c r="BJ11" s="27"/>
      <c r="BK11" s="27">
        <v>40</v>
      </c>
      <c r="BL11" s="27"/>
      <c r="BM11" s="27">
        <v>40</v>
      </c>
      <c r="BN11" s="27"/>
      <c r="BO11" s="27"/>
      <c r="BP11" s="27"/>
      <c r="BQ11" s="27">
        <v>270</v>
      </c>
      <c r="BR11" s="27"/>
      <c r="BS11" s="27">
        <v>10</v>
      </c>
      <c r="BT11" s="27"/>
      <c r="BU11" s="73"/>
      <c r="BV11" s="27"/>
      <c r="BW11" s="27">
        <v>40</v>
      </c>
      <c r="BX11" s="27"/>
      <c r="BY11" s="27">
        <v>40</v>
      </c>
      <c r="BZ11" s="28"/>
      <c r="CA11" s="36">
        <v>60</v>
      </c>
      <c r="CB11" s="36"/>
      <c r="CC11" s="73"/>
      <c r="CD11" s="38"/>
      <c r="CE11" s="36">
        <v>110</v>
      </c>
      <c r="CF11" s="27"/>
      <c r="CG11" s="27">
        <v>240</v>
      </c>
      <c r="CH11" s="32"/>
      <c r="CI11" s="31" t="s">
        <v>16</v>
      </c>
      <c r="CJ11" s="36">
        <v>20</v>
      </c>
      <c r="CK11" s="27"/>
      <c r="CL11" s="45"/>
      <c r="CM11" s="45"/>
      <c r="CN11" s="46"/>
      <c r="CO11" s="46"/>
      <c r="CP11" s="46">
        <v>10</v>
      </c>
      <c r="CQ11" s="46"/>
      <c r="CR11" s="77"/>
      <c r="CS11" s="46"/>
      <c r="CT11" s="46">
        <v>100</v>
      </c>
      <c r="CU11" s="46" t="s">
        <v>10</v>
      </c>
      <c r="CV11" s="46">
        <v>90</v>
      </c>
      <c r="CW11" s="26"/>
      <c r="CX11" s="47">
        <v>55</v>
      </c>
      <c r="CY11" s="47"/>
      <c r="CZ11" s="47">
        <v>110</v>
      </c>
      <c r="DA11" s="47"/>
      <c r="DB11" s="47">
        <v>60</v>
      </c>
      <c r="DC11" s="47"/>
      <c r="DD11" s="79"/>
      <c r="DE11" s="47"/>
      <c r="DF11" s="48">
        <v>35.4</v>
      </c>
      <c r="DG11" s="48"/>
      <c r="DH11" s="34">
        <v>23.3</v>
      </c>
      <c r="DI11" s="34"/>
      <c r="DJ11" s="49"/>
      <c r="DK11" s="49"/>
      <c r="DL11" s="34"/>
      <c r="DM11" s="34"/>
      <c r="DN11" s="34">
        <v>20</v>
      </c>
      <c r="DO11" s="34"/>
      <c r="DP11" s="34">
        <f>AVERAGE(10,20)</f>
        <v>15</v>
      </c>
      <c r="DQ11" s="34" t="s">
        <v>10</v>
      </c>
      <c r="DR11" s="34">
        <v>52</v>
      </c>
      <c r="DS11" s="34"/>
      <c r="DT11" s="34">
        <v>86</v>
      </c>
      <c r="DU11" s="34"/>
      <c r="DV11" s="34">
        <v>84</v>
      </c>
      <c r="DW11" s="34"/>
      <c r="DX11" s="34">
        <f>(301+158)/2</f>
        <v>229.5</v>
      </c>
      <c r="DY11" s="34" t="s">
        <v>10</v>
      </c>
      <c r="DZ11" s="34">
        <v>171</v>
      </c>
      <c r="EA11" s="34"/>
      <c r="EB11" s="34">
        <v>97</v>
      </c>
      <c r="EC11" s="34"/>
      <c r="ED11" s="34">
        <v>52</v>
      </c>
      <c r="EE11" s="34"/>
      <c r="EF11" s="34"/>
      <c r="EG11" s="34"/>
      <c r="EH11" s="34"/>
      <c r="EI11" s="34"/>
      <c r="EJ11" s="34"/>
      <c r="EK11" s="34"/>
      <c r="EL11" s="34">
        <v>10</v>
      </c>
      <c r="EM11" s="27"/>
      <c r="EN11" s="27">
        <f>AVERAGE(10,52)</f>
        <v>31</v>
      </c>
      <c r="EO11" s="27" t="s">
        <v>127</v>
      </c>
      <c r="EP11" s="27" t="s">
        <v>41</v>
      </c>
      <c r="ER11" s="27">
        <v>145</v>
      </c>
      <c r="ES11" s="27"/>
      <c r="ET11" s="27">
        <v>145</v>
      </c>
      <c r="EU11" s="27"/>
      <c r="EV11" s="27">
        <v>145</v>
      </c>
      <c r="EX11" s="27">
        <v>211</v>
      </c>
      <c r="EZ11" s="27">
        <v>41</v>
      </c>
      <c r="FA11" s="27"/>
      <c r="FB11" s="27">
        <v>52</v>
      </c>
      <c r="FC11" s="27"/>
      <c r="FD11" s="27">
        <v>3870</v>
      </c>
      <c r="FF11" s="27">
        <v>20</v>
      </c>
      <c r="FH11" s="27">
        <v>20</v>
      </c>
      <c r="FJ11" s="27">
        <v>31</v>
      </c>
      <c r="FL11" s="27" t="s">
        <v>41</v>
      </c>
      <c r="FM11" s="27" t="s">
        <v>10</v>
      </c>
      <c r="FN11" s="73"/>
      <c r="FP11" s="73"/>
      <c r="FQ11" s="27"/>
      <c r="FR11" s="27">
        <v>354</v>
      </c>
      <c r="FS11" s="27"/>
      <c r="FT11" s="27">
        <v>41</v>
      </c>
      <c r="FU11" s="27"/>
      <c r="FV11" s="27">
        <v>63</v>
      </c>
      <c r="FW11" s="27"/>
      <c r="FX11" s="27">
        <v>209</v>
      </c>
      <c r="FY11" s="27"/>
      <c r="FZ11" s="27">
        <v>143</v>
      </c>
      <c r="GA11" s="27"/>
      <c r="GB11" s="27">
        <v>74</v>
      </c>
      <c r="GC11" s="27"/>
      <c r="GD11" s="27">
        <v>10</v>
      </c>
      <c r="GE11" s="27" t="s">
        <v>158</v>
      </c>
      <c r="GF11" s="27">
        <v>10</v>
      </c>
      <c r="GG11" s="27"/>
      <c r="GH11" s="27">
        <v>2010</v>
      </c>
      <c r="GI11" s="27"/>
      <c r="GJ11" s="27">
        <v>20</v>
      </c>
      <c r="GK11" s="27"/>
      <c r="GL11" s="27">
        <v>74</v>
      </c>
      <c r="GM11" s="27"/>
      <c r="GN11" s="27">
        <v>213</v>
      </c>
      <c r="GO11" s="27"/>
      <c r="GP11" s="27">
        <v>288</v>
      </c>
      <c r="GQ11" s="27"/>
      <c r="GR11" s="27">
        <v>520</v>
      </c>
      <c r="GS11" s="27"/>
      <c r="GT11" s="27">
        <v>107</v>
      </c>
      <c r="GU11" s="27"/>
      <c r="GV11" s="27">
        <v>41</v>
      </c>
      <c r="GW11" s="27"/>
      <c r="GX11" s="27">
        <v>10</v>
      </c>
      <c r="GY11" s="27"/>
      <c r="GZ11" s="27">
        <v>74</v>
      </c>
      <c r="HA11" s="27"/>
      <c r="HB11" s="73"/>
      <c r="HC11" s="27"/>
      <c r="HD11" s="27">
        <v>20</v>
      </c>
      <c r="HE11" s="27"/>
      <c r="HF11" s="27">
        <v>10</v>
      </c>
      <c r="HG11" s="27"/>
      <c r="HH11" s="27">
        <v>272</v>
      </c>
      <c r="HI11" s="27"/>
      <c r="HJ11" s="27">
        <v>63</v>
      </c>
      <c r="HK11" s="27"/>
      <c r="HL11" s="27">
        <v>259</v>
      </c>
      <c r="HM11" s="27" t="s">
        <v>158</v>
      </c>
      <c r="HN11" s="27">
        <v>809</v>
      </c>
      <c r="HO11" s="27"/>
      <c r="HP11" s="27">
        <v>20</v>
      </c>
      <c r="HQ11" s="27"/>
      <c r="HR11" s="27">
        <v>63</v>
      </c>
      <c r="HS11" s="27"/>
      <c r="HT11" s="27">
        <v>31</v>
      </c>
      <c r="HU11" s="27"/>
      <c r="HV11" s="27">
        <v>20</v>
      </c>
      <c r="HW11" s="27"/>
      <c r="HX11" s="27">
        <v>10</v>
      </c>
      <c r="HZ11" s="27" t="s">
        <v>16</v>
      </c>
      <c r="IB11" s="27">
        <v>10</v>
      </c>
      <c r="IC11" s="2" t="s">
        <v>158</v>
      </c>
      <c r="ID11" s="27">
        <v>10</v>
      </c>
      <c r="IF11" s="27">
        <v>10</v>
      </c>
      <c r="IH11" s="51">
        <v>96</v>
      </c>
      <c r="IJ11" s="27">
        <v>145</v>
      </c>
      <c r="IL11" s="51">
        <v>161</v>
      </c>
      <c r="IM11" s="27"/>
      <c r="IN11" s="51">
        <v>74</v>
      </c>
      <c r="IO11" s="27"/>
      <c r="IP11" s="27">
        <v>122</v>
      </c>
      <c r="IQ11" s="27"/>
      <c r="IR11" s="51">
        <v>20</v>
      </c>
      <c r="IS11" s="27"/>
      <c r="IT11" s="27">
        <v>52</v>
      </c>
      <c r="IV11" s="27">
        <v>41</v>
      </c>
      <c r="IW11" s="27"/>
      <c r="IX11" s="27">
        <v>10</v>
      </c>
      <c r="IY11" s="27"/>
      <c r="IZ11" s="27" t="s">
        <v>16</v>
      </c>
      <c r="JA11" s="27"/>
      <c r="JB11" s="73"/>
      <c r="JC11" s="27"/>
      <c r="JD11" s="27">
        <v>134</v>
      </c>
      <c r="JE11" s="27"/>
      <c r="JF11" s="27">
        <v>98</v>
      </c>
      <c r="JG11" s="27"/>
      <c r="JH11" s="27">
        <v>98</v>
      </c>
      <c r="JI11" s="27"/>
      <c r="JJ11" s="27">
        <v>63</v>
      </c>
      <c r="JK11" s="27"/>
      <c r="JL11" s="27">
        <v>132</v>
      </c>
      <c r="JM11" s="27"/>
      <c r="JN11" s="27">
        <v>63</v>
      </c>
      <c r="JO11" s="27" t="s">
        <v>158</v>
      </c>
      <c r="JP11" s="91">
        <v>243</v>
      </c>
      <c r="JQ11" s="91" t="s">
        <v>158</v>
      </c>
      <c r="JR11" s="91">
        <v>10</v>
      </c>
      <c r="JS11" s="91"/>
      <c r="JT11" s="91">
        <v>52</v>
      </c>
      <c r="JU11" s="91"/>
      <c r="JV11" s="91" t="s">
        <v>16</v>
      </c>
      <c r="JW11" s="91"/>
      <c r="JX11" s="91">
        <v>20</v>
      </c>
      <c r="JY11" s="91"/>
      <c r="JZ11" s="91">
        <v>109</v>
      </c>
      <c r="KA11" s="91"/>
      <c r="KB11" s="91">
        <v>457</v>
      </c>
      <c r="KC11" s="91"/>
      <c r="KD11" s="91">
        <v>794</v>
      </c>
      <c r="KE11" s="91"/>
      <c r="KF11" s="91">
        <v>98</v>
      </c>
      <c r="KG11" s="91"/>
      <c r="KH11" s="91">
        <v>74</v>
      </c>
      <c r="KI11" s="91"/>
      <c r="KJ11" s="91">
        <v>1420</v>
      </c>
      <c r="KK11" s="91"/>
      <c r="KL11" s="91">
        <v>134</v>
      </c>
      <c r="KM11" s="91"/>
      <c r="KN11" s="79"/>
      <c r="KO11" s="26"/>
      <c r="KP11" s="26">
        <v>185</v>
      </c>
      <c r="KQ11" s="26"/>
      <c r="KR11" s="26" t="s">
        <v>16</v>
      </c>
      <c r="KS11" s="26"/>
      <c r="KT11" s="26">
        <v>74</v>
      </c>
      <c r="KU11" s="26"/>
      <c r="KV11" s="47">
        <v>441</v>
      </c>
      <c r="KW11" s="26"/>
      <c r="KX11" s="26">
        <v>145</v>
      </c>
      <c r="KY11" s="26" t="s">
        <v>158</v>
      </c>
      <c r="KZ11" s="26">
        <v>309</v>
      </c>
      <c r="LA11" s="26"/>
      <c r="LB11" s="26">
        <v>364</v>
      </c>
      <c r="LC11" s="26"/>
      <c r="LD11" s="26">
        <v>63</v>
      </c>
      <c r="LE11" s="26"/>
      <c r="LF11" s="26">
        <v>20</v>
      </c>
      <c r="LG11" s="26"/>
      <c r="LH11" s="26">
        <v>135</v>
      </c>
      <c r="LI11" s="26"/>
      <c r="LJ11" s="27">
        <v>601</v>
      </c>
      <c r="LK11" s="27"/>
      <c r="LL11" s="27">
        <v>30</v>
      </c>
      <c r="LM11" s="27"/>
      <c r="LN11" s="27">
        <v>379</v>
      </c>
      <c r="LO11" s="27"/>
      <c r="LP11" s="27">
        <v>20</v>
      </c>
      <c r="LQ11" s="27"/>
      <c r="LR11" s="27">
        <v>74</v>
      </c>
      <c r="LS11" s="27"/>
      <c r="LT11" s="27">
        <v>985</v>
      </c>
      <c r="LU11" s="27"/>
      <c r="LV11" s="27">
        <v>369</v>
      </c>
      <c r="LW11" s="27"/>
      <c r="LX11" s="27">
        <v>426</v>
      </c>
      <c r="LY11" s="27"/>
      <c r="LZ11" s="27">
        <v>960</v>
      </c>
      <c r="MA11" s="27"/>
      <c r="MB11" s="27">
        <v>173</v>
      </c>
      <c r="MC11" s="27"/>
      <c r="MD11" s="27">
        <v>74</v>
      </c>
      <c r="ME11" s="27"/>
      <c r="MF11" s="27">
        <v>122</v>
      </c>
      <c r="MH11" s="115">
        <v>74</v>
      </c>
      <c r="MI11" s="2" t="s">
        <v>158</v>
      </c>
      <c r="MJ11" s="115">
        <v>31</v>
      </c>
      <c r="ML11" s="115">
        <v>63</v>
      </c>
      <c r="MN11" s="115">
        <v>30</v>
      </c>
      <c r="MP11" s="115">
        <v>169</v>
      </c>
      <c r="MR11" s="115">
        <v>96</v>
      </c>
      <c r="MT11" s="115">
        <v>74</v>
      </c>
      <c r="MU11" s="2" t="s">
        <v>158</v>
      </c>
      <c r="MV11" s="115">
        <v>256</v>
      </c>
      <c r="MX11" s="115">
        <v>594</v>
      </c>
      <c r="MZ11" s="115">
        <v>609</v>
      </c>
      <c r="NB11" s="115">
        <v>97</v>
      </c>
      <c r="ND11" s="115">
        <v>96</v>
      </c>
    </row>
    <row r="12" spans="1:369" ht="15" customHeight="1" x14ac:dyDescent="0.35">
      <c r="A12" s="18" t="s">
        <v>23</v>
      </c>
      <c r="B12" s="18" t="s">
        <v>138</v>
      </c>
      <c r="C12" s="18" t="s">
        <v>115</v>
      </c>
      <c r="D12" s="19">
        <v>16.5</v>
      </c>
      <c r="E12" s="27">
        <v>270</v>
      </c>
      <c r="F12" s="27"/>
      <c r="G12" s="27">
        <v>170</v>
      </c>
      <c r="H12" s="28"/>
      <c r="I12" s="73"/>
      <c r="J12" s="27"/>
      <c r="K12" s="27">
        <v>2900</v>
      </c>
      <c r="L12" s="27"/>
      <c r="M12" s="27">
        <v>110</v>
      </c>
      <c r="N12" s="27"/>
      <c r="O12" s="27">
        <v>290</v>
      </c>
      <c r="P12" s="27"/>
      <c r="Q12" s="27">
        <v>440</v>
      </c>
      <c r="R12" s="27"/>
      <c r="S12" s="27"/>
      <c r="T12" s="27"/>
      <c r="U12" s="27"/>
      <c r="V12" s="27"/>
      <c r="W12" s="73"/>
      <c r="X12" s="27"/>
      <c r="Y12" s="27">
        <v>20</v>
      </c>
      <c r="Z12" s="27"/>
      <c r="AA12" s="27">
        <v>90</v>
      </c>
      <c r="AB12" s="27"/>
      <c r="AC12" s="73"/>
      <c r="AD12" s="27"/>
      <c r="AE12" s="27">
        <v>470</v>
      </c>
      <c r="AF12" s="27"/>
      <c r="AG12" s="27">
        <v>1440</v>
      </c>
      <c r="AH12" s="27"/>
      <c r="AI12" s="27">
        <v>6280</v>
      </c>
      <c r="AJ12" s="27"/>
      <c r="AK12" s="27">
        <v>10</v>
      </c>
      <c r="AL12" s="27"/>
      <c r="AM12" s="27">
        <v>50</v>
      </c>
      <c r="AN12" s="27"/>
      <c r="AO12" s="27">
        <v>90</v>
      </c>
      <c r="AP12" s="27"/>
      <c r="AQ12" s="27"/>
      <c r="AR12" s="27"/>
      <c r="AS12" s="36"/>
      <c r="AT12" s="36"/>
      <c r="AU12" s="36" t="s">
        <v>16</v>
      </c>
      <c r="AV12" s="36"/>
      <c r="AW12" s="75"/>
      <c r="AX12" s="38"/>
      <c r="AY12" s="36">
        <v>250</v>
      </c>
      <c r="AZ12" s="36"/>
      <c r="BA12" s="27">
        <v>310</v>
      </c>
      <c r="BB12" s="37"/>
      <c r="BC12" s="27">
        <v>200</v>
      </c>
      <c r="BD12" s="27"/>
      <c r="BE12" s="27"/>
      <c r="BF12" s="28"/>
      <c r="BG12" s="27"/>
      <c r="BH12" s="28"/>
      <c r="BI12" s="27">
        <v>80</v>
      </c>
      <c r="BJ12" s="27"/>
      <c r="BK12" s="27"/>
      <c r="BL12" s="27"/>
      <c r="BM12" s="27">
        <v>30</v>
      </c>
      <c r="BN12" s="27"/>
      <c r="BO12" s="27"/>
      <c r="BP12" s="27"/>
      <c r="BQ12" s="27">
        <f>AVERAGE(120,70)</f>
        <v>95</v>
      </c>
      <c r="BR12" s="27" t="s">
        <v>10</v>
      </c>
      <c r="BS12" s="27">
        <v>50</v>
      </c>
      <c r="BT12" s="27" t="s">
        <v>10</v>
      </c>
      <c r="BU12" s="27">
        <v>40</v>
      </c>
      <c r="BV12" s="27"/>
      <c r="BW12" s="73"/>
      <c r="BX12" s="27"/>
      <c r="BY12" s="27">
        <v>380</v>
      </c>
      <c r="BZ12" s="28"/>
      <c r="CA12" s="36">
        <v>170</v>
      </c>
      <c r="CB12" s="36"/>
      <c r="CC12" s="73"/>
      <c r="CD12" s="38"/>
      <c r="CE12" s="36">
        <v>200</v>
      </c>
      <c r="CF12" s="27"/>
      <c r="CG12" s="27">
        <f>AVERAGE(180,150)</f>
        <v>165</v>
      </c>
      <c r="CH12" s="27" t="s">
        <v>10</v>
      </c>
      <c r="CI12" s="76"/>
      <c r="CJ12" s="36">
        <v>20</v>
      </c>
      <c r="CK12" s="27"/>
      <c r="CL12" s="45"/>
      <c r="CM12" s="45"/>
      <c r="CN12" s="46"/>
      <c r="CO12" s="46"/>
      <c r="CP12" s="46">
        <v>5</v>
      </c>
      <c r="CQ12" s="46"/>
      <c r="CR12" s="46">
        <v>15</v>
      </c>
      <c r="CS12" s="46"/>
      <c r="CT12" s="46">
        <v>100</v>
      </c>
      <c r="CU12" s="46" t="s">
        <v>6</v>
      </c>
      <c r="CV12" s="46">
        <v>147.5</v>
      </c>
      <c r="CW12" s="26" t="s">
        <v>10</v>
      </c>
      <c r="CX12" s="47">
        <v>210</v>
      </c>
      <c r="CY12" s="47"/>
      <c r="CZ12" s="79"/>
      <c r="DA12" s="47"/>
      <c r="DB12" s="47">
        <v>73.3</v>
      </c>
      <c r="DC12" s="47"/>
      <c r="DD12" s="47">
        <v>111</v>
      </c>
      <c r="DE12" s="47"/>
      <c r="DF12" s="48">
        <v>33.200000000000003</v>
      </c>
      <c r="DG12" s="48"/>
      <c r="DH12" s="34">
        <v>45</v>
      </c>
      <c r="DI12" s="34"/>
      <c r="DJ12" s="49"/>
      <c r="DK12" s="49"/>
      <c r="DL12" s="34"/>
      <c r="DM12" s="34"/>
      <c r="DN12" s="34">
        <f>AVERAGE(10,10)</f>
        <v>10</v>
      </c>
      <c r="DO12" s="34" t="s">
        <v>10</v>
      </c>
      <c r="DP12" s="34">
        <v>10</v>
      </c>
      <c r="DQ12" s="34"/>
      <c r="DR12" s="34">
        <v>41</v>
      </c>
      <c r="DS12" s="34"/>
      <c r="DT12" s="34">
        <v>171</v>
      </c>
      <c r="DU12" s="34"/>
      <c r="DV12" s="34">
        <v>120</v>
      </c>
      <c r="DW12" s="34"/>
      <c r="DX12" s="34">
        <v>108</v>
      </c>
      <c r="DY12" s="34"/>
      <c r="DZ12" s="34">
        <f>AVERAGE(134,134)</f>
        <v>134</v>
      </c>
      <c r="EA12" s="34" t="s">
        <v>10</v>
      </c>
      <c r="EB12" s="34">
        <v>145</v>
      </c>
      <c r="EC12" s="34"/>
      <c r="ED12" s="34">
        <v>52</v>
      </c>
      <c r="EE12" s="34"/>
      <c r="EF12" s="34"/>
      <c r="EG12" s="34"/>
      <c r="EH12" s="34"/>
      <c r="EI12" s="34"/>
      <c r="EJ12" s="34"/>
      <c r="EK12" s="34"/>
      <c r="EL12" s="34">
        <v>20</v>
      </c>
      <c r="EM12" s="27"/>
      <c r="EN12" s="27">
        <v>10</v>
      </c>
      <c r="EP12" s="27">
        <f>AVERAGE(31,74)</f>
        <v>52.5</v>
      </c>
      <c r="EQ12" s="27" t="s">
        <v>10</v>
      </c>
      <c r="ER12" s="27">
        <v>173</v>
      </c>
      <c r="ES12" s="27"/>
      <c r="ET12" s="27">
        <v>187</v>
      </c>
      <c r="EU12" s="27"/>
      <c r="EV12" s="27">
        <v>97</v>
      </c>
      <c r="EX12" s="27">
        <v>109</v>
      </c>
      <c r="EZ12" s="27">
        <v>74</v>
      </c>
      <c r="FA12" s="27"/>
      <c r="FB12" s="27">
        <v>10</v>
      </c>
      <c r="FC12" s="27"/>
      <c r="FD12" s="27">
        <v>1520</v>
      </c>
      <c r="FF12" s="27" t="s">
        <v>41</v>
      </c>
      <c r="FH12" s="27">
        <v>30</v>
      </c>
      <c r="FJ12" s="27">
        <v>30</v>
      </c>
      <c r="FL12" s="27">
        <v>10</v>
      </c>
      <c r="FN12" s="27">
        <f>AVERAGE(30, 52)</f>
        <v>41</v>
      </c>
      <c r="FO12" s="27" t="s">
        <v>10</v>
      </c>
      <c r="FP12" s="27">
        <v>160</v>
      </c>
      <c r="FQ12" s="27"/>
      <c r="FR12" s="27">
        <v>97</v>
      </c>
      <c r="FS12" s="27"/>
      <c r="FT12" s="27">
        <v>275</v>
      </c>
      <c r="FU12" s="27"/>
      <c r="FV12" s="27">
        <v>131</v>
      </c>
      <c r="FW12" s="27"/>
      <c r="FX12" s="27">
        <v>52</v>
      </c>
      <c r="FY12" s="27"/>
      <c r="FZ12" s="27">
        <v>160</v>
      </c>
      <c r="GA12" s="27"/>
      <c r="GB12" s="27">
        <v>73</v>
      </c>
      <c r="GC12" s="27"/>
      <c r="GD12" s="27">
        <v>10</v>
      </c>
      <c r="GE12" s="27"/>
      <c r="GF12" s="27" t="s">
        <v>16</v>
      </c>
      <c r="GG12" s="27" t="s">
        <v>158</v>
      </c>
      <c r="GH12" s="27">
        <v>1090</v>
      </c>
      <c r="GI12" s="27"/>
      <c r="GJ12" s="27">
        <v>10</v>
      </c>
      <c r="GK12" s="27"/>
      <c r="GL12" s="27">
        <v>120</v>
      </c>
      <c r="GM12" s="27"/>
      <c r="GN12" s="27">
        <v>238</v>
      </c>
      <c r="GO12" s="27"/>
      <c r="GP12" s="27">
        <v>171</v>
      </c>
      <c r="GQ12" s="27" t="s">
        <v>158</v>
      </c>
      <c r="GR12" s="27">
        <v>169</v>
      </c>
      <c r="GS12" s="27"/>
      <c r="GT12" s="27">
        <v>233</v>
      </c>
      <c r="GU12" s="27"/>
      <c r="GV12" s="27">
        <v>31</v>
      </c>
      <c r="GW12" s="27"/>
      <c r="GX12" s="27">
        <v>20</v>
      </c>
      <c r="GY12" s="27"/>
      <c r="GZ12" s="27">
        <v>52</v>
      </c>
      <c r="HA12" s="27"/>
      <c r="HB12" s="27">
        <v>51</v>
      </c>
      <c r="HC12" s="27"/>
      <c r="HD12" s="27">
        <v>20</v>
      </c>
      <c r="HE12" s="27"/>
      <c r="HF12" s="27">
        <v>10</v>
      </c>
      <c r="HG12" s="27"/>
      <c r="HH12" s="27">
        <v>379</v>
      </c>
      <c r="HI12" s="27"/>
      <c r="HJ12" s="27">
        <v>2260</v>
      </c>
      <c r="HK12" s="27"/>
      <c r="HL12" s="27">
        <v>471</v>
      </c>
      <c r="HM12" s="27"/>
      <c r="HN12" s="27">
        <v>3260</v>
      </c>
      <c r="HO12" s="27" t="s">
        <v>158</v>
      </c>
      <c r="HP12" s="27">
        <v>52</v>
      </c>
      <c r="HQ12" s="27"/>
      <c r="HR12" s="27">
        <v>41</v>
      </c>
      <c r="HS12" s="27"/>
      <c r="HT12" s="27">
        <v>52</v>
      </c>
      <c r="HU12" s="27"/>
      <c r="HV12" s="27">
        <v>52</v>
      </c>
      <c r="HW12" s="27"/>
      <c r="HX12" s="27">
        <v>41</v>
      </c>
      <c r="HZ12" s="27" t="s">
        <v>16</v>
      </c>
      <c r="IB12" s="27">
        <v>20</v>
      </c>
      <c r="ID12" s="27" t="s">
        <v>16</v>
      </c>
      <c r="IF12" s="27">
        <v>52</v>
      </c>
      <c r="IG12" s="2" t="s">
        <v>158</v>
      </c>
      <c r="IH12" s="51">
        <v>135</v>
      </c>
      <c r="IJ12" s="27">
        <v>134</v>
      </c>
      <c r="IL12" s="27">
        <v>52</v>
      </c>
      <c r="IM12" s="27"/>
      <c r="IN12" s="51">
        <v>156</v>
      </c>
      <c r="IO12" s="27"/>
      <c r="IP12" s="27">
        <v>63</v>
      </c>
      <c r="IQ12" s="27"/>
      <c r="IR12" s="51">
        <v>20</v>
      </c>
      <c r="IS12" s="27" t="s">
        <v>158</v>
      </c>
      <c r="IT12" s="27">
        <v>256</v>
      </c>
      <c r="IV12" s="27">
        <v>20</v>
      </c>
      <c r="IW12" s="27"/>
      <c r="IX12" s="27">
        <v>74</v>
      </c>
      <c r="IY12" s="27"/>
      <c r="IZ12" s="27">
        <v>98</v>
      </c>
      <c r="JA12" s="27" t="s">
        <v>158</v>
      </c>
      <c r="JB12" s="27">
        <v>373</v>
      </c>
      <c r="JC12" s="27"/>
      <c r="JD12" s="27">
        <v>259</v>
      </c>
      <c r="JE12" s="27"/>
      <c r="JF12" s="27">
        <v>74</v>
      </c>
      <c r="JG12" s="27"/>
      <c r="JH12" s="27">
        <v>146</v>
      </c>
      <c r="JI12" s="27"/>
      <c r="JJ12" s="27">
        <v>189</v>
      </c>
      <c r="JK12" s="27"/>
      <c r="JL12" s="27">
        <v>530</v>
      </c>
      <c r="JM12" s="27"/>
      <c r="JN12" s="27">
        <v>51</v>
      </c>
      <c r="JO12" s="27"/>
      <c r="JP12" s="91">
        <v>97</v>
      </c>
      <c r="JQ12" s="91"/>
      <c r="JR12" s="91" t="s">
        <v>16</v>
      </c>
      <c r="JS12" s="91"/>
      <c r="JT12" s="91">
        <v>41</v>
      </c>
      <c r="JU12" s="91"/>
      <c r="JV12" s="91">
        <v>63</v>
      </c>
      <c r="JW12" s="91"/>
      <c r="JX12" s="91">
        <v>86</v>
      </c>
      <c r="JY12" s="91"/>
      <c r="JZ12" s="91">
        <v>292</v>
      </c>
      <c r="KA12" s="91"/>
      <c r="KB12" s="91">
        <v>1330</v>
      </c>
      <c r="KC12" s="91" t="s">
        <v>158</v>
      </c>
      <c r="KD12" s="91">
        <v>84</v>
      </c>
      <c r="KE12" s="91"/>
      <c r="KF12" s="91">
        <v>74</v>
      </c>
      <c r="KG12" s="91"/>
      <c r="KH12" s="91">
        <v>41</v>
      </c>
      <c r="KI12" s="91"/>
      <c r="KJ12" s="91">
        <v>5480</v>
      </c>
      <c r="KK12" s="91"/>
      <c r="KL12" s="91">
        <v>135</v>
      </c>
      <c r="KM12" s="91" t="s">
        <v>158</v>
      </c>
      <c r="KN12" s="26">
        <v>63</v>
      </c>
      <c r="KO12" s="26"/>
      <c r="KP12" s="26">
        <v>85</v>
      </c>
      <c r="KQ12" s="26" t="s">
        <v>158</v>
      </c>
      <c r="KR12" s="26" t="s">
        <v>16</v>
      </c>
      <c r="KS12" s="26"/>
      <c r="KT12" s="26">
        <v>189</v>
      </c>
      <c r="KU12" s="26"/>
      <c r="KV12" s="47">
        <v>663</v>
      </c>
      <c r="KW12" s="26"/>
      <c r="KX12" s="26">
        <v>122</v>
      </c>
      <c r="KY12" s="26"/>
      <c r="KZ12" s="26">
        <v>85</v>
      </c>
      <c r="LA12" s="26"/>
      <c r="LB12" s="26">
        <v>158</v>
      </c>
      <c r="LC12" s="26"/>
      <c r="LD12" s="26">
        <v>86</v>
      </c>
      <c r="LE12" s="26"/>
      <c r="LF12" s="26">
        <v>52</v>
      </c>
      <c r="LG12" s="26"/>
      <c r="LH12" s="26">
        <v>203</v>
      </c>
      <c r="LI12" s="26"/>
      <c r="LJ12" s="27">
        <v>413</v>
      </c>
      <c r="LK12" s="27"/>
      <c r="LL12" s="27">
        <v>10</v>
      </c>
      <c r="LM12" s="27"/>
      <c r="LN12" s="27">
        <v>86</v>
      </c>
      <c r="LO12" s="27"/>
      <c r="LP12" s="27">
        <v>10</v>
      </c>
      <c r="LQ12" s="27"/>
      <c r="LR12" s="27">
        <v>51</v>
      </c>
      <c r="LS12" s="27"/>
      <c r="LT12" s="27">
        <v>645</v>
      </c>
      <c r="LU12" s="27"/>
      <c r="LV12" s="27">
        <v>161</v>
      </c>
      <c r="LW12" s="27"/>
      <c r="LX12" s="27">
        <v>231</v>
      </c>
      <c r="LY12" s="27"/>
      <c r="LZ12" s="27">
        <v>776</v>
      </c>
      <c r="MA12" s="27"/>
      <c r="MB12" s="27">
        <v>52</v>
      </c>
      <c r="MC12" s="27"/>
      <c r="MD12" s="27">
        <v>20</v>
      </c>
      <c r="ME12" s="27"/>
      <c r="MF12" s="27">
        <v>98</v>
      </c>
      <c r="MH12" s="115">
        <v>20</v>
      </c>
      <c r="MI12" s="2" t="s">
        <v>158</v>
      </c>
      <c r="MJ12" s="114" t="s">
        <v>16</v>
      </c>
      <c r="ML12" s="115">
        <v>216</v>
      </c>
      <c r="MN12" s="115">
        <v>20</v>
      </c>
      <c r="MP12" s="115">
        <v>169</v>
      </c>
      <c r="MR12" s="115">
        <v>249</v>
      </c>
      <c r="MS12" s="2" t="s">
        <v>158</v>
      </c>
      <c r="MT12" s="115">
        <v>187</v>
      </c>
      <c r="MV12" s="115">
        <v>148</v>
      </c>
      <c r="MX12" s="115">
        <v>84</v>
      </c>
      <c r="MZ12" s="115">
        <v>63</v>
      </c>
      <c r="NB12" s="115">
        <v>146</v>
      </c>
      <c r="ND12" s="115">
        <v>1350</v>
      </c>
    </row>
    <row r="13" spans="1:369" ht="15" customHeight="1" x14ac:dyDescent="0.35">
      <c r="A13" s="18" t="s">
        <v>24</v>
      </c>
      <c r="B13" s="18" t="s">
        <v>25</v>
      </c>
      <c r="C13" s="18" t="s">
        <v>26</v>
      </c>
      <c r="D13" s="19">
        <v>19.899999999999999</v>
      </c>
      <c r="E13" s="27">
        <f>AVERAGE(210,180)</f>
        <v>195</v>
      </c>
      <c r="F13" s="27" t="s">
        <v>10</v>
      </c>
      <c r="G13" s="27">
        <v>40</v>
      </c>
      <c r="H13" s="28"/>
      <c r="I13" s="27" t="s">
        <v>16</v>
      </c>
      <c r="J13" s="27"/>
      <c r="K13" s="27">
        <v>90</v>
      </c>
      <c r="L13" s="27"/>
      <c r="M13" s="27">
        <v>40</v>
      </c>
      <c r="N13" s="27"/>
      <c r="O13" s="27">
        <v>330</v>
      </c>
      <c r="P13" s="27"/>
      <c r="Q13" s="73"/>
      <c r="R13" s="27"/>
      <c r="S13" s="27"/>
      <c r="T13" s="27"/>
      <c r="U13" s="27"/>
      <c r="V13" s="27"/>
      <c r="W13" s="73"/>
      <c r="X13" s="27"/>
      <c r="Y13" s="73"/>
      <c r="Z13" s="27"/>
      <c r="AA13" s="27">
        <v>10</v>
      </c>
      <c r="AB13" s="27"/>
      <c r="AC13" s="27">
        <v>90</v>
      </c>
      <c r="AD13" s="27"/>
      <c r="AE13" s="73"/>
      <c r="AF13" s="27"/>
      <c r="AG13" s="27">
        <v>180</v>
      </c>
      <c r="AH13" s="27"/>
      <c r="AI13" s="27">
        <v>240</v>
      </c>
      <c r="AJ13" s="27"/>
      <c r="AK13" s="27" t="s">
        <v>16</v>
      </c>
      <c r="AL13" s="27"/>
      <c r="AM13" s="73"/>
      <c r="AN13" s="27"/>
      <c r="AO13" s="73"/>
      <c r="AP13" s="27"/>
      <c r="AQ13" s="27"/>
      <c r="AR13" s="27"/>
      <c r="AS13" s="36"/>
      <c r="AT13" s="36"/>
      <c r="AU13" s="74"/>
      <c r="AV13" s="36"/>
      <c r="AW13" s="36" t="s">
        <v>16</v>
      </c>
      <c r="AX13" s="36"/>
      <c r="AY13" s="36">
        <v>60</v>
      </c>
      <c r="AZ13" s="36"/>
      <c r="BA13" s="27">
        <v>30</v>
      </c>
      <c r="BB13" s="37"/>
      <c r="BC13" s="73"/>
      <c r="BD13" s="27"/>
      <c r="BE13" s="27"/>
      <c r="BF13" s="28"/>
      <c r="BG13" s="27"/>
      <c r="BH13" s="28"/>
      <c r="BI13" s="73"/>
      <c r="BJ13" s="27"/>
      <c r="BK13" s="73"/>
      <c r="BL13" s="27"/>
      <c r="BM13" s="73"/>
      <c r="BN13" s="27"/>
      <c r="BO13" s="27"/>
      <c r="BP13" s="27"/>
      <c r="BQ13" s="73"/>
      <c r="BR13" s="27"/>
      <c r="BS13" s="73"/>
      <c r="BT13" s="27"/>
      <c r="BU13" s="73"/>
      <c r="BV13" s="27"/>
      <c r="BW13" s="73"/>
      <c r="BX13" s="27"/>
      <c r="BY13" s="73"/>
      <c r="BZ13" s="28"/>
      <c r="CA13" s="36">
        <v>60</v>
      </c>
      <c r="CB13" s="36"/>
      <c r="CC13" s="73"/>
      <c r="CD13" s="38"/>
      <c r="CE13" s="36">
        <v>20</v>
      </c>
      <c r="CF13" s="27"/>
      <c r="CG13" s="27">
        <v>362</v>
      </c>
      <c r="CH13" s="27"/>
      <c r="CI13" s="76"/>
      <c r="CJ13" s="76"/>
      <c r="CK13" s="27"/>
      <c r="CL13" s="45"/>
      <c r="CM13" s="45"/>
      <c r="CN13" s="46"/>
      <c r="CO13" s="46"/>
      <c r="CP13" s="77"/>
      <c r="CQ13" s="46"/>
      <c r="CR13" s="77"/>
      <c r="CS13" s="46"/>
      <c r="CT13" s="46">
        <v>200</v>
      </c>
      <c r="CU13" s="46"/>
      <c r="CV13" s="77"/>
      <c r="CW13" s="26"/>
      <c r="CX13" s="47">
        <v>62.5</v>
      </c>
      <c r="CY13" s="47" t="s">
        <v>10</v>
      </c>
      <c r="CZ13" s="47">
        <v>10</v>
      </c>
      <c r="DA13" s="47"/>
      <c r="DB13" s="47">
        <v>18.7</v>
      </c>
      <c r="DC13" s="47"/>
      <c r="DD13" s="47">
        <v>22.3</v>
      </c>
      <c r="DE13" s="47"/>
      <c r="DF13" s="48">
        <v>98.7</v>
      </c>
      <c r="DG13" s="48"/>
      <c r="DH13" s="81"/>
      <c r="DI13" s="34"/>
      <c r="DJ13" s="49"/>
      <c r="DK13" s="49"/>
      <c r="DL13" s="34"/>
      <c r="DM13" s="34"/>
      <c r="DN13" s="81"/>
      <c r="DO13" s="34"/>
      <c r="DP13" s="81"/>
      <c r="DQ13" s="34"/>
      <c r="DR13" s="34" t="s">
        <v>41</v>
      </c>
      <c r="DS13" s="34"/>
      <c r="DT13" s="34">
        <v>98</v>
      </c>
      <c r="DU13" s="34"/>
      <c r="DV13" s="34">
        <v>620</v>
      </c>
      <c r="DW13" s="34"/>
      <c r="DX13" s="34" t="s">
        <v>41</v>
      </c>
      <c r="DY13" s="34"/>
      <c r="DZ13" s="34">
        <v>10</v>
      </c>
      <c r="EA13" s="34"/>
      <c r="EB13" s="34" t="s">
        <v>41</v>
      </c>
      <c r="EC13" s="34" t="s">
        <v>10</v>
      </c>
      <c r="ED13" s="34">
        <v>94</v>
      </c>
      <c r="EE13" s="34"/>
      <c r="EF13" s="34"/>
      <c r="EG13" s="34"/>
      <c r="EH13" s="34"/>
      <c r="EI13" s="34"/>
      <c r="EJ13" s="34"/>
      <c r="EK13" s="34"/>
      <c r="EL13" s="81"/>
      <c r="EM13" s="27"/>
      <c r="EN13" s="27">
        <v>20</v>
      </c>
      <c r="EP13" s="27">
        <v>41</v>
      </c>
      <c r="ER13" s="27">
        <f>AVERAGE(52, 30)</f>
        <v>41</v>
      </c>
      <c r="ES13" s="27" t="s">
        <v>10</v>
      </c>
      <c r="ET13" s="27">
        <v>52</v>
      </c>
      <c r="EU13" s="27"/>
      <c r="EV13" s="27">
        <v>122</v>
      </c>
      <c r="EX13" s="27">
        <v>84</v>
      </c>
      <c r="EZ13" s="73"/>
      <c r="FA13" s="27"/>
      <c r="FB13" s="27">
        <v>52</v>
      </c>
      <c r="FC13" s="27"/>
      <c r="FD13" s="73"/>
      <c r="FF13" s="73"/>
      <c r="FH13" s="73"/>
      <c r="FJ13" s="73"/>
      <c r="FL13" s="27" t="s">
        <v>41</v>
      </c>
      <c r="FN13" s="27">
        <v>31</v>
      </c>
      <c r="FP13" s="27">
        <f>AVERAGE(74, 121)</f>
        <v>97.5</v>
      </c>
      <c r="FQ13" s="27" t="s">
        <v>10</v>
      </c>
      <c r="FR13" s="27">
        <v>31</v>
      </c>
      <c r="FS13" s="27"/>
      <c r="FT13" s="27">
        <v>41</v>
      </c>
      <c r="FU13" s="27"/>
      <c r="FV13" s="27">
        <v>85</v>
      </c>
      <c r="FW13" s="27"/>
      <c r="FX13" s="73"/>
      <c r="FY13" s="27"/>
      <c r="FZ13" s="27">
        <v>187</v>
      </c>
      <c r="GA13" s="27"/>
      <c r="GB13" s="73"/>
      <c r="GC13" s="27"/>
      <c r="GD13" s="73"/>
      <c r="GE13" s="27"/>
      <c r="GF13" s="73"/>
      <c r="GG13" s="27"/>
      <c r="GH13" s="73"/>
      <c r="GI13" s="27"/>
      <c r="GJ13" s="27">
        <v>41</v>
      </c>
      <c r="GK13" s="27"/>
      <c r="GL13" s="27">
        <v>41</v>
      </c>
      <c r="GM13" s="27"/>
      <c r="GN13" s="27">
        <v>160</v>
      </c>
      <c r="GO13" s="27"/>
      <c r="GP13" s="27">
        <v>41</v>
      </c>
      <c r="GQ13" s="27"/>
      <c r="GR13" s="73"/>
      <c r="GS13" s="27"/>
      <c r="GT13" s="27">
        <v>30</v>
      </c>
      <c r="GU13" s="27"/>
      <c r="GV13" s="73"/>
      <c r="GW13" s="27"/>
      <c r="GX13" s="27">
        <v>52</v>
      </c>
      <c r="GY13" s="27"/>
      <c r="GZ13" s="73"/>
      <c r="HA13" s="27"/>
      <c r="HB13" s="73"/>
      <c r="HC13" s="27"/>
      <c r="HD13" s="73"/>
      <c r="HE13" s="27"/>
      <c r="HF13" s="27">
        <v>10</v>
      </c>
      <c r="HG13" s="27"/>
      <c r="HH13" s="27">
        <v>98</v>
      </c>
      <c r="HI13" s="27"/>
      <c r="HJ13" s="27">
        <v>84</v>
      </c>
      <c r="HK13" s="27"/>
      <c r="HL13" s="27">
        <v>2910</v>
      </c>
      <c r="HM13" s="27"/>
      <c r="HN13" s="27">
        <v>2060</v>
      </c>
      <c r="HO13" s="27"/>
      <c r="HP13" s="27">
        <v>10</v>
      </c>
      <c r="HQ13" s="27" t="s">
        <v>158</v>
      </c>
      <c r="HR13" s="27">
        <v>74</v>
      </c>
      <c r="HS13" s="27"/>
      <c r="HT13" s="27">
        <v>31</v>
      </c>
      <c r="HU13" s="27"/>
      <c r="HV13" s="73"/>
      <c r="HW13" s="27"/>
      <c r="HX13" s="73"/>
      <c r="HZ13" s="73"/>
      <c r="IB13" s="27" t="s">
        <v>16</v>
      </c>
      <c r="ID13" s="27" t="s">
        <v>16</v>
      </c>
      <c r="IF13" s="27">
        <v>41</v>
      </c>
      <c r="IH13" s="51">
        <v>41</v>
      </c>
      <c r="II13" s="2" t="s">
        <v>158</v>
      </c>
      <c r="IJ13" s="27">
        <v>74</v>
      </c>
      <c r="IL13" s="27">
        <v>20</v>
      </c>
      <c r="IM13" s="27"/>
      <c r="IN13" s="51">
        <v>31</v>
      </c>
      <c r="IO13" s="27"/>
      <c r="IP13" s="27">
        <v>52</v>
      </c>
      <c r="IQ13" s="27"/>
      <c r="IR13" s="51">
        <v>10</v>
      </c>
      <c r="IS13" s="27"/>
      <c r="IT13" s="73"/>
      <c r="IV13" s="73"/>
      <c r="IW13" s="27"/>
      <c r="IX13" s="27" t="s">
        <v>16</v>
      </c>
      <c r="IY13" s="27"/>
      <c r="IZ13" s="27" t="s">
        <v>16</v>
      </c>
      <c r="JA13" s="27"/>
      <c r="JB13" s="27">
        <v>479</v>
      </c>
      <c r="JC13" s="27" t="s">
        <v>158</v>
      </c>
      <c r="JD13" s="27">
        <v>52</v>
      </c>
      <c r="JE13" s="27"/>
      <c r="JF13" s="27">
        <v>31</v>
      </c>
      <c r="JG13" s="27"/>
      <c r="JH13" s="27">
        <v>86</v>
      </c>
      <c r="JI13" s="27"/>
      <c r="JJ13" s="27">
        <v>74</v>
      </c>
      <c r="JK13" s="27" t="s">
        <v>158</v>
      </c>
      <c r="JL13" s="27">
        <v>110</v>
      </c>
      <c r="JM13" s="27"/>
      <c r="JN13" s="73"/>
      <c r="JO13" s="27"/>
      <c r="JP13" s="92" t="s">
        <v>6</v>
      </c>
      <c r="JQ13" s="91"/>
      <c r="JR13" s="92"/>
      <c r="JS13" s="91"/>
      <c r="JT13" s="92"/>
      <c r="JU13" s="91"/>
      <c r="JV13" s="91">
        <v>63</v>
      </c>
      <c r="JW13" s="91"/>
      <c r="JX13" s="91">
        <v>41</v>
      </c>
      <c r="JY13" s="91"/>
      <c r="JZ13" s="91">
        <v>132</v>
      </c>
      <c r="KA13" s="91" t="s">
        <v>158</v>
      </c>
      <c r="KB13" s="91">
        <v>41</v>
      </c>
      <c r="KC13" s="91"/>
      <c r="KD13" s="91">
        <v>529</v>
      </c>
      <c r="KE13" s="91"/>
      <c r="KF13" s="91" t="s">
        <v>16</v>
      </c>
      <c r="KG13" s="91"/>
      <c r="KH13" s="91">
        <v>20</v>
      </c>
      <c r="KI13" s="91"/>
      <c r="KJ13" s="91">
        <v>670</v>
      </c>
      <c r="KK13" s="91" t="s">
        <v>158</v>
      </c>
      <c r="KL13" s="91">
        <v>74</v>
      </c>
      <c r="KM13" s="91"/>
      <c r="KN13" s="79"/>
      <c r="KO13" s="26"/>
      <c r="KP13" s="79"/>
      <c r="KQ13" s="26"/>
      <c r="KR13" s="26" t="s">
        <v>16</v>
      </c>
      <c r="KS13" s="26" t="s">
        <v>158</v>
      </c>
      <c r="KT13" s="26">
        <v>31</v>
      </c>
      <c r="KU13" s="26"/>
      <c r="KV13" s="112"/>
      <c r="KW13" s="105"/>
      <c r="KX13" s="26">
        <v>41</v>
      </c>
      <c r="KY13" s="26"/>
      <c r="KZ13" s="79"/>
      <c r="LA13" s="26"/>
      <c r="LB13" s="26">
        <v>41</v>
      </c>
      <c r="LC13" s="26"/>
      <c r="LD13" s="26">
        <v>30</v>
      </c>
      <c r="LE13" s="26"/>
      <c r="LF13" s="26">
        <v>30</v>
      </c>
      <c r="LG13" s="26"/>
      <c r="LH13" s="26">
        <v>52</v>
      </c>
      <c r="LI13" s="26"/>
      <c r="LJ13" s="73"/>
      <c r="LK13" s="27"/>
      <c r="LL13" s="73"/>
      <c r="LM13" s="27"/>
      <c r="LN13" s="73"/>
      <c r="LO13" s="27" t="s">
        <v>158</v>
      </c>
      <c r="LP13" s="27">
        <v>20</v>
      </c>
      <c r="LQ13" s="27"/>
      <c r="LR13" s="27">
        <v>10</v>
      </c>
      <c r="LS13" s="27"/>
      <c r="LT13" s="27">
        <v>74</v>
      </c>
      <c r="LU13" s="27"/>
      <c r="LV13" s="27">
        <v>31</v>
      </c>
      <c r="LW13" s="27"/>
      <c r="LX13" s="27">
        <v>31</v>
      </c>
      <c r="LY13" s="27"/>
      <c r="LZ13" s="27">
        <v>187</v>
      </c>
      <c r="MA13" s="27"/>
      <c r="MB13" s="27">
        <v>10</v>
      </c>
      <c r="MC13" s="27"/>
      <c r="MD13" s="73"/>
      <c r="ME13" s="27"/>
      <c r="MF13" s="73"/>
      <c r="MH13" s="110"/>
      <c r="MJ13" s="110"/>
      <c r="ML13" s="110"/>
      <c r="MN13" s="115">
        <v>30</v>
      </c>
      <c r="MO13" s="2" t="s">
        <v>158</v>
      </c>
      <c r="MP13" s="115">
        <v>169</v>
      </c>
      <c r="MR13" s="115">
        <v>97</v>
      </c>
      <c r="MT13" s="115">
        <v>41</v>
      </c>
      <c r="MV13" s="115">
        <v>41</v>
      </c>
      <c r="MW13" s="2" t="s">
        <v>158</v>
      </c>
      <c r="MX13" s="115">
        <v>63</v>
      </c>
      <c r="MZ13" s="115">
        <v>72</v>
      </c>
      <c r="NB13" s="110"/>
      <c r="ND13" s="110"/>
    </row>
    <row r="14" spans="1:369" ht="15" customHeight="1" x14ac:dyDescent="0.35">
      <c r="A14" s="18" t="s">
        <v>27</v>
      </c>
      <c r="B14" s="18" t="s">
        <v>28</v>
      </c>
      <c r="C14" s="18" t="s">
        <v>139</v>
      </c>
      <c r="D14" s="19">
        <v>22.9</v>
      </c>
      <c r="E14" s="27">
        <v>160</v>
      </c>
      <c r="F14" s="27"/>
      <c r="G14" s="73"/>
      <c r="H14" s="28"/>
      <c r="I14" s="27">
        <v>30</v>
      </c>
      <c r="J14" s="27"/>
      <c r="K14" s="27">
        <v>340</v>
      </c>
      <c r="L14" s="27"/>
      <c r="M14" s="27">
        <v>30</v>
      </c>
      <c r="N14" s="27"/>
      <c r="O14" s="27">
        <v>280</v>
      </c>
      <c r="P14" s="27"/>
      <c r="Q14" s="27">
        <v>370</v>
      </c>
      <c r="R14" s="27"/>
      <c r="S14" s="27"/>
      <c r="T14" s="27"/>
      <c r="U14" s="27"/>
      <c r="V14" s="27"/>
      <c r="W14" s="27">
        <v>40</v>
      </c>
      <c r="X14" s="27"/>
      <c r="Y14" s="27">
        <v>10</v>
      </c>
      <c r="Z14" s="27"/>
      <c r="AA14" s="27">
        <v>50</v>
      </c>
      <c r="AB14" s="27"/>
      <c r="AC14" s="27">
        <f>AVERAGE(110,180)</f>
        <v>145</v>
      </c>
      <c r="AD14" s="27" t="s">
        <v>10</v>
      </c>
      <c r="AE14" s="27">
        <v>30</v>
      </c>
      <c r="AF14" s="27"/>
      <c r="AG14" s="27">
        <v>220</v>
      </c>
      <c r="AH14" s="27"/>
      <c r="AI14" s="73"/>
      <c r="AJ14" s="27"/>
      <c r="AK14" s="27">
        <v>100</v>
      </c>
      <c r="AL14" s="27"/>
      <c r="AM14" s="27">
        <v>10</v>
      </c>
      <c r="AN14" s="27"/>
      <c r="AO14" s="73"/>
      <c r="AP14" s="27"/>
      <c r="AQ14" s="27"/>
      <c r="AR14" s="27"/>
      <c r="AS14" s="36"/>
      <c r="AT14" s="36"/>
      <c r="AU14" s="74"/>
      <c r="AV14" s="36"/>
      <c r="AW14" s="36">
        <v>10</v>
      </c>
      <c r="AX14" s="36"/>
      <c r="AY14" s="36">
        <v>90</v>
      </c>
      <c r="AZ14" s="36"/>
      <c r="BA14" s="27">
        <v>90</v>
      </c>
      <c r="BB14" s="37"/>
      <c r="BC14" s="27">
        <v>50</v>
      </c>
      <c r="BD14" s="27"/>
      <c r="BE14" s="27"/>
      <c r="BF14" s="28"/>
      <c r="BG14" s="27"/>
      <c r="BH14" s="28"/>
      <c r="BI14" s="27">
        <v>50</v>
      </c>
      <c r="BJ14" s="27"/>
      <c r="BK14" s="27">
        <v>160</v>
      </c>
      <c r="BL14" s="27"/>
      <c r="BM14" s="27">
        <v>4960</v>
      </c>
      <c r="BN14" s="27"/>
      <c r="BO14" s="27"/>
      <c r="BP14" s="27"/>
      <c r="BQ14" s="73"/>
      <c r="BR14" s="27"/>
      <c r="BS14" s="73"/>
      <c r="BT14" s="27"/>
      <c r="BU14" s="27">
        <v>10</v>
      </c>
      <c r="BV14" s="27"/>
      <c r="BW14" s="27">
        <v>140</v>
      </c>
      <c r="BX14" s="27"/>
      <c r="BY14" s="27">
        <v>130</v>
      </c>
      <c r="BZ14" s="28"/>
      <c r="CA14" s="36">
        <v>50</v>
      </c>
      <c r="CB14" s="36"/>
      <c r="CC14" s="73"/>
      <c r="CD14" s="38"/>
      <c r="CE14" s="36">
        <v>90</v>
      </c>
      <c r="CF14" s="27"/>
      <c r="CG14" s="27">
        <v>220</v>
      </c>
      <c r="CH14" s="27"/>
      <c r="CI14" s="31">
        <v>40</v>
      </c>
      <c r="CJ14" s="76"/>
      <c r="CK14" s="27"/>
      <c r="CL14" s="45"/>
      <c r="CM14" s="45"/>
      <c r="CN14" s="46"/>
      <c r="CO14" s="46"/>
      <c r="CP14" s="46" t="s">
        <v>29</v>
      </c>
      <c r="CQ14" s="46"/>
      <c r="CR14" s="46">
        <v>15</v>
      </c>
      <c r="CS14" s="46"/>
      <c r="CT14" s="46">
        <v>300</v>
      </c>
      <c r="CU14" s="46"/>
      <c r="CV14" s="46">
        <v>70</v>
      </c>
      <c r="CW14" s="26"/>
      <c r="CX14" s="47">
        <v>160</v>
      </c>
      <c r="CY14" s="47"/>
      <c r="CZ14" s="47">
        <v>50</v>
      </c>
      <c r="DA14" s="47" t="s">
        <v>10</v>
      </c>
      <c r="DB14" s="47">
        <v>47.2</v>
      </c>
      <c r="DC14" s="47"/>
      <c r="DD14" s="79"/>
      <c r="DE14" s="47"/>
      <c r="DF14" s="48">
        <v>81.3</v>
      </c>
      <c r="DG14" s="48"/>
      <c r="DH14" s="34">
        <v>77.599999999999994</v>
      </c>
      <c r="DI14" s="34"/>
      <c r="DJ14" s="49"/>
      <c r="DK14" s="49"/>
      <c r="DL14" s="34"/>
      <c r="DM14" s="34"/>
      <c r="DN14" s="34" t="s">
        <v>16</v>
      </c>
      <c r="DO14" s="34"/>
      <c r="DP14" s="34" t="s">
        <v>16</v>
      </c>
      <c r="DQ14" s="34"/>
      <c r="DR14" s="34">
        <f>(31+31)/2</f>
        <v>31</v>
      </c>
      <c r="DS14" s="34" t="s">
        <v>10</v>
      </c>
      <c r="DT14" s="34">
        <v>41</v>
      </c>
      <c r="DU14" s="34"/>
      <c r="DV14" s="34">
        <v>73</v>
      </c>
      <c r="DW14" s="34"/>
      <c r="DX14" s="34">
        <v>52</v>
      </c>
      <c r="DY14" s="34"/>
      <c r="DZ14" s="34">
        <v>52</v>
      </c>
      <c r="EA14" s="34"/>
      <c r="EB14" s="34">
        <v>10</v>
      </c>
      <c r="EC14" s="34"/>
      <c r="ED14" s="34">
        <f>(10+41)/2</f>
        <v>25.5</v>
      </c>
      <c r="EE14" s="34" t="s">
        <v>10</v>
      </c>
      <c r="EF14" s="34"/>
      <c r="EG14" s="34"/>
      <c r="EH14" s="34"/>
      <c r="EI14" s="34"/>
      <c r="EJ14" s="34"/>
      <c r="EK14" s="34"/>
      <c r="EL14" s="34" t="s">
        <v>41</v>
      </c>
      <c r="EM14" s="27"/>
      <c r="EN14" s="27">
        <v>31</v>
      </c>
      <c r="EP14" s="27">
        <v>52</v>
      </c>
      <c r="ER14" s="27">
        <v>110</v>
      </c>
      <c r="ES14" s="27"/>
      <c r="ET14" s="27">
        <f>AVERAGE(10,10)</f>
        <v>10</v>
      </c>
      <c r="EU14" s="27" t="s">
        <v>10</v>
      </c>
      <c r="EV14" s="27">
        <v>74</v>
      </c>
      <c r="EX14" s="27">
        <v>110</v>
      </c>
      <c r="EZ14" s="27">
        <v>10</v>
      </c>
      <c r="FA14" s="27"/>
      <c r="FB14" s="27">
        <v>74</v>
      </c>
      <c r="FC14" s="27"/>
      <c r="FD14" s="73"/>
      <c r="FF14" s="27">
        <f>AVERAGE(1610, 1010)</f>
        <v>1310</v>
      </c>
      <c r="FG14" s="27" t="s">
        <v>10</v>
      </c>
      <c r="FH14" s="27">
        <v>1720</v>
      </c>
      <c r="FJ14" s="27">
        <v>86</v>
      </c>
      <c r="FK14" s="27" t="s">
        <v>130</v>
      </c>
      <c r="FL14" s="27" t="s">
        <v>41</v>
      </c>
      <c r="FM14" s="27" t="s">
        <v>130</v>
      </c>
      <c r="FN14" s="27">
        <v>63</v>
      </c>
      <c r="FO14" s="27" t="s">
        <v>130</v>
      </c>
      <c r="FP14" s="27">
        <v>122</v>
      </c>
      <c r="FQ14" s="27"/>
      <c r="FR14" s="27">
        <f>AVERAGE(74, 20)</f>
        <v>47</v>
      </c>
      <c r="FS14" s="27" t="s">
        <v>10</v>
      </c>
      <c r="FT14" s="27">
        <v>135</v>
      </c>
      <c r="FU14" s="27"/>
      <c r="FV14" s="27">
        <v>63</v>
      </c>
      <c r="FW14" s="27"/>
      <c r="FX14" s="27">
        <v>95</v>
      </c>
      <c r="FY14" s="27"/>
      <c r="FZ14" s="27">
        <v>161</v>
      </c>
      <c r="GA14" s="27"/>
      <c r="GB14" s="27">
        <v>839</v>
      </c>
      <c r="GC14" s="27"/>
      <c r="GD14" s="27">
        <v>299</v>
      </c>
      <c r="GE14" s="27"/>
      <c r="GF14" s="27">
        <v>529</v>
      </c>
      <c r="GG14" s="27"/>
      <c r="GH14" s="27">
        <v>2190</v>
      </c>
      <c r="GI14" s="27" t="s">
        <v>158</v>
      </c>
      <c r="GJ14" s="27">
        <v>20</v>
      </c>
      <c r="GK14" s="27"/>
      <c r="GL14" s="27">
        <v>31</v>
      </c>
      <c r="GM14" s="27"/>
      <c r="GN14" s="27">
        <v>256</v>
      </c>
      <c r="GO14" s="27"/>
      <c r="GP14" s="27">
        <v>63</v>
      </c>
      <c r="GQ14" s="27"/>
      <c r="GR14" s="27">
        <v>31</v>
      </c>
      <c r="GS14" s="27"/>
      <c r="GT14" s="27">
        <v>10</v>
      </c>
      <c r="GU14" s="27" t="s">
        <v>158</v>
      </c>
      <c r="GV14" s="27">
        <v>63</v>
      </c>
      <c r="GW14" s="27"/>
      <c r="GX14" s="73"/>
      <c r="GY14" s="27"/>
      <c r="GZ14" s="73"/>
      <c r="HA14" s="27"/>
      <c r="HB14" s="73"/>
      <c r="HC14" s="27"/>
      <c r="HD14" s="73"/>
      <c r="HE14" s="27"/>
      <c r="HF14" s="73"/>
      <c r="HG14" s="27"/>
      <c r="HH14" s="73"/>
      <c r="HI14" s="27"/>
      <c r="HJ14" s="27">
        <v>132</v>
      </c>
      <c r="HK14" s="27"/>
      <c r="HL14" s="73"/>
      <c r="HM14" s="27"/>
      <c r="HN14" s="27">
        <v>318</v>
      </c>
      <c r="HO14" s="27"/>
      <c r="HP14" s="27">
        <v>74</v>
      </c>
      <c r="HQ14" s="27"/>
      <c r="HR14" s="27">
        <v>41</v>
      </c>
      <c r="HS14" s="27" t="s">
        <v>158</v>
      </c>
      <c r="HT14" s="27">
        <v>31</v>
      </c>
      <c r="HU14" s="27"/>
      <c r="HV14" s="27">
        <v>364</v>
      </c>
      <c r="HW14" s="27"/>
      <c r="HX14" s="27">
        <v>63</v>
      </c>
      <c r="HZ14" s="27">
        <v>52</v>
      </c>
      <c r="IB14" s="27">
        <v>31</v>
      </c>
      <c r="IC14" s="2" t="s">
        <v>158</v>
      </c>
      <c r="ID14" s="27">
        <v>10</v>
      </c>
      <c r="IF14" s="27">
        <v>41</v>
      </c>
      <c r="IH14" s="51">
        <v>86</v>
      </c>
      <c r="IJ14" s="27">
        <v>63</v>
      </c>
      <c r="IK14" s="2" t="s">
        <v>158</v>
      </c>
      <c r="IL14" s="27">
        <v>52</v>
      </c>
      <c r="IM14" s="27"/>
      <c r="IN14" s="51">
        <v>86</v>
      </c>
      <c r="IO14" s="27"/>
      <c r="IP14" s="27">
        <v>31</v>
      </c>
      <c r="IQ14" s="27"/>
      <c r="IR14" s="51">
        <v>20</v>
      </c>
      <c r="IS14" s="27"/>
      <c r="IT14" s="27">
        <v>712</v>
      </c>
      <c r="IV14" s="27">
        <v>613</v>
      </c>
      <c r="IW14" s="27"/>
      <c r="IX14" s="27" t="s">
        <v>16</v>
      </c>
      <c r="IY14" s="27"/>
      <c r="IZ14" s="27">
        <v>74</v>
      </c>
      <c r="JA14" s="27"/>
      <c r="JB14" s="27">
        <v>379</v>
      </c>
      <c r="JC14" s="27"/>
      <c r="JD14" s="27">
        <v>86</v>
      </c>
      <c r="JE14" s="27"/>
      <c r="JF14" s="27">
        <v>10</v>
      </c>
      <c r="JG14" s="27" t="s">
        <v>158</v>
      </c>
      <c r="JH14" s="27">
        <v>52</v>
      </c>
      <c r="JI14" s="27"/>
      <c r="JJ14" s="27">
        <v>30</v>
      </c>
      <c r="JK14" s="27"/>
      <c r="JL14" s="27">
        <v>173</v>
      </c>
      <c r="JM14" s="27"/>
      <c r="JN14" s="27">
        <v>1970</v>
      </c>
      <c r="JO14" s="27"/>
      <c r="JP14" s="91">
        <v>265</v>
      </c>
      <c r="JQ14" s="91"/>
      <c r="JR14" s="91">
        <v>52</v>
      </c>
      <c r="JS14" s="91"/>
      <c r="JT14" s="91" t="s">
        <v>16</v>
      </c>
      <c r="JU14" s="91"/>
      <c r="JV14" s="91">
        <v>31</v>
      </c>
      <c r="JW14" s="91"/>
      <c r="JX14" s="91">
        <v>98</v>
      </c>
      <c r="JY14" s="91"/>
      <c r="JZ14" s="91">
        <v>121</v>
      </c>
      <c r="KA14" s="91"/>
      <c r="KB14" s="92"/>
      <c r="KC14" s="91"/>
      <c r="KD14" s="91">
        <v>158</v>
      </c>
      <c r="KE14" s="91"/>
      <c r="KF14" s="91">
        <v>20</v>
      </c>
      <c r="KG14" s="91" t="s">
        <v>158</v>
      </c>
      <c r="KH14" s="91">
        <v>41</v>
      </c>
      <c r="KI14" s="91"/>
      <c r="KJ14" s="91">
        <v>384</v>
      </c>
      <c r="KK14" s="91"/>
      <c r="KL14" s="92"/>
      <c r="KM14" s="91"/>
      <c r="KN14" s="26">
        <v>226</v>
      </c>
      <c r="KO14" s="26"/>
      <c r="KP14" s="26">
        <v>644</v>
      </c>
      <c r="KQ14" s="26"/>
      <c r="KR14" s="26" t="s">
        <v>16</v>
      </c>
      <c r="KS14" s="26"/>
      <c r="KT14" s="79"/>
      <c r="KU14" s="26"/>
      <c r="KV14" s="112"/>
      <c r="KW14" s="105"/>
      <c r="KX14" s="26">
        <v>20</v>
      </c>
      <c r="KY14" s="26"/>
      <c r="KZ14" s="26">
        <v>41</v>
      </c>
      <c r="LA14" s="26"/>
      <c r="LB14" s="26">
        <v>74</v>
      </c>
      <c r="LC14" s="26"/>
      <c r="LD14" s="79"/>
      <c r="LE14" s="26"/>
      <c r="LF14" s="79"/>
      <c r="LG14" s="26"/>
      <c r="LH14" s="26">
        <v>121</v>
      </c>
      <c r="LI14" s="26"/>
      <c r="LJ14" s="27">
        <v>1520</v>
      </c>
      <c r="LK14" s="27"/>
      <c r="LL14" s="27">
        <v>52</v>
      </c>
      <c r="LM14" s="27"/>
      <c r="LN14" s="27">
        <v>107</v>
      </c>
      <c r="LO14" s="27"/>
      <c r="LP14" s="27">
        <v>10</v>
      </c>
      <c r="LQ14" s="27"/>
      <c r="LR14" s="27">
        <v>73</v>
      </c>
      <c r="LS14" s="27"/>
      <c r="LT14" s="27">
        <v>650</v>
      </c>
      <c r="LU14" s="27"/>
      <c r="LV14" s="27">
        <v>73</v>
      </c>
      <c r="LW14" s="27"/>
      <c r="LX14" s="27">
        <v>86</v>
      </c>
      <c r="LY14" s="27"/>
      <c r="LZ14" s="27">
        <v>158</v>
      </c>
      <c r="MA14" s="27"/>
      <c r="MB14" s="27">
        <v>109</v>
      </c>
      <c r="MC14" s="27"/>
      <c r="MD14" s="27">
        <v>41</v>
      </c>
      <c r="ME14" s="27"/>
      <c r="MF14" s="27">
        <v>98</v>
      </c>
      <c r="MH14" s="110"/>
      <c r="MJ14" s="115">
        <v>20</v>
      </c>
      <c r="ML14" s="115">
        <v>31</v>
      </c>
      <c r="MN14" s="115">
        <v>20</v>
      </c>
      <c r="MP14" s="115">
        <v>323</v>
      </c>
      <c r="MR14" s="115">
        <v>145</v>
      </c>
      <c r="MT14" s="110"/>
      <c r="MV14" s="115">
        <v>107</v>
      </c>
      <c r="MX14" s="115">
        <v>96</v>
      </c>
      <c r="MZ14" s="115">
        <v>96</v>
      </c>
      <c r="NA14" s="2" t="s">
        <v>158</v>
      </c>
      <c r="NB14" s="115">
        <v>785</v>
      </c>
      <c r="ND14" s="115">
        <v>226</v>
      </c>
    </row>
    <row r="15" spans="1:369" ht="15" customHeight="1" x14ac:dyDescent="0.35">
      <c r="A15" s="18" t="s">
        <v>30</v>
      </c>
      <c r="B15" s="18" t="s">
        <v>31</v>
      </c>
      <c r="C15" s="18" t="s">
        <v>116</v>
      </c>
      <c r="D15" s="19">
        <v>26.7</v>
      </c>
      <c r="E15" s="27">
        <v>110</v>
      </c>
      <c r="F15" s="27"/>
      <c r="G15" s="27">
        <v>280</v>
      </c>
      <c r="H15" s="28"/>
      <c r="I15" s="73"/>
      <c r="J15" s="27"/>
      <c r="K15" s="27">
        <v>120</v>
      </c>
      <c r="L15" s="27"/>
      <c r="M15" s="27">
        <v>30</v>
      </c>
      <c r="N15" s="27"/>
      <c r="O15" s="27">
        <v>250</v>
      </c>
      <c r="P15" s="27"/>
      <c r="Q15" s="73"/>
      <c r="R15" s="27"/>
      <c r="S15" s="27"/>
      <c r="T15" s="27"/>
      <c r="U15" s="27"/>
      <c r="V15" s="27"/>
      <c r="W15" s="73"/>
      <c r="X15" s="27"/>
      <c r="Y15" s="73"/>
      <c r="Z15" s="27"/>
      <c r="AA15" s="27">
        <v>30</v>
      </c>
      <c r="AB15" s="27"/>
      <c r="AC15" s="27">
        <v>130</v>
      </c>
      <c r="AD15" s="27"/>
      <c r="AE15" s="27">
        <v>60</v>
      </c>
      <c r="AF15" s="27"/>
      <c r="AG15" s="73"/>
      <c r="AH15" s="27"/>
      <c r="AI15" s="27">
        <f>AVERAGE(380,370)</f>
        <v>375</v>
      </c>
      <c r="AJ15" s="27" t="s">
        <v>10</v>
      </c>
      <c r="AK15" s="27">
        <v>20</v>
      </c>
      <c r="AL15" s="27"/>
      <c r="AM15" s="27">
        <v>30</v>
      </c>
      <c r="AN15" s="27"/>
      <c r="AO15" s="73"/>
      <c r="AP15" s="27"/>
      <c r="AQ15" s="27"/>
      <c r="AR15" s="27"/>
      <c r="AS15" s="36"/>
      <c r="AT15" s="36"/>
      <c r="AU15" s="74"/>
      <c r="AV15" s="36"/>
      <c r="AW15" s="36">
        <f>AVERAGE(10,5)</f>
        <v>7.5</v>
      </c>
      <c r="AX15" s="36" t="s">
        <v>10</v>
      </c>
      <c r="AY15" s="36">
        <v>30</v>
      </c>
      <c r="AZ15" s="36"/>
      <c r="BA15" s="27">
        <v>70</v>
      </c>
      <c r="BB15" s="37"/>
      <c r="BC15" s="27">
        <v>170</v>
      </c>
      <c r="BD15" s="27"/>
      <c r="BE15" s="27"/>
      <c r="BF15" s="28"/>
      <c r="BG15" s="27"/>
      <c r="BH15" s="28"/>
      <c r="BI15" s="27">
        <v>40</v>
      </c>
      <c r="BJ15" s="27"/>
      <c r="BK15" s="27">
        <v>70</v>
      </c>
      <c r="BL15" s="27"/>
      <c r="BM15" s="27">
        <v>1880</v>
      </c>
      <c r="BN15" s="27"/>
      <c r="BO15" s="27"/>
      <c r="BP15" s="27"/>
      <c r="BQ15" s="27">
        <v>200</v>
      </c>
      <c r="BR15" s="27"/>
      <c r="BS15" s="27">
        <v>10</v>
      </c>
      <c r="BT15" s="27"/>
      <c r="BU15" s="27" t="s">
        <v>16</v>
      </c>
      <c r="BV15" s="27"/>
      <c r="BW15" s="27">
        <v>80</v>
      </c>
      <c r="BX15" s="27"/>
      <c r="BY15" s="27">
        <v>70</v>
      </c>
      <c r="BZ15" s="28"/>
      <c r="CA15" s="36">
        <v>50</v>
      </c>
      <c r="CB15" s="36"/>
      <c r="CC15" s="27">
        <v>140</v>
      </c>
      <c r="CD15" s="38"/>
      <c r="CE15" s="36">
        <v>110</v>
      </c>
      <c r="CF15" s="27"/>
      <c r="CG15" s="27">
        <v>160</v>
      </c>
      <c r="CH15" s="27"/>
      <c r="CI15" s="31">
        <v>20</v>
      </c>
      <c r="CJ15" s="36">
        <v>20</v>
      </c>
      <c r="CK15" s="27"/>
      <c r="CL15" s="45"/>
      <c r="CM15" s="45"/>
      <c r="CN15" s="46"/>
      <c r="CO15" s="46"/>
      <c r="CP15" s="77"/>
      <c r="CQ15" s="46"/>
      <c r="CR15" s="77"/>
      <c r="CS15" s="46"/>
      <c r="CT15" s="46">
        <v>600</v>
      </c>
      <c r="CU15" s="46"/>
      <c r="CV15" s="46">
        <v>50</v>
      </c>
      <c r="CW15" s="26"/>
      <c r="CX15" s="47">
        <v>75</v>
      </c>
      <c r="CY15" s="47"/>
      <c r="CZ15" s="79"/>
      <c r="DA15" s="47"/>
      <c r="DB15" s="47">
        <v>45.3</v>
      </c>
      <c r="DC15" s="47" t="s">
        <v>10</v>
      </c>
      <c r="DD15" s="47">
        <v>20.100000000000001</v>
      </c>
      <c r="DE15" s="47"/>
      <c r="DF15" s="48">
        <v>45.7</v>
      </c>
      <c r="DG15" s="48"/>
      <c r="DH15" s="34">
        <v>59.1</v>
      </c>
      <c r="DI15" s="34"/>
      <c r="DJ15" s="49"/>
      <c r="DK15" s="49"/>
      <c r="DL15" s="34"/>
      <c r="DM15" s="34"/>
      <c r="DN15" s="34">
        <v>20</v>
      </c>
      <c r="DO15" s="34"/>
      <c r="DP15" s="34" t="s">
        <v>16</v>
      </c>
      <c r="DQ15" s="34"/>
      <c r="DR15" s="34" t="s">
        <v>41</v>
      </c>
      <c r="DS15" s="34"/>
      <c r="DT15" s="34">
        <f>AVERAGE(85,41)</f>
        <v>63</v>
      </c>
      <c r="DU15" s="34" t="s">
        <v>10</v>
      </c>
      <c r="DV15" s="34">
        <v>52</v>
      </c>
      <c r="DW15" s="34"/>
      <c r="DX15" s="34">
        <v>31</v>
      </c>
      <c r="DY15" s="34"/>
      <c r="DZ15" s="34">
        <v>63</v>
      </c>
      <c r="EA15" s="34"/>
      <c r="EB15" s="34">
        <v>30</v>
      </c>
      <c r="EC15" s="34"/>
      <c r="ED15" s="81" t="s">
        <v>6</v>
      </c>
      <c r="EE15" s="34"/>
      <c r="EF15" s="34"/>
      <c r="EG15" s="34"/>
      <c r="EH15" s="34"/>
      <c r="EI15" s="34"/>
      <c r="EJ15" s="34"/>
      <c r="EK15" s="34"/>
      <c r="EL15" s="34" t="s">
        <v>41</v>
      </c>
      <c r="EM15" s="27"/>
      <c r="EN15" s="27">
        <v>30</v>
      </c>
      <c r="EP15" s="27">
        <v>209</v>
      </c>
      <c r="ER15" s="27">
        <v>10</v>
      </c>
      <c r="ES15" s="27"/>
      <c r="ET15" s="27">
        <v>20</v>
      </c>
      <c r="EU15" s="27"/>
      <c r="EV15" s="27">
        <f>(98+41)/2</f>
        <v>69.5</v>
      </c>
      <c r="EW15" s="27" t="s">
        <v>10</v>
      </c>
      <c r="EX15" s="27">
        <v>74</v>
      </c>
      <c r="EZ15" s="27">
        <v>10</v>
      </c>
      <c r="FA15" s="27"/>
      <c r="FB15" s="27">
        <v>63</v>
      </c>
      <c r="FC15" s="27"/>
      <c r="FD15" s="27">
        <v>2400</v>
      </c>
      <c r="FF15" s="27">
        <v>657</v>
      </c>
      <c r="FH15" s="27">
        <f>AVERAGE(888,909)</f>
        <v>898.5</v>
      </c>
      <c r="FI15" s="27" t="s">
        <v>10</v>
      </c>
      <c r="FJ15" s="27">
        <v>20</v>
      </c>
      <c r="FL15" s="27" t="s">
        <v>41</v>
      </c>
      <c r="FN15" s="27">
        <v>63</v>
      </c>
      <c r="FP15" s="27">
        <v>86</v>
      </c>
      <c r="FQ15" s="27"/>
      <c r="FR15" s="27">
        <v>31</v>
      </c>
      <c r="FS15" s="27"/>
      <c r="FT15" s="27">
        <f>AVERAGE(110, 86)</f>
        <v>98</v>
      </c>
      <c r="FU15" s="27" t="s">
        <v>10</v>
      </c>
      <c r="FV15" s="27">
        <v>63</v>
      </c>
      <c r="FW15" s="27"/>
      <c r="FX15" s="27">
        <v>41</v>
      </c>
      <c r="FY15" s="27"/>
      <c r="FZ15" s="27">
        <v>166</v>
      </c>
      <c r="GA15" s="27"/>
      <c r="GB15" s="27">
        <v>382</v>
      </c>
      <c r="GC15" s="27"/>
      <c r="GD15" s="27">
        <v>538</v>
      </c>
      <c r="GE15" s="27"/>
      <c r="GF15" s="27">
        <v>529</v>
      </c>
      <c r="GG15" s="27"/>
      <c r="GH15" s="27">
        <v>341</v>
      </c>
      <c r="GI15" s="27"/>
      <c r="GJ15" s="27">
        <v>20</v>
      </c>
      <c r="GK15" s="27"/>
      <c r="GL15" s="27">
        <v>20</v>
      </c>
      <c r="GM15" s="27"/>
      <c r="GN15" s="27">
        <v>160</v>
      </c>
      <c r="GO15" s="27"/>
      <c r="GP15" s="27">
        <v>73</v>
      </c>
      <c r="GQ15" s="27"/>
      <c r="GR15" s="27">
        <v>109</v>
      </c>
      <c r="GS15" s="27"/>
      <c r="GT15" s="27">
        <v>31</v>
      </c>
      <c r="GU15" s="27"/>
      <c r="GV15" s="27">
        <v>63</v>
      </c>
      <c r="GW15" s="27" t="s">
        <v>158</v>
      </c>
      <c r="GX15" s="27">
        <v>20</v>
      </c>
      <c r="GY15" s="27"/>
      <c r="GZ15" s="27">
        <v>85</v>
      </c>
      <c r="HA15" s="27"/>
      <c r="HB15" s="27">
        <v>63</v>
      </c>
      <c r="HC15" s="27" t="s">
        <v>158</v>
      </c>
      <c r="HD15" s="27" t="s">
        <v>16</v>
      </c>
      <c r="HE15" s="27"/>
      <c r="HF15" s="27" t="s">
        <v>16</v>
      </c>
      <c r="HG15" s="27"/>
      <c r="HH15" s="27">
        <v>74</v>
      </c>
      <c r="HI15" s="27"/>
      <c r="HJ15" s="27">
        <v>223</v>
      </c>
      <c r="HK15" s="27"/>
      <c r="HL15" s="27">
        <v>189</v>
      </c>
      <c r="HM15" s="27"/>
      <c r="HN15" s="27">
        <v>857</v>
      </c>
      <c r="HO15" s="27"/>
      <c r="HP15" s="27">
        <v>52</v>
      </c>
      <c r="HQ15" s="27"/>
      <c r="HR15" s="27">
        <v>146</v>
      </c>
      <c r="HS15" s="27"/>
      <c r="HT15" s="27">
        <v>20</v>
      </c>
      <c r="HU15" s="27" t="s">
        <v>158</v>
      </c>
      <c r="HV15" s="27">
        <v>231</v>
      </c>
      <c r="HW15" s="27"/>
      <c r="HX15" s="73"/>
      <c r="HZ15" s="27">
        <v>98</v>
      </c>
      <c r="IB15" s="27" t="s">
        <v>16</v>
      </c>
      <c r="ID15" s="27" t="s">
        <v>16</v>
      </c>
      <c r="IF15" s="27">
        <v>52</v>
      </c>
      <c r="IH15" s="51">
        <v>31</v>
      </c>
      <c r="IJ15" s="27">
        <v>109</v>
      </c>
      <c r="IL15" s="27">
        <v>20</v>
      </c>
      <c r="IM15" s="27" t="s">
        <v>158</v>
      </c>
      <c r="IN15" s="51">
        <v>86</v>
      </c>
      <c r="IO15" s="27"/>
      <c r="IP15" s="27">
        <v>145</v>
      </c>
      <c r="IQ15" s="27"/>
      <c r="IR15" s="51">
        <v>61</v>
      </c>
      <c r="IS15" s="27"/>
      <c r="IT15" s="27">
        <v>419</v>
      </c>
      <c r="IV15" s="27">
        <v>457</v>
      </c>
      <c r="IW15" s="27" t="s">
        <v>158</v>
      </c>
      <c r="IX15" s="27">
        <v>10</v>
      </c>
      <c r="IY15" s="27"/>
      <c r="IZ15" s="27">
        <v>74</v>
      </c>
      <c r="JA15" s="27"/>
      <c r="JB15" s="27">
        <v>52</v>
      </c>
      <c r="JC15" s="27"/>
      <c r="JD15" s="27">
        <v>98</v>
      </c>
      <c r="JE15" s="27"/>
      <c r="JF15" s="27">
        <v>41</v>
      </c>
      <c r="JG15" s="27"/>
      <c r="JH15" s="27">
        <v>10</v>
      </c>
      <c r="JI15" s="27" t="s">
        <v>158</v>
      </c>
      <c r="JJ15" s="27">
        <v>31</v>
      </c>
      <c r="JK15" s="27"/>
      <c r="JL15" s="27">
        <v>109</v>
      </c>
      <c r="JM15" s="27"/>
      <c r="JN15" s="73"/>
      <c r="JO15" s="27"/>
      <c r="JP15" s="91">
        <v>278</v>
      </c>
      <c r="JQ15" s="91"/>
      <c r="JR15" s="91">
        <v>20</v>
      </c>
      <c r="JS15" s="91" t="s">
        <v>158</v>
      </c>
      <c r="JT15" s="91">
        <v>20</v>
      </c>
      <c r="JU15" s="91"/>
      <c r="JV15" s="91" t="s">
        <v>16</v>
      </c>
      <c r="JW15" s="91"/>
      <c r="JX15" s="91">
        <v>31</v>
      </c>
      <c r="JY15" s="91"/>
      <c r="JZ15" s="91">
        <v>63</v>
      </c>
      <c r="KA15" s="91"/>
      <c r="KB15" s="91">
        <v>213</v>
      </c>
      <c r="KC15" s="91"/>
      <c r="KD15" s="91">
        <v>121</v>
      </c>
      <c r="KE15" s="91"/>
      <c r="KF15" s="91">
        <v>63</v>
      </c>
      <c r="KG15" s="91"/>
      <c r="KH15" s="91">
        <v>41</v>
      </c>
      <c r="KI15" s="91" t="s">
        <v>158</v>
      </c>
      <c r="KJ15" s="91">
        <v>771</v>
      </c>
      <c r="KK15" s="91"/>
      <c r="KL15" s="92"/>
      <c r="KM15" s="91"/>
      <c r="KN15" s="79"/>
      <c r="KO15" s="26"/>
      <c r="KP15" s="26">
        <v>384</v>
      </c>
      <c r="KQ15" s="26"/>
      <c r="KR15" s="26">
        <v>10</v>
      </c>
      <c r="KS15" s="26"/>
      <c r="KT15" s="26">
        <v>20</v>
      </c>
      <c r="KU15" s="26"/>
      <c r="KV15" s="47">
        <v>52</v>
      </c>
      <c r="KW15" s="26"/>
      <c r="KX15" s="26">
        <v>63</v>
      </c>
      <c r="KY15" s="26"/>
      <c r="KZ15" s="26">
        <v>41</v>
      </c>
      <c r="LA15" s="26" t="s">
        <v>158</v>
      </c>
      <c r="LB15" s="26">
        <v>52</v>
      </c>
      <c r="LC15" s="26"/>
      <c r="LD15" s="26">
        <v>74</v>
      </c>
      <c r="LE15" s="26"/>
      <c r="LF15" s="26">
        <v>52</v>
      </c>
      <c r="LG15" s="26"/>
      <c r="LH15" s="26">
        <v>20</v>
      </c>
      <c r="LI15" s="26"/>
      <c r="LJ15" s="27">
        <v>520</v>
      </c>
      <c r="LK15" s="27"/>
      <c r="LL15" s="27">
        <v>10</v>
      </c>
      <c r="LM15" s="27"/>
      <c r="LN15" s="27">
        <v>10</v>
      </c>
      <c r="LO15" s="27"/>
      <c r="LP15" s="27">
        <v>20</v>
      </c>
      <c r="LQ15" s="27"/>
      <c r="LR15" s="27">
        <v>41</v>
      </c>
      <c r="LS15" s="27"/>
      <c r="LT15" s="27">
        <v>539</v>
      </c>
      <c r="LU15" s="27"/>
      <c r="LV15" s="27">
        <v>86</v>
      </c>
      <c r="LW15" s="27"/>
      <c r="LX15" s="27">
        <v>120</v>
      </c>
      <c r="LY15" s="27"/>
      <c r="LZ15" s="27">
        <v>148</v>
      </c>
      <c r="MA15" s="27"/>
      <c r="MB15" s="27">
        <v>52</v>
      </c>
      <c r="MC15" s="27"/>
      <c r="MD15" s="27">
        <v>10</v>
      </c>
      <c r="ME15" s="27"/>
      <c r="MF15" s="27">
        <v>148</v>
      </c>
      <c r="MH15" s="110"/>
      <c r="MJ15" s="115">
        <v>20</v>
      </c>
      <c r="ML15" s="115">
        <v>31</v>
      </c>
      <c r="MN15" s="115">
        <v>20</v>
      </c>
      <c r="MP15" s="115">
        <v>309</v>
      </c>
      <c r="MR15" s="115">
        <v>135</v>
      </c>
      <c r="MS15" s="2" t="s">
        <v>158</v>
      </c>
      <c r="MT15" s="115">
        <v>20</v>
      </c>
      <c r="MV15" s="110"/>
      <c r="MX15" s="115">
        <v>98</v>
      </c>
      <c r="MZ15" s="115">
        <v>63</v>
      </c>
      <c r="NB15" s="115">
        <v>209</v>
      </c>
      <c r="ND15" s="115">
        <v>85</v>
      </c>
    </row>
    <row r="16" spans="1:369" ht="15" customHeight="1" x14ac:dyDescent="0.35">
      <c r="A16" s="18" t="s">
        <v>32</v>
      </c>
      <c r="B16" s="18" t="s">
        <v>140</v>
      </c>
      <c r="C16" s="18" t="s">
        <v>33</v>
      </c>
      <c r="D16" s="19">
        <v>26.9</v>
      </c>
      <c r="E16" s="27">
        <v>120</v>
      </c>
      <c r="F16" s="27"/>
      <c r="G16" s="27">
        <v>680</v>
      </c>
      <c r="H16" s="28"/>
      <c r="I16" s="27" t="s">
        <v>16</v>
      </c>
      <c r="J16" s="27"/>
      <c r="K16" s="27">
        <f>AVERAGE(1900,980)</f>
        <v>1440</v>
      </c>
      <c r="L16" s="27" t="s">
        <v>10</v>
      </c>
      <c r="M16" s="27">
        <v>30</v>
      </c>
      <c r="N16" s="27"/>
      <c r="O16" s="27">
        <v>900</v>
      </c>
      <c r="P16" s="27"/>
      <c r="Q16" s="51">
        <v>160</v>
      </c>
      <c r="R16" s="27"/>
      <c r="S16" s="27"/>
      <c r="T16" s="27"/>
      <c r="U16" s="27"/>
      <c r="V16" s="27"/>
      <c r="W16" s="27" t="s">
        <v>16</v>
      </c>
      <c r="X16" s="27"/>
      <c r="Y16" s="27" t="s">
        <v>16</v>
      </c>
      <c r="Z16" s="27"/>
      <c r="AA16" s="27">
        <v>40</v>
      </c>
      <c r="AB16" s="27"/>
      <c r="AC16" s="27">
        <v>20</v>
      </c>
      <c r="AD16" s="27"/>
      <c r="AE16" s="27">
        <v>40</v>
      </c>
      <c r="AF16" s="27"/>
      <c r="AG16" s="27">
        <v>40</v>
      </c>
      <c r="AH16" s="27"/>
      <c r="AI16" s="27">
        <v>1020</v>
      </c>
      <c r="AJ16" s="27"/>
      <c r="AK16" s="73"/>
      <c r="AL16" s="27"/>
      <c r="AM16" s="73"/>
      <c r="AN16" s="27"/>
      <c r="AO16" s="73"/>
      <c r="AP16" s="27"/>
      <c r="AQ16" s="27"/>
      <c r="AR16" s="27"/>
      <c r="AS16" s="36"/>
      <c r="AT16" s="36"/>
      <c r="AU16" s="74"/>
      <c r="AV16" s="36"/>
      <c r="AW16" s="74"/>
      <c r="AX16" s="50"/>
      <c r="AY16" s="36">
        <v>20</v>
      </c>
      <c r="AZ16" s="36"/>
      <c r="BA16" s="27">
        <v>90</v>
      </c>
      <c r="BB16" s="37"/>
      <c r="BC16" s="27">
        <v>140</v>
      </c>
      <c r="BD16" s="27"/>
      <c r="BE16" s="27"/>
      <c r="BF16" s="28"/>
      <c r="BG16" s="27"/>
      <c r="BH16" s="28"/>
      <c r="BI16" s="27">
        <v>80</v>
      </c>
      <c r="BJ16" s="27"/>
      <c r="BK16" s="27">
        <v>50</v>
      </c>
      <c r="BL16" s="27"/>
      <c r="BM16" s="27">
        <v>10</v>
      </c>
      <c r="BN16" s="27"/>
      <c r="BO16" s="27"/>
      <c r="BP16" s="27"/>
      <c r="BQ16" s="27" t="s">
        <v>16</v>
      </c>
      <c r="BR16" s="27" t="s">
        <v>10</v>
      </c>
      <c r="BS16" s="27" t="s">
        <v>16</v>
      </c>
      <c r="BT16" s="27"/>
      <c r="BU16" s="27" t="s">
        <v>16</v>
      </c>
      <c r="BV16" s="27"/>
      <c r="BW16" s="27" t="s">
        <v>16</v>
      </c>
      <c r="BX16" s="27"/>
      <c r="BY16" s="27">
        <v>210</v>
      </c>
      <c r="BZ16" s="28"/>
      <c r="CA16" s="36">
        <v>130</v>
      </c>
      <c r="CB16" s="36"/>
      <c r="CC16" s="27">
        <v>400</v>
      </c>
      <c r="CD16" s="38"/>
      <c r="CE16" s="36">
        <v>250</v>
      </c>
      <c r="CF16" s="27"/>
      <c r="CG16" s="73"/>
      <c r="CH16" s="27"/>
      <c r="CI16" s="31">
        <v>20</v>
      </c>
      <c r="CJ16" s="36">
        <f>(5+30)/2</f>
        <v>17.5</v>
      </c>
      <c r="CK16" s="27" t="s">
        <v>10</v>
      </c>
      <c r="CL16" s="45"/>
      <c r="CM16" s="45"/>
      <c r="CN16" s="46"/>
      <c r="CO16" s="46"/>
      <c r="CP16" s="46" t="s">
        <v>29</v>
      </c>
      <c r="CQ16" s="46"/>
      <c r="CR16" s="46">
        <v>10</v>
      </c>
      <c r="CS16" s="46"/>
      <c r="CT16" s="46">
        <v>100</v>
      </c>
      <c r="CU16" s="46"/>
      <c r="CV16" s="46">
        <v>20</v>
      </c>
      <c r="CW16" s="26"/>
      <c r="CX16" s="47">
        <v>55</v>
      </c>
      <c r="CY16" s="47"/>
      <c r="CZ16" s="47">
        <v>110</v>
      </c>
      <c r="DA16" s="47"/>
      <c r="DB16" s="47">
        <v>192</v>
      </c>
      <c r="DC16" s="47"/>
      <c r="DD16" s="79"/>
      <c r="DE16" s="47"/>
      <c r="DF16" s="48">
        <v>22.8</v>
      </c>
      <c r="DG16" s="48"/>
      <c r="DH16" s="34">
        <v>30.5</v>
      </c>
      <c r="DI16" s="34"/>
      <c r="DJ16" s="49"/>
      <c r="DK16" s="49"/>
      <c r="DL16" s="34"/>
      <c r="DM16" s="34"/>
      <c r="DN16" s="34" t="s">
        <v>16</v>
      </c>
      <c r="DO16" s="34"/>
      <c r="DP16" s="34" t="s">
        <v>16</v>
      </c>
      <c r="DQ16" s="34"/>
      <c r="DR16" s="34">
        <v>20</v>
      </c>
      <c r="DS16" s="34"/>
      <c r="DT16" s="34">
        <v>135</v>
      </c>
      <c r="DU16" s="34"/>
      <c r="DV16" s="34">
        <f>AVERAGE(259, 336)</f>
        <v>297.5</v>
      </c>
      <c r="DW16" s="34" t="s">
        <v>10</v>
      </c>
      <c r="DX16" s="34">
        <v>189</v>
      </c>
      <c r="DY16" s="34"/>
      <c r="DZ16" s="34">
        <v>216</v>
      </c>
      <c r="EA16" s="34"/>
      <c r="EB16" s="34">
        <v>74</v>
      </c>
      <c r="EC16" s="34"/>
      <c r="ED16" s="34">
        <v>31</v>
      </c>
      <c r="EE16" s="34"/>
      <c r="EF16" s="34"/>
      <c r="EG16" s="34"/>
      <c r="EH16" s="34"/>
      <c r="EI16" s="34"/>
      <c r="EJ16" s="34"/>
      <c r="EK16" s="34"/>
      <c r="EL16" s="34">
        <v>10</v>
      </c>
      <c r="EM16" s="27"/>
      <c r="EN16" s="27" t="s">
        <v>41</v>
      </c>
      <c r="EP16" s="27">
        <v>98</v>
      </c>
      <c r="ER16" s="27">
        <v>134</v>
      </c>
      <c r="ES16" s="27"/>
      <c r="ET16" s="27">
        <v>354</v>
      </c>
      <c r="EU16" s="27"/>
      <c r="EV16" s="27">
        <v>96</v>
      </c>
      <c r="EX16" s="27">
        <v>262</v>
      </c>
      <c r="EZ16" s="27">
        <f>AVERAGE(122,94)</f>
        <v>108</v>
      </c>
      <c r="FA16" s="27" t="s">
        <v>10</v>
      </c>
      <c r="FB16" s="51">
        <v>20</v>
      </c>
      <c r="FC16" s="27"/>
      <c r="FD16" s="27">
        <v>187</v>
      </c>
      <c r="FF16" s="27" t="s">
        <v>41</v>
      </c>
      <c r="FH16" s="27" t="s">
        <v>41</v>
      </c>
      <c r="FJ16" s="27">
        <v>10</v>
      </c>
      <c r="FL16" s="27" t="s">
        <v>41</v>
      </c>
      <c r="FM16" s="27" t="s">
        <v>10</v>
      </c>
      <c r="FN16" s="27">
        <v>145</v>
      </c>
      <c r="FP16" s="27">
        <v>345</v>
      </c>
      <c r="FQ16" s="27"/>
      <c r="FR16" s="27">
        <v>41</v>
      </c>
      <c r="FS16" s="27"/>
      <c r="FT16" s="27">
        <v>120</v>
      </c>
      <c r="FU16" s="27"/>
      <c r="FV16" s="27">
        <f>AVERAGE(246,259)</f>
        <v>252.5</v>
      </c>
      <c r="FW16" s="27" t="s">
        <v>10</v>
      </c>
      <c r="FX16" s="27">
        <v>74</v>
      </c>
      <c r="FY16" s="27"/>
      <c r="FZ16" s="27">
        <v>41</v>
      </c>
      <c r="GA16" s="27"/>
      <c r="GB16" s="27">
        <v>20</v>
      </c>
      <c r="GC16" s="27"/>
      <c r="GD16" s="27">
        <v>10</v>
      </c>
      <c r="GE16" s="27"/>
      <c r="GF16" s="27">
        <v>20</v>
      </c>
      <c r="GG16" s="27"/>
      <c r="GH16" s="73"/>
      <c r="GI16" s="27"/>
      <c r="GJ16" s="27">
        <v>10</v>
      </c>
      <c r="GK16" s="27" t="s">
        <v>158</v>
      </c>
      <c r="GL16" s="27">
        <v>218</v>
      </c>
      <c r="GM16" s="27"/>
      <c r="GN16" s="27">
        <v>336</v>
      </c>
      <c r="GO16" s="27"/>
      <c r="GP16" s="27">
        <v>98</v>
      </c>
      <c r="GQ16" s="27"/>
      <c r="GR16" s="27">
        <v>131</v>
      </c>
      <c r="GS16" s="27"/>
      <c r="GT16" s="27">
        <v>131</v>
      </c>
      <c r="GU16" s="27"/>
      <c r="GV16" s="27">
        <v>31</v>
      </c>
      <c r="GW16" s="27"/>
      <c r="GX16" s="27">
        <v>41</v>
      </c>
      <c r="GY16" s="27"/>
      <c r="GZ16" s="27">
        <v>10</v>
      </c>
      <c r="HA16" s="27"/>
      <c r="HB16" s="27">
        <v>10</v>
      </c>
      <c r="HC16" s="27"/>
      <c r="HD16" s="27" t="s">
        <v>16</v>
      </c>
      <c r="HE16" s="27" t="s">
        <v>158</v>
      </c>
      <c r="HF16" s="27">
        <v>31</v>
      </c>
      <c r="HG16" s="27"/>
      <c r="HH16" s="27">
        <v>213</v>
      </c>
      <c r="HI16" s="27"/>
      <c r="HJ16" s="27">
        <v>107</v>
      </c>
      <c r="HK16" s="27"/>
      <c r="HL16" s="27">
        <v>41</v>
      </c>
      <c r="HM16" s="27"/>
      <c r="HN16" s="27">
        <v>309</v>
      </c>
      <c r="HO16" s="27"/>
      <c r="HP16" s="27">
        <v>31</v>
      </c>
      <c r="HQ16" s="27"/>
      <c r="HR16" s="27">
        <v>74</v>
      </c>
      <c r="HS16" s="27"/>
      <c r="HT16" s="27" t="s">
        <v>16</v>
      </c>
      <c r="HU16" s="27"/>
      <c r="HV16" s="27" t="s">
        <v>16</v>
      </c>
      <c r="HW16" s="27"/>
      <c r="HX16" s="27" t="s">
        <v>16</v>
      </c>
      <c r="HZ16" s="27">
        <v>20</v>
      </c>
      <c r="IA16" s="2" t="s">
        <v>158</v>
      </c>
      <c r="IB16" s="27">
        <v>20</v>
      </c>
      <c r="ID16" s="27">
        <v>10</v>
      </c>
      <c r="IF16" s="27">
        <v>30</v>
      </c>
      <c r="IH16" s="51">
        <v>135</v>
      </c>
      <c r="IJ16" s="27">
        <v>63</v>
      </c>
      <c r="IL16" s="51">
        <v>175</v>
      </c>
      <c r="IM16" s="27"/>
      <c r="IN16" s="51">
        <v>199</v>
      </c>
      <c r="IO16" s="27" t="s">
        <v>158</v>
      </c>
      <c r="IP16" s="27">
        <v>63</v>
      </c>
      <c r="IQ16" s="27"/>
      <c r="IR16" s="51">
        <v>31</v>
      </c>
      <c r="IS16" s="27"/>
      <c r="IT16" s="27">
        <v>285</v>
      </c>
      <c r="IV16" s="27">
        <v>31</v>
      </c>
      <c r="IW16" s="27"/>
      <c r="IX16" s="27">
        <v>31</v>
      </c>
      <c r="IY16" s="27" t="s">
        <v>158</v>
      </c>
      <c r="IZ16" s="73"/>
      <c r="JA16" s="27"/>
      <c r="JB16" s="27">
        <v>10</v>
      </c>
      <c r="JC16" s="27"/>
      <c r="JD16" s="27">
        <v>85</v>
      </c>
      <c r="JE16" s="27"/>
      <c r="JF16" s="27">
        <v>122</v>
      </c>
      <c r="JG16" s="27"/>
      <c r="JH16" s="27">
        <v>62</v>
      </c>
      <c r="JI16" s="27"/>
      <c r="JJ16" s="27">
        <v>10</v>
      </c>
      <c r="JK16" s="27" t="s">
        <v>158</v>
      </c>
      <c r="JL16" s="27">
        <v>30</v>
      </c>
      <c r="JM16" s="27"/>
      <c r="JN16" s="73"/>
      <c r="JO16" s="27"/>
      <c r="JP16" s="91">
        <v>63</v>
      </c>
      <c r="JQ16" s="91"/>
      <c r="JR16" s="91">
        <v>10</v>
      </c>
      <c r="JS16" s="91"/>
      <c r="JT16" s="91">
        <v>20</v>
      </c>
      <c r="JU16" s="91"/>
      <c r="JV16" s="91" t="s">
        <v>16</v>
      </c>
      <c r="JW16" s="91" t="s">
        <v>158</v>
      </c>
      <c r="JX16" s="91">
        <v>52</v>
      </c>
      <c r="JY16" s="91"/>
      <c r="JZ16" s="91">
        <v>86</v>
      </c>
      <c r="KA16" s="91"/>
      <c r="KB16" s="91">
        <v>546</v>
      </c>
      <c r="KC16" s="91"/>
      <c r="KD16" s="91">
        <v>85</v>
      </c>
      <c r="KE16" s="91"/>
      <c r="KF16" s="91">
        <v>134</v>
      </c>
      <c r="KG16" s="91"/>
      <c r="KH16" s="91">
        <v>122</v>
      </c>
      <c r="KI16" s="91"/>
      <c r="KJ16" s="91">
        <v>1850</v>
      </c>
      <c r="KK16" s="91"/>
      <c r="KL16" s="91">
        <v>74</v>
      </c>
      <c r="KM16" s="91"/>
      <c r="KN16" s="26">
        <v>30</v>
      </c>
      <c r="KO16" s="26"/>
      <c r="KP16" s="26">
        <v>20</v>
      </c>
      <c r="KQ16" s="26"/>
      <c r="KR16" s="26" t="s">
        <v>16</v>
      </c>
      <c r="KS16" s="26"/>
      <c r="KT16" s="26">
        <v>85</v>
      </c>
      <c r="KU16" s="26"/>
      <c r="KV16" s="47">
        <v>216</v>
      </c>
      <c r="KW16" s="26" t="s">
        <v>158</v>
      </c>
      <c r="KX16" s="26">
        <v>410</v>
      </c>
      <c r="KY16" s="26"/>
      <c r="KZ16" s="26">
        <v>86</v>
      </c>
      <c r="LA16" s="26"/>
      <c r="LB16" s="26">
        <v>63</v>
      </c>
      <c r="LC16" s="26"/>
      <c r="LD16" s="26">
        <v>41</v>
      </c>
      <c r="LE16" s="26"/>
      <c r="LF16" s="26">
        <v>52</v>
      </c>
      <c r="LG16" s="26"/>
      <c r="LH16" s="26">
        <v>31</v>
      </c>
      <c r="LI16" s="26" t="s">
        <v>158</v>
      </c>
      <c r="LJ16" s="73"/>
      <c r="LK16" s="27"/>
      <c r="LL16" s="27">
        <v>10</v>
      </c>
      <c r="LM16" s="27"/>
      <c r="LN16" s="27">
        <v>74</v>
      </c>
      <c r="LO16" s="27"/>
      <c r="LP16" s="27">
        <v>10</v>
      </c>
      <c r="LQ16" s="27"/>
      <c r="LR16" s="27">
        <v>41</v>
      </c>
      <c r="LS16" s="27"/>
      <c r="LT16" s="27">
        <v>2990</v>
      </c>
      <c r="LU16" s="27"/>
      <c r="LV16" s="27">
        <v>228</v>
      </c>
      <c r="LW16" s="27"/>
      <c r="LX16" s="27">
        <v>181</v>
      </c>
      <c r="LY16" s="27"/>
      <c r="LZ16" s="27">
        <v>638</v>
      </c>
      <c r="MA16" s="27"/>
      <c r="MB16" s="27">
        <v>20</v>
      </c>
      <c r="MC16" s="27"/>
      <c r="MD16" s="27">
        <v>63</v>
      </c>
      <c r="ME16" s="27"/>
      <c r="MF16" s="73"/>
      <c r="MH16" s="110"/>
      <c r="MJ16" s="115">
        <v>10</v>
      </c>
      <c r="ML16" s="115">
        <v>10</v>
      </c>
      <c r="MM16" s="2" t="s">
        <v>158</v>
      </c>
      <c r="MN16" s="114" t="s">
        <v>16</v>
      </c>
      <c r="MP16" s="115">
        <v>41</v>
      </c>
      <c r="MR16" s="115">
        <v>145</v>
      </c>
      <c r="MT16" s="115">
        <v>173</v>
      </c>
      <c r="MV16" s="115">
        <v>399</v>
      </c>
      <c r="MW16" s="2" t="s">
        <v>158</v>
      </c>
      <c r="MX16" s="115">
        <v>364</v>
      </c>
      <c r="MZ16" s="115">
        <v>262</v>
      </c>
      <c r="NB16" s="115">
        <v>72</v>
      </c>
      <c r="ND16" s="115">
        <v>20</v>
      </c>
    </row>
    <row r="17" spans="1:369" ht="15" customHeight="1" x14ac:dyDescent="0.35">
      <c r="A17" s="18" t="s">
        <v>34</v>
      </c>
      <c r="B17" s="18" t="s">
        <v>141</v>
      </c>
      <c r="C17" s="18" t="s">
        <v>116</v>
      </c>
      <c r="D17" s="19">
        <v>29</v>
      </c>
      <c r="E17" s="27">
        <v>130</v>
      </c>
      <c r="F17" s="27"/>
      <c r="G17" s="27">
        <v>70</v>
      </c>
      <c r="H17" s="28"/>
      <c r="I17" s="27">
        <v>20</v>
      </c>
      <c r="J17" s="27"/>
      <c r="K17" s="27">
        <v>320</v>
      </c>
      <c r="L17" s="27"/>
      <c r="M17" s="27">
        <f>AVERAGE(10,10)</f>
        <v>10</v>
      </c>
      <c r="N17" s="27" t="s">
        <v>10</v>
      </c>
      <c r="O17" s="27">
        <v>150</v>
      </c>
      <c r="P17" s="27"/>
      <c r="Q17" s="27">
        <v>280</v>
      </c>
      <c r="R17" s="27"/>
      <c r="S17" s="27"/>
      <c r="T17" s="27"/>
      <c r="U17" s="27"/>
      <c r="V17" s="27"/>
      <c r="W17" s="27" t="s">
        <v>16</v>
      </c>
      <c r="X17" s="27"/>
      <c r="Y17" s="27">
        <v>10</v>
      </c>
      <c r="Z17" s="27"/>
      <c r="AA17" s="27">
        <v>20</v>
      </c>
      <c r="AB17" s="27"/>
      <c r="AC17" s="27">
        <v>60</v>
      </c>
      <c r="AD17" s="27"/>
      <c r="AE17" s="27">
        <v>10</v>
      </c>
      <c r="AF17" s="27"/>
      <c r="AG17" s="27">
        <v>50</v>
      </c>
      <c r="AH17" s="27"/>
      <c r="AI17" s="27">
        <v>60</v>
      </c>
      <c r="AJ17" s="27"/>
      <c r="AK17" s="27">
        <f>AVERAGE(5,20)</f>
        <v>12.5</v>
      </c>
      <c r="AL17" s="27" t="s">
        <v>10</v>
      </c>
      <c r="AM17" s="27">
        <v>30</v>
      </c>
      <c r="AN17" s="27"/>
      <c r="AO17" s="27">
        <v>220</v>
      </c>
      <c r="AP17" s="27"/>
      <c r="AQ17" s="27"/>
      <c r="AR17" s="27"/>
      <c r="AS17" s="36"/>
      <c r="AT17" s="36"/>
      <c r="AU17" s="74"/>
      <c r="AV17" s="36"/>
      <c r="AW17" s="36" t="s">
        <v>16</v>
      </c>
      <c r="AX17" s="50"/>
      <c r="AY17" s="36">
        <v>60</v>
      </c>
      <c r="AZ17" s="36"/>
      <c r="BA17" s="27">
        <v>40</v>
      </c>
      <c r="BB17" s="37"/>
      <c r="BC17" s="27">
        <v>80</v>
      </c>
      <c r="BD17" s="27"/>
      <c r="BE17" s="27"/>
      <c r="BF17" s="28"/>
      <c r="BG17" s="27"/>
      <c r="BH17" s="28"/>
      <c r="BI17" s="27">
        <v>20</v>
      </c>
      <c r="BJ17" s="27"/>
      <c r="BK17" s="73"/>
      <c r="BL17" s="27"/>
      <c r="BM17" s="27">
        <v>1840</v>
      </c>
      <c r="BN17" s="27"/>
      <c r="BO17" s="27"/>
      <c r="BP17" s="27"/>
      <c r="BQ17" s="27">
        <v>60</v>
      </c>
      <c r="BR17" s="27"/>
      <c r="BS17" s="73"/>
      <c r="BT17" s="27"/>
      <c r="BU17" s="27" t="s">
        <v>16</v>
      </c>
      <c r="BV17" s="27"/>
      <c r="BW17" s="27">
        <v>40</v>
      </c>
      <c r="BX17" s="27"/>
      <c r="BY17" s="27">
        <v>110</v>
      </c>
      <c r="BZ17" s="28"/>
      <c r="CA17" s="36">
        <v>110</v>
      </c>
      <c r="CB17" s="36"/>
      <c r="CC17" s="27">
        <v>200</v>
      </c>
      <c r="CD17" s="38"/>
      <c r="CE17" s="36">
        <v>140</v>
      </c>
      <c r="CF17" s="27"/>
      <c r="CG17" s="27">
        <v>340</v>
      </c>
      <c r="CH17" s="27"/>
      <c r="CI17" s="31">
        <v>20</v>
      </c>
      <c r="CJ17" s="76"/>
      <c r="CK17" s="27"/>
      <c r="CL17" s="45"/>
      <c r="CM17" s="45"/>
      <c r="CN17" s="46"/>
      <c r="CO17" s="46"/>
      <c r="CP17" s="46" t="s">
        <v>29</v>
      </c>
      <c r="CQ17" s="46"/>
      <c r="CR17" s="46">
        <v>5</v>
      </c>
      <c r="CS17" s="46"/>
      <c r="CT17" s="46">
        <v>500</v>
      </c>
      <c r="CU17" s="46"/>
      <c r="CV17" s="46">
        <v>20</v>
      </c>
      <c r="CW17" s="26"/>
      <c r="CX17" s="47">
        <v>20</v>
      </c>
      <c r="CY17" s="47"/>
      <c r="CZ17" s="47">
        <v>60</v>
      </c>
      <c r="DA17" s="47"/>
      <c r="DB17" s="47">
        <v>75.900000000000006</v>
      </c>
      <c r="DC17" s="47"/>
      <c r="DD17" s="47">
        <v>37.9</v>
      </c>
      <c r="DE17" s="47"/>
      <c r="DF17" s="48">
        <v>91.1</v>
      </c>
      <c r="DG17" s="48" t="s">
        <v>10</v>
      </c>
      <c r="DH17" s="34">
        <v>74.400000000000006</v>
      </c>
      <c r="DI17" s="34"/>
      <c r="DJ17" s="49"/>
      <c r="DK17" s="49"/>
      <c r="DL17" s="34"/>
      <c r="DM17" s="34"/>
      <c r="DN17" s="34">
        <v>31</v>
      </c>
      <c r="DO17" s="34"/>
      <c r="DP17" s="34" t="s">
        <v>16</v>
      </c>
      <c r="DQ17" s="34"/>
      <c r="DR17" s="34">
        <v>52</v>
      </c>
      <c r="DS17" s="34"/>
      <c r="DT17" s="34">
        <v>85</v>
      </c>
      <c r="DU17" s="34"/>
      <c r="DV17" s="34">
        <v>20</v>
      </c>
      <c r="DW17" s="34"/>
      <c r="DX17" s="34">
        <f>AVERAGE(51,31)</f>
        <v>41</v>
      </c>
      <c r="DY17" s="34" t="s">
        <v>10</v>
      </c>
      <c r="DZ17" s="34">
        <v>74</v>
      </c>
      <c r="EA17" s="34"/>
      <c r="EB17" s="34">
        <v>52</v>
      </c>
      <c r="EC17" s="34"/>
      <c r="ED17" s="34">
        <v>10</v>
      </c>
      <c r="EE17" s="34"/>
      <c r="EF17" s="34"/>
      <c r="EG17" s="34"/>
      <c r="EH17" s="34"/>
      <c r="EI17" s="34"/>
      <c r="EJ17" s="34"/>
      <c r="EK17" s="34"/>
      <c r="EL17" s="34">
        <f>AVERAGE(10,10)</f>
        <v>10</v>
      </c>
      <c r="EM17" s="27" t="s">
        <v>10</v>
      </c>
      <c r="EN17" s="73"/>
      <c r="EP17" s="73"/>
      <c r="ER17" s="27">
        <v>84</v>
      </c>
      <c r="ES17" s="27"/>
      <c r="ET17" s="27">
        <v>41</v>
      </c>
      <c r="EU17" s="27"/>
      <c r="EV17" s="27">
        <v>107</v>
      </c>
      <c r="EX17" s="27">
        <f>AVERAGE(135, 122)</f>
        <v>128.5</v>
      </c>
      <c r="EY17" s="27" t="s">
        <v>10</v>
      </c>
      <c r="EZ17" s="27">
        <v>31</v>
      </c>
      <c r="FA17" s="27"/>
      <c r="FB17" s="73"/>
      <c r="FC17" s="27"/>
      <c r="FD17" s="73"/>
      <c r="FF17" s="73"/>
      <c r="FH17" s="27" t="s">
        <v>109</v>
      </c>
      <c r="FJ17" s="27">
        <v>31</v>
      </c>
      <c r="FL17" s="27" t="s">
        <v>41</v>
      </c>
      <c r="FN17" s="27">
        <v>30</v>
      </c>
      <c r="FP17" s="27">
        <f>AVERAGE(240,243)</f>
        <v>241.5</v>
      </c>
      <c r="FQ17" s="27" t="s">
        <v>133</v>
      </c>
      <c r="FR17" s="27">
        <v>41</v>
      </c>
      <c r="FS17" s="27"/>
      <c r="FT17" s="27">
        <v>98</v>
      </c>
      <c r="FU17" s="27"/>
      <c r="FV17" s="27">
        <v>31</v>
      </c>
      <c r="FW17" s="27"/>
      <c r="FX17" s="27">
        <f>AVERAGE(134, 74)</f>
        <v>104</v>
      </c>
      <c r="FY17" s="27" t="s">
        <v>10</v>
      </c>
      <c r="FZ17" s="27">
        <v>199</v>
      </c>
      <c r="GA17" s="27"/>
      <c r="GB17" s="27">
        <v>426</v>
      </c>
      <c r="GC17" s="27"/>
      <c r="GD17" s="73"/>
      <c r="GE17" s="27"/>
      <c r="GF17" s="27">
        <v>472</v>
      </c>
      <c r="GG17" s="27"/>
      <c r="GH17" s="27">
        <v>1080</v>
      </c>
      <c r="GI17" s="27"/>
      <c r="GJ17" s="27" t="s">
        <v>16</v>
      </c>
      <c r="GK17" s="27"/>
      <c r="GL17" s="27">
        <v>31</v>
      </c>
      <c r="GM17" s="27" t="s">
        <v>158</v>
      </c>
      <c r="GN17" s="27">
        <v>213</v>
      </c>
      <c r="GO17" s="27"/>
      <c r="GP17" s="27">
        <v>31</v>
      </c>
      <c r="GQ17" s="27"/>
      <c r="GR17" s="27">
        <v>20</v>
      </c>
      <c r="GS17" s="27"/>
      <c r="GT17" s="27">
        <v>41</v>
      </c>
      <c r="GU17" s="27"/>
      <c r="GV17" s="27">
        <v>20</v>
      </c>
      <c r="GW17" s="27"/>
      <c r="GX17" s="27">
        <v>52</v>
      </c>
      <c r="GY17" s="27"/>
      <c r="GZ17" s="27">
        <v>63</v>
      </c>
      <c r="HA17" s="27" t="s">
        <v>158</v>
      </c>
      <c r="HB17" s="27">
        <v>20</v>
      </c>
      <c r="HC17" s="27"/>
      <c r="HD17" s="27" t="s">
        <v>16</v>
      </c>
      <c r="HE17" s="27"/>
      <c r="HF17" s="27">
        <v>30</v>
      </c>
      <c r="HG17" s="27"/>
      <c r="HH17" s="27">
        <v>98</v>
      </c>
      <c r="HI17" s="27"/>
      <c r="HJ17" s="27">
        <v>52</v>
      </c>
      <c r="HK17" s="27" t="s">
        <v>158</v>
      </c>
      <c r="HL17" s="27">
        <v>41</v>
      </c>
      <c r="HM17" s="27"/>
      <c r="HN17" s="27">
        <v>497</v>
      </c>
      <c r="HO17" s="27"/>
      <c r="HP17" s="27">
        <v>30</v>
      </c>
      <c r="HQ17" s="27"/>
      <c r="HR17" s="27">
        <v>74</v>
      </c>
      <c r="HS17" s="27"/>
      <c r="HT17" s="27">
        <v>20</v>
      </c>
      <c r="HU17" s="27"/>
      <c r="HV17" s="27">
        <v>187</v>
      </c>
      <c r="HW17" s="27"/>
      <c r="HX17" s="27">
        <v>295</v>
      </c>
      <c r="HZ17" s="27">
        <v>52</v>
      </c>
      <c r="IB17" s="27" t="s">
        <v>16</v>
      </c>
      <c r="ID17" s="27">
        <v>30</v>
      </c>
      <c r="IF17" s="27">
        <v>63</v>
      </c>
      <c r="IH17" s="51">
        <v>85</v>
      </c>
      <c r="II17" s="2" t="s">
        <v>158</v>
      </c>
      <c r="IJ17" s="27">
        <v>175</v>
      </c>
      <c r="IL17" s="27">
        <v>86</v>
      </c>
      <c r="IM17" s="27"/>
      <c r="IN17" s="51">
        <v>85</v>
      </c>
      <c r="IO17" s="27"/>
      <c r="IP17" s="27">
        <v>109</v>
      </c>
      <c r="IQ17" s="27" t="s">
        <v>158</v>
      </c>
      <c r="IR17" s="51">
        <v>20</v>
      </c>
      <c r="IS17" s="27"/>
      <c r="IT17" s="27">
        <v>253</v>
      </c>
      <c r="IV17" s="27">
        <v>464</v>
      </c>
      <c r="IW17" s="27"/>
      <c r="IX17" s="27">
        <v>20</v>
      </c>
      <c r="IY17" s="27" t="s">
        <v>158</v>
      </c>
      <c r="IZ17" s="27">
        <v>20</v>
      </c>
      <c r="JA17" s="27"/>
      <c r="JB17" s="27">
        <v>31</v>
      </c>
      <c r="JC17" s="27"/>
      <c r="JD17" s="27">
        <v>86</v>
      </c>
      <c r="JE17" s="27"/>
      <c r="JF17" s="27">
        <v>84</v>
      </c>
      <c r="JG17" s="27"/>
      <c r="JH17" s="27">
        <v>30</v>
      </c>
      <c r="JI17" s="27"/>
      <c r="JJ17" s="27">
        <v>52</v>
      </c>
      <c r="JK17" s="27"/>
      <c r="JL17" s="27">
        <v>31</v>
      </c>
      <c r="JM17" s="27"/>
      <c r="JN17" s="27">
        <v>158</v>
      </c>
      <c r="JO17" s="27"/>
      <c r="JP17" s="91">
        <v>265</v>
      </c>
      <c r="JQ17" s="91"/>
      <c r="JR17" s="91">
        <v>63</v>
      </c>
      <c r="JS17" s="91"/>
      <c r="JT17" s="91">
        <v>52</v>
      </c>
      <c r="JU17" s="91" t="s">
        <v>158</v>
      </c>
      <c r="JV17" s="91">
        <v>10</v>
      </c>
      <c r="JW17" s="91"/>
      <c r="JX17" s="91">
        <v>20</v>
      </c>
      <c r="JY17" s="91" t="s">
        <v>158</v>
      </c>
      <c r="JZ17" s="91">
        <v>52</v>
      </c>
      <c r="KA17" s="91"/>
      <c r="KB17" s="91">
        <v>158</v>
      </c>
      <c r="KC17" s="91"/>
      <c r="KD17" s="91">
        <v>74</v>
      </c>
      <c r="KE17" s="91"/>
      <c r="KF17" s="91">
        <v>85</v>
      </c>
      <c r="KG17" s="91"/>
      <c r="KH17" s="91">
        <v>41</v>
      </c>
      <c r="KI17" s="91"/>
      <c r="KJ17" s="91">
        <v>1140</v>
      </c>
      <c r="KK17" s="91"/>
      <c r="KL17" s="91">
        <v>121</v>
      </c>
      <c r="KM17" s="91"/>
      <c r="KN17" s="79"/>
      <c r="KO17" s="26"/>
      <c r="KP17" s="26">
        <v>134</v>
      </c>
      <c r="KQ17" s="26"/>
      <c r="KR17" s="26">
        <v>10</v>
      </c>
      <c r="KS17" s="26"/>
      <c r="KT17" s="26" t="s">
        <v>16</v>
      </c>
      <c r="KU17" s="26"/>
      <c r="KV17" s="47">
        <v>169</v>
      </c>
      <c r="KW17" s="26"/>
      <c r="KX17" s="26">
        <v>84</v>
      </c>
      <c r="KY17" s="26"/>
      <c r="KZ17" s="26">
        <v>86</v>
      </c>
      <c r="LA17" s="26"/>
      <c r="LB17" s="26">
        <v>74</v>
      </c>
      <c r="LC17" s="26"/>
      <c r="LD17" s="26">
        <v>30</v>
      </c>
      <c r="LE17" s="26"/>
      <c r="LF17" s="26">
        <v>20</v>
      </c>
      <c r="LG17" s="26"/>
      <c r="LH17" s="26">
        <v>31</v>
      </c>
      <c r="LI17" s="26"/>
      <c r="LJ17" s="27">
        <v>3650</v>
      </c>
      <c r="LK17" s="27"/>
      <c r="LL17" s="27">
        <v>10</v>
      </c>
      <c r="LM17" s="27"/>
      <c r="LN17" s="27">
        <v>10</v>
      </c>
      <c r="LO17" s="27"/>
      <c r="LP17" s="27">
        <v>10</v>
      </c>
      <c r="LQ17" s="27"/>
      <c r="LR17" s="27">
        <v>20</v>
      </c>
      <c r="LS17" s="27"/>
      <c r="LT17" s="27">
        <v>620</v>
      </c>
      <c r="LU17" s="27"/>
      <c r="LV17" s="27">
        <v>74</v>
      </c>
      <c r="LW17" s="27"/>
      <c r="LX17" s="27">
        <v>160</v>
      </c>
      <c r="LY17" s="27"/>
      <c r="LZ17" s="27">
        <v>146</v>
      </c>
      <c r="MA17" s="27"/>
      <c r="MB17" s="27">
        <v>63</v>
      </c>
      <c r="MC17" s="27"/>
      <c r="MD17" s="27">
        <v>20</v>
      </c>
      <c r="ME17" s="27"/>
      <c r="MF17" s="27">
        <v>97</v>
      </c>
      <c r="MH17" s="110"/>
      <c r="MJ17" s="115">
        <v>10</v>
      </c>
      <c r="ML17" s="115">
        <v>10</v>
      </c>
      <c r="MN17" s="115">
        <v>41</v>
      </c>
      <c r="MP17" s="115">
        <v>173</v>
      </c>
      <c r="MR17" s="115">
        <v>74</v>
      </c>
      <c r="MT17" s="115">
        <v>63</v>
      </c>
      <c r="MV17" s="115">
        <v>85</v>
      </c>
      <c r="MX17" s="115">
        <v>20</v>
      </c>
      <c r="MY17" s="2" t="s">
        <v>158</v>
      </c>
      <c r="MZ17" s="115">
        <v>108</v>
      </c>
      <c r="NB17" s="115">
        <v>120</v>
      </c>
      <c r="ND17" s="115">
        <v>119</v>
      </c>
    </row>
    <row r="18" spans="1:369" ht="15" customHeight="1" x14ac:dyDescent="0.35">
      <c r="A18" s="18" t="s">
        <v>35</v>
      </c>
      <c r="B18" s="18" t="s">
        <v>36</v>
      </c>
      <c r="C18" s="18" t="s">
        <v>117</v>
      </c>
      <c r="D18" s="19">
        <v>31.8</v>
      </c>
      <c r="E18" s="27">
        <v>180</v>
      </c>
      <c r="F18" s="27"/>
      <c r="G18" s="27">
        <v>40</v>
      </c>
      <c r="H18" s="28"/>
      <c r="I18" s="27">
        <v>20</v>
      </c>
      <c r="J18" s="27"/>
      <c r="K18" s="27">
        <v>30</v>
      </c>
      <c r="L18" s="27"/>
      <c r="M18" s="27">
        <v>10</v>
      </c>
      <c r="N18" s="27"/>
      <c r="O18" s="27">
        <f>AVERAGE(370,110)</f>
        <v>240</v>
      </c>
      <c r="P18" s="27" t="s">
        <v>37</v>
      </c>
      <c r="Q18" s="27">
        <v>1600</v>
      </c>
      <c r="R18" s="27"/>
      <c r="S18" s="27"/>
      <c r="T18" s="27"/>
      <c r="U18" s="27"/>
      <c r="V18" s="27"/>
      <c r="W18" s="27">
        <v>10</v>
      </c>
      <c r="X18" s="27"/>
      <c r="Y18" s="27" t="s">
        <v>16</v>
      </c>
      <c r="Z18" s="27"/>
      <c r="AA18" s="27">
        <v>20</v>
      </c>
      <c r="AB18" s="27"/>
      <c r="AC18" s="27">
        <v>40</v>
      </c>
      <c r="AD18" s="27"/>
      <c r="AE18" s="27">
        <v>30</v>
      </c>
      <c r="AF18" s="27"/>
      <c r="AG18" s="27">
        <f>AVERAGE(50,60)</f>
        <v>55</v>
      </c>
      <c r="AH18" s="27" t="s">
        <v>10</v>
      </c>
      <c r="AI18" s="27">
        <v>90</v>
      </c>
      <c r="AJ18" s="27"/>
      <c r="AK18" s="73"/>
      <c r="AL18" s="27"/>
      <c r="AM18" s="27">
        <v>20</v>
      </c>
      <c r="AN18" s="27"/>
      <c r="AO18" s="73"/>
      <c r="AP18" s="27"/>
      <c r="AQ18" s="27"/>
      <c r="AR18" s="27"/>
      <c r="AS18" s="36"/>
      <c r="AT18" s="36"/>
      <c r="AU18" s="36" t="s">
        <v>16</v>
      </c>
      <c r="AV18" s="36"/>
      <c r="AW18" s="36" t="s">
        <v>16</v>
      </c>
      <c r="AX18" s="36" t="s">
        <v>10</v>
      </c>
      <c r="AY18" s="36">
        <v>20</v>
      </c>
      <c r="AZ18" s="36"/>
      <c r="BA18" s="27">
        <v>70</v>
      </c>
      <c r="BB18" s="37"/>
      <c r="BC18" s="27">
        <v>90</v>
      </c>
      <c r="BD18" s="27"/>
      <c r="BE18" s="27"/>
      <c r="BF18" s="28"/>
      <c r="BG18" s="27"/>
      <c r="BH18" s="28"/>
      <c r="BI18" s="27">
        <v>40</v>
      </c>
      <c r="BJ18" s="27"/>
      <c r="BK18" s="27">
        <v>20</v>
      </c>
      <c r="BL18" s="27"/>
      <c r="BM18" s="27">
        <v>740</v>
      </c>
      <c r="BN18" s="27"/>
      <c r="BO18" s="27"/>
      <c r="BP18" s="27"/>
      <c r="BQ18" s="27">
        <v>100</v>
      </c>
      <c r="BR18" s="27"/>
      <c r="BS18" s="27" t="s">
        <v>16</v>
      </c>
      <c r="BT18" s="27"/>
      <c r="BU18" s="27" t="s">
        <v>16</v>
      </c>
      <c r="BV18" s="27"/>
      <c r="BW18" s="27">
        <v>10</v>
      </c>
      <c r="BX18" s="27"/>
      <c r="BY18" s="27">
        <v>50</v>
      </c>
      <c r="BZ18" s="28"/>
      <c r="CA18" s="36">
        <v>90</v>
      </c>
      <c r="CB18" s="36"/>
      <c r="CC18" s="27">
        <v>50</v>
      </c>
      <c r="CD18" s="38"/>
      <c r="CE18" s="36">
        <v>100</v>
      </c>
      <c r="CF18" s="27"/>
      <c r="CG18" s="27">
        <v>340</v>
      </c>
      <c r="CH18" s="27"/>
      <c r="CI18" s="31" t="s">
        <v>16</v>
      </c>
      <c r="CJ18" s="76"/>
      <c r="CK18" s="27"/>
      <c r="CL18" s="45"/>
      <c r="CM18" s="45"/>
      <c r="CN18" s="46"/>
      <c r="CO18" s="46"/>
      <c r="CP18" s="46" t="s">
        <v>29</v>
      </c>
      <c r="CQ18" s="46"/>
      <c r="CR18" s="46">
        <v>20</v>
      </c>
      <c r="CS18" s="46"/>
      <c r="CT18" s="46">
        <v>200</v>
      </c>
      <c r="CU18" s="46"/>
      <c r="CV18" s="46">
        <v>90</v>
      </c>
      <c r="CW18" s="26"/>
      <c r="CX18" s="47">
        <v>35</v>
      </c>
      <c r="CY18" s="47"/>
      <c r="CZ18" s="47">
        <v>70</v>
      </c>
      <c r="DA18" s="47"/>
      <c r="DB18" s="47">
        <v>65</v>
      </c>
      <c r="DC18" s="47"/>
      <c r="DD18" s="47">
        <v>55.6</v>
      </c>
      <c r="DE18" s="47"/>
      <c r="DF18" s="48">
        <v>43.9</v>
      </c>
      <c r="DG18" s="48"/>
      <c r="DH18" s="34">
        <f>AVERAGE(36.9, 45.2)</f>
        <v>41.05</v>
      </c>
      <c r="DI18" s="34" t="s">
        <v>10</v>
      </c>
      <c r="DJ18" s="49"/>
      <c r="DK18" s="49"/>
      <c r="DL18" s="34"/>
      <c r="DM18" s="34"/>
      <c r="DN18" s="34">
        <v>20</v>
      </c>
      <c r="DO18" s="34"/>
      <c r="DP18" s="34" t="s">
        <v>16</v>
      </c>
      <c r="DQ18" s="34"/>
      <c r="DR18" s="34" t="s">
        <v>41</v>
      </c>
      <c r="DS18" s="34"/>
      <c r="DT18" s="34">
        <v>30</v>
      </c>
      <c r="DU18" s="34"/>
      <c r="DV18" s="34">
        <v>20</v>
      </c>
      <c r="DW18" s="34"/>
      <c r="DX18" s="34">
        <v>20</v>
      </c>
      <c r="DY18" s="34"/>
      <c r="DZ18" s="34">
        <f>AVERAGE(20,63)</f>
        <v>41.5</v>
      </c>
      <c r="EA18" s="34" t="s">
        <v>10</v>
      </c>
      <c r="EB18" s="34">
        <v>52</v>
      </c>
      <c r="EC18" s="34"/>
      <c r="ED18" s="34">
        <v>10</v>
      </c>
      <c r="EE18" s="34"/>
      <c r="EF18" s="34"/>
      <c r="EG18" s="34"/>
      <c r="EH18" s="34"/>
      <c r="EI18" s="34"/>
      <c r="EJ18" s="34"/>
      <c r="EK18" s="34"/>
      <c r="EL18" s="34" t="s">
        <v>41</v>
      </c>
      <c r="EM18" s="27"/>
      <c r="EN18" s="27" t="s">
        <v>41</v>
      </c>
      <c r="EP18" s="27">
        <f>AVERAGE(74,20)</f>
        <v>47</v>
      </c>
      <c r="EQ18" s="27" t="s">
        <v>10</v>
      </c>
      <c r="ER18" s="27">
        <v>74</v>
      </c>
      <c r="ES18" s="27"/>
      <c r="ET18" s="27">
        <v>20</v>
      </c>
      <c r="EU18" s="27"/>
      <c r="EV18" s="27">
        <v>86</v>
      </c>
      <c r="EX18" s="27">
        <v>85</v>
      </c>
      <c r="EZ18" s="27">
        <v>31</v>
      </c>
      <c r="FA18" s="27"/>
      <c r="FB18" s="27">
        <f>AVERAGE(30,30)</f>
        <v>30</v>
      </c>
      <c r="FC18" s="27" t="s">
        <v>10</v>
      </c>
      <c r="FD18" s="27">
        <v>2100</v>
      </c>
      <c r="FF18" s="27" t="s">
        <v>109</v>
      </c>
      <c r="FH18" s="27" t="s">
        <v>109</v>
      </c>
      <c r="FJ18" s="27">
        <v>20</v>
      </c>
      <c r="FL18" s="27" t="s">
        <v>41</v>
      </c>
      <c r="FN18" s="27">
        <f>AVERAGE(52,52)</f>
        <v>52</v>
      </c>
      <c r="FO18" s="27" t="s">
        <v>10</v>
      </c>
      <c r="FP18" s="27">
        <v>173</v>
      </c>
      <c r="FQ18" s="27"/>
      <c r="FR18" s="27">
        <v>31</v>
      </c>
      <c r="FS18" s="27"/>
      <c r="FT18" s="27">
        <v>41</v>
      </c>
      <c r="FU18" s="27"/>
      <c r="FV18" s="27">
        <v>52</v>
      </c>
      <c r="FW18" s="27"/>
      <c r="FX18" s="27">
        <v>122</v>
      </c>
      <c r="FY18" s="27"/>
      <c r="FZ18" s="27">
        <v>278</v>
      </c>
      <c r="GA18" s="27"/>
      <c r="GB18" s="27">
        <v>292</v>
      </c>
      <c r="GC18" s="27"/>
      <c r="GD18" s="73"/>
      <c r="GE18" s="27"/>
      <c r="GF18" s="27">
        <v>173</v>
      </c>
      <c r="GG18" s="27"/>
      <c r="GH18" s="27">
        <v>738</v>
      </c>
      <c r="GI18" s="27"/>
      <c r="GJ18" s="27">
        <v>119</v>
      </c>
      <c r="GK18" s="27"/>
      <c r="GL18" s="27">
        <v>63</v>
      </c>
      <c r="GM18" s="27"/>
      <c r="GN18" s="27">
        <v>135</v>
      </c>
      <c r="GO18" s="27" t="s">
        <v>158</v>
      </c>
      <c r="GP18" s="27">
        <v>20</v>
      </c>
      <c r="GQ18" s="27"/>
      <c r="GR18" s="27">
        <v>31</v>
      </c>
      <c r="GS18" s="27"/>
      <c r="GT18" s="27">
        <v>20</v>
      </c>
      <c r="GU18" s="27"/>
      <c r="GV18" s="27">
        <v>41</v>
      </c>
      <c r="GW18" s="27"/>
      <c r="GX18" s="27">
        <v>10</v>
      </c>
      <c r="GY18" s="27"/>
      <c r="GZ18" s="73"/>
      <c r="HA18" s="27"/>
      <c r="HB18" s="73"/>
      <c r="HC18" s="27"/>
      <c r="HD18" s="27" t="s">
        <v>16</v>
      </c>
      <c r="HE18" s="27"/>
      <c r="HF18" s="27" t="s">
        <v>16</v>
      </c>
      <c r="HG18" s="27"/>
      <c r="HH18" s="27">
        <v>86</v>
      </c>
      <c r="HI18" s="27"/>
      <c r="HJ18" s="27">
        <v>146</v>
      </c>
      <c r="HK18" s="27"/>
      <c r="HL18" s="27">
        <v>74</v>
      </c>
      <c r="HM18" s="27" t="s">
        <v>158</v>
      </c>
      <c r="HN18" s="27">
        <v>265</v>
      </c>
      <c r="HO18" s="27"/>
      <c r="HP18" s="27" t="s">
        <v>16</v>
      </c>
      <c r="HQ18" s="27"/>
      <c r="HR18" s="27">
        <v>109</v>
      </c>
      <c r="HS18" s="27"/>
      <c r="HT18" s="27">
        <v>20</v>
      </c>
      <c r="HU18" s="27"/>
      <c r="HV18" s="27">
        <v>231</v>
      </c>
      <c r="HW18" s="27"/>
      <c r="HX18" s="27">
        <v>41</v>
      </c>
      <c r="HZ18" s="27">
        <v>97</v>
      </c>
      <c r="IB18" s="27" t="s">
        <v>16</v>
      </c>
      <c r="ID18" s="27">
        <v>20</v>
      </c>
      <c r="IE18" s="2" t="s">
        <v>158</v>
      </c>
      <c r="IF18" s="27">
        <v>52</v>
      </c>
      <c r="IH18" s="51">
        <v>74</v>
      </c>
      <c r="IJ18" s="27">
        <v>20</v>
      </c>
      <c r="IL18" s="27">
        <v>85</v>
      </c>
      <c r="IM18" s="27"/>
      <c r="IN18" s="51">
        <v>31</v>
      </c>
      <c r="IO18" s="27"/>
      <c r="IP18" s="27">
        <v>63</v>
      </c>
      <c r="IQ18" s="27"/>
      <c r="IR18" s="51">
        <v>20</v>
      </c>
      <c r="IS18" s="27" t="s">
        <v>158</v>
      </c>
      <c r="IT18" s="27">
        <v>1220</v>
      </c>
      <c r="IV18" s="27">
        <v>373</v>
      </c>
      <c r="IW18" s="27"/>
      <c r="IX18" s="27">
        <v>10</v>
      </c>
      <c r="IY18" s="27"/>
      <c r="IZ18" s="27">
        <v>63</v>
      </c>
      <c r="JA18" s="27"/>
      <c r="JB18" s="27">
        <v>52</v>
      </c>
      <c r="JC18" s="27"/>
      <c r="JD18" s="27">
        <v>85</v>
      </c>
      <c r="JE18" s="27"/>
      <c r="JF18" s="27">
        <v>98</v>
      </c>
      <c r="JG18" s="27"/>
      <c r="JH18" s="27">
        <v>10</v>
      </c>
      <c r="JI18" s="27"/>
      <c r="JJ18" s="27">
        <v>10</v>
      </c>
      <c r="JK18" s="27"/>
      <c r="JL18" s="27">
        <v>52</v>
      </c>
      <c r="JM18" s="27"/>
      <c r="JN18" s="73"/>
      <c r="JO18" s="27"/>
      <c r="JP18" s="91">
        <v>435</v>
      </c>
      <c r="JQ18" s="91" t="s">
        <v>158</v>
      </c>
      <c r="JR18" s="92"/>
      <c r="JS18" s="91"/>
      <c r="JT18" s="92"/>
      <c r="JU18" s="91"/>
      <c r="JV18" s="91" t="s">
        <v>16</v>
      </c>
      <c r="JW18" s="91" t="s">
        <v>158</v>
      </c>
      <c r="JX18" s="91">
        <v>41</v>
      </c>
      <c r="JY18" s="91"/>
      <c r="JZ18" s="91">
        <v>74</v>
      </c>
      <c r="KA18" s="91"/>
      <c r="KB18" s="91">
        <v>135</v>
      </c>
      <c r="KC18" s="91"/>
      <c r="KD18" s="91">
        <v>98</v>
      </c>
      <c r="KE18" s="91"/>
      <c r="KF18" s="91" t="s">
        <v>16</v>
      </c>
      <c r="KG18" s="91"/>
      <c r="KH18" s="91">
        <v>20</v>
      </c>
      <c r="KI18" s="91"/>
      <c r="KJ18" s="91">
        <v>504</v>
      </c>
      <c r="KK18" s="91"/>
      <c r="KL18" s="91">
        <v>20</v>
      </c>
      <c r="KM18" s="91"/>
      <c r="KN18" s="79"/>
      <c r="KO18" s="26"/>
      <c r="KP18" s="26">
        <v>189</v>
      </c>
      <c r="KQ18" s="26"/>
      <c r="KR18" s="26">
        <v>10</v>
      </c>
      <c r="KS18" s="26"/>
      <c r="KT18" s="26">
        <v>20</v>
      </c>
      <c r="KU18" s="26"/>
      <c r="KV18" s="47">
        <v>122</v>
      </c>
      <c r="KW18" s="26"/>
      <c r="KX18" s="26">
        <v>41</v>
      </c>
      <c r="KY18" s="26"/>
      <c r="KZ18" s="26" t="s">
        <v>16</v>
      </c>
      <c r="LA18" s="26"/>
      <c r="LB18" s="26">
        <v>63</v>
      </c>
      <c r="LC18" s="26"/>
      <c r="LD18" s="26">
        <v>31</v>
      </c>
      <c r="LE18" s="26"/>
      <c r="LF18" s="26">
        <v>31</v>
      </c>
      <c r="LG18" s="26"/>
      <c r="LH18" s="26">
        <v>31</v>
      </c>
      <c r="LI18" s="26"/>
      <c r="LJ18" s="27">
        <v>1400</v>
      </c>
      <c r="LK18" s="27"/>
      <c r="LL18" s="27">
        <v>20</v>
      </c>
      <c r="LM18" s="27"/>
      <c r="LN18" s="27">
        <v>1530</v>
      </c>
      <c r="LO18" s="27"/>
      <c r="LP18" s="27">
        <v>122</v>
      </c>
      <c r="LQ18" s="27"/>
      <c r="LR18" s="27">
        <v>20</v>
      </c>
      <c r="LS18" s="27"/>
      <c r="LT18" s="27">
        <v>85</v>
      </c>
      <c r="LU18" s="27"/>
      <c r="LV18" s="27">
        <v>31</v>
      </c>
      <c r="LW18" s="27"/>
      <c r="LX18" s="27">
        <v>109</v>
      </c>
      <c r="LY18" s="27"/>
      <c r="LZ18" s="27">
        <v>63</v>
      </c>
      <c r="MA18" s="27"/>
      <c r="MB18" s="27">
        <v>121</v>
      </c>
      <c r="MC18" s="27"/>
      <c r="MD18" s="27">
        <v>110</v>
      </c>
      <c r="ME18" s="27"/>
      <c r="MF18" s="27">
        <v>272</v>
      </c>
      <c r="MH18" s="110"/>
      <c r="MJ18" s="115">
        <v>226</v>
      </c>
      <c r="ML18" s="115">
        <v>404</v>
      </c>
      <c r="MN18" s="115">
        <v>10</v>
      </c>
      <c r="MP18" s="115">
        <v>110</v>
      </c>
      <c r="MQ18" s="2" t="s">
        <v>158</v>
      </c>
      <c r="MR18" s="115">
        <v>97</v>
      </c>
      <c r="MT18" s="110"/>
      <c r="MV18" s="115">
        <v>41</v>
      </c>
      <c r="MX18" s="115">
        <v>31</v>
      </c>
      <c r="MZ18" s="114" t="s">
        <v>16</v>
      </c>
      <c r="NB18" s="115">
        <v>160</v>
      </c>
      <c r="ND18" s="115">
        <v>85</v>
      </c>
    </row>
    <row r="19" spans="1:369" ht="15" customHeight="1" x14ac:dyDescent="0.35">
      <c r="A19" s="18" t="s">
        <v>38</v>
      </c>
      <c r="B19" s="18" t="s">
        <v>39</v>
      </c>
      <c r="C19" s="18" t="s">
        <v>40</v>
      </c>
      <c r="D19" s="19">
        <v>34.299999999999997</v>
      </c>
      <c r="E19" s="27">
        <v>120</v>
      </c>
      <c r="F19" s="27"/>
      <c r="G19" s="27">
        <v>40</v>
      </c>
      <c r="H19" s="28"/>
      <c r="I19" s="27">
        <v>30</v>
      </c>
      <c r="J19" s="27"/>
      <c r="K19" s="27">
        <v>40</v>
      </c>
      <c r="L19" s="27"/>
      <c r="M19" s="73"/>
      <c r="N19" s="27"/>
      <c r="O19" s="27">
        <v>240</v>
      </c>
      <c r="P19" s="27"/>
      <c r="Q19" s="27">
        <f>AVERAGE(910,1300)</f>
        <v>1105</v>
      </c>
      <c r="R19" s="27" t="s">
        <v>10</v>
      </c>
      <c r="S19" s="27"/>
      <c r="T19" s="27"/>
      <c r="U19" s="27"/>
      <c r="V19" s="27"/>
      <c r="W19" s="27">
        <v>20</v>
      </c>
      <c r="X19" s="27"/>
      <c r="Y19" s="27" t="s">
        <v>16</v>
      </c>
      <c r="Z19" s="27"/>
      <c r="AA19" s="27">
        <v>20</v>
      </c>
      <c r="AB19" s="27"/>
      <c r="AC19" s="27">
        <v>20</v>
      </c>
      <c r="AD19" s="27"/>
      <c r="AE19" s="73"/>
      <c r="AF19" s="27"/>
      <c r="AG19" s="73"/>
      <c r="AH19" s="27"/>
      <c r="AI19" s="27">
        <v>110</v>
      </c>
      <c r="AJ19" s="27"/>
      <c r="AK19" s="73"/>
      <c r="AL19" s="27"/>
      <c r="AM19" s="73" t="s">
        <v>6</v>
      </c>
      <c r="AN19" s="27"/>
      <c r="AO19" s="27">
        <v>240</v>
      </c>
      <c r="AP19" s="27"/>
      <c r="AQ19" s="27"/>
      <c r="AR19" s="27"/>
      <c r="AS19" s="36"/>
      <c r="AT19" s="36"/>
      <c r="AU19" s="36" t="s">
        <v>16</v>
      </c>
      <c r="AV19" s="36"/>
      <c r="AW19" s="36" t="s">
        <v>16</v>
      </c>
      <c r="AX19" s="36"/>
      <c r="AY19" s="36">
        <f>AVERAGE(10,0.5)</f>
        <v>5.25</v>
      </c>
      <c r="AZ19" s="36" t="s">
        <v>10</v>
      </c>
      <c r="BA19" s="27">
        <v>40</v>
      </c>
      <c r="BB19" s="37"/>
      <c r="BC19" s="27">
        <v>40</v>
      </c>
      <c r="BD19" s="27"/>
      <c r="BE19" s="27"/>
      <c r="BF19" s="28"/>
      <c r="BG19" s="27"/>
      <c r="BH19" s="28"/>
      <c r="BI19" s="27">
        <v>20</v>
      </c>
      <c r="BJ19" s="27"/>
      <c r="BK19" s="73"/>
      <c r="BL19" s="27"/>
      <c r="BM19" s="27">
        <v>420</v>
      </c>
      <c r="BN19" s="27"/>
      <c r="BO19" s="27"/>
      <c r="BP19" s="27"/>
      <c r="BQ19" s="27">
        <v>70</v>
      </c>
      <c r="BR19" s="27"/>
      <c r="BS19" s="27">
        <v>10</v>
      </c>
      <c r="BT19" s="27"/>
      <c r="BU19" s="27" t="s">
        <v>16</v>
      </c>
      <c r="BV19" s="27"/>
      <c r="BW19" s="27">
        <v>40</v>
      </c>
      <c r="BX19" s="27"/>
      <c r="BY19" s="27">
        <v>60</v>
      </c>
      <c r="BZ19" s="28"/>
      <c r="CA19" s="36" t="s">
        <v>41</v>
      </c>
      <c r="CB19" s="36"/>
      <c r="CC19" s="73"/>
      <c r="CD19" s="38"/>
      <c r="CE19" s="36">
        <v>60</v>
      </c>
      <c r="CF19" s="27"/>
      <c r="CG19" s="27">
        <v>280</v>
      </c>
      <c r="CH19" s="27"/>
      <c r="CI19" s="31">
        <v>10</v>
      </c>
      <c r="CJ19" s="36">
        <v>30</v>
      </c>
      <c r="CK19" s="27"/>
      <c r="CL19" s="45"/>
      <c r="CM19" s="45"/>
      <c r="CN19" s="46"/>
      <c r="CO19" s="46"/>
      <c r="CP19" s="46" t="s">
        <v>29</v>
      </c>
      <c r="CQ19" s="46"/>
      <c r="CR19" s="46">
        <v>15</v>
      </c>
      <c r="CS19" s="46"/>
      <c r="CT19" s="46">
        <v>600</v>
      </c>
      <c r="CU19" s="46"/>
      <c r="CV19" s="46">
        <v>20</v>
      </c>
      <c r="CW19" s="26"/>
      <c r="CX19" s="47">
        <v>135</v>
      </c>
      <c r="CY19" s="47"/>
      <c r="CZ19" s="47" t="s">
        <v>16</v>
      </c>
      <c r="DA19" s="47"/>
      <c r="DB19" s="47">
        <v>18.5</v>
      </c>
      <c r="DC19" s="47"/>
      <c r="DD19" s="47">
        <v>35.4</v>
      </c>
      <c r="DE19" s="47"/>
      <c r="DF19" s="48">
        <v>52</v>
      </c>
      <c r="DG19" s="48"/>
      <c r="DH19" s="34">
        <v>29.2</v>
      </c>
      <c r="DI19" s="34"/>
      <c r="DJ19" s="49"/>
      <c r="DK19" s="49"/>
      <c r="DL19" s="34"/>
      <c r="DM19" s="34"/>
      <c r="DN19" s="34">
        <v>10</v>
      </c>
      <c r="DO19" s="34"/>
      <c r="DP19" s="34">
        <v>10</v>
      </c>
      <c r="DQ19" s="34"/>
      <c r="DR19" s="34" t="s">
        <v>41</v>
      </c>
      <c r="DS19" s="34"/>
      <c r="DT19" s="34">
        <v>31</v>
      </c>
      <c r="DU19" s="34"/>
      <c r="DV19" s="34">
        <v>52</v>
      </c>
      <c r="DW19" s="34"/>
      <c r="DX19" s="34">
        <v>10</v>
      </c>
      <c r="DY19" s="34"/>
      <c r="DZ19" s="34">
        <v>20</v>
      </c>
      <c r="EA19" s="34"/>
      <c r="EB19" s="34">
        <v>10</v>
      </c>
      <c r="EC19" s="34"/>
      <c r="ED19" s="34" t="s">
        <v>41</v>
      </c>
      <c r="EE19" s="34"/>
      <c r="EF19" s="34"/>
      <c r="EG19" s="34"/>
      <c r="EH19" s="34"/>
      <c r="EI19" s="34"/>
      <c r="EJ19" s="34"/>
      <c r="EK19" s="34"/>
      <c r="EL19" s="34" t="s">
        <v>41</v>
      </c>
      <c r="EM19" s="27"/>
      <c r="EN19" s="27">
        <f>AVERAGE(5, 20)</f>
        <v>12.5</v>
      </c>
      <c r="EO19" s="27" t="s">
        <v>127</v>
      </c>
      <c r="EP19" s="27">
        <v>10</v>
      </c>
      <c r="ER19" s="27">
        <v>41</v>
      </c>
      <c r="ES19" s="27"/>
      <c r="ET19" s="73"/>
      <c r="EU19" s="27"/>
      <c r="EV19" s="27">
        <v>109</v>
      </c>
      <c r="EX19" s="27">
        <v>74</v>
      </c>
      <c r="EZ19" s="27">
        <v>20</v>
      </c>
      <c r="FA19" s="27"/>
      <c r="FB19" s="27">
        <v>20</v>
      </c>
      <c r="FC19" s="27"/>
      <c r="FD19" s="27">
        <f>AVERAGE(1110,1780)</f>
        <v>1445</v>
      </c>
      <c r="FE19" s="27" t="s">
        <v>10</v>
      </c>
      <c r="FF19" s="27">
        <v>121</v>
      </c>
      <c r="FH19" s="27">
        <v>355</v>
      </c>
      <c r="FJ19" s="27">
        <v>85</v>
      </c>
      <c r="FL19" s="27">
        <v>20</v>
      </c>
      <c r="FN19" s="27" t="s">
        <v>41</v>
      </c>
      <c r="FP19" s="27">
        <v>148</v>
      </c>
      <c r="FQ19" s="27"/>
      <c r="FR19" s="27">
        <f>AVERAGE(10, 52)</f>
        <v>31</v>
      </c>
      <c r="FS19" s="27" t="s">
        <v>10</v>
      </c>
      <c r="FT19" s="27">
        <v>41</v>
      </c>
      <c r="FU19" s="27"/>
      <c r="FV19" s="27">
        <v>74</v>
      </c>
      <c r="FW19" s="27"/>
      <c r="FX19" s="27">
        <v>459</v>
      </c>
      <c r="FY19" s="27"/>
      <c r="FZ19" s="27">
        <v>218</v>
      </c>
      <c r="GA19" s="27"/>
      <c r="GB19" s="27">
        <f>AVERAGE(146,120)</f>
        <v>133</v>
      </c>
      <c r="GC19" s="27" t="s">
        <v>10</v>
      </c>
      <c r="GD19" s="27">
        <v>110</v>
      </c>
      <c r="GE19" s="27"/>
      <c r="GF19" s="27">
        <v>121</v>
      </c>
      <c r="GG19" s="27"/>
      <c r="GH19" s="27">
        <v>749</v>
      </c>
      <c r="GI19" s="27"/>
      <c r="GJ19" s="27">
        <v>98</v>
      </c>
      <c r="GK19" s="27"/>
      <c r="GL19" s="27">
        <v>10</v>
      </c>
      <c r="GM19" s="27"/>
      <c r="GN19" s="27">
        <v>86</v>
      </c>
      <c r="GO19" s="27"/>
      <c r="GP19" s="27">
        <v>41</v>
      </c>
      <c r="GQ19" s="27" t="s">
        <v>158</v>
      </c>
      <c r="GR19" s="27">
        <v>20</v>
      </c>
      <c r="GS19" s="27"/>
      <c r="GT19" s="27" t="s">
        <v>16</v>
      </c>
      <c r="GU19" s="27"/>
      <c r="GV19" s="27">
        <v>52</v>
      </c>
      <c r="GW19" s="27"/>
      <c r="GX19" s="27">
        <v>31</v>
      </c>
      <c r="GY19" s="27"/>
      <c r="GZ19" s="27">
        <v>97</v>
      </c>
      <c r="HA19" s="27"/>
      <c r="HB19" s="27">
        <v>31</v>
      </c>
      <c r="HC19" s="27"/>
      <c r="HD19" s="27" t="s">
        <v>16</v>
      </c>
      <c r="HE19" s="27"/>
      <c r="HF19" s="27">
        <v>30</v>
      </c>
      <c r="HG19" s="27"/>
      <c r="HH19" s="27">
        <v>108</v>
      </c>
      <c r="HI19" s="27"/>
      <c r="HJ19" s="27">
        <v>294</v>
      </c>
      <c r="HK19" s="27"/>
      <c r="HL19" s="27">
        <v>52</v>
      </c>
      <c r="HM19" s="27"/>
      <c r="HN19" s="27">
        <v>173</v>
      </c>
      <c r="HO19" s="27" t="s">
        <v>158</v>
      </c>
      <c r="HP19" s="27">
        <v>20</v>
      </c>
      <c r="HQ19" s="27"/>
      <c r="HR19" s="27">
        <v>41</v>
      </c>
      <c r="HS19" s="27"/>
      <c r="HT19" s="27">
        <v>31</v>
      </c>
      <c r="HU19" s="27"/>
      <c r="HV19" s="27">
        <v>240</v>
      </c>
      <c r="HW19" s="27"/>
      <c r="HX19" s="27">
        <v>107</v>
      </c>
      <c r="HZ19" s="27">
        <v>158</v>
      </c>
      <c r="IB19" s="27">
        <v>10</v>
      </c>
      <c r="ID19" s="27">
        <v>10</v>
      </c>
      <c r="IF19" s="27">
        <v>30</v>
      </c>
      <c r="IG19" s="2" t="s">
        <v>158</v>
      </c>
      <c r="IH19" s="51">
        <v>30</v>
      </c>
      <c r="IJ19" s="27">
        <v>63</v>
      </c>
      <c r="IL19" s="27">
        <v>30</v>
      </c>
      <c r="IM19" s="27"/>
      <c r="IN19" s="51">
        <v>10</v>
      </c>
      <c r="IO19" s="27"/>
      <c r="IP19" s="27">
        <v>63</v>
      </c>
      <c r="IQ19" s="27"/>
      <c r="IR19" s="51">
        <v>30</v>
      </c>
      <c r="IS19" s="27"/>
      <c r="IT19" s="27">
        <v>1460</v>
      </c>
      <c r="IU19" s="2" t="s">
        <v>158</v>
      </c>
      <c r="IV19" s="27">
        <v>243</v>
      </c>
      <c r="IW19" s="27"/>
      <c r="IX19" s="27" t="s">
        <v>16</v>
      </c>
      <c r="IY19" s="27"/>
      <c r="IZ19" s="27">
        <v>86</v>
      </c>
      <c r="JA19" s="27"/>
      <c r="JB19" s="27">
        <v>31</v>
      </c>
      <c r="JC19" s="27"/>
      <c r="JD19" s="27">
        <v>97</v>
      </c>
      <c r="JE19" s="27"/>
      <c r="JF19" s="27">
        <v>10</v>
      </c>
      <c r="JG19" s="27"/>
      <c r="JH19" s="27">
        <v>10</v>
      </c>
      <c r="JI19" s="27"/>
      <c r="JJ19" s="27">
        <v>20</v>
      </c>
      <c r="JK19" s="27"/>
      <c r="JL19" s="27">
        <v>41</v>
      </c>
      <c r="JM19" s="27"/>
      <c r="JN19" s="27">
        <v>107</v>
      </c>
      <c r="JO19" s="27"/>
      <c r="JP19" s="91">
        <v>288</v>
      </c>
      <c r="JQ19" s="91"/>
      <c r="JR19" s="91">
        <v>160</v>
      </c>
      <c r="JS19" s="91"/>
      <c r="JT19" s="91">
        <v>160</v>
      </c>
      <c r="JU19" s="91" t="s">
        <v>158</v>
      </c>
      <c r="JV19" s="91" t="s">
        <v>16</v>
      </c>
      <c r="JW19" s="91"/>
      <c r="JX19" s="91">
        <v>96</v>
      </c>
      <c r="JY19" s="91" t="s">
        <v>158</v>
      </c>
      <c r="JZ19" s="91">
        <v>31</v>
      </c>
      <c r="KA19" s="91"/>
      <c r="KB19" s="91">
        <v>120</v>
      </c>
      <c r="KC19" s="91"/>
      <c r="KD19" s="91">
        <v>63</v>
      </c>
      <c r="KE19" s="91"/>
      <c r="KF19" s="91">
        <v>30</v>
      </c>
      <c r="KG19" s="91"/>
      <c r="KH19" s="91">
        <v>52</v>
      </c>
      <c r="KI19" s="91"/>
      <c r="KJ19" s="91">
        <v>313</v>
      </c>
      <c r="KK19" s="91"/>
      <c r="KL19" s="91">
        <v>187</v>
      </c>
      <c r="KM19" s="91"/>
      <c r="KN19" s="26">
        <v>63</v>
      </c>
      <c r="KO19" s="26"/>
      <c r="KP19" s="26">
        <v>231</v>
      </c>
      <c r="KQ19" s="26" t="s">
        <v>158</v>
      </c>
      <c r="KR19" s="26">
        <v>10</v>
      </c>
      <c r="KS19" s="26"/>
      <c r="KT19" s="26" t="s">
        <v>16</v>
      </c>
      <c r="KU19" s="26"/>
      <c r="KV19" s="47">
        <v>74</v>
      </c>
      <c r="KW19" s="26"/>
      <c r="KX19" s="26">
        <v>52</v>
      </c>
      <c r="KY19" s="26"/>
      <c r="KZ19" s="26">
        <v>110</v>
      </c>
      <c r="LA19" s="26" t="s">
        <v>158</v>
      </c>
      <c r="LB19" s="26">
        <v>31</v>
      </c>
      <c r="LC19" s="26"/>
      <c r="LD19" s="26">
        <v>41</v>
      </c>
      <c r="LE19" s="26"/>
      <c r="LF19" s="26">
        <v>74</v>
      </c>
      <c r="LG19" s="26"/>
      <c r="LH19" s="26">
        <v>10</v>
      </c>
      <c r="LI19" s="26"/>
      <c r="LJ19" s="73"/>
      <c r="LK19" s="27"/>
      <c r="LL19" s="27">
        <v>10</v>
      </c>
      <c r="LM19" s="27"/>
      <c r="LN19" s="27">
        <v>836</v>
      </c>
      <c r="LO19" s="27"/>
      <c r="LP19" s="27">
        <v>52</v>
      </c>
      <c r="LQ19" s="27"/>
      <c r="LR19" s="27">
        <v>10</v>
      </c>
      <c r="LS19" s="27"/>
      <c r="LT19" s="27">
        <v>31</v>
      </c>
      <c r="LU19" s="27"/>
      <c r="LV19" s="27">
        <v>10</v>
      </c>
      <c r="LW19" s="27"/>
      <c r="LX19" s="27">
        <v>41</v>
      </c>
      <c r="LY19" s="27"/>
      <c r="LZ19" s="27">
        <v>20</v>
      </c>
      <c r="MA19" s="27"/>
      <c r="MB19" s="27">
        <v>20</v>
      </c>
      <c r="MC19" s="27"/>
      <c r="MD19" s="27">
        <v>41</v>
      </c>
      <c r="ME19" s="27"/>
      <c r="MF19" s="27">
        <v>213</v>
      </c>
      <c r="MH19" s="115">
        <v>110</v>
      </c>
      <c r="MJ19" s="115">
        <v>109</v>
      </c>
      <c r="ML19" s="115">
        <v>97</v>
      </c>
      <c r="MN19" s="115">
        <v>41</v>
      </c>
      <c r="MO19" s="2" t="s">
        <v>158</v>
      </c>
      <c r="MP19" s="115">
        <v>63</v>
      </c>
      <c r="MR19" s="115">
        <v>1140</v>
      </c>
      <c r="MT19" s="115">
        <v>63</v>
      </c>
      <c r="MV19" s="115">
        <v>31</v>
      </c>
      <c r="MX19" s="110"/>
      <c r="MZ19" s="115">
        <v>10</v>
      </c>
      <c r="NB19" s="115">
        <v>63</v>
      </c>
      <c r="ND19" s="115">
        <v>41</v>
      </c>
    </row>
    <row r="20" spans="1:369" ht="15" customHeight="1" x14ac:dyDescent="0.35">
      <c r="A20" s="18" t="s">
        <v>42</v>
      </c>
      <c r="B20" s="18" t="s">
        <v>142</v>
      </c>
      <c r="C20" s="18" t="s">
        <v>143</v>
      </c>
      <c r="D20" s="19">
        <v>38.700000000000003</v>
      </c>
      <c r="E20" s="27">
        <v>440</v>
      </c>
      <c r="F20" s="27"/>
      <c r="G20" s="73"/>
      <c r="H20" s="28"/>
      <c r="I20" s="27">
        <v>120</v>
      </c>
      <c r="J20" s="27"/>
      <c r="K20" s="27">
        <v>110</v>
      </c>
      <c r="L20" s="27"/>
      <c r="M20" s="27">
        <v>60</v>
      </c>
      <c r="N20" s="27"/>
      <c r="O20" s="27">
        <v>190</v>
      </c>
      <c r="P20" s="27"/>
      <c r="Q20" s="27">
        <v>610</v>
      </c>
      <c r="R20" s="27"/>
      <c r="S20" s="27"/>
      <c r="T20" s="27"/>
      <c r="U20" s="27"/>
      <c r="V20" s="27"/>
      <c r="W20" s="27">
        <v>40</v>
      </c>
      <c r="X20" s="27"/>
      <c r="Y20" s="27" t="s">
        <v>16</v>
      </c>
      <c r="Z20" s="27"/>
      <c r="AA20" s="27">
        <f>AVERAGE(110,150)</f>
        <v>130</v>
      </c>
      <c r="AB20" s="27" t="s">
        <v>10</v>
      </c>
      <c r="AC20" s="27">
        <v>50</v>
      </c>
      <c r="AD20" s="27"/>
      <c r="AE20" s="27">
        <v>50</v>
      </c>
      <c r="AF20" s="27"/>
      <c r="AG20" s="27">
        <v>40</v>
      </c>
      <c r="AH20" s="27"/>
      <c r="AI20" s="27">
        <v>250</v>
      </c>
      <c r="AJ20" s="27"/>
      <c r="AK20" s="27">
        <v>20</v>
      </c>
      <c r="AL20" s="27"/>
      <c r="AM20" s="73"/>
      <c r="AN20" s="27"/>
      <c r="AO20" s="73"/>
      <c r="AP20" s="27"/>
      <c r="AQ20" s="27"/>
      <c r="AR20" s="27"/>
      <c r="AS20" s="36"/>
      <c r="AT20" s="36"/>
      <c r="AU20" s="74"/>
      <c r="AV20" s="36"/>
      <c r="AW20" s="36">
        <v>10</v>
      </c>
      <c r="AX20" s="36"/>
      <c r="AY20" s="74"/>
      <c r="AZ20" s="36"/>
      <c r="BA20" s="73"/>
      <c r="BB20" s="37"/>
      <c r="BC20" s="27">
        <v>190</v>
      </c>
      <c r="BD20" s="27"/>
      <c r="BE20" s="27"/>
      <c r="BF20" s="28"/>
      <c r="BG20" s="27"/>
      <c r="BH20" s="28"/>
      <c r="BI20" s="27">
        <v>140</v>
      </c>
      <c r="BJ20" s="27"/>
      <c r="BK20" s="27">
        <v>70</v>
      </c>
      <c r="BL20" s="27"/>
      <c r="BM20" s="73"/>
      <c r="BN20" s="27"/>
      <c r="BO20" s="27"/>
      <c r="BP20" s="27"/>
      <c r="BQ20" s="27">
        <v>100</v>
      </c>
      <c r="BR20" s="27"/>
      <c r="BS20" s="27">
        <v>10</v>
      </c>
      <c r="BT20" s="27"/>
      <c r="BU20" s="27" t="s">
        <v>16</v>
      </c>
      <c r="BV20" s="27"/>
      <c r="BW20" s="27">
        <v>10</v>
      </c>
      <c r="BX20" s="27"/>
      <c r="BY20" s="27">
        <v>50</v>
      </c>
      <c r="BZ20" s="28"/>
      <c r="CA20" s="36">
        <v>120</v>
      </c>
      <c r="CB20" s="36"/>
      <c r="CC20" s="73"/>
      <c r="CD20" s="38"/>
      <c r="CE20" s="73"/>
      <c r="CF20" s="27"/>
      <c r="CG20" s="27">
        <v>290</v>
      </c>
      <c r="CH20" s="27"/>
      <c r="CI20" s="31">
        <v>20</v>
      </c>
      <c r="CJ20" s="36">
        <v>40</v>
      </c>
      <c r="CK20" s="27"/>
      <c r="CL20" s="45"/>
      <c r="CM20" s="45"/>
      <c r="CN20" s="46"/>
      <c r="CO20" s="46"/>
      <c r="CP20" s="46">
        <v>30</v>
      </c>
      <c r="CQ20" s="46"/>
      <c r="CR20" s="46">
        <f>AVERAGE(5,10)</f>
        <v>7.5</v>
      </c>
      <c r="CS20" s="46" t="s">
        <v>10</v>
      </c>
      <c r="CT20" s="77"/>
      <c r="CU20" s="46"/>
      <c r="CV20" s="46">
        <v>70</v>
      </c>
      <c r="CW20" s="26"/>
      <c r="CX20" s="47">
        <v>100</v>
      </c>
      <c r="CY20" s="47"/>
      <c r="CZ20" s="47">
        <v>100</v>
      </c>
      <c r="DA20" s="47"/>
      <c r="DB20" s="47">
        <v>30.9</v>
      </c>
      <c r="DC20" s="47"/>
      <c r="DD20" s="47">
        <v>55.4</v>
      </c>
      <c r="DE20" s="47"/>
      <c r="DF20" s="48">
        <v>32.299999999999997</v>
      </c>
      <c r="DG20" s="48"/>
      <c r="DH20" s="34">
        <v>83.9</v>
      </c>
      <c r="DI20" s="34"/>
      <c r="DJ20" s="49"/>
      <c r="DK20" s="49"/>
      <c r="DL20" s="34"/>
      <c r="DM20" s="34"/>
      <c r="DN20" s="34">
        <f>AVERAGE(41,41)</f>
        <v>41</v>
      </c>
      <c r="DO20" s="34" t="s">
        <v>10</v>
      </c>
      <c r="DP20" s="34" t="s">
        <v>16</v>
      </c>
      <c r="DQ20" s="34"/>
      <c r="DR20" s="34">
        <v>52</v>
      </c>
      <c r="DS20" s="34"/>
      <c r="DT20" s="34">
        <v>31</v>
      </c>
      <c r="DU20" s="34"/>
      <c r="DV20" s="34">
        <v>419</v>
      </c>
      <c r="DW20" s="34"/>
      <c r="DX20" s="81" t="s">
        <v>6</v>
      </c>
      <c r="DY20" s="34"/>
      <c r="DZ20" s="34">
        <v>72</v>
      </c>
      <c r="EA20" s="34"/>
      <c r="EB20" s="34">
        <v>63</v>
      </c>
      <c r="EC20" s="34"/>
      <c r="ED20" s="34">
        <f>(41+20)/2</f>
        <v>30.5</v>
      </c>
      <c r="EE20" s="34" t="s">
        <v>10</v>
      </c>
      <c r="EF20" s="34"/>
      <c r="EG20" s="34"/>
      <c r="EH20" s="34"/>
      <c r="EI20" s="34"/>
      <c r="EJ20" s="34"/>
      <c r="EK20" s="34"/>
      <c r="EL20" s="34" t="s">
        <v>41</v>
      </c>
      <c r="EM20" s="27" t="s">
        <v>10</v>
      </c>
      <c r="EN20" s="27">
        <v>31</v>
      </c>
      <c r="EP20" s="27">
        <v>41</v>
      </c>
      <c r="ER20" s="27">
        <v>1540</v>
      </c>
      <c r="ES20" s="27"/>
      <c r="ET20" s="27">
        <v>465</v>
      </c>
      <c r="EU20" s="27"/>
      <c r="EV20" s="27">
        <v>63</v>
      </c>
      <c r="EX20" s="27">
        <v>41</v>
      </c>
      <c r="EZ20" s="27">
        <v>63</v>
      </c>
      <c r="FA20" s="27"/>
      <c r="FB20" s="27">
        <v>20</v>
      </c>
      <c r="FC20" s="27"/>
      <c r="FD20" s="27">
        <v>1500</v>
      </c>
      <c r="FF20" s="27">
        <v>63</v>
      </c>
      <c r="FH20" s="27" t="s">
        <v>109</v>
      </c>
      <c r="FJ20" s="27">
        <v>52</v>
      </c>
      <c r="FL20" s="27" t="s">
        <v>41</v>
      </c>
      <c r="FN20" s="27">
        <v>41</v>
      </c>
      <c r="FP20" s="27">
        <v>86</v>
      </c>
      <c r="FQ20" s="27"/>
      <c r="FR20" s="27">
        <v>160</v>
      </c>
      <c r="FS20" s="27"/>
      <c r="FT20" s="73"/>
      <c r="FU20" s="27"/>
      <c r="FV20" s="27">
        <v>74</v>
      </c>
      <c r="FW20" s="27"/>
      <c r="FX20" s="27">
        <v>85</v>
      </c>
      <c r="FY20" s="27"/>
      <c r="FZ20" s="27">
        <v>201</v>
      </c>
      <c r="GA20" s="27"/>
      <c r="GB20" s="27">
        <v>120</v>
      </c>
      <c r="GC20" s="27"/>
      <c r="GD20" s="27">
        <v>63</v>
      </c>
      <c r="GE20" s="27"/>
      <c r="GF20" s="27">
        <v>108</v>
      </c>
      <c r="GG20" s="27"/>
      <c r="GH20" s="27">
        <v>650</v>
      </c>
      <c r="GI20" s="27"/>
      <c r="GJ20" s="27">
        <v>31</v>
      </c>
      <c r="GK20" s="27"/>
      <c r="GL20" s="27">
        <v>31</v>
      </c>
      <c r="GM20" s="27"/>
      <c r="GN20" s="27">
        <v>345</v>
      </c>
      <c r="GO20" s="27"/>
      <c r="GP20" s="27">
        <v>86</v>
      </c>
      <c r="GQ20" s="27"/>
      <c r="GR20" s="27">
        <v>31</v>
      </c>
      <c r="GS20" s="27" t="s">
        <v>158</v>
      </c>
      <c r="GT20" s="27">
        <v>97</v>
      </c>
      <c r="GU20" s="27"/>
      <c r="GV20" s="27">
        <v>41</v>
      </c>
      <c r="GW20" s="27"/>
      <c r="GX20" s="27">
        <v>31</v>
      </c>
      <c r="GY20" s="27"/>
      <c r="GZ20" s="27">
        <v>86</v>
      </c>
      <c r="HA20" s="27"/>
      <c r="HB20" s="27">
        <v>10</v>
      </c>
      <c r="HC20" s="27"/>
      <c r="HD20" s="27">
        <v>31</v>
      </c>
      <c r="HE20" s="27"/>
      <c r="HF20" s="27">
        <v>10</v>
      </c>
      <c r="HG20" s="27"/>
      <c r="HH20" s="27">
        <v>85</v>
      </c>
      <c r="HI20" s="27"/>
      <c r="HJ20" s="27">
        <v>161</v>
      </c>
      <c r="HK20" s="27"/>
      <c r="HL20" s="27">
        <v>265</v>
      </c>
      <c r="HM20" s="27"/>
      <c r="HN20" s="73"/>
      <c r="HO20" s="27"/>
      <c r="HP20" s="27">
        <v>31</v>
      </c>
      <c r="HQ20" s="27" t="s">
        <v>158</v>
      </c>
      <c r="HR20" s="27">
        <v>63</v>
      </c>
      <c r="HS20" s="27"/>
      <c r="HT20" s="27">
        <v>31</v>
      </c>
      <c r="HU20" s="27"/>
      <c r="HV20" s="27">
        <v>187</v>
      </c>
      <c r="HW20" s="27"/>
      <c r="HX20" s="27">
        <v>135</v>
      </c>
      <c r="HZ20" s="27">
        <v>63</v>
      </c>
      <c r="IB20" s="27" t="s">
        <v>16</v>
      </c>
      <c r="IC20" s="2" t="s">
        <v>158</v>
      </c>
      <c r="ID20" s="27">
        <v>10</v>
      </c>
      <c r="IF20" s="27">
        <v>262</v>
      </c>
      <c r="IH20" s="51">
        <v>110</v>
      </c>
      <c r="IJ20" s="27">
        <v>51</v>
      </c>
      <c r="IL20" s="27">
        <v>85</v>
      </c>
      <c r="IM20" s="27" t="s">
        <v>158</v>
      </c>
      <c r="IN20" s="51">
        <v>20</v>
      </c>
      <c r="IO20" s="27"/>
      <c r="IP20" s="27">
        <v>240</v>
      </c>
      <c r="IQ20" s="27"/>
      <c r="IR20" s="51">
        <v>86</v>
      </c>
      <c r="IS20" s="27"/>
      <c r="IT20" s="27">
        <v>537</v>
      </c>
      <c r="IV20" s="27">
        <v>313</v>
      </c>
      <c r="IW20" s="27"/>
      <c r="IX20" s="27">
        <v>20</v>
      </c>
      <c r="IY20" s="27"/>
      <c r="IZ20" s="27">
        <v>41</v>
      </c>
      <c r="JA20" s="27"/>
      <c r="JB20" s="27">
        <v>61</v>
      </c>
      <c r="JC20" s="27" t="s">
        <v>158</v>
      </c>
      <c r="JD20" s="27">
        <v>74</v>
      </c>
      <c r="JE20" s="27"/>
      <c r="JF20" s="27">
        <v>106</v>
      </c>
      <c r="JG20" s="27" t="s">
        <v>158</v>
      </c>
      <c r="JH20" s="27">
        <v>31</v>
      </c>
      <c r="JI20" s="27"/>
      <c r="JJ20" s="27">
        <v>20</v>
      </c>
      <c r="JK20" s="27"/>
      <c r="JL20" s="27">
        <v>121</v>
      </c>
      <c r="JM20" s="27"/>
      <c r="JN20" s="73"/>
      <c r="JO20" s="27"/>
      <c r="JP20" s="91">
        <v>428</v>
      </c>
      <c r="JQ20" s="91"/>
      <c r="JR20" s="92"/>
      <c r="JS20" s="91"/>
      <c r="JT20" s="91">
        <v>171</v>
      </c>
      <c r="JU20" s="91"/>
      <c r="JV20" s="91">
        <v>10</v>
      </c>
      <c r="JW20" s="91"/>
      <c r="JX20" s="91">
        <v>74</v>
      </c>
      <c r="JY20" s="91"/>
      <c r="JZ20" s="91">
        <v>63</v>
      </c>
      <c r="KA20" s="91"/>
      <c r="KB20" s="91">
        <v>669</v>
      </c>
      <c r="KC20" s="91"/>
      <c r="KD20" s="91">
        <v>20</v>
      </c>
      <c r="KE20" s="91"/>
      <c r="KF20" s="91">
        <v>30</v>
      </c>
      <c r="KG20" s="91"/>
      <c r="KH20" s="91" t="s">
        <v>16</v>
      </c>
      <c r="KI20" s="91"/>
      <c r="KJ20" s="91">
        <v>1400</v>
      </c>
      <c r="KK20" s="91"/>
      <c r="KL20" s="91">
        <v>109</v>
      </c>
      <c r="KM20" s="91"/>
      <c r="KN20" s="79"/>
      <c r="KO20" s="26"/>
      <c r="KP20" s="26">
        <v>160</v>
      </c>
      <c r="KQ20" s="26"/>
      <c r="KR20" s="26" t="s">
        <v>16</v>
      </c>
      <c r="KS20" s="26"/>
      <c r="KT20" s="26">
        <v>52</v>
      </c>
      <c r="KU20" s="26"/>
      <c r="KV20" s="47">
        <v>109</v>
      </c>
      <c r="KW20" s="26"/>
      <c r="KX20" s="26">
        <v>547</v>
      </c>
      <c r="KY20" s="26"/>
      <c r="KZ20" s="26">
        <v>74</v>
      </c>
      <c r="LA20" s="26"/>
      <c r="LB20" s="26">
        <v>10</v>
      </c>
      <c r="LC20" s="26"/>
      <c r="LD20" s="26" t="s">
        <v>16</v>
      </c>
      <c r="LE20" s="26" t="s">
        <v>158</v>
      </c>
      <c r="LF20" s="26">
        <v>10</v>
      </c>
      <c r="LG20" s="26"/>
      <c r="LH20" s="26">
        <v>52</v>
      </c>
      <c r="LI20" s="26"/>
      <c r="LJ20" s="27">
        <v>521</v>
      </c>
      <c r="LK20" s="27"/>
      <c r="LL20" s="27">
        <v>31</v>
      </c>
      <c r="LM20" s="27"/>
      <c r="LN20" s="27">
        <v>631</v>
      </c>
      <c r="LO20" s="27" t="s">
        <v>158</v>
      </c>
      <c r="LP20" s="27">
        <v>41</v>
      </c>
      <c r="LQ20" s="27"/>
      <c r="LR20" s="27">
        <v>63</v>
      </c>
      <c r="LS20" s="27"/>
      <c r="LT20" s="27">
        <v>173</v>
      </c>
      <c r="LU20" s="27"/>
      <c r="LV20" s="27">
        <v>529</v>
      </c>
      <c r="LW20" s="27"/>
      <c r="LX20" s="27">
        <v>41</v>
      </c>
      <c r="LY20" s="27"/>
      <c r="LZ20" s="27">
        <v>169</v>
      </c>
      <c r="MA20" s="27"/>
      <c r="MB20" s="27">
        <v>323</v>
      </c>
      <c r="MC20" s="27"/>
      <c r="MD20" s="27">
        <v>20</v>
      </c>
      <c r="ME20" s="27"/>
      <c r="MF20" s="73"/>
      <c r="MH20" s="115">
        <v>132</v>
      </c>
      <c r="MJ20" s="115">
        <v>85</v>
      </c>
      <c r="ML20" s="115">
        <v>41</v>
      </c>
      <c r="MN20" s="115">
        <v>31</v>
      </c>
      <c r="MP20" s="115">
        <v>31</v>
      </c>
      <c r="MR20" s="115">
        <v>187</v>
      </c>
      <c r="MT20" s="115">
        <v>52</v>
      </c>
      <c r="MV20" s="115">
        <v>52</v>
      </c>
      <c r="MW20" s="2" t="s">
        <v>158</v>
      </c>
      <c r="MX20" s="115">
        <v>31</v>
      </c>
      <c r="MZ20" s="115">
        <v>86</v>
      </c>
      <c r="NB20" s="115">
        <v>41</v>
      </c>
      <c r="ND20" s="115">
        <v>187</v>
      </c>
    </row>
    <row r="21" spans="1:369" ht="15" customHeight="1" x14ac:dyDescent="0.35">
      <c r="A21" s="18" t="s">
        <v>43</v>
      </c>
      <c r="B21" s="18" t="s">
        <v>44</v>
      </c>
      <c r="C21" s="18" t="s">
        <v>144</v>
      </c>
      <c r="D21" s="19">
        <v>40</v>
      </c>
      <c r="E21" s="73"/>
      <c r="F21" s="27"/>
      <c r="G21" s="73"/>
      <c r="H21" s="28"/>
      <c r="I21" s="27">
        <v>50</v>
      </c>
      <c r="J21" s="27"/>
      <c r="K21" s="27">
        <v>1090</v>
      </c>
      <c r="L21" s="27"/>
      <c r="M21" s="27">
        <v>40</v>
      </c>
      <c r="N21" s="27"/>
      <c r="O21" s="27">
        <v>210</v>
      </c>
      <c r="P21" s="27"/>
      <c r="Q21" s="27">
        <v>600</v>
      </c>
      <c r="R21" s="27"/>
      <c r="S21" s="27"/>
      <c r="T21" s="27"/>
      <c r="U21" s="27"/>
      <c r="V21" s="27"/>
      <c r="W21" s="27">
        <v>40</v>
      </c>
      <c r="X21" s="27"/>
      <c r="Y21" s="27">
        <f>AVERAGE(10,5)</f>
        <v>7.5</v>
      </c>
      <c r="Z21" s="27" t="s">
        <v>10</v>
      </c>
      <c r="AA21" s="27">
        <v>40</v>
      </c>
      <c r="AB21" s="27"/>
      <c r="AC21" s="27">
        <v>60</v>
      </c>
      <c r="AD21" s="27"/>
      <c r="AE21" s="27">
        <v>210</v>
      </c>
      <c r="AF21" s="27"/>
      <c r="AG21" s="27">
        <v>110</v>
      </c>
      <c r="AH21" s="27"/>
      <c r="AI21" s="27">
        <v>160</v>
      </c>
      <c r="AJ21" s="27"/>
      <c r="AK21" s="73"/>
      <c r="AL21" s="27"/>
      <c r="AM21" s="27">
        <v>20</v>
      </c>
      <c r="AN21" s="27"/>
      <c r="AO21" s="73"/>
      <c r="AP21" s="27"/>
      <c r="AQ21" s="27"/>
      <c r="AR21" s="27"/>
      <c r="AS21" s="36"/>
      <c r="AT21" s="36"/>
      <c r="AU21" s="36" t="s">
        <v>16</v>
      </c>
      <c r="AV21" s="36"/>
      <c r="AW21" s="36">
        <v>10</v>
      </c>
      <c r="AX21" s="36"/>
      <c r="AY21" s="36">
        <v>30</v>
      </c>
      <c r="AZ21" s="36"/>
      <c r="BA21" s="27">
        <v>160</v>
      </c>
      <c r="BB21" s="37"/>
      <c r="BC21" s="73"/>
      <c r="BD21" s="27"/>
      <c r="BE21" s="27"/>
      <c r="BF21" s="28"/>
      <c r="BG21" s="27"/>
      <c r="BH21" s="28"/>
      <c r="BI21" s="27">
        <v>40</v>
      </c>
      <c r="BJ21" s="27"/>
      <c r="BK21" s="27">
        <v>40</v>
      </c>
      <c r="BL21" s="27"/>
      <c r="BM21" s="27">
        <v>300</v>
      </c>
      <c r="BN21" s="27"/>
      <c r="BO21" s="27"/>
      <c r="BP21" s="27"/>
      <c r="BQ21" s="73"/>
      <c r="BR21" s="27"/>
      <c r="BS21" s="73"/>
      <c r="BT21" s="27"/>
      <c r="BU21" s="73"/>
      <c r="BV21" s="27"/>
      <c r="BW21" s="27">
        <v>40</v>
      </c>
      <c r="BX21" s="27"/>
      <c r="BY21" s="73"/>
      <c r="BZ21" s="28"/>
      <c r="CA21" s="36">
        <v>20</v>
      </c>
      <c r="CB21" s="36"/>
      <c r="CC21" s="27">
        <v>310</v>
      </c>
      <c r="CD21" s="38"/>
      <c r="CE21" s="36">
        <v>70</v>
      </c>
      <c r="CF21" s="27"/>
      <c r="CG21" s="27">
        <v>290</v>
      </c>
      <c r="CH21" s="27"/>
      <c r="CI21" s="31">
        <v>10</v>
      </c>
      <c r="CJ21" s="76"/>
      <c r="CK21" s="27"/>
      <c r="CL21" s="45"/>
      <c r="CM21" s="45"/>
      <c r="CN21" s="46"/>
      <c r="CO21" s="46"/>
      <c r="CP21" s="77"/>
      <c r="CQ21" s="46"/>
      <c r="CR21" s="46">
        <v>15</v>
      </c>
      <c r="CS21" s="46"/>
      <c r="CT21" s="46">
        <v>500</v>
      </c>
      <c r="CU21" s="46"/>
      <c r="CV21" s="46">
        <v>60</v>
      </c>
      <c r="CW21" s="26"/>
      <c r="CX21" s="47">
        <v>70</v>
      </c>
      <c r="CY21" s="47"/>
      <c r="CZ21" s="47">
        <v>60</v>
      </c>
      <c r="DA21" s="47"/>
      <c r="DB21" s="47">
        <v>49.6</v>
      </c>
      <c r="DC21" s="47"/>
      <c r="DD21" s="47">
        <v>14.5</v>
      </c>
      <c r="DE21" s="47"/>
      <c r="DF21" s="48">
        <v>39.299999999999997</v>
      </c>
      <c r="DG21" s="48"/>
      <c r="DH21" s="34">
        <v>38.4</v>
      </c>
      <c r="DI21" s="34"/>
      <c r="DJ21" s="49"/>
      <c r="DK21" s="49"/>
      <c r="DL21" s="34"/>
      <c r="DM21" s="34"/>
      <c r="DN21" s="34">
        <v>31</v>
      </c>
      <c r="DO21" s="34"/>
      <c r="DP21" s="34">
        <v>10</v>
      </c>
      <c r="DQ21" s="34"/>
      <c r="DR21" s="34">
        <v>20</v>
      </c>
      <c r="DS21" s="34"/>
      <c r="DT21" s="34">
        <v>108</v>
      </c>
      <c r="DU21" s="34"/>
      <c r="DV21" s="34">
        <v>122</v>
      </c>
      <c r="DW21" s="34"/>
      <c r="DX21" s="34">
        <v>20</v>
      </c>
      <c r="DY21" s="34"/>
      <c r="DZ21" s="34">
        <v>52</v>
      </c>
      <c r="EA21" s="34"/>
      <c r="EB21" s="81"/>
      <c r="EC21" s="34"/>
      <c r="ED21" s="34">
        <v>30</v>
      </c>
      <c r="EE21" s="34"/>
      <c r="EF21" s="34"/>
      <c r="EG21" s="34"/>
      <c r="EH21" s="34"/>
      <c r="EI21" s="34"/>
      <c r="EJ21" s="34"/>
      <c r="EK21" s="34"/>
      <c r="EL21" s="34">
        <v>41</v>
      </c>
      <c r="EM21" s="27"/>
      <c r="EN21" s="27">
        <v>41</v>
      </c>
      <c r="EP21" s="27">
        <v>41</v>
      </c>
      <c r="ER21" s="27">
        <v>2010</v>
      </c>
      <c r="ES21" s="27"/>
      <c r="ET21" s="27">
        <f>AVERAGE(175,135)</f>
        <v>155</v>
      </c>
      <c r="EU21" s="27" t="s">
        <v>10</v>
      </c>
      <c r="EV21" s="27">
        <v>85</v>
      </c>
      <c r="EX21" s="27">
        <v>52</v>
      </c>
      <c r="EZ21" s="73"/>
      <c r="FA21" s="27"/>
      <c r="FB21" s="27">
        <v>41</v>
      </c>
      <c r="FC21" s="27"/>
      <c r="FD21" s="27">
        <v>1060</v>
      </c>
      <c r="FF21" s="73"/>
      <c r="FH21" s="27">
        <v>309</v>
      </c>
      <c r="FJ21" s="27">
        <v>10</v>
      </c>
      <c r="FL21" s="27" t="s">
        <v>41</v>
      </c>
      <c r="FN21" s="27">
        <v>41</v>
      </c>
      <c r="FP21" s="27">
        <v>122</v>
      </c>
      <c r="FQ21" s="27"/>
      <c r="FR21" s="27">
        <v>41</v>
      </c>
      <c r="FS21" s="27"/>
      <c r="FT21" s="27">
        <v>52</v>
      </c>
      <c r="FU21" s="27"/>
      <c r="FV21" s="27">
        <v>85</v>
      </c>
      <c r="FW21" s="27"/>
      <c r="FX21" s="27">
        <v>86</v>
      </c>
      <c r="FY21" s="27"/>
      <c r="FZ21" s="27">
        <v>238</v>
      </c>
      <c r="GA21" s="27"/>
      <c r="GB21" s="27">
        <v>73</v>
      </c>
      <c r="GC21" s="27"/>
      <c r="GD21" s="73"/>
      <c r="GE21" s="27"/>
      <c r="GF21" s="27">
        <v>63</v>
      </c>
      <c r="GG21" s="27"/>
      <c r="GH21" s="27">
        <v>1220</v>
      </c>
      <c r="GI21" s="27"/>
      <c r="GJ21" s="27">
        <v>52</v>
      </c>
      <c r="GK21" s="27"/>
      <c r="GL21" s="27">
        <v>63</v>
      </c>
      <c r="GM21" s="27"/>
      <c r="GN21" s="27">
        <v>135</v>
      </c>
      <c r="GO21" s="27"/>
      <c r="GP21" s="27">
        <v>41</v>
      </c>
      <c r="GQ21" s="27"/>
      <c r="GR21" s="27">
        <v>30</v>
      </c>
      <c r="GS21" s="27"/>
      <c r="GT21" s="27">
        <v>84</v>
      </c>
      <c r="GU21" s="27" t="s">
        <v>158</v>
      </c>
      <c r="GV21" s="27">
        <v>52</v>
      </c>
      <c r="GW21" s="27"/>
      <c r="GX21" s="27">
        <v>52</v>
      </c>
      <c r="GY21" s="27"/>
      <c r="GZ21" s="73"/>
      <c r="HA21" s="27"/>
      <c r="HB21" s="27">
        <v>20</v>
      </c>
      <c r="HC21" s="27"/>
      <c r="HD21" s="27">
        <v>20</v>
      </c>
      <c r="HE21" s="27"/>
      <c r="HF21" s="27" t="s">
        <v>16</v>
      </c>
      <c r="HG21" s="27"/>
      <c r="HH21" s="27">
        <v>63</v>
      </c>
      <c r="HI21" s="27"/>
      <c r="HJ21" s="27">
        <v>74</v>
      </c>
      <c r="HK21" s="27"/>
      <c r="HL21" s="27">
        <v>97</v>
      </c>
      <c r="HM21" s="27"/>
      <c r="HN21" s="27">
        <v>613</v>
      </c>
      <c r="HO21" s="27"/>
      <c r="HP21" s="27">
        <v>41</v>
      </c>
      <c r="HQ21" s="27"/>
      <c r="HR21" s="27">
        <v>85</v>
      </c>
      <c r="HS21" s="27" t="s">
        <v>158</v>
      </c>
      <c r="HT21" s="27" t="s">
        <v>16</v>
      </c>
      <c r="HU21" s="27"/>
      <c r="HV21" s="27">
        <v>121</v>
      </c>
      <c r="HW21" s="27"/>
      <c r="HX21" s="27">
        <v>52</v>
      </c>
      <c r="HY21" s="2" t="s">
        <v>158</v>
      </c>
      <c r="HZ21" s="27">
        <v>31</v>
      </c>
      <c r="IB21" s="27" t="s">
        <v>16</v>
      </c>
      <c r="ID21" s="27">
        <v>10</v>
      </c>
      <c r="IF21" s="27">
        <v>512</v>
      </c>
      <c r="IH21" s="51">
        <v>10</v>
      </c>
      <c r="IJ21" s="27">
        <v>31</v>
      </c>
      <c r="IL21" s="27">
        <v>31</v>
      </c>
      <c r="IM21" s="27"/>
      <c r="IN21" s="51">
        <v>31</v>
      </c>
      <c r="IO21" s="27"/>
      <c r="IP21" s="73"/>
      <c r="IQ21" s="27"/>
      <c r="IR21" s="51">
        <v>20</v>
      </c>
      <c r="IS21" s="27"/>
      <c r="IT21" s="27">
        <v>583</v>
      </c>
      <c r="IV21" s="27">
        <v>295</v>
      </c>
      <c r="IW21" s="27"/>
      <c r="IX21" s="27">
        <v>10</v>
      </c>
      <c r="IY21" s="27"/>
      <c r="IZ21" s="27">
        <v>74</v>
      </c>
      <c r="JA21" s="27"/>
      <c r="JB21" s="27">
        <v>63</v>
      </c>
      <c r="JC21" s="27"/>
      <c r="JD21" s="73"/>
      <c r="JE21" s="27"/>
      <c r="JF21" s="27">
        <v>86</v>
      </c>
      <c r="JG21" s="27"/>
      <c r="JH21" s="27">
        <v>109</v>
      </c>
      <c r="JI21" s="27"/>
      <c r="JJ21" s="27">
        <v>110</v>
      </c>
      <c r="JK21" s="27"/>
      <c r="JL21" s="27">
        <v>573</v>
      </c>
      <c r="JM21" s="27"/>
      <c r="JN21" s="73"/>
      <c r="JO21" s="27"/>
      <c r="JP21" s="91">
        <v>189</v>
      </c>
      <c r="JQ21" s="91"/>
      <c r="JR21" s="92"/>
      <c r="JS21" s="91"/>
      <c r="JT21" s="91">
        <v>134</v>
      </c>
      <c r="JU21" s="91" t="s">
        <v>158</v>
      </c>
      <c r="JV21" s="91">
        <v>10</v>
      </c>
      <c r="JW21" s="91"/>
      <c r="JX21" s="91">
        <v>74</v>
      </c>
      <c r="JY21" s="91"/>
      <c r="JZ21" s="91">
        <v>74</v>
      </c>
      <c r="KA21" s="91"/>
      <c r="KB21" s="91">
        <v>8660</v>
      </c>
      <c r="KC21" s="91"/>
      <c r="KD21" s="91">
        <v>41</v>
      </c>
      <c r="KE21" s="91" t="s">
        <v>158</v>
      </c>
      <c r="KF21" s="91">
        <v>31</v>
      </c>
      <c r="KG21" s="91"/>
      <c r="KH21" s="91">
        <v>41</v>
      </c>
      <c r="KI21" s="91"/>
      <c r="KJ21" s="91">
        <v>816</v>
      </c>
      <c r="KK21" s="91"/>
      <c r="KL21" s="91">
        <v>52</v>
      </c>
      <c r="KM21" s="91"/>
      <c r="KN21" s="26">
        <v>41</v>
      </c>
      <c r="KO21" s="26"/>
      <c r="KP21" s="26">
        <v>74</v>
      </c>
      <c r="KQ21" s="26"/>
      <c r="KR21" s="26"/>
      <c r="KS21" s="26" t="s">
        <v>158</v>
      </c>
      <c r="KT21" s="26">
        <v>52</v>
      </c>
      <c r="KU21" s="26"/>
      <c r="KV21" s="47">
        <v>265</v>
      </c>
      <c r="KW21" s="26"/>
      <c r="KX21" s="26">
        <v>84</v>
      </c>
      <c r="KY21" s="26" t="s">
        <v>158</v>
      </c>
      <c r="KZ21" s="26">
        <v>148</v>
      </c>
      <c r="LA21" s="26"/>
      <c r="LB21" s="26">
        <v>41</v>
      </c>
      <c r="LC21" s="26" t="s">
        <v>158</v>
      </c>
      <c r="LD21" s="26">
        <v>10</v>
      </c>
      <c r="LE21" s="26"/>
      <c r="LF21" s="26">
        <v>20</v>
      </c>
      <c r="LG21" s="26"/>
      <c r="LH21" s="26">
        <v>683</v>
      </c>
      <c r="LI21" s="26"/>
      <c r="LJ21" s="27">
        <v>395</v>
      </c>
      <c r="LK21" s="27"/>
      <c r="LL21" s="27">
        <v>31</v>
      </c>
      <c r="LM21" s="27"/>
      <c r="LN21" s="27">
        <v>404</v>
      </c>
      <c r="LO21" s="27"/>
      <c r="LP21" s="27">
        <v>74</v>
      </c>
      <c r="LQ21" s="27"/>
      <c r="LR21" s="27">
        <v>20</v>
      </c>
      <c r="LS21" s="27"/>
      <c r="LT21" s="27">
        <v>63</v>
      </c>
      <c r="LU21" s="27"/>
      <c r="LV21" s="27">
        <v>231</v>
      </c>
      <c r="LW21" s="27"/>
      <c r="LX21" s="27">
        <v>323</v>
      </c>
      <c r="LY21" s="27"/>
      <c r="LZ21" s="27">
        <v>52</v>
      </c>
      <c r="MA21" s="27"/>
      <c r="MB21" s="27">
        <v>74</v>
      </c>
      <c r="MC21" s="27"/>
      <c r="MD21" s="27">
        <v>41</v>
      </c>
      <c r="ME21" s="27"/>
      <c r="MF21" s="27">
        <v>318</v>
      </c>
      <c r="MH21" s="110"/>
      <c r="MJ21" s="115">
        <v>97</v>
      </c>
      <c r="ML21" s="115">
        <v>97</v>
      </c>
      <c r="MN21" s="115">
        <v>10</v>
      </c>
      <c r="MP21" s="115">
        <v>74</v>
      </c>
      <c r="MQ21" s="2" t="s">
        <v>158</v>
      </c>
      <c r="MR21" s="115">
        <v>109</v>
      </c>
      <c r="MT21" s="115">
        <v>84</v>
      </c>
      <c r="MV21" s="115">
        <v>73</v>
      </c>
      <c r="MX21" s="115">
        <v>20</v>
      </c>
      <c r="MZ21" s="115">
        <v>143</v>
      </c>
      <c r="NB21" s="115">
        <v>161</v>
      </c>
      <c r="ND21" s="115">
        <v>97</v>
      </c>
      <c r="NE21" s="2" t="s">
        <v>158</v>
      </c>
    </row>
    <row r="22" spans="1:369" ht="15" customHeight="1" x14ac:dyDescent="0.35">
      <c r="A22" s="18" t="s">
        <v>45</v>
      </c>
      <c r="B22" s="18" t="s">
        <v>145</v>
      </c>
      <c r="C22" s="18" t="s">
        <v>144</v>
      </c>
      <c r="D22" s="19">
        <v>44.7</v>
      </c>
      <c r="E22" s="27">
        <v>60</v>
      </c>
      <c r="F22" s="27"/>
      <c r="G22" s="27">
        <v>130</v>
      </c>
      <c r="H22" s="28"/>
      <c r="I22" s="27">
        <v>30</v>
      </c>
      <c r="J22" s="27"/>
      <c r="K22" s="27">
        <v>30</v>
      </c>
      <c r="L22" s="27"/>
      <c r="M22" s="27">
        <v>30</v>
      </c>
      <c r="N22" s="27"/>
      <c r="O22" s="27">
        <v>140</v>
      </c>
      <c r="P22" s="27"/>
      <c r="Q22" s="73"/>
      <c r="R22" s="27"/>
      <c r="S22" s="27"/>
      <c r="T22" s="27"/>
      <c r="U22" s="27"/>
      <c r="V22" s="27"/>
      <c r="W22" s="73"/>
      <c r="X22" s="27"/>
      <c r="Y22" s="73"/>
      <c r="Z22" s="27"/>
      <c r="AA22" s="27" t="s">
        <v>16</v>
      </c>
      <c r="AB22" s="27"/>
      <c r="AC22" s="27">
        <v>70</v>
      </c>
      <c r="AD22" s="27"/>
      <c r="AE22" s="27">
        <f>AVERAGE(50,30)</f>
        <v>40</v>
      </c>
      <c r="AF22" s="27" t="s">
        <v>10</v>
      </c>
      <c r="AG22" s="27">
        <v>30</v>
      </c>
      <c r="AH22" s="27"/>
      <c r="AI22" s="27">
        <v>260</v>
      </c>
      <c r="AJ22" s="27"/>
      <c r="AK22" s="27">
        <v>20</v>
      </c>
      <c r="AL22" s="27"/>
      <c r="AM22" s="27">
        <v>30</v>
      </c>
      <c r="AN22" s="27"/>
      <c r="AO22" s="73"/>
      <c r="AP22" s="27"/>
      <c r="AQ22" s="27"/>
      <c r="AR22" s="27"/>
      <c r="AS22" s="36"/>
      <c r="AT22" s="36"/>
      <c r="AU22" s="74"/>
      <c r="AV22" s="36"/>
      <c r="AW22" s="36" t="s">
        <v>16</v>
      </c>
      <c r="AX22" s="36"/>
      <c r="AY22" s="36">
        <f>AVERAGE(40,40)</f>
        <v>40</v>
      </c>
      <c r="AZ22" s="36" t="s">
        <v>10</v>
      </c>
      <c r="BA22" s="27">
        <v>40</v>
      </c>
      <c r="BB22" s="37"/>
      <c r="BC22" s="27">
        <v>50</v>
      </c>
      <c r="BD22" s="27"/>
      <c r="BE22" s="27"/>
      <c r="BF22" s="28"/>
      <c r="BG22" s="27"/>
      <c r="BH22" s="28"/>
      <c r="BI22" s="27">
        <v>50</v>
      </c>
      <c r="BJ22" s="27"/>
      <c r="BK22" s="27" t="s">
        <v>16</v>
      </c>
      <c r="BL22" s="27"/>
      <c r="BM22" s="73"/>
      <c r="BN22" s="27"/>
      <c r="BO22" s="27"/>
      <c r="BP22" s="27"/>
      <c r="BQ22" s="73"/>
      <c r="BR22" s="27"/>
      <c r="BS22" s="73"/>
      <c r="BT22" s="27"/>
      <c r="BU22" s="27">
        <v>20</v>
      </c>
      <c r="BV22" s="27"/>
      <c r="BW22" s="27">
        <v>90</v>
      </c>
      <c r="BX22" s="27"/>
      <c r="BY22" s="27">
        <v>30</v>
      </c>
      <c r="BZ22" s="28"/>
      <c r="CA22" s="36">
        <v>20</v>
      </c>
      <c r="CB22" s="36"/>
      <c r="CC22" s="27">
        <v>10</v>
      </c>
      <c r="CD22" s="38"/>
      <c r="CE22" s="36">
        <v>10</v>
      </c>
      <c r="CF22" s="27"/>
      <c r="CG22" s="27">
        <v>320</v>
      </c>
      <c r="CH22" s="27"/>
      <c r="CI22" s="31">
        <v>20</v>
      </c>
      <c r="CJ22" s="76"/>
      <c r="CK22" s="27"/>
      <c r="CL22" s="45"/>
      <c r="CM22" s="45"/>
      <c r="CN22" s="46"/>
      <c r="CO22" s="46"/>
      <c r="CP22" s="77"/>
      <c r="CQ22" s="46"/>
      <c r="CR22" s="46" t="s">
        <v>46</v>
      </c>
      <c r="CS22" s="46"/>
      <c r="CT22" s="46">
        <v>100</v>
      </c>
      <c r="CU22" s="46"/>
      <c r="CV22" s="46">
        <v>90</v>
      </c>
      <c r="CW22" s="26"/>
      <c r="CX22" s="47">
        <v>40</v>
      </c>
      <c r="CY22" s="47"/>
      <c r="CZ22" s="47" t="s">
        <v>16</v>
      </c>
      <c r="DA22" s="47"/>
      <c r="DB22" s="47">
        <v>20.100000000000001</v>
      </c>
      <c r="DC22" s="47"/>
      <c r="DD22" s="47">
        <v>17.5</v>
      </c>
      <c r="DE22" s="47"/>
      <c r="DF22" s="48">
        <v>43.5</v>
      </c>
      <c r="DG22" s="48"/>
      <c r="DH22" s="81"/>
      <c r="DI22" s="34"/>
      <c r="DJ22" s="49"/>
      <c r="DK22" s="49"/>
      <c r="DL22" s="34"/>
      <c r="DM22" s="34"/>
      <c r="DN22" s="81"/>
      <c r="DO22" s="34"/>
      <c r="DP22" s="34">
        <f>AVERAGE(5,10)</f>
        <v>7.5</v>
      </c>
      <c r="DQ22" s="34" t="s">
        <v>10</v>
      </c>
      <c r="DR22" s="34">
        <v>10</v>
      </c>
      <c r="DS22" s="34"/>
      <c r="DT22" s="34">
        <v>51</v>
      </c>
      <c r="DU22" s="34"/>
      <c r="DV22" s="34">
        <v>10</v>
      </c>
      <c r="DW22" s="34"/>
      <c r="DX22" s="34">
        <v>10</v>
      </c>
      <c r="DY22" s="34"/>
      <c r="DZ22" s="34">
        <v>41</v>
      </c>
      <c r="EA22" s="34"/>
      <c r="EB22" s="34">
        <v>20</v>
      </c>
      <c r="EC22" s="34"/>
      <c r="ED22" s="34">
        <v>52</v>
      </c>
      <c r="EE22" s="34"/>
      <c r="EF22" s="34"/>
      <c r="EG22" s="34"/>
      <c r="EH22" s="34"/>
      <c r="EI22" s="34"/>
      <c r="EJ22" s="34"/>
      <c r="EK22" s="34"/>
      <c r="EL22" s="34" t="s">
        <v>41</v>
      </c>
      <c r="EM22" s="27"/>
      <c r="EN22" s="27">
        <f>AVERAGE(10,20)</f>
        <v>15</v>
      </c>
      <c r="EO22" s="27" t="s">
        <v>10</v>
      </c>
      <c r="EP22" s="27">
        <v>62</v>
      </c>
      <c r="ER22" s="27">
        <v>52</v>
      </c>
      <c r="ES22" s="27"/>
      <c r="ET22" s="27">
        <v>72</v>
      </c>
      <c r="EU22" s="27"/>
      <c r="EV22" s="27">
        <f>(52+120)/2</f>
        <v>86</v>
      </c>
      <c r="EW22" s="27" t="s">
        <v>10</v>
      </c>
      <c r="EX22" s="27">
        <v>61</v>
      </c>
      <c r="EZ22" s="27">
        <v>10</v>
      </c>
      <c r="FA22" s="27"/>
      <c r="FB22" s="73"/>
      <c r="FC22" s="27"/>
      <c r="FD22" s="73"/>
      <c r="FF22" s="73"/>
      <c r="FH22" s="73"/>
      <c r="FJ22" s="73"/>
      <c r="FL22" s="27">
        <v>20</v>
      </c>
      <c r="FN22" s="27">
        <v>7270</v>
      </c>
      <c r="FP22" s="27">
        <v>160</v>
      </c>
      <c r="FQ22" s="27"/>
      <c r="FR22" s="27">
        <v>31</v>
      </c>
      <c r="FS22" s="27"/>
      <c r="FT22" s="27">
        <v>134</v>
      </c>
      <c r="FU22" s="27"/>
      <c r="FV22" s="27">
        <v>173</v>
      </c>
      <c r="FW22" s="27"/>
      <c r="FX22" s="27">
        <v>269</v>
      </c>
      <c r="FY22" s="27"/>
      <c r="FZ22" s="27">
        <v>213</v>
      </c>
      <c r="GA22" s="27"/>
      <c r="GB22" s="73"/>
      <c r="GC22" s="27"/>
      <c r="GD22" s="73"/>
      <c r="GE22" s="27"/>
      <c r="GF22" s="73"/>
      <c r="GG22" s="27"/>
      <c r="GH22" s="73"/>
      <c r="GI22" s="27"/>
      <c r="GJ22" s="73"/>
      <c r="GK22" s="27"/>
      <c r="GL22" s="27">
        <v>63</v>
      </c>
      <c r="GM22" s="27"/>
      <c r="GN22" s="27">
        <v>110</v>
      </c>
      <c r="GO22" s="27"/>
      <c r="GP22" s="27">
        <v>160</v>
      </c>
      <c r="GQ22" s="27"/>
      <c r="GR22" s="27">
        <v>52</v>
      </c>
      <c r="GS22" s="27"/>
      <c r="GT22" s="27">
        <v>41</v>
      </c>
      <c r="GU22" s="27"/>
      <c r="GV22" s="27">
        <v>52</v>
      </c>
      <c r="GW22" s="27" t="s">
        <v>158</v>
      </c>
      <c r="GX22" s="27">
        <v>20</v>
      </c>
      <c r="GY22" s="27"/>
      <c r="GZ22" s="73"/>
      <c r="HA22" s="27"/>
      <c r="HB22" s="73"/>
      <c r="HC22" s="27"/>
      <c r="HD22" s="73"/>
      <c r="HE22" s="27"/>
      <c r="HF22" s="27">
        <v>74</v>
      </c>
      <c r="HG22" s="27"/>
      <c r="HH22" s="27">
        <v>86</v>
      </c>
      <c r="HI22" s="27" t="s">
        <v>158</v>
      </c>
      <c r="HJ22" s="27">
        <v>135</v>
      </c>
      <c r="HK22" s="27"/>
      <c r="HL22" s="27">
        <v>41</v>
      </c>
      <c r="HM22" s="27"/>
      <c r="HN22" s="27">
        <v>537</v>
      </c>
      <c r="HO22" s="27"/>
      <c r="HP22" s="27">
        <v>30</v>
      </c>
      <c r="HQ22" s="27"/>
      <c r="HR22" s="27">
        <v>20</v>
      </c>
      <c r="HS22" s="27"/>
      <c r="HT22" s="27">
        <v>30</v>
      </c>
      <c r="HU22" s="27" t="s">
        <v>158</v>
      </c>
      <c r="HV22" s="73"/>
      <c r="HW22" s="27"/>
      <c r="HX22" s="73"/>
      <c r="HZ22" s="73"/>
      <c r="IB22" s="27">
        <v>41</v>
      </c>
      <c r="ID22" s="27">
        <v>10</v>
      </c>
      <c r="IF22" s="27">
        <v>556</v>
      </c>
      <c r="IH22" s="51">
        <v>31</v>
      </c>
      <c r="IJ22" s="27">
        <v>98</v>
      </c>
      <c r="IL22" s="51">
        <v>213</v>
      </c>
      <c r="IM22" s="27" t="s">
        <v>158</v>
      </c>
      <c r="IN22" s="51">
        <v>20</v>
      </c>
      <c r="IO22" s="27"/>
      <c r="IP22" s="27">
        <v>20</v>
      </c>
      <c r="IQ22" s="27"/>
      <c r="IR22" s="51">
        <v>20</v>
      </c>
      <c r="IS22" s="27"/>
      <c r="IT22" s="73"/>
      <c r="IV22" s="73"/>
      <c r="IW22" s="27"/>
      <c r="IX22" s="27" t="s">
        <v>16</v>
      </c>
      <c r="IY22" s="27"/>
      <c r="IZ22" s="27">
        <v>52</v>
      </c>
      <c r="JA22" s="27"/>
      <c r="JB22" s="73"/>
      <c r="JC22" s="27"/>
      <c r="JD22" s="27">
        <v>52</v>
      </c>
      <c r="JE22" s="27"/>
      <c r="JF22" s="27">
        <v>52</v>
      </c>
      <c r="JG22" s="27"/>
      <c r="JH22" s="27" t="s">
        <v>16</v>
      </c>
      <c r="JI22" s="27"/>
      <c r="JJ22" s="27">
        <v>120</v>
      </c>
      <c r="JK22" s="27"/>
      <c r="JL22" s="27" t="s">
        <v>16</v>
      </c>
      <c r="JM22" s="27" t="s">
        <v>158</v>
      </c>
      <c r="JN22" s="73"/>
      <c r="JO22" s="27"/>
      <c r="JP22" s="92" t="s">
        <v>6</v>
      </c>
      <c r="JQ22" s="91"/>
      <c r="JR22" s="92"/>
      <c r="JS22" s="91"/>
      <c r="JT22" s="92"/>
      <c r="JU22" s="91"/>
      <c r="JV22" s="91">
        <v>20</v>
      </c>
      <c r="JW22" s="91" t="s">
        <v>158</v>
      </c>
      <c r="JX22" s="91" t="s">
        <v>16</v>
      </c>
      <c r="JY22" s="91"/>
      <c r="JZ22" s="91">
        <v>63</v>
      </c>
      <c r="KA22" s="91"/>
      <c r="KB22" s="91">
        <v>86</v>
      </c>
      <c r="KC22" s="91"/>
      <c r="KD22" s="91">
        <v>52</v>
      </c>
      <c r="KE22" s="91"/>
      <c r="KF22" s="91" t="s">
        <v>16</v>
      </c>
      <c r="KG22" s="91"/>
      <c r="KH22" s="91">
        <v>10</v>
      </c>
      <c r="KI22" s="91"/>
      <c r="KJ22" s="91">
        <v>638</v>
      </c>
      <c r="KK22" s="91"/>
      <c r="KL22" s="91">
        <v>106</v>
      </c>
      <c r="KM22" s="91"/>
      <c r="KN22" s="79"/>
      <c r="KO22" s="26"/>
      <c r="KP22" s="79"/>
      <c r="KQ22" s="26"/>
      <c r="KR22" s="26">
        <v>10</v>
      </c>
      <c r="KS22" s="26"/>
      <c r="KT22" s="26">
        <v>41</v>
      </c>
      <c r="KU22" s="26" t="s">
        <v>158</v>
      </c>
      <c r="KV22" s="47">
        <v>41</v>
      </c>
      <c r="KW22" s="26"/>
      <c r="KX22" s="26">
        <v>41</v>
      </c>
      <c r="KY22" s="26"/>
      <c r="KZ22" s="26">
        <v>122</v>
      </c>
      <c r="LA22" s="26"/>
      <c r="LB22" s="26">
        <v>31</v>
      </c>
      <c r="LC22" s="26"/>
      <c r="LD22" s="26">
        <v>52</v>
      </c>
      <c r="LE22" s="26"/>
      <c r="LF22" s="79"/>
      <c r="LG22" s="26"/>
      <c r="LH22" s="79"/>
      <c r="LI22" s="26"/>
      <c r="LJ22" s="73"/>
      <c r="LK22" s="27"/>
      <c r="LL22" s="73"/>
      <c r="LM22" s="27"/>
      <c r="LN22" s="73"/>
      <c r="LO22" s="27"/>
      <c r="LP22" s="27">
        <v>134</v>
      </c>
      <c r="LQ22" s="27"/>
      <c r="LR22" s="27">
        <v>74</v>
      </c>
      <c r="LS22" s="27"/>
      <c r="LT22" s="27">
        <v>336</v>
      </c>
      <c r="LU22" s="27"/>
      <c r="LV22" s="27">
        <v>109</v>
      </c>
      <c r="LW22" s="27"/>
      <c r="LX22" s="73"/>
      <c r="LY22" s="27"/>
      <c r="LZ22" s="27">
        <v>354</v>
      </c>
      <c r="MA22" s="27"/>
      <c r="MB22" s="27">
        <v>97</v>
      </c>
      <c r="MC22" s="27"/>
      <c r="MD22" s="27">
        <v>10</v>
      </c>
      <c r="ME22" s="27"/>
      <c r="MF22" s="27">
        <v>52</v>
      </c>
      <c r="MH22" s="115">
        <v>20</v>
      </c>
      <c r="MJ22" s="115">
        <v>20</v>
      </c>
      <c r="ML22" s="115">
        <v>85</v>
      </c>
      <c r="MN22" s="115">
        <v>10</v>
      </c>
      <c r="MP22" s="115">
        <v>173</v>
      </c>
      <c r="MR22" s="115">
        <v>305</v>
      </c>
      <c r="MT22" s="115">
        <v>74</v>
      </c>
      <c r="MV22" s="115">
        <v>41</v>
      </c>
      <c r="MX22" s="115">
        <v>74</v>
      </c>
      <c r="MZ22" s="115">
        <v>41</v>
      </c>
      <c r="NB22" s="115">
        <v>96</v>
      </c>
      <c r="NC22" s="2" t="s">
        <v>158</v>
      </c>
      <c r="ND22" s="115">
        <v>109</v>
      </c>
    </row>
    <row r="23" spans="1:369" ht="15" customHeight="1" x14ac:dyDescent="0.35">
      <c r="A23" s="18" t="s">
        <v>47</v>
      </c>
      <c r="B23" s="18" t="s">
        <v>146</v>
      </c>
      <c r="C23" s="18" t="s">
        <v>118</v>
      </c>
      <c r="D23" s="19">
        <v>48.4</v>
      </c>
      <c r="E23" s="27">
        <v>190</v>
      </c>
      <c r="F23" s="27"/>
      <c r="G23" s="27">
        <v>830</v>
      </c>
      <c r="H23" s="28"/>
      <c r="I23" s="73"/>
      <c r="J23" s="27"/>
      <c r="K23" s="27">
        <v>210</v>
      </c>
      <c r="L23" s="27"/>
      <c r="M23" s="27">
        <v>20</v>
      </c>
      <c r="N23" s="27"/>
      <c r="O23" s="27">
        <v>150</v>
      </c>
      <c r="P23" s="27"/>
      <c r="Q23" s="27">
        <v>430</v>
      </c>
      <c r="R23" s="27"/>
      <c r="S23" s="27"/>
      <c r="T23" s="27"/>
      <c r="U23" s="27"/>
      <c r="V23" s="27"/>
      <c r="W23" s="27">
        <v>10</v>
      </c>
      <c r="X23" s="27"/>
      <c r="Y23" s="27">
        <v>10</v>
      </c>
      <c r="Z23" s="27"/>
      <c r="AA23" s="27">
        <v>70</v>
      </c>
      <c r="AB23" s="27"/>
      <c r="AC23" s="27">
        <v>10</v>
      </c>
      <c r="AD23" s="27"/>
      <c r="AE23" s="27">
        <v>50</v>
      </c>
      <c r="AF23" s="27"/>
      <c r="AG23" s="27">
        <v>140</v>
      </c>
      <c r="AH23" s="27"/>
      <c r="AI23" s="27">
        <v>280</v>
      </c>
      <c r="AJ23" s="27"/>
      <c r="AK23" s="27">
        <v>30</v>
      </c>
      <c r="AL23" s="27"/>
      <c r="AM23" s="27">
        <v>10</v>
      </c>
      <c r="AN23" s="27"/>
      <c r="AO23" s="27">
        <v>230</v>
      </c>
      <c r="AP23" s="27"/>
      <c r="AQ23" s="27"/>
      <c r="AR23" s="27"/>
      <c r="AS23" s="36"/>
      <c r="AT23" s="36"/>
      <c r="AU23" s="36">
        <v>10</v>
      </c>
      <c r="AV23" s="36"/>
      <c r="AW23" s="36">
        <v>70</v>
      </c>
      <c r="AX23" s="36"/>
      <c r="AY23" s="36">
        <v>30</v>
      </c>
      <c r="AZ23" s="36"/>
      <c r="BA23" s="27">
        <v>50</v>
      </c>
      <c r="BB23" s="37"/>
      <c r="BC23" s="27">
        <v>150</v>
      </c>
      <c r="BD23" s="27"/>
      <c r="BE23" s="27"/>
      <c r="BF23" s="28"/>
      <c r="BG23" s="27"/>
      <c r="BH23" s="28"/>
      <c r="BI23" s="27">
        <v>30</v>
      </c>
      <c r="BJ23" s="27"/>
      <c r="BK23" s="27">
        <v>60</v>
      </c>
      <c r="BL23" s="27"/>
      <c r="BM23" s="27">
        <v>240</v>
      </c>
      <c r="BN23" s="27"/>
      <c r="BO23" s="27"/>
      <c r="BP23" s="27"/>
      <c r="BQ23" s="27">
        <v>40</v>
      </c>
      <c r="BR23" s="27"/>
      <c r="BS23" s="27">
        <v>30</v>
      </c>
      <c r="BT23" s="27"/>
      <c r="BU23" s="27" t="s">
        <v>16</v>
      </c>
      <c r="BV23" s="27"/>
      <c r="BW23" s="27">
        <v>50</v>
      </c>
      <c r="BX23" s="27"/>
      <c r="BY23" s="27">
        <v>40</v>
      </c>
      <c r="BZ23" s="28"/>
      <c r="CA23" s="36">
        <f>(30+30)/2</f>
        <v>30</v>
      </c>
      <c r="CB23" s="36" t="s">
        <v>10</v>
      </c>
      <c r="CC23" s="27">
        <v>91</v>
      </c>
      <c r="CD23" s="38"/>
      <c r="CE23" s="36">
        <v>90</v>
      </c>
      <c r="CF23" s="27"/>
      <c r="CG23" s="27">
        <v>230</v>
      </c>
      <c r="CH23" s="27"/>
      <c r="CI23" s="31">
        <v>10</v>
      </c>
      <c r="CJ23" s="36">
        <v>40</v>
      </c>
      <c r="CK23" s="27"/>
      <c r="CL23" s="45"/>
      <c r="CM23" s="45"/>
      <c r="CN23" s="46"/>
      <c r="CO23" s="46"/>
      <c r="CP23" s="46">
        <v>5</v>
      </c>
      <c r="CQ23" s="46"/>
      <c r="CR23" s="77"/>
      <c r="CS23" s="46"/>
      <c r="CT23" s="46">
        <v>400</v>
      </c>
      <c r="CU23" s="46"/>
      <c r="CV23" s="46">
        <v>20</v>
      </c>
      <c r="CW23" s="26"/>
      <c r="CX23" s="47">
        <v>45</v>
      </c>
      <c r="CY23" s="47"/>
      <c r="CZ23" s="47">
        <v>60</v>
      </c>
      <c r="DA23" s="47"/>
      <c r="DB23" s="47">
        <v>69.7</v>
      </c>
      <c r="DC23" s="47"/>
      <c r="DD23" s="47">
        <v>20.100000000000001</v>
      </c>
      <c r="DE23" s="47"/>
      <c r="DF23" s="48">
        <v>51.2</v>
      </c>
      <c r="DG23" s="48"/>
      <c r="DH23" s="34">
        <v>24</v>
      </c>
      <c r="DI23" s="34"/>
      <c r="DJ23" s="49"/>
      <c r="DK23" s="49"/>
      <c r="DL23" s="34"/>
      <c r="DM23" s="34"/>
      <c r="DN23" s="34">
        <v>31</v>
      </c>
      <c r="DO23" s="34"/>
      <c r="DP23" s="34">
        <v>20</v>
      </c>
      <c r="DQ23" s="34"/>
      <c r="DR23" s="34">
        <f>(5+41)/2</f>
        <v>23</v>
      </c>
      <c r="DS23" s="34" t="s">
        <v>10</v>
      </c>
      <c r="DT23" s="34">
        <v>63</v>
      </c>
      <c r="DU23" s="34"/>
      <c r="DV23" s="34">
        <v>98</v>
      </c>
      <c r="DW23" s="34"/>
      <c r="DX23" s="34">
        <v>41</v>
      </c>
      <c r="DY23" s="34"/>
      <c r="DZ23" s="34">
        <v>41</v>
      </c>
      <c r="EA23" s="34"/>
      <c r="EB23" s="34">
        <v>74</v>
      </c>
      <c r="EC23" s="34"/>
      <c r="ED23" s="34">
        <v>20</v>
      </c>
      <c r="EE23" s="34"/>
      <c r="EF23" s="34"/>
      <c r="EG23" s="34"/>
      <c r="EH23" s="34"/>
      <c r="EI23" s="34"/>
      <c r="EJ23" s="34"/>
      <c r="EK23" s="34"/>
      <c r="EL23" s="34">
        <v>10</v>
      </c>
      <c r="EM23" s="27"/>
      <c r="EN23" s="27" t="s">
        <v>41</v>
      </c>
      <c r="EP23" s="27">
        <v>31</v>
      </c>
      <c r="ER23" s="27">
        <v>108</v>
      </c>
      <c r="ES23" s="27"/>
      <c r="ET23" s="27">
        <v>301</v>
      </c>
      <c r="EU23" s="27"/>
      <c r="EV23" s="27">
        <v>41</v>
      </c>
      <c r="EX23" s="27">
        <f>AVERAGE(41,41)</f>
        <v>41</v>
      </c>
      <c r="EY23" s="27" t="s">
        <v>10</v>
      </c>
      <c r="EZ23" s="27" t="s">
        <v>41</v>
      </c>
      <c r="FA23" s="27"/>
      <c r="FB23" s="27">
        <v>20</v>
      </c>
      <c r="FC23" s="27"/>
      <c r="FD23" s="27">
        <v>1270</v>
      </c>
      <c r="FF23" s="27">
        <v>74</v>
      </c>
      <c r="FH23" s="27">
        <v>223</v>
      </c>
      <c r="FJ23" s="27">
        <v>84</v>
      </c>
      <c r="FL23" s="27">
        <v>10</v>
      </c>
      <c r="FN23" s="27">
        <v>31</v>
      </c>
      <c r="FP23" s="27">
        <v>74</v>
      </c>
      <c r="FQ23" s="27"/>
      <c r="FR23" s="27">
        <v>41</v>
      </c>
      <c r="FS23" s="27"/>
      <c r="FT23" s="27">
        <v>74</v>
      </c>
      <c r="FU23" s="27"/>
      <c r="FV23" s="27">
        <v>275</v>
      </c>
      <c r="FW23" s="27"/>
      <c r="FX23" s="27">
        <v>86</v>
      </c>
      <c r="FY23" s="27"/>
      <c r="FZ23" s="27">
        <f>AVERAGE(160,122)</f>
        <v>141</v>
      </c>
      <c r="GA23" s="27" t="s">
        <v>10</v>
      </c>
      <c r="GB23" s="27">
        <v>171</v>
      </c>
      <c r="GC23" s="27"/>
      <c r="GD23" s="27">
        <v>86</v>
      </c>
      <c r="GE23" s="27"/>
      <c r="GF23" s="27">
        <v>52</v>
      </c>
      <c r="GG23" s="27"/>
      <c r="GH23" s="27">
        <v>1790</v>
      </c>
      <c r="GI23" s="27"/>
      <c r="GJ23" s="27">
        <v>52</v>
      </c>
      <c r="GK23" s="27"/>
      <c r="GL23" s="27">
        <v>31</v>
      </c>
      <c r="GM23" s="27"/>
      <c r="GN23" s="27">
        <v>120</v>
      </c>
      <c r="GO23" s="27"/>
      <c r="GP23" s="27">
        <v>85</v>
      </c>
      <c r="GQ23" s="27"/>
      <c r="GR23" s="27">
        <v>109</v>
      </c>
      <c r="GS23" s="27"/>
      <c r="GT23" s="27">
        <v>122</v>
      </c>
      <c r="GU23" s="27"/>
      <c r="GV23" s="27">
        <v>20</v>
      </c>
      <c r="GW23" s="27"/>
      <c r="GX23" s="27">
        <v>20</v>
      </c>
      <c r="GY23" s="27"/>
      <c r="GZ23" s="27">
        <v>161</v>
      </c>
      <c r="HA23" s="27"/>
      <c r="HB23" s="27">
        <v>10</v>
      </c>
      <c r="HC23" s="27" t="s">
        <v>158</v>
      </c>
      <c r="HD23" s="27" t="s">
        <v>16</v>
      </c>
      <c r="HE23" s="27"/>
      <c r="HF23" s="27">
        <v>31</v>
      </c>
      <c r="HG23" s="27"/>
      <c r="HH23" s="27">
        <v>74</v>
      </c>
      <c r="HI23" s="27"/>
      <c r="HJ23" s="27">
        <v>118</v>
      </c>
      <c r="HK23" s="27"/>
      <c r="HL23" s="27">
        <v>109</v>
      </c>
      <c r="HM23" s="27"/>
      <c r="HN23" s="27">
        <v>743</v>
      </c>
      <c r="HO23" s="27"/>
      <c r="HP23" s="27">
        <v>31</v>
      </c>
      <c r="HQ23" s="27"/>
      <c r="HR23" s="27">
        <v>63</v>
      </c>
      <c r="HS23" s="27"/>
      <c r="HT23" s="27">
        <v>10</v>
      </c>
      <c r="HU23" s="27"/>
      <c r="HV23" s="27">
        <v>74</v>
      </c>
      <c r="HW23" s="27" t="s">
        <v>158</v>
      </c>
      <c r="HX23" s="27">
        <v>30</v>
      </c>
      <c r="HZ23" s="27">
        <v>31</v>
      </c>
      <c r="IB23" s="27" t="s">
        <v>16</v>
      </c>
      <c r="IC23" s="2" t="s">
        <v>158</v>
      </c>
      <c r="ID23" s="27" t="s">
        <v>16</v>
      </c>
      <c r="IF23" s="27">
        <v>74</v>
      </c>
      <c r="IH23" s="51">
        <v>41</v>
      </c>
      <c r="IJ23" s="73"/>
      <c r="IL23" s="27"/>
      <c r="IM23" s="27"/>
      <c r="IN23" s="51">
        <v>63</v>
      </c>
      <c r="IO23" s="27" t="s">
        <v>158</v>
      </c>
      <c r="IP23" s="27">
        <v>51</v>
      </c>
      <c r="IQ23" s="27"/>
      <c r="IR23" s="51">
        <v>10</v>
      </c>
      <c r="IS23" s="27"/>
      <c r="IT23" s="27">
        <v>199</v>
      </c>
      <c r="IV23" s="27">
        <v>134</v>
      </c>
      <c r="IW23" s="27"/>
      <c r="IX23" s="27">
        <v>20</v>
      </c>
      <c r="IY23" s="27"/>
      <c r="IZ23" s="73"/>
      <c r="JA23" s="27"/>
      <c r="JB23" s="27">
        <v>86</v>
      </c>
      <c r="JC23" s="27"/>
      <c r="JD23" s="27">
        <v>74</v>
      </c>
      <c r="JE23" s="27"/>
      <c r="JF23" s="27">
        <v>1780</v>
      </c>
      <c r="JG23" s="27"/>
      <c r="JH23" s="27" t="s">
        <v>16</v>
      </c>
      <c r="JI23" s="27"/>
      <c r="JJ23" s="27">
        <v>148</v>
      </c>
      <c r="JK23" s="27"/>
      <c r="JL23" s="27">
        <v>20</v>
      </c>
      <c r="JM23" s="27" t="s">
        <v>158</v>
      </c>
      <c r="JN23" s="27">
        <v>52</v>
      </c>
      <c r="JO23" s="27"/>
      <c r="JP23" s="91">
        <v>122</v>
      </c>
      <c r="JQ23" s="91"/>
      <c r="JR23" s="91">
        <v>74</v>
      </c>
      <c r="JS23" s="91"/>
      <c r="JT23" s="91">
        <v>110</v>
      </c>
      <c r="JU23" s="91"/>
      <c r="JV23" s="91">
        <v>10</v>
      </c>
      <c r="JW23" s="91"/>
      <c r="JX23" s="91">
        <v>74</v>
      </c>
      <c r="JY23" s="91"/>
      <c r="JZ23" s="91">
        <v>148</v>
      </c>
      <c r="KA23" s="91"/>
      <c r="KB23" s="91">
        <v>650</v>
      </c>
      <c r="KC23" s="91"/>
      <c r="KD23" s="91">
        <v>96</v>
      </c>
      <c r="KE23" s="91"/>
      <c r="KF23" s="91">
        <v>134</v>
      </c>
      <c r="KG23" s="91"/>
      <c r="KH23" s="91">
        <v>63</v>
      </c>
      <c r="KI23" s="91"/>
      <c r="KJ23" s="91">
        <v>243</v>
      </c>
      <c r="KK23" s="91"/>
      <c r="KL23" s="92"/>
      <c r="KM23" s="91"/>
      <c r="KN23" s="26">
        <v>10</v>
      </c>
      <c r="KO23" s="26"/>
      <c r="KP23" s="26">
        <v>63</v>
      </c>
      <c r="KQ23" s="26"/>
      <c r="KR23" s="26">
        <v>20</v>
      </c>
      <c r="KS23" s="26"/>
      <c r="KT23" s="26">
        <v>41</v>
      </c>
      <c r="KU23" s="26"/>
      <c r="KV23" s="47">
        <v>228</v>
      </c>
      <c r="KW23" s="26"/>
      <c r="KX23" s="26">
        <v>413</v>
      </c>
      <c r="KY23" s="26"/>
      <c r="KZ23" s="26">
        <v>74</v>
      </c>
      <c r="LA23" s="26"/>
      <c r="LB23" s="26">
        <v>52</v>
      </c>
      <c r="LC23" s="26"/>
      <c r="LD23" s="26">
        <v>20</v>
      </c>
      <c r="LE23" s="26"/>
      <c r="LF23" s="26" t="s">
        <v>16</v>
      </c>
      <c r="LG23" s="26"/>
      <c r="LH23" s="26">
        <v>148</v>
      </c>
      <c r="LI23" s="26" t="s">
        <v>158</v>
      </c>
      <c r="LJ23" s="27">
        <v>299</v>
      </c>
      <c r="LK23" s="27"/>
      <c r="LL23" s="27">
        <v>10</v>
      </c>
      <c r="LM23" s="27"/>
      <c r="LN23" s="27">
        <v>187</v>
      </c>
      <c r="LO23" s="27"/>
      <c r="LP23" s="27">
        <v>175</v>
      </c>
      <c r="LQ23" s="27"/>
      <c r="LR23" s="27">
        <v>41</v>
      </c>
      <c r="LS23" s="27"/>
      <c r="LT23" s="27">
        <v>2480</v>
      </c>
      <c r="LU23" s="27"/>
      <c r="LV23" s="27">
        <v>1260</v>
      </c>
      <c r="LW23" s="27"/>
      <c r="LX23" s="27">
        <v>199</v>
      </c>
      <c r="LY23" s="27"/>
      <c r="LZ23" s="27">
        <v>8660</v>
      </c>
      <c r="MA23" s="27"/>
      <c r="MB23" s="27">
        <v>1100</v>
      </c>
      <c r="MC23" s="27"/>
      <c r="MD23" s="27">
        <v>10</v>
      </c>
      <c r="ME23" s="27"/>
      <c r="MF23" s="27">
        <v>10</v>
      </c>
      <c r="MH23" s="115">
        <v>110</v>
      </c>
      <c r="MJ23" s="115">
        <v>41</v>
      </c>
      <c r="ML23" s="115">
        <v>134</v>
      </c>
      <c r="MN23" s="115">
        <v>20</v>
      </c>
      <c r="MP23" s="115">
        <v>155</v>
      </c>
      <c r="MR23" s="115">
        <v>131</v>
      </c>
      <c r="MT23" s="115">
        <v>52</v>
      </c>
      <c r="MV23" s="115">
        <v>31</v>
      </c>
      <c r="MX23" s="115">
        <v>185</v>
      </c>
      <c r="MY23" s="2" t="s">
        <v>158</v>
      </c>
      <c r="MZ23" s="115">
        <v>265</v>
      </c>
      <c r="NB23" s="115">
        <v>41</v>
      </c>
      <c r="ND23" s="115">
        <v>171</v>
      </c>
    </row>
    <row r="24" spans="1:369" ht="15" customHeight="1" x14ac:dyDescent="0.35">
      <c r="A24" s="18" t="s">
        <v>48</v>
      </c>
      <c r="B24" s="18" t="s">
        <v>49</v>
      </c>
      <c r="C24" s="18" t="s">
        <v>50</v>
      </c>
      <c r="D24" s="19">
        <v>52.1</v>
      </c>
      <c r="E24" s="27">
        <v>90</v>
      </c>
      <c r="F24" s="27"/>
      <c r="G24" s="73"/>
      <c r="H24" s="28"/>
      <c r="I24" s="27">
        <v>20</v>
      </c>
      <c r="J24" s="27"/>
      <c r="K24" s="27">
        <v>30</v>
      </c>
      <c r="L24" s="27"/>
      <c r="M24" s="27">
        <v>50</v>
      </c>
      <c r="N24" s="27"/>
      <c r="O24" s="27">
        <v>150</v>
      </c>
      <c r="P24" s="27"/>
      <c r="Q24" s="27">
        <v>420</v>
      </c>
      <c r="R24" s="27"/>
      <c r="S24" s="27"/>
      <c r="T24" s="27"/>
      <c r="U24" s="27"/>
      <c r="V24" s="27"/>
      <c r="W24" s="27" t="s">
        <v>16</v>
      </c>
      <c r="X24" s="27"/>
      <c r="Y24" s="27">
        <v>20</v>
      </c>
      <c r="Z24" s="27"/>
      <c r="AA24" s="27">
        <f>AVERAGE(30,40)</f>
        <v>35</v>
      </c>
      <c r="AB24" s="27" t="s">
        <v>10</v>
      </c>
      <c r="AC24" s="27">
        <v>30</v>
      </c>
      <c r="AD24" s="27"/>
      <c r="AE24" s="27">
        <v>50</v>
      </c>
      <c r="AF24" s="27"/>
      <c r="AG24" s="27">
        <v>380</v>
      </c>
      <c r="AH24" s="27"/>
      <c r="AI24" s="27">
        <v>20</v>
      </c>
      <c r="AJ24" s="27"/>
      <c r="AK24" s="27">
        <v>10</v>
      </c>
      <c r="AL24" s="27"/>
      <c r="AM24" s="27" t="s">
        <v>16</v>
      </c>
      <c r="AN24" s="27"/>
      <c r="AO24" s="27">
        <v>130</v>
      </c>
      <c r="AP24" s="27"/>
      <c r="AQ24" s="27"/>
      <c r="AR24" s="27"/>
      <c r="AS24" s="36"/>
      <c r="AT24" s="36"/>
      <c r="AU24" s="36">
        <f>AVERAGE(5,10)</f>
        <v>7.5</v>
      </c>
      <c r="AV24" s="36" t="s">
        <v>10</v>
      </c>
      <c r="AW24" s="36">
        <v>20</v>
      </c>
      <c r="AX24" s="36"/>
      <c r="AY24" s="36">
        <v>40</v>
      </c>
      <c r="AZ24" s="36"/>
      <c r="BA24" s="27">
        <f>AVERAGE(5,70)</f>
        <v>37.5</v>
      </c>
      <c r="BB24" s="37" t="s">
        <v>10</v>
      </c>
      <c r="BC24" s="27">
        <f>AVERAGE(100,50)</f>
        <v>75</v>
      </c>
      <c r="BD24" s="27" t="s">
        <v>10</v>
      </c>
      <c r="BE24" s="27"/>
      <c r="BF24" s="28"/>
      <c r="BG24" s="27"/>
      <c r="BH24" s="28"/>
      <c r="BI24" s="27">
        <v>30</v>
      </c>
      <c r="BJ24" s="27"/>
      <c r="BK24" s="27">
        <v>20</v>
      </c>
      <c r="BL24" s="27"/>
      <c r="BM24" s="27">
        <v>170</v>
      </c>
      <c r="BN24" s="27"/>
      <c r="BO24" s="27"/>
      <c r="BP24" s="27"/>
      <c r="BQ24" s="73"/>
      <c r="BR24" s="27"/>
      <c r="BS24" s="27" t="s">
        <v>16</v>
      </c>
      <c r="BT24" s="27"/>
      <c r="BU24" s="27">
        <v>40</v>
      </c>
      <c r="BV24" s="27"/>
      <c r="BW24" s="27">
        <v>60</v>
      </c>
      <c r="BX24" s="27"/>
      <c r="BY24" s="27">
        <f>AVERAGE(30,30)</f>
        <v>30</v>
      </c>
      <c r="BZ24" s="27" t="s">
        <v>10</v>
      </c>
      <c r="CA24" s="36">
        <v>40</v>
      </c>
      <c r="CB24" s="36"/>
      <c r="CC24" s="27">
        <v>170</v>
      </c>
      <c r="CD24" s="38"/>
      <c r="CE24" s="36">
        <v>70</v>
      </c>
      <c r="CF24" s="27"/>
      <c r="CG24" s="27">
        <v>320</v>
      </c>
      <c r="CH24" s="27"/>
      <c r="CI24" s="31" t="s">
        <v>16</v>
      </c>
      <c r="CJ24" s="76"/>
      <c r="CK24" s="27"/>
      <c r="CL24" s="45"/>
      <c r="CM24" s="45"/>
      <c r="CN24" s="46"/>
      <c r="CO24" s="46"/>
      <c r="CP24" s="46" t="s">
        <v>29</v>
      </c>
      <c r="CQ24" s="46"/>
      <c r="CR24" s="77"/>
      <c r="CS24" s="46"/>
      <c r="CT24" s="46">
        <v>300</v>
      </c>
      <c r="CU24" s="46"/>
      <c r="CV24" s="46">
        <v>100</v>
      </c>
      <c r="CW24" s="26"/>
      <c r="CX24" s="47">
        <v>45</v>
      </c>
      <c r="CY24" s="47"/>
      <c r="CZ24" s="47">
        <v>260</v>
      </c>
      <c r="DA24" s="47"/>
      <c r="DB24" s="47">
        <v>75.400000000000006</v>
      </c>
      <c r="DC24" s="47"/>
      <c r="DD24" s="47">
        <v>38.9</v>
      </c>
      <c r="DE24" s="47"/>
      <c r="DF24" s="48">
        <v>79.2</v>
      </c>
      <c r="DG24" s="48"/>
      <c r="DH24" s="34">
        <v>34.5</v>
      </c>
      <c r="DI24" s="34"/>
      <c r="DJ24" s="49"/>
      <c r="DK24" s="49"/>
      <c r="DL24" s="34"/>
      <c r="DM24" s="34"/>
      <c r="DN24" s="34">
        <v>10</v>
      </c>
      <c r="DO24" s="34"/>
      <c r="DP24" s="34" t="s">
        <v>16</v>
      </c>
      <c r="DQ24" s="34"/>
      <c r="DR24" s="34">
        <v>20</v>
      </c>
      <c r="DS24" s="34"/>
      <c r="DT24" s="34">
        <f>AVERAGE(10,52)</f>
        <v>31</v>
      </c>
      <c r="DU24" s="34" t="s">
        <v>10</v>
      </c>
      <c r="DV24" s="34">
        <v>10</v>
      </c>
      <c r="DW24" s="34"/>
      <c r="DX24" s="34">
        <v>20</v>
      </c>
      <c r="DY24" s="34"/>
      <c r="DZ24" s="34">
        <v>41</v>
      </c>
      <c r="EA24" s="34"/>
      <c r="EB24" s="34">
        <v>63</v>
      </c>
      <c r="EC24" s="34"/>
      <c r="ED24" s="34">
        <v>161</v>
      </c>
      <c r="EE24" s="34"/>
      <c r="EF24" s="34"/>
      <c r="EG24" s="34"/>
      <c r="EH24" s="34"/>
      <c r="EI24" s="34"/>
      <c r="EJ24" s="34"/>
      <c r="EK24" s="34"/>
      <c r="EL24" s="34">
        <v>10</v>
      </c>
      <c r="EM24" s="27"/>
      <c r="EN24" s="27">
        <v>10</v>
      </c>
      <c r="EP24" s="27">
        <v>20</v>
      </c>
      <c r="ER24" s="27">
        <v>197</v>
      </c>
      <c r="ES24" s="27"/>
      <c r="ET24" s="27">
        <v>52</v>
      </c>
      <c r="EU24" s="27"/>
      <c r="EV24" s="27">
        <v>122</v>
      </c>
      <c r="EX24" s="27">
        <v>110</v>
      </c>
      <c r="EZ24" s="27">
        <f>AVERAGE(5, 5)</f>
        <v>5</v>
      </c>
      <c r="FA24" s="27" t="s">
        <v>10</v>
      </c>
      <c r="FB24" s="27">
        <v>63</v>
      </c>
      <c r="FC24" s="27"/>
      <c r="FD24" s="27">
        <v>960</v>
      </c>
      <c r="FF24" s="27">
        <v>10</v>
      </c>
      <c r="FH24" s="73"/>
      <c r="FJ24" s="27">
        <f>AVERAGE(10, 20)</f>
        <v>15</v>
      </c>
      <c r="FK24" s="27" t="s">
        <v>10</v>
      </c>
      <c r="FL24" s="27">
        <v>10</v>
      </c>
      <c r="FN24" s="27">
        <v>31</v>
      </c>
      <c r="FP24" s="27">
        <v>185</v>
      </c>
      <c r="FQ24" s="27"/>
      <c r="FR24" s="27">
        <v>20</v>
      </c>
      <c r="FS24" s="27"/>
      <c r="FT24" s="27">
        <v>63</v>
      </c>
      <c r="FU24" s="27"/>
      <c r="FV24" s="27">
        <v>201</v>
      </c>
      <c r="FW24" s="27"/>
      <c r="FX24" s="27">
        <v>52</v>
      </c>
      <c r="FY24" s="27"/>
      <c r="FZ24" s="27">
        <v>134</v>
      </c>
      <c r="GA24" s="27"/>
      <c r="GB24" s="27">
        <v>121</v>
      </c>
      <c r="GC24" s="27"/>
      <c r="GD24" s="27">
        <v>52</v>
      </c>
      <c r="GE24" s="27" t="s">
        <v>158</v>
      </c>
      <c r="GF24" s="27">
        <v>52</v>
      </c>
      <c r="GG24" s="27"/>
      <c r="GH24" s="27">
        <v>1540</v>
      </c>
      <c r="GI24" s="27"/>
      <c r="GJ24" s="27">
        <v>20</v>
      </c>
      <c r="GK24" s="27"/>
      <c r="GL24" s="27">
        <v>30</v>
      </c>
      <c r="GM24" s="27"/>
      <c r="GN24" s="27">
        <v>73</v>
      </c>
      <c r="GO24" s="27"/>
      <c r="GP24" s="27">
        <v>20</v>
      </c>
      <c r="GQ24" s="27"/>
      <c r="GR24" s="27">
        <v>10</v>
      </c>
      <c r="GS24" s="27"/>
      <c r="GT24" s="27">
        <v>84</v>
      </c>
      <c r="GU24" s="27"/>
      <c r="GV24" s="27">
        <v>134</v>
      </c>
      <c r="GW24" s="27"/>
      <c r="GX24" s="27">
        <v>52</v>
      </c>
      <c r="GY24" s="27"/>
      <c r="GZ24" s="73"/>
      <c r="HA24" s="27"/>
      <c r="HB24" s="73"/>
      <c r="HC24" s="27"/>
      <c r="HD24" s="73"/>
      <c r="HE24" s="27"/>
      <c r="HF24" s="27"/>
      <c r="HG24" s="27"/>
      <c r="HH24" s="73"/>
      <c r="HI24" s="27"/>
      <c r="HJ24" s="73"/>
      <c r="HK24" s="27"/>
      <c r="HL24" s="73"/>
      <c r="HM24" s="27"/>
      <c r="HN24" s="73"/>
      <c r="HO24" s="27"/>
      <c r="HP24" s="73"/>
      <c r="HQ24" s="27"/>
      <c r="HR24" s="73"/>
      <c r="HS24" s="27"/>
      <c r="HT24" s="73"/>
      <c r="HU24" s="27"/>
      <c r="HV24" s="27">
        <v>73</v>
      </c>
      <c r="HW24" s="27"/>
      <c r="HX24" s="27">
        <v>10</v>
      </c>
      <c r="HY24" s="2" t="s">
        <v>158</v>
      </c>
      <c r="HZ24" s="27" t="s">
        <v>16</v>
      </c>
      <c r="IB24" s="27" t="s">
        <v>16</v>
      </c>
      <c r="ID24" s="27" t="s">
        <v>16</v>
      </c>
      <c r="IF24" s="27">
        <v>85</v>
      </c>
      <c r="IH24" s="51">
        <v>52</v>
      </c>
      <c r="IJ24" s="27">
        <v>10</v>
      </c>
      <c r="IL24" s="27">
        <v>52</v>
      </c>
      <c r="IM24" s="27"/>
      <c r="IN24" s="51">
        <v>52</v>
      </c>
      <c r="IO24" s="27"/>
      <c r="IP24" s="27">
        <v>41</v>
      </c>
      <c r="IQ24" s="27" t="s">
        <v>158</v>
      </c>
      <c r="IR24" s="51">
        <v>20</v>
      </c>
      <c r="IS24" s="27"/>
      <c r="IT24" s="27">
        <v>161</v>
      </c>
      <c r="IV24" s="27">
        <v>73</v>
      </c>
      <c r="IW24" s="27" t="s">
        <v>158</v>
      </c>
      <c r="IX24" s="27" t="s">
        <v>16</v>
      </c>
      <c r="IY24" s="27"/>
      <c r="IZ24" s="27">
        <v>52</v>
      </c>
      <c r="JA24" s="27"/>
      <c r="JB24" s="27">
        <v>74</v>
      </c>
      <c r="JC24" s="27"/>
      <c r="JD24" s="73"/>
      <c r="JE24" s="27"/>
      <c r="JF24" s="27">
        <v>199</v>
      </c>
      <c r="JG24" s="27"/>
      <c r="JH24" s="27">
        <v>96</v>
      </c>
      <c r="JI24" s="27"/>
      <c r="JJ24" s="27">
        <v>211</v>
      </c>
      <c r="JK24" s="27" t="s">
        <v>158</v>
      </c>
      <c r="JL24" s="27">
        <v>31</v>
      </c>
      <c r="JM24" s="27"/>
      <c r="JN24" s="73"/>
      <c r="JO24" s="27"/>
      <c r="JP24" s="91">
        <v>110</v>
      </c>
      <c r="JQ24" s="91"/>
      <c r="JR24" s="92"/>
      <c r="JS24" s="91"/>
      <c r="JT24" s="91">
        <v>74</v>
      </c>
      <c r="JU24" s="91"/>
      <c r="JV24" s="91">
        <v>31</v>
      </c>
      <c r="JW24" s="91"/>
      <c r="JX24" s="91" t="s">
        <v>16</v>
      </c>
      <c r="JY24" s="91"/>
      <c r="JZ24" s="91">
        <v>41</v>
      </c>
      <c r="KA24" s="91"/>
      <c r="KB24" s="91">
        <v>488</v>
      </c>
      <c r="KC24" s="91"/>
      <c r="KD24" s="91">
        <v>84</v>
      </c>
      <c r="KE24" s="91"/>
      <c r="KF24" s="91">
        <v>63</v>
      </c>
      <c r="KG24" s="91"/>
      <c r="KH24" s="91">
        <v>41</v>
      </c>
      <c r="KI24" s="91"/>
      <c r="KJ24" s="91">
        <v>857</v>
      </c>
      <c r="KK24" s="91" t="s">
        <v>158</v>
      </c>
      <c r="KL24" s="91">
        <v>98</v>
      </c>
      <c r="KM24" s="91" t="s">
        <v>158</v>
      </c>
      <c r="KN24" s="79"/>
      <c r="KO24" s="26"/>
      <c r="KP24" s="26">
        <v>31</v>
      </c>
      <c r="KQ24" s="26"/>
      <c r="KR24" s="26">
        <v>10</v>
      </c>
      <c r="KS24" s="26"/>
      <c r="KT24" s="79"/>
      <c r="KU24" s="26"/>
      <c r="KV24" s="47">
        <v>173</v>
      </c>
      <c r="KW24" s="26"/>
      <c r="KX24" s="79"/>
      <c r="KY24" s="26"/>
      <c r="KZ24" s="26">
        <v>10</v>
      </c>
      <c r="LA24" s="26"/>
      <c r="LB24" s="26">
        <v>10</v>
      </c>
      <c r="LC24" s="26"/>
      <c r="LD24" s="26">
        <v>20</v>
      </c>
      <c r="LE24" s="26"/>
      <c r="LF24" s="26">
        <v>10</v>
      </c>
      <c r="LG24" s="26" t="s">
        <v>158</v>
      </c>
      <c r="LH24" s="26">
        <v>20</v>
      </c>
      <c r="LI24" s="26"/>
      <c r="LJ24" s="73"/>
      <c r="LK24" s="27"/>
      <c r="LL24" s="27">
        <v>10</v>
      </c>
      <c r="LM24" s="27"/>
      <c r="LN24" s="27">
        <v>30</v>
      </c>
      <c r="LO24" s="27"/>
      <c r="LP24" s="27">
        <v>132</v>
      </c>
      <c r="LQ24" s="27"/>
      <c r="LR24" s="27">
        <v>20</v>
      </c>
      <c r="LS24" s="27"/>
      <c r="LT24" s="27">
        <v>231</v>
      </c>
      <c r="LU24" s="27"/>
      <c r="LV24" s="27">
        <v>74</v>
      </c>
      <c r="LW24" s="27"/>
      <c r="LX24" s="27">
        <v>52</v>
      </c>
      <c r="LY24" s="27"/>
      <c r="LZ24" s="27">
        <v>85</v>
      </c>
      <c r="MA24" s="27"/>
      <c r="MB24" s="27">
        <v>52</v>
      </c>
      <c r="MC24" s="27"/>
      <c r="MD24" s="27">
        <v>20</v>
      </c>
      <c r="ME24" s="27"/>
      <c r="MF24" s="27">
        <v>86</v>
      </c>
      <c r="MH24" s="110"/>
      <c r="MJ24" s="115">
        <v>52</v>
      </c>
      <c r="ML24" s="115">
        <v>20</v>
      </c>
      <c r="MN24" s="115">
        <v>20</v>
      </c>
      <c r="MP24" s="115">
        <v>108</v>
      </c>
      <c r="MR24" s="110"/>
      <c r="MT24" s="115">
        <v>31</v>
      </c>
      <c r="MV24" s="115">
        <v>109</v>
      </c>
      <c r="MX24" s="115">
        <v>135</v>
      </c>
      <c r="MZ24" s="115">
        <v>134</v>
      </c>
      <c r="NB24" s="115">
        <v>52</v>
      </c>
      <c r="ND24" s="115">
        <v>132</v>
      </c>
    </row>
    <row r="25" spans="1:369" ht="15" customHeight="1" x14ac:dyDescent="0.35">
      <c r="A25" s="18" t="s">
        <v>51</v>
      </c>
      <c r="B25" s="18" t="s">
        <v>52</v>
      </c>
      <c r="C25" s="18" t="s">
        <v>119</v>
      </c>
      <c r="D25" s="19">
        <v>53.4</v>
      </c>
      <c r="E25" s="27">
        <v>150</v>
      </c>
      <c r="F25" s="27"/>
      <c r="G25" s="27">
        <v>760</v>
      </c>
      <c r="H25" s="28"/>
      <c r="I25" s="27">
        <v>310</v>
      </c>
      <c r="J25" s="27"/>
      <c r="K25" s="27">
        <v>2300</v>
      </c>
      <c r="L25" s="27"/>
      <c r="M25" s="27">
        <v>100</v>
      </c>
      <c r="N25" s="27"/>
      <c r="O25" s="27">
        <v>200</v>
      </c>
      <c r="P25" s="27"/>
      <c r="Q25" s="27">
        <v>360</v>
      </c>
      <c r="R25" s="27"/>
      <c r="S25" s="27"/>
      <c r="T25" s="27"/>
      <c r="U25" s="27"/>
      <c r="V25" s="27"/>
      <c r="W25" s="27">
        <v>20</v>
      </c>
      <c r="X25" s="27"/>
      <c r="Y25" s="27">
        <v>10</v>
      </c>
      <c r="Z25" s="27"/>
      <c r="AA25" s="27">
        <v>30</v>
      </c>
      <c r="AB25" s="27"/>
      <c r="AC25" s="27">
        <f>AVERAGE(100,40)</f>
        <v>70</v>
      </c>
      <c r="AD25" s="27" t="s">
        <v>10</v>
      </c>
      <c r="AE25" s="27">
        <v>30</v>
      </c>
      <c r="AF25" s="27"/>
      <c r="AG25" s="27">
        <v>50</v>
      </c>
      <c r="AH25" s="27"/>
      <c r="AI25" s="27">
        <v>30</v>
      </c>
      <c r="AJ25" s="27"/>
      <c r="AK25" s="27" t="s">
        <v>16</v>
      </c>
      <c r="AL25" s="27"/>
      <c r="AM25" s="27" t="s">
        <v>16</v>
      </c>
      <c r="AN25" s="27"/>
      <c r="AO25" s="27">
        <v>250</v>
      </c>
      <c r="AP25" s="27"/>
      <c r="AQ25" s="27"/>
      <c r="AR25" s="27"/>
      <c r="AS25" s="36"/>
      <c r="AT25" s="36"/>
      <c r="AU25" s="36" t="s">
        <v>16</v>
      </c>
      <c r="AV25" s="36"/>
      <c r="AW25" s="36">
        <v>250</v>
      </c>
      <c r="AX25" s="36"/>
      <c r="AY25" s="36">
        <v>30</v>
      </c>
      <c r="AZ25" s="36"/>
      <c r="BA25" s="27">
        <f>AVERAGE(50,80)</f>
        <v>65</v>
      </c>
      <c r="BB25" s="37" t="s">
        <v>10</v>
      </c>
      <c r="BC25" s="73"/>
      <c r="BD25" s="27"/>
      <c r="BE25" s="27"/>
      <c r="BF25" s="28"/>
      <c r="BG25" s="27"/>
      <c r="BH25" s="28"/>
      <c r="BI25" s="27">
        <v>170</v>
      </c>
      <c r="BJ25" s="27"/>
      <c r="BK25" s="27">
        <v>20</v>
      </c>
      <c r="BL25" s="27"/>
      <c r="BM25" s="27">
        <v>140</v>
      </c>
      <c r="BN25" s="27"/>
      <c r="BO25" s="27"/>
      <c r="BP25" s="27"/>
      <c r="BQ25" s="27">
        <v>190</v>
      </c>
      <c r="BR25" s="27"/>
      <c r="BS25" s="27">
        <v>120</v>
      </c>
      <c r="BT25" s="27"/>
      <c r="BU25" s="27">
        <f>AVERAGE(5,10)</f>
        <v>7.5</v>
      </c>
      <c r="BV25" s="27" t="s">
        <v>10</v>
      </c>
      <c r="BW25" s="27">
        <v>40</v>
      </c>
      <c r="BX25" s="27"/>
      <c r="BY25" s="27">
        <v>40</v>
      </c>
      <c r="BZ25" s="27"/>
      <c r="CA25" s="36">
        <f>(60+40)/2</f>
        <v>50</v>
      </c>
      <c r="CB25" s="36" t="s">
        <v>10</v>
      </c>
      <c r="CC25" s="27">
        <v>490</v>
      </c>
      <c r="CD25" s="38"/>
      <c r="CE25" s="36">
        <v>60</v>
      </c>
      <c r="CF25" s="27"/>
      <c r="CG25" s="27">
        <v>250</v>
      </c>
      <c r="CH25" s="27"/>
      <c r="CI25" s="31">
        <v>10</v>
      </c>
      <c r="CJ25" s="36">
        <v>10</v>
      </c>
      <c r="CK25" s="27"/>
      <c r="CL25" s="45"/>
      <c r="CM25" s="45"/>
      <c r="CN25" s="46"/>
      <c r="CO25" s="46"/>
      <c r="CP25" s="46">
        <v>20</v>
      </c>
      <c r="CQ25" s="46"/>
      <c r="CR25" s="46">
        <v>20</v>
      </c>
      <c r="CS25" s="46"/>
      <c r="CT25" s="46">
        <v>100</v>
      </c>
      <c r="CU25" s="46"/>
      <c r="CV25" s="46">
        <v>55</v>
      </c>
      <c r="CW25" s="26"/>
      <c r="CX25" s="47">
        <v>55</v>
      </c>
      <c r="CY25" s="47"/>
      <c r="CZ25" s="47">
        <v>80</v>
      </c>
      <c r="DA25" s="47"/>
      <c r="DB25" s="47">
        <v>29.5</v>
      </c>
      <c r="DC25" s="47"/>
      <c r="DD25" s="47">
        <v>31.3</v>
      </c>
      <c r="DE25" s="47"/>
      <c r="DF25" s="48">
        <v>47.2</v>
      </c>
      <c r="DG25" s="48"/>
      <c r="DH25" s="34">
        <v>23.1</v>
      </c>
      <c r="DI25" s="34"/>
      <c r="DJ25" s="49"/>
      <c r="DK25" s="49"/>
      <c r="DL25" s="34"/>
      <c r="DM25" s="34"/>
      <c r="DN25" s="34">
        <v>31</v>
      </c>
      <c r="DO25" s="34"/>
      <c r="DP25" s="34">
        <v>41</v>
      </c>
      <c r="DQ25" s="34"/>
      <c r="DR25" s="34">
        <v>10</v>
      </c>
      <c r="DS25" s="34"/>
      <c r="DT25" s="34">
        <v>74</v>
      </c>
      <c r="DU25" s="34"/>
      <c r="DV25" s="34">
        <f>AVERAGE(10, 20)</f>
        <v>15</v>
      </c>
      <c r="DW25" s="34" t="s">
        <v>10</v>
      </c>
      <c r="DX25" s="34">
        <v>41</v>
      </c>
      <c r="DY25" s="34"/>
      <c r="DZ25" s="34">
        <v>41</v>
      </c>
      <c r="EA25" s="34"/>
      <c r="EB25" s="34">
        <v>86</v>
      </c>
      <c r="EC25" s="34"/>
      <c r="ED25" s="34">
        <v>168</v>
      </c>
      <c r="EE25" s="34"/>
      <c r="EF25" s="34"/>
      <c r="EG25" s="34"/>
      <c r="EH25" s="34"/>
      <c r="EI25" s="34"/>
      <c r="EJ25" s="34"/>
      <c r="EK25" s="34"/>
      <c r="EL25" s="34" t="s">
        <v>41</v>
      </c>
      <c r="EM25" s="27"/>
      <c r="EN25" s="27">
        <v>10</v>
      </c>
      <c r="EP25" s="73"/>
      <c r="ER25" s="27">
        <v>226</v>
      </c>
      <c r="ES25" s="27"/>
      <c r="ET25" s="27">
        <v>2360</v>
      </c>
      <c r="EU25" s="27"/>
      <c r="EV25" s="27">
        <v>85</v>
      </c>
      <c r="EX25" s="27">
        <v>110</v>
      </c>
      <c r="EZ25" s="27">
        <v>31</v>
      </c>
      <c r="FA25" s="27"/>
      <c r="FB25" s="27">
        <v>10</v>
      </c>
      <c r="FC25" s="27"/>
      <c r="FD25" s="27">
        <f>AVERAGE(990,1020)</f>
        <v>1005</v>
      </c>
      <c r="FE25" s="27" t="s">
        <v>10</v>
      </c>
      <c r="FF25" s="27">
        <v>63</v>
      </c>
      <c r="FH25" s="27">
        <v>233</v>
      </c>
      <c r="FJ25" s="27">
        <v>74</v>
      </c>
      <c r="FL25" s="27">
        <v>145</v>
      </c>
      <c r="FN25" s="27">
        <v>20</v>
      </c>
      <c r="FP25" s="27">
        <v>122</v>
      </c>
      <c r="FQ25" s="27"/>
      <c r="FR25" s="27">
        <v>63</v>
      </c>
      <c r="FS25" s="27"/>
      <c r="FT25" s="27">
        <v>84</v>
      </c>
      <c r="FU25" s="27"/>
      <c r="FV25" s="27">
        <v>97</v>
      </c>
      <c r="FW25" s="27"/>
      <c r="FX25" s="27">
        <v>109</v>
      </c>
      <c r="FY25" s="27"/>
      <c r="FZ25" s="27">
        <v>143</v>
      </c>
      <c r="GA25" s="27"/>
      <c r="GB25" s="73"/>
      <c r="GC25" s="27"/>
      <c r="GD25" s="27">
        <v>41</v>
      </c>
      <c r="GE25" s="27"/>
      <c r="GF25" s="27">
        <v>41</v>
      </c>
      <c r="GG25" s="27"/>
      <c r="GH25" s="27">
        <v>1010</v>
      </c>
      <c r="GI25" s="27" t="s">
        <v>158</v>
      </c>
      <c r="GJ25" s="27">
        <v>10</v>
      </c>
      <c r="GK25" s="27"/>
      <c r="GL25" s="27">
        <v>31</v>
      </c>
      <c r="GM25" s="27"/>
      <c r="GN25" s="27">
        <v>73</v>
      </c>
      <c r="GO25" s="27"/>
      <c r="GP25" s="27">
        <v>74</v>
      </c>
      <c r="GQ25" s="27"/>
      <c r="GR25" s="27">
        <v>262</v>
      </c>
      <c r="GS25" s="27"/>
      <c r="GT25" s="27">
        <v>63</v>
      </c>
      <c r="GU25" s="27"/>
      <c r="GV25" s="27">
        <v>226</v>
      </c>
      <c r="GW25" s="27"/>
      <c r="GX25" s="27">
        <v>31</v>
      </c>
      <c r="GY25" s="27"/>
      <c r="GZ25" s="27">
        <v>120</v>
      </c>
      <c r="HA25" s="27"/>
      <c r="HB25" s="27">
        <v>10</v>
      </c>
      <c r="HC25" s="27"/>
      <c r="HD25" s="27">
        <v>31</v>
      </c>
      <c r="HE25" s="27" t="s">
        <v>158</v>
      </c>
      <c r="HF25" s="27">
        <v>20</v>
      </c>
      <c r="HG25" s="27"/>
      <c r="HH25" s="27">
        <v>231</v>
      </c>
      <c r="HI25" s="27"/>
      <c r="HJ25" s="27">
        <v>120</v>
      </c>
      <c r="HK25" s="27"/>
      <c r="HL25" s="27">
        <v>110</v>
      </c>
      <c r="HM25" s="27"/>
      <c r="HN25" s="27">
        <v>809</v>
      </c>
      <c r="HO25" s="27"/>
      <c r="HP25" s="27">
        <v>52</v>
      </c>
      <c r="HQ25" s="27"/>
      <c r="HR25" s="27">
        <v>86</v>
      </c>
      <c r="HS25" s="27"/>
      <c r="HT25" s="27">
        <v>63</v>
      </c>
      <c r="HU25" s="27"/>
      <c r="HV25" s="27">
        <v>52</v>
      </c>
      <c r="HW25" s="27"/>
      <c r="HX25" s="27">
        <v>31</v>
      </c>
      <c r="HZ25" s="27">
        <v>86</v>
      </c>
      <c r="IB25" s="27">
        <v>20</v>
      </c>
      <c r="ID25" s="27">
        <v>20</v>
      </c>
      <c r="IE25" s="2" t="s">
        <v>158</v>
      </c>
      <c r="IF25" s="27">
        <v>156</v>
      </c>
      <c r="IH25" s="51">
        <v>73</v>
      </c>
      <c r="IJ25" s="27">
        <v>63</v>
      </c>
      <c r="IL25" s="27">
        <v>52</v>
      </c>
      <c r="IM25" s="27"/>
      <c r="IN25" s="51" t="s">
        <v>16</v>
      </c>
      <c r="IO25" s="27"/>
      <c r="IP25" s="27">
        <v>134</v>
      </c>
      <c r="IQ25" s="27"/>
      <c r="IR25" s="51">
        <v>31</v>
      </c>
      <c r="IS25" s="27" t="s">
        <v>158</v>
      </c>
      <c r="IT25" s="27">
        <v>373</v>
      </c>
      <c r="IV25" s="27">
        <v>85</v>
      </c>
      <c r="IW25" s="27"/>
      <c r="IX25" s="27">
        <v>41</v>
      </c>
      <c r="IY25" s="27"/>
      <c r="IZ25" s="27">
        <v>31</v>
      </c>
      <c r="JA25" s="27"/>
      <c r="JB25" s="27">
        <v>185</v>
      </c>
      <c r="JC25" s="27"/>
      <c r="JD25" s="27">
        <v>96</v>
      </c>
      <c r="JE25" s="27"/>
      <c r="JF25" s="27">
        <v>41</v>
      </c>
      <c r="JG25" s="27"/>
      <c r="JH25" s="27">
        <v>31</v>
      </c>
      <c r="JI25" s="27" t="s">
        <v>158</v>
      </c>
      <c r="JJ25" s="27">
        <v>97</v>
      </c>
      <c r="JK25" s="27"/>
      <c r="JL25" s="27">
        <v>86</v>
      </c>
      <c r="JM25" s="27"/>
      <c r="JN25" s="27">
        <v>31</v>
      </c>
      <c r="JO25" s="27"/>
      <c r="JP25" s="91">
        <v>185</v>
      </c>
      <c r="JQ25" s="91" t="s">
        <v>158</v>
      </c>
      <c r="JR25" s="91">
        <v>31</v>
      </c>
      <c r="JS25" s="91"/>
      <c r="JT25" s="91">
        <v>41</v>
      </c>
      <c r="JU25" s="91"/>
      <c r="JV25" s="91">
        <v>10</v>
      </c>
      <c r="JW25" s="91"/>
      <c r="JX25" s="91">
        <v>41</v>
      </c>
      <c r="JY25" s="91"/>
      <c r="JZ25" s="91">
        <v>74</v>
      </c>
      <c r="KA25" s="91"/>
      <c r="KB25" s="91">
        <v>19900</v>
      </c>
      <c r="KC25" s="91"/>
      <c r="KD25" s="91">
        <v>243</v>
      </c>
      <c r="KE25" s="91"/>
      <c r="KF25" s="91">
        <v>240</v>
      </c>
      <c r="KG25" s="91"/>
      <c r="KH25" s="91">
        <v>31</v>
      </c>
      <c r="KI25" s="91" t="s">
        <v>158</v>
      </c>
      <c r="KJ25" s="91">
        <v>265</v>
      </c>
      <c r="KK25" s="91"/>
      <c r="KL25" s="91">
        <v>134</v>
      </c>
      <c r="KM25" s="91"/>
      <c r="KN25" s="26">
        <v>52</v>
      </c>
      <c r="KO25" s="26" t="s">
        <v>158</v>
      </c>
      <c r="KP25" s="26">
        <v>86</v>
      </c>
      <c r="KQ25" s="26"/>
      <c r="KR25" s="26">
        <v>86</v>
      </c>
      <c r="KS25" s="26"/>
      <c r="KT25" s="26">
        <v>134</v>
      </c>
      <c r="KU25" s="26"/>
      <c r="KV25" s="47">
        <v>520</v>
      </c>
      <c r="KW25" s="26"/>
      <c r="KX25" s="26">
        <v>148</v>
      </c>
      <c r="KY25" s="26"/>
      <c r="KZ25" s="26">
        <v>109</v>
      </c>
      <c r="LA25" s="26"/>
      <c r="LB25" s="26">
        <v>134</v>
      </c>
      <c r="LC25" s="26"/>
      <c r="LD25" s="26">
        <v>20</v>
      </c>
      <c r="LE25" s="26" t="s">
        <v>158</v>
      </c>
      <c r="LF25" s="26">
        <v>52</v>
      </c>
      <c r="LG25" s="26"/>
      <c r="LH25" s="26">
        <v>907</v>
      </c>
      <c r="LI25" s="26"/>
      <c r="LJ25" s="27">
        <v>472</v>
      </c>
      <c r="LK25" s="27"/>
      <c r="LL25" s="27">
        <v>52</v>
      </c>
      <c r="LM25" s="27"/>
      <c r="LN25" s="27">
        <v>120</v>
      </c>
      <c r="LO25" s="27"/>
      <c r="LP25" s="27">
        <v>86</v>
      </c>
      <c r="LQ25" s="27"/>
      <c r="LR25" s="27">
        <v>74</v>
      </c>
      <c r="LS25" s="27"/>
      <c r="LT25" s="27">
        <v>201</v>
      </c>
      <c r="LU25" s="27"/>
      <c r="LV25" s="27">
        <v>6490</v>
      </c>
      <c r="LW25" s="27"/>
      <c r="LX25" s="27">
        <v>63</v>
      </c>
      <c r="LY25" s="27"/>
      <c r="LZ25" s="27">
        <v>9210</v>
      </c>
      <c r="MA25" s="27"/>
      <c r="MB25" s="27">
        <v>2600</v>
      </c>
      <c r="MC25" s="27"/>
      <c r="MD25" s="27">
        <v>30</v>
      </c>
      <c r="ME25" s="27"/>
      <c r="MF25" s="27">
        <v>233</v>
      </c>
      <c r="MH25" s="115">
        <v>110</v>
      </c>
      <c r="MJ25" s="115">
        <v>31</v>
      </c>
      <c r="ML25" s="115">
        <v>31</v>
      </c>
      <c r="MN25" s="115">
        <v>31</v>
      </c>
      <c r="MP25" s="115">
        <v>272</v>
      </c>
      <c r="MR25" s="115">
        <v>145</v>
      </c>
      <c r="MT25" s="115">
        <v>299</v>
      </c>
      <c r="MV25" s="115">
        <v>63</v>
      </c>
      <c r="MX25" s="115">
        <v>143</v>
      </c>
      <c r="MZ25" s="115">
        <v>20</v>
      </c>
      <c r="NA25" s="2" t="s">
        <v>158</v>
      </c>
      <c r="NB25" s="115">
        <v>107</v>
      </c>
      <c r="ND25" s="115">
        <v>74</v>
      </c>
    </row>
    <row r="26" spans="1:369" ht="15" customHeight="1" x14ac:dyDescent="0.35">
      <c r="A26" s="18" t="s">
        <v>53</v>
      </c>
      <c r="B26" s="18" t="s">
        <v>54</v>
      </c>
      <c r="C26" s="18" t="s">
        <v>120</v>
      </c>
      <c r="D26" s="19">
        <v>56.7</v>
      </c>
      <c r="E26" s="27">
        <v>130</v>
      </c>
      <c r="F26" s="27"/>
      <c r="G26" s="27">
        <v>100</v>
      </c>
      <c r="H26" s="28"/>
      <c r="I26" s="27" t="s">
        <v>16</v>
      </c>
      <c r="J26" s="27"/>
      <c r="K26" s="27">
        <v>60</v>
      </c>
      <c r="L26" s="27"/>
      <c r="M26" s="27">
        <v>10</v>
      </c>
      <c r="N26" s="27"/>
      <c r="O26" s="27">
        <v>190</v>
      </c>
      <c r="P26" s="27"/>
      <c r="Q26" s="27">
        <v>320</v>
      </c>
      <c r="R26" s="27"/>
      <c r="S26" s="27"/>
      <c r="T26" s="27"/>
      <c r="U26" s="27"/>
      <c r="V26" s="27"/>
      <c r="W26" s="27">
        <v>20</v>
      </c>
      <c r="X26" s="27"/>
      <c r="Y26" s="27">
        <v>20</v>
      </c>
      <c r="Z26" s="27"/>
      <c r="AA26" s="27" t="s">
        <v>16</v>
      </c>
      <c r="AB26" s="27"/>
      <c r="AC26" s="27">
        <v>50</v>
      </c>
      <c r="AD26" s="27"/>
      <c r="AE26" s="27">
        <f>AVERAGE(20,10)</f>
        <v>15</v>
      </c>
      <c r="AF26" s="27" t="s">
        <v>10</v>
      </c>
      <c r="AG26" s="27">
        <v>50</v>
      </c>
      <c r="AH26" s="27"/>
      <c r="AI26" s="27">
        <v>10</v>
      </c>
      <c r="AJ26" s="27"/>
      <c r="AK26" s="27">
        <v>10</v>
      </c>
      <c r="AL26" s="27"/>
      <c r="AM26" s="73"/>
      <c r="AN26" s="27"/>
      <c r="AO26" s="27">
        <v>370</v>
      </c>
      <c r="AP26" s="27"/>
      <c r="AQ26" s="27"/>
      <c r="AR26" s="27"/>
      <c r="AS26" s="36"/>
      <c r="AT26" s="36"/>
      <c r="AU26" s="36" t="s">
        <v>16</v>
      </c>
      <c r="AV26" s="36"/>
      <c r="AW26" s="36">
        <v>10</v>
      </c>
      <c r="AX26" s="36"/>
      <c r="AY26" s="36">
        <v>10</v>
      </c>
      <c r="AZ26" s="36"/>
      <c r="BA26" s="27" t="s">
        <v>56</v>
      </c>
      <c r="BB26" s="37"/>
      <c r="BC26" s="27">
        <v>50</v>
      </c>
      <c r="BD26" s="27"/>
      <c r="BE26" s="27"/>
      <c r="BF26" s="28"/>
      <c r="BG26" s="27"/>
      <c r="BH26" s="28"/>
      <c r="BI26" s="27">
        <v>100</v>
      </c>
      <c r="BJ26" s="27"/>
      <c r="BK26" s="27">
        <f>AVERAGE(10,20)</f>
        <v>15</v>
      </c>
      <c r="BL26" s="27" t="s">
        <v>10</v>
      </c>
      <c r="BM26" s="27">
        <v>160</v>
      </c>
      <c r="BN26" s="27"/>
      <c r="BO26" s="27"/>
      <c r="BP26" s="27"/>
      <c r="BQ26" s="27">
        <v>60</v>
      </c>
      <c r="BR26" s="27"/>
      <c r="BS26" s="27">
        <v>10</v>
      </c>
      <c r="BT26" s="27"/>
      <c r="BU26" s="27" t="s">
        <v>16</v>
      </c>
      <c r="BV26" s="27"/>
      <c r="BW26" s="27">
        <f>AVERAGE(5,40)</f>
        <v>22.5</v>
      </c>
      <c r="BX26" s="27" t="s">
        <v>10</v>
      </c>
      <c r="BY26" s="73"/>
      <c r="BZ26" s="27"/>
      <c r="CA26" s="36">
        <v>20</v>
      </c>
      <c r="CB26" s="36"/>
      <c r="CC26" s="73"/>
      <c r="CD26" s="38"/>
      <c r="CE26" s="73"/>
      <c r="CF26" s="27"/>
      <c r="CG26" s="27">
        <v>170</v>
      </c>
      <c r="CH26" s="27"/>
      <c r="CI26" s="31">
        <v>10</v>
      </c>
      <c r="CJ26" s="36" t="s">
        <v>41</v>
      </c>
      <c r="CK26" s="27"/>
      <c r="CL26" s="45"/>
      <c r="CM26" s="45"/>
      <c r="CN26" s="46"/>
      <c r="CO26" s="46"/>
      <c r="CP26" s="77"/>
      <c r="CQ26" s="46"/>
      <c r="CR26" s="46">
        <v>20</v>
      </c>
      <c r="CS26" s="46"/>
      <c r="CT26" s="46">
        <v>300</v>
      </c>
      <c r="CU26" s="46"/>
      <c r="CV26" s="46">
        <v>90</v>
      </c>
      <c r="CW26" s="26"/>
      <c r="CX26" s="47">
        <v>25</v>
      </c>
      <c r="CY26" s="47"/>
      <c r="CZ26" s="47">
        <v>20</v>
      </c>
      <c r="DA26" s="47"/>
      <c r="DB26" s="47">
        <v>16.899999999999999</v>
      </c>
      <c r="DC26" s="47"/>
      <c r="DD26" s="47">
        <v>22.9</v>
      </c>
      <c r="DE26" s="47" t="s">
        <v>10</v>
      </c>
      <c r="DF26" s="48">
        <v>34.1</v>
      </c>
      <c r="DG26" s="48"/>
      <c r="DH26" s="34">
        <v>48.1</v>
      </c>
      <c r="DI26" s="34"/>
      <c r="DJ26" s="49"/>
      <c r="DK26" s="49"/>
      <c r="DL26" s="34"/>
      <c r="DM26" s="34"/>
      <c r="DN26" s="34">
        <v>20</v>
      </c>
      <c r="DO26" s="34"/>
      <c r="DP26" s="34" t="s">
        <v>16</v>
      </c>
      <c r="DQ26" s="34"/>
      <c r="DR26" s="34" t="s">
        <v>41</v>
      </c>
      <c r="DS26" s="34"/>
      <c r="DT26" s="34" t="s">
        <v>41</v>
      </c>
      <c r="DU26" s="34"/>
      <c r="DV26" s="34" t="s">
        <v>41</v>
      </c>
      <c r="DW26" s="34"/>
      <c r="DX26" s="34">
        <f>(20+10)/2</f>
        <v>15</v>
      </c>
      <c r="DY26" s="34" t="s">
        <v>10</v>
      </c>
      <c r="DZ26" s="34">
        <v>20</v>
      </c>
      <c r="EA26" s="34"/>
      <c r="EB26" s="81"/>
      <c r="EC26" s="34"/>
      <c r="ED26" s="34">
        <v>41</v>
      </c>
      <c r="EE26" s="34"/>
      <c r="EF26" s="34"/>
      <c r="EG26" s="34"/>
      <c r="EH26" s="34"/>
      <c r="EI26" s="34"/>
      <c r="EJ26" s="34"/>
      <c r="EK26" s="34"/>
      <c r="EL26" s="34">
        <v>10</v>
      </c>
      <c r="EM26" s="27"/>
      <c r="EN26" s="83"/>
      <c r="EP26" s="27">
        <f>AVERAGE(31,31)</f>
        <v>31</v>
      </c>
      <c r="EQ26" s="27" t="s">
        <v>10</v>
      </c>
      <c r="ER26" s="27">
        <v>20</v>
      </c>
      <c r="ES26" s="27"/>
      <c r="ET26" s="27">
        <v>108</v>
      </c>
      <c r="EU26" s="27"/>
      <c r="EV26" s="27">
        <v>31</v>
      </c>
      <c r="EX26" s="73"/>
      <c r="EZ26" s="27">
        <v>61</v>
      </c>
      <c r="FA26" s="27"/>
      <c r="FB26" s="27">
        <f>AVERAGE(98,31)</f>
        <v>64.5</v>
      </c>
      <c r="FC26" s="27" t="s">
        <v>10</v>
      </c>
      <c r="FD26" s="27">
        <v>723</v>
      </c>
      <c r="FF26" s="27">
        <v>41</v>
      </c>
      <c r="FH26" s="27">
        <v>275</v>
      </c>
      <c r="FJ26" s="27">
        <v>52</v>
      </c>
      <c r="FL26" s="27">
        <v>31</v>
      </c>
      <c r="FN26" s="27">
        <v>31</v>
      </c>
      <c r="FP26" s="27">
        <v>63</v>
      </c>
      <c r="FQ26" s="27"/>
      <c r="FR26" s="27">
        <v>52</v>
      </c>
      <c r="FS26" s="27"/>
      <c r="FT26" s="27">
        <v>109</v>
      </c>
      <c r="FU26" s="27"/>
      <c r="FV26" s="27">
        <v>98</v>
      </c>
      <c r="FW26" s="27"/>
      <c r="FX26" s="27">
        <v>121</v>
      </c>
      <c r="FY26" s="27"/>
      <c r="FZ26" s="27">
        <v>160</v>
      </c>
      <c r="GA26" s="27"/>
      <c r="GB26" s="27">
        <f>AVERAGE(143,132)</f>
        <v>137.5</v>
      </c>
      <c r="GC26" s="27" t="s">
        <v>10</v>
      </c>
      <c r="GD26" s="73"/>
      <c r="GE26" s="27"/>
      <c r="GF26" s="27" t="s">
        <v>16</v>
      </c>
      <c r="GG26" s="27" t="s">
        <v>158</v>
      </c>
      <c r="GH26" s="27">
        <v>1520</v>
      </c>
      <c r="GI26" s="27"/>
      <c r="GJ26" s="27">
        <v>31</v>
      </c>
      <c r="GK26" s="27"/>
      <c r="GL26" s="27">
        <v>63</v>
      </c>
      <c r="GM26" s="27"/>
      <c r="GN26" s="27" t="s">
        <v>16</v>
      </c>
      <c r="GO26" s="27"/>
      <c r="GP26" s="27">
        <v>63</v>
      </c>
      <c r="GQ26" s="27"/>
      <c r="GR26" s="27">
        <v>10</v>
      </c>
      <c r="GS26" s="27"/>
      <c r="GT26" s="27" t="s">
        <v>16</v>
      </c>
      <c r="GU26" s="27"/>
      <c r="GV26" s="27">
        <v>121</v>
      </c>
      <c r="GW26" s="27"/>
      <c r="GX26" s="27">
        <v>31</v>
      </c>
      <c r="GY26" s="27"/>
      <c r="GZ26" s="27">
        <v>199</v>
      </c>
      <c r="HA26" s="27"/>
      <c r="HB26" s="27">
        <v>31</v>
      </c>
      <c r="HC26" s="27"/>
      <c r="HD26" s="27" t="s">
        <v>16</v>
      </c>
      <c r="HE26" s="27"/>
      <c r="HF26" s="27">
        <v>171</v>
      </c>
      <c r="HG26" s="27" t="s">
        <v>158</v>
      </c>
      <c r="HH26" s="27">
        <v>216</v>
      </c>
      <c r="HI26" s="27"/>
      <c r="HJ26" s="27">
        <v>52</v>
      </c>
      <c r="HK26" s="27"/>
      <c r="HL26" s="27" t="s">
        <v>16</v>
      </c>
      <c r="HM26" s="27"/>
      <c r="HN26" s="27">
        <v>1080</v>
      </c>
      <c r="HO26" s="27"/>
      <c r="HP26" s="27">
        <v>10</v>
      </c>
      <c r="HQ26" s="27"/>
      <c r="HR26" s="27">
        <v>98</v>
      </c>
      <c r="HS26" s="27"/>
      <c r="HT26" s="27">
        <v>20</v>
      </c>
      <c r="HU26" s="27"/>
      <c r="HV26" s="27">
        <v>98</v>
      </c>
      <c r="HW26" s="27"/>
      <c r="HX26" s="27">
        <v>10</v>
      </c>
      <c r="HZ26" s="27" t="s">
        <v>16</v>
      </c>
      <c r="IB26" s="27">
        <v>10</v>
      </c>
      <c r="ID26" s="27">
        <v>10</v>
      </c>
      <c r="IF26" s="27">
        <v>52</v>
      </c>
      <c r="IG26" s="2" t="s">
        <v>158</v>
      </c>
      <c r="IH26" s="51">
        <v>41</v>
      </c>
      <c r="IJ26" s="27">
        <v>10</v>
      </c>
      <c r="IL26" s="27">
        <v>20</v>
      </c>
      <c r="IM26" s="27"/>
      <c r="IN26" s="51">
        <v>10</v>
      </c>
      <c r="IO26" s="27"/>
      <c r="IP26" s="27">
        <v>63</v>
      </c>
      <c r="IQ26" s="27"/>
      <c r="IR26" s="51">
        <v>41</v>
      </c>
      <c r="IS26" s="27"/>
      <c r="IT26" s="27">
        <v>882</v>
      </c>
      <c r="IU26" s="2" t="s">
        <v>158</v>
      </c>
      <c r="IV26" s="27">
        <v>98</v>
      </c>
      <c r="IW26" s="27"/>
      <c r="IX26" s="27" t="s">
        <v>16</v>
      </c>
      <c r="IY26" s="27"/>
      <c r="IZ26" s="27" t="s">
        <v>16</v>
      </c>
      <c r="JA26" s="27" t="s">
        <v>158</v>
      </c>
      <c r="JB26" s="27">
        <v>135</v>
      </c>
      <c r="JC26" s="27"/>
      <c r="JD26" s="27">
        <v>52</v>
      </c>
      <c r="JE26" s="27"/>
      <c r="JF26" s="27">
        <v>52</v>
      </c>
      <c r="JG26" s="27"/>
      <c r="JH26" s="27">
        <v>86</v>
      </c>
      <c r="JI26" s="27"/>
      <c r="JJ26" s="27">
        <v>10</v>
      </c>
      <c r="JK26" s="27" t="s">
        <v>158</v>
      </c>
      <c r="JL26" s="27">
        <v>63</v>
      </c>
      <c r="JM26" s="27"/>
      <c r="JN26" s="27">
        <v>110</v>
      </c>
      <c r="JO26" s="27"/>
      <c r="JP26" s="91">
        <v>132</v>
      </c>
      <c r="JQ26" s="91"/>
      <c r="JR26" s="91">
        <v>98</v>
      </c>
      <c r="JS26" s="91"/>
      <c r="JT26" s="91">
        <v>63</v>
      </c>
      <c r="JU26" s="91"/>
      <c r="JV26" s="91">
        <v>10</v>
      </c>
      <c r="JW26" s="91"/>
      <c r="JX26" s="91">
        <v>63</v>
      </c>
      <c r="JY26" s="91"/>
      <c r="JZ26" s="91">
        <v>63</v>
      </c>
      <c r="KA26" s="91"/>
      <c r="KB26" s="91">
        <v>201</v>
      </c>
      <c r="KC26" s="91"/>
      <c r="KD26" s="91">
        <v>41</v>
      </c>
      <c r="KE26" s="91"/>
      <c r="KF26" s="91">
        <v>20</v>
      </c>
      <c r="KG26" s="91"/>
      <c r="KH26" s="91">
        <v>10</v>
      </c>
      <c r="KI26" s="91"/>
      <c r="KJ26" s="91">
        <v>677</v>
      </c>
      <c r="KK26" s="91" t="s">
        <v>158</v>
      </c>
      <c r="KL26" s="91">
        <v>74</v>
      </c>
      <c r="KM26" s="91"/>
      <c r="KN26" s="26">
        <v>52</v>
      </c>
      <c r="KO26" s="26" t="s">
        <v>158</v>
      </c>
      <c r="KP26" s="26">
        <v>134</v>
      </c>
      <c r="KQ26" s="26"/>
      <c r="KR26" s="26">
        <v>20</v>
      </c>
      <c r="KS26" s="26"/>
      <c r="KT26" s="26">
        <v>31</v>
      </c>
      <c r="KU26" s="26"/>
      <c r="KV26" s="79"/>
      <c r="KW26" s="26"/>
      <c r="KX26" s="26">
        <v>20</v>
      </c>
      <c r="KY26" s="26"/>
      <c r="KZ26" s="26">
        <v>41</v>
      </c>
      <c r="LA26" s="26"/>
      <c r="LB26" s="26">
        <v>31</v>
      </c>
      <c r="LC26" s="26" t="s">
        <v>158</v>
      </c>
      <c r="LD26" s="26">
        <v>31</v>
      </c>
      <c r="LE26" s="26" t="s">
        <v>158</v>
      </c>
      <c r="LF26" s="26">
        <v>31</v>
      </c>
      <c r="LG26" s="26"/>
      <c r="LH26" s="26">
        <v>723</v>
      </c>
      <c r="LI26" s="26"/>
      <c r="LJ26" s="27">
        <v>364</v>
      </c>
      <c r="LK26" s="27"/>
      <c r="LL26" s="27">
        <v>31</v>
      </c>
      <c r="LM26" s="27"/>
      <c r="LN26" s="27">
        <v>74</v>
      </c>
      <c r="LO26" s="27"/>
      <c r="LP26" s="27">
        <v>109</v>
      </c>
      <c r="LQ26" s="27"/>
      <c r="LR26" s="27">
        <v>10</v>
      </c>
      <c r="LS26" s="27"/>
      <c r="LT26" s="27">
        <v>10</v>
      </c>
      <c r="LU26" s="27"/>
      <c r="LV26" s="27">
        <v>52</v>
      </c>
      <c r="LW26" s="27"/>
      <c r="LX26" s="27">
        <v>10</v>
      </c>
      <c r="LY26" s="27"/>
      <c r="LZ26" s="27">
        <v>63</v>
      </c>
      <c r="MA26" s="27"/>
      <c r="MB26" s="27">
        <v>41</v>
      </c>
      <c r="MC26" s="27"/>
      <c r="MD26" s="27">
        <v>10</v>
      </c>
      <c r="ME26" s="27"/>
      <c r="MF26" s="27">
        <v>63</v>
      </c>
      <c r="MH26" s="115">
        <v>74</v>
      </c>
      <c r="MJ26" s="115">
        <v>96</v>
      </c>
      <c r="ML26" s="115">
        <v>74</v>
      </c>
      <c r="MM26" s="2" t="s">
        <v>158</v>
      </c>
      <c r="MN26" s="115">
        <v>20</v>
      </c>
      <c r="MP26" s="115">
        <v>173</v>
      </c>
      <c r="MR26" s="115">
        <v>86</v>
      </c>
      <c r="MT26" s="115">
        <v>41</v>
      </c>
      <c r="MV26" s="115">
        <v>84</v>
      </c>
      <c r="MX26" s="115">
        <v>86</v>
      </c>
      <c r="MZ26" s="115">
        <v>31</v>
      </c>
      <c r="NB26" s="115">
        <v>63</v>
      </c>
      <c r="ND26" s="115">
        <v>52</v>
      </c>
    </row>
    <row r="27" spans="1:369" ht="15" customHeight="1" x14ac:dyDescent="0.35">
      <c r="A27" s="18" t="s">
        <v>57</v>
      </c>
      <c r="B27" s="18" t="s">
        <v>58</v>
      </c>
      <c r="C27" s="25" t="s">
        <v>55</v>
      </c>
      <c r="D27" s="19">
        <v>59.1</v>
      </c>
      <c r="E27" s="27">
        <v>130</v>
      </c>
      <c r="F27" s="27"/>
      <c r="G27" s="27">
        <v>1500</v>
      </c>
      <c r="H27" s="28"/>
      <c r="I27" s="27">
        <v>10</v>
      </c>
      <c r="J27" s="27"/>
      <c r="K27" s="27">
        <v>23400</v>
      </c>
      <c r="L27" s="27"/>
      <c r="M27" s="27">
        <v>15500</v>
      </c>
      <c r="N27" s="27"/>
      <c r="O27" s="27">
        <v>170</v>
      </c>
      <c r="P27" s="27"/>
      <c r="Q27" s="73"/>
      <c r="R27" s="27"/>
      <c r="S27" s="27"/>
      <c r="T27" s="27"/>
      <c r="U27" s="27"/>
      <c r="V27" s="27"/>
      <c r="W27" s="73"/>
      <c r="X27" s="27"/>
      <c r="Y27" s="27"/>
      <c r="Z27" s="27"/>
      <c r="AA27" s="27">
        <v>10</v>
      </c>
      <c r="AB27" s="27"/>
      <c r="AC27" s="27">
        <v>80</v>
      </c>
      <c r="AD27" s="27"/>
      <c r="AE27" s="27">
        <v>210</v>
      </c>
      <c r="AF27" s="27"/>
      <c r="AG27" s="27">
        <f>AVERAGE(50,30)</f>
        <v>40</v>
      </c>
      <c r="AH27" s="27" t="s">
        <v>10</v>
      </c>
      <c r="AI27" s="27">
        <v>290</v>
      </c>
      <c r="AJ27" s="27"/>
      <c r="AK27" s="27" t="s">
        <v>16</v>
      </c>
      <c r="AL27" s="27"/>
      <c r="AM27" s="27">
        <v>40</v>
      </c>
      <c r="AN27" s="27"/>
      <c r="AO27" s="73"/>
      <c r="AP27" s="27"/>
      <c r="AQ27" s="27"/>
      <c r="AR27" s="27"/>
      <c r="AS27" s="36"/>
      <c r="AT27" s="36"/>
      <c r="AU27" s="74"/>
      <c r="AV27" s="36"/>
      <c r="AW27" s="36">
        <v>1450</v>
      </c>
      <c r="AX27" s="36"/>
      <c r="AY27" s="36">
        <v>50</v>
      </c>
      <c r="AZ27" s="36"/>
      <c r="BA27" s="27">
        <v>110</v>
      </c>
      <c r="BB27" s="37"/>
      <c r="BC27" s="27">
        <f>AVERAGE(110,130)</f>
        <v>120</v>
      </c>
      <c r="BD27" s="27" t="s">
        <v>10</v>
      </c>
      <c r="BE27" s="27"/>
      <c r="BF27" s="28"/>
      <c r="BG27" s="27"/>
      <c r="BH27" s="28"/>
      <c r="BI27" s="73"/>
      <c r="BJ27" s="27"/>
      <c r="BK27" s="27">
        <v>40</v>
      </c>
      <c r="BL27" s="27"/>
      <c r="BM27" s="27">
        <v>200</v>
      </c>
      <c r="BN27" s="27"/>
      <c r="BO27" s="27"/>
      <c r="BP27" s="27"/>
      <c r="BQ27" s="73"/>
      <c r="BR27" s="27"/>
      <c r="BS27" s="73"/>
      <c r="BT27" s="27"/>
      <c r="BU27" s="73"/>
      <c r="BV27" s="27"/>
      <c r="BW27" s="27">
        <v>20</v>
      </c>
      <c r="BX27" s="27"/>
      <c r="BY27" s="27">
        <f>AVERAGE(230,220)</f>
        <v>225</v>
      </c>
      <c r="BZ27" s="27" t="s">
        <v>10</v>
      </c>
      <c r="CA27" s="75"/>
      <c r="CB27" s="38"/>
      <c r="CC27" s="73"/>
      <c r="CD27" s="38"/>
      <c r="CE27" s="36">
        <v>110</v>
      </c>
      <c r="CF27" s="27"/>
      <c r="CG27" s="27">
        <v>200</v>
      </c>
      <c r="CH27" s="27"/>
      <c r="CI27" s="31">
        <v>60</v>
      </c>
      <c r="CJ27" s="76"/>
      <c r="CK27" s="27"/>
      <c r="CL27" s="45"/>
      <c r="CM27" s="45"/>
      <c r="CN27" s="46"/>
      <c r="CO27" s="46"/>
      <c r="CP27" s="46">
        <v>16</v>
      </c>
      <c r="CQ27" s="46" t="s">
        <v>10</v>
      </c>
      <c r="CR27" s="46">
        <v>5</v>
      </c>
      <c r="CS27" s="46"/>
      <c r="CT27" s="46">
        <v>500</v>
      </c>
      <c r="CU27" s="46"/>
      <c r="CV27" s="46">
        <v>50</v>
      </c>
      <c r="CW27" s="26"/>
      <c r="CX27" s="47">
        <v>120</v>
      </c>
      <c r="CY27" s="47"/>
      <c r="CZ27" s="47">
        <v>70</v>
      </c>
      <c r="DA27" s="47"/>
      <c r="DB27" s="47">
        <v>32.700000000000003</v>
      </c>
      <c r="DC27" s="47"/>
      <c r="DD27" s="47">
        <v>29.4</v>
      </c>
      <c r="DE27" s="47"/>
      <c r="DF27" s="48">
        <v>51.2</v>
      </c>
      <c r="DG27" s="48"/>
      <c r="DH27" s="34">
        <v>21.6</v>
      </c>
      <c r="DI27" s="34"/>
      <c r="DJ27" s="49"/>
      <c r="DK27" s="49"/>
      <c r="DL27" s="34"/>
      <c r="DM27" s="34"/>
      <c r="DN27" s="34" t="s">
        <v>16</v>
      </c>
      <c r="DO27" s="34"/>
      <c r="DP27" s="34">
        <v>10</v>
      </c>
      <c r="DQ27" s="34"/>
      <c r="DR27" s="34">
        <v>74</v>
      </c>
      <c r="DS27" s="34"/>
      <c r="DT27" s="34">
        <v>74</v>
      </c>
      <c r="DU27" s="34"/>
      <c r="DV27" s="34">
        <v>52</v>
      </c>
      <c r="DW27" s="34"/>
      <c r="DX27" s="34">
        <v>52</v>
      </c>
      <c r="DY27" s="34"/>
      <c r="DZ27" s="34">
        <f>AVERAGE(132,74)</f>
        <v>103</v>
      </c>
      <c r="EA27" s="34" t="s">
        <v>10</v>
      </c>
      <c r="EB27" s="34">
        <v>63</v>
      </c>
      <c r="EC27" s="34"/>
      <c r="ED27" s="34">
        <v>20</v>
      </c>
      <c r="EE27" s="34"/>
      <c r="EF27" s="34"/>
      <c r="EG27" s="34"/>
      <c r="EH27" s="34"/>
      <c r="EI27" s="34"/>
      <c r="EJ27" s="34"/>
      <c r="EK27" s="34"/>
      <c r="EL27" s="34" t="s">
        <v>41</v>
      </c>
      <c r="EM27" s="27"/>
      <c r="EN27" s="27">
        <v>20</v>
      </c>
      <c r="EP27" s="27">
        <v>63</v>
      </c>
      <c r="ER27" s="27">
        <v>6870</v>
      </c>
      <c r="ES27" s="27"/>
      <c r="ET27" s="27">
        <f>AVERAGE(218, 121)</f>
        <v>169.5</v>
      </c>
      <c r="EU27" s="27" t="s">
        <v>10</v>
      </c>
      <c r="EV27" s="27">
        <v>31</v>
      </c>
      <c r="EX27" s="27">
        <v>183</v>
      </c>
      <c r="EZ27" s="27">
        <v>41</v>
      </c>
      <c r="FA27" s="27"/>
      <c r="FB27" s="27">
        <v>96</v>
      </c>
      <c r="FC27" s="27"/>
      <c r="FD27" s="27">
        <v>932</v>
      </c>
      <c r="FF27" s="27">
        <f>AVERAGE(20,20)</f>
        <v>20</v>
      </c>
      <c r="FG27" s="27" t="s">
        <v>10</v>
      </c>
      <c r="FH27" s="27">
        <v>158</v>
      </c>
      <c r="FJ27" s="73"/>
      <c r="FL27" s="27">
        <v>31</v>
      </c>
      <c r="FN27" s="27">
        <v>63</v>
      </c>
      <c r="FP27" s="27">
        <v>389</v>
      </c>
      <c r="FQ27" s="27"/>
      <c r="FR27" s="27">
        <v>52</v>
      </c>
      <c r="FS27" s="27"/>
      <c r="FT27" s="27">
        <v>31</v>
      </c>
      <c r="FU27" s="27"/>
      <c r="FV27" s="73"/>
      <c r="FW27" s="27"/>
      <c r="FX27" s="27">
        <v>231</v>
      </c>
      <c r="FY27" s="27"/>
      <c r="FZ27" s="27">
        <v>161</v>
      </c>
      <c r="GA27" s="27"/>
      <c r="GB27" s="27">
        <v>185</v>
      </c>
      <c r="GC27" s="27"/>
      <c r="GD27" s="27">
        <v>20</v>
      </c>
      <c r="GE27" s="27"/>
      <c r="GF27" s="27">
        <v>31</v>
      </c>
      <c r="GG27" s="27"/>
      <c r="GH27" s="27">
        <v>1620</v>
      </c>
      <c r="GI27" s="27"/>
      <c r="GJ27" s="27">
        <v>31</v>
      </c>
      <c r="GK27" s="27" t="s">
        <v>158</v>
      </c>
      <c r="GL27" s="27">
        <v>41</v>
      </c>
      <c r="GM27" s="27"/>
      <c r="GN27" s="27">
        <v>161</v>
      </c>
      <c r="GO27" s="27"/>
      <c r="GP27" s="27">
        <v>121</v>
      </c>
      <c r="GQ27" s="27"/>
      <c r="GR27" s="27">
        <v>2490</v>
      </c>
      <c r="GS27" s="27"/>
      <c r="GT27" s="27">
        <v>51</v>
      </c>
      <c r="GU27" s="27"/>
      <c r="GV27" s="27">
        <v>52</v>
      </c>
      <c r="GW27" s="27"/>
      <c r="GX27" s="27">
        <v>10</v>
      </c>
      <c r="GY27" s="27"/>
      <c r="GZ27" s="27">
        <v>187</v>
      </c>
      <c r="HA27" s="27"/>
      <c r="HB27" s="27">
        <v>109</v>
      </c>
      <c r="HC27" s="27"/>
      <c r="HD27" s="27" t="s">
        <v>16</v>
      </c>
      <c r="HE27" s="27"/>
      <c r="HF27" s="27"/>
      <c r="HG27" s="27"/>
      <c r="HH27" s="27">
        <v>218</v>
      </c>
      <c r="HI27" s="27" t="s">
        <v>158</v>
      </c>
      <c r="HJ27" s="27">
        <v>201</v>
      </c>
      <c r="HK27" s="27"/>
      <c r="HL27" s="27">
        <v>74</v>
      </c>
      <c r="HM27" s="27"/>
      <c r="HN27" s="27">
        <v>723</v>
      </c>
      <c r="HO27" s="27"/>
      <c r="HP27" s="27">
        <v>63</v>
      </c>
      <c r="HQ27" s="27"/>
      <c r="HR27" s="27">
        <v>108</v>
      </c>
      <c r="HS27" s="27"/>
      <c r="HT27" s="27">
        <v>63</v>
      </c>
      <c r="HU27" s="27"/>
      <c r="HV27" s="27">
        <v>52</v>
      </c>
      <c r="HW27" s="27"/>
      <c r="HX27" s="27">
        <v>20</v>
      </c>
      <c r="HZ27" s="27">
        <v>20</v>
      </c>
      <c r="IB27" s="27">
        <v>41</v>
      </c>
      <c r="ID27" s="27" t="s">
        <v>16</v>
      </c>
      <c r="IF27" s="73"/>
      <c r="IH27" s="73"/>
      <c r="IJ27" s="73"/>
      <c r="IL27" s="27"/>
      <c r="IM27" s="27"/>
      <c r="IN27" s="73"/>
      <c r="IO27" s="27"/>
      <c r="IP27" s="73"/>
      <c r="IQ27" s="27"/>
      <c r="IR27" s="73"/>
      <c r="IS27" s="27"/>
      <c r="IT27" s="27">
        <v>862</v>
      </c>
      <c r="IV27" s="27">
        <v>74</v>
      </c>
      <c r="IW27" s="27" t="s">
        <v>158</v>
      </c>
      <c r="IX27" s="27" t="s">
        <v>16</v>
      </c>
      <c r="IY27" s="27"/>
      <c r="IZ27" s="27">
        <v>31</v>
      </c>
      <c r="JA27" s="27"/>
      <c r="JB27" s="27">
        <v>158</v>
      </c>
      <c r="JC27" s="27" t="s">
        <v>158</v>
      </c>
      <c r="JD27" s="27">
        <v>160</v>
      </c>
      <c r="JE27" s="27"/>
      <c r="JF27" s="27">
        <v>52</v>
      </c>
      <c r="JG27" s="27"/>
      <c r="JH27" s="27">
        <v>41</v>
      </c>
      <c r="JI27" s="27"/>
      <c r="JJ27" s="27">
        <v>132</v>
      </c>
      <c r="JK27" s="27"/>
      <c r="JL27" s="27">
        <v>369</v>
      </c>
      <c r="JM27" s="27"/>
      <c r="JN27" s="73"/>
      <c r="JO27" s="27"/>
      <c r="JP27" s="92" t="s">
        <v>6</v>
      </c>
      <c r="JQ27" s="91"/>
      <c r="JR27" s="91">
        <v>63</v>
      </c>
      <c r="JS27" s="91" t="s">
        <v>158</v>
      </c>
      <c r="JT27" s="92"/>
      <c r="JU27" s="91"/>
      <c r="JV27" s="91">
        <v>20</v>
      </c>
      <c r="JW27" s="91"/>
      <c r="JX27" s="91">
        <v>97</v>
      </c>
      <c r="JY27" s="91"/>
      <c r="JZ27" s="91"/>
      <c r="KA27" s="91"/>
      <c r="KB27" s="91" t="s">
        <v>160</v>
      </c>
      <c r="KC27" s="91"/>
      <c r="KD27" s="91">
        <v>20</v>
      </c>
      <c r="KE27" s="91"/>
      <c r="KF27" s="91">
        <v>74</v>
      </c>
      <c r="KG27" s="91"/>
      <c r="KH27" s="92"/>
      <c r="KI27" s="91"/>
      <c r="KJ27" s="91">
        <v>419</v>
      </c>
      <c r="KK27" s="91"/>
      <c r="KL27" s="91">
        <v>110</v>
      </c>
      <c r="KM27" s="91"/>
      <c r="KN27" s="26">
        <v>74</v>
      </c>
      <c r="KO27" s="26"/>
      <c r="KP27" s="79"/>
      <c r="KQ27" s="26"/>
      <c r="KR27" s="26">
        <v>10</v>
      </c>
      <c r="KS27" s="26" t="s">
        <v>158</v>
      </c>
      <c r="KT27" s="26">
        <v>41</v>
      </c>
      <c r="KU27" s="26"/>
      <c r="KV27" s="47">
        <v>435</v>
      </c>
      <c r="KW27" s="26"/>
      <c r="KX27" s="26">
        <v>109</v>
      </c>
      <c r="KY27" s="26"/>
      <c r="KZ27" s="26">
        <v>74</v>
      </c>
      <c r="LA27" s="26"/>
      <c r="LB27" s="26">
        <v>31</v>
      </c>
      <c r="LC27" s="26"/>
      <c r="LD27" s="26">
        <v>31</v>
      </c>
      <c r="LE27" s="26" t="s">
        <v>158</v>
      </c>
      <c r="LF27" s="26">
        <v>30</v>
      </c>
      <c r="LG27" s="26"/>
      <c r="LH27" s="26">
        <v>4880</v>
      </c>
      <c r="LI27" s="26"/>
      <c r="LJ27" s="73"/>
      <c r="LK27" s="27"/>
      <c r="LL27" s="27">
        <v>52</v>
      </c>
      <c r="LM27" s="27"/>
      <c r="LN27" s="27">
        <v>275</v>
      </c>
      <c r="LO27" s="27"/>
      <c r="LP27" s="27">
        <v>96</v>
      </c>
      <c r="LQ27" s="27"/>
      <c r="LR27" s="27">
        <v>41</v>
      </c>
      <c r="LS27" s="27"/>
      <c r="LT27" s="27">
        <v>231</v>
      </c>
      <c r="LU27" s="27"/>
      <c r="LV27" s="27">
        <v>298</v>
      </c>
      <c r="LW27" s="27"/>
      <c r="LX27" s="27">
        <v>20</v>
      </c>
      <c r="LY27" s="27"/>
      <c r="LZ27" s="27">
        <v>504</v>
      </c>
      <c r="MA27" s="27"/>
      <c r="MB27" s="27">
        <v>197</v>
      </c>
      <c r="MC27" s="27"/>
      <c r="MD27" s="27">
        <v>10</v>
      </c>
      <c r="ME27" s="27"/>
      <c r="MF27" s="27">
        <v>146</v>
      </c>
      <c r="MH27" s="115">
        <v>84</v>
      </c>
      <c r="MJ27" s="115">
        <v>20</v>
      </c>
      <c r="ML27" s="115">
        <v>20</v>
      </c>
      <c r="MN27" s="114" t="s">
        <v>16</v>
      </c>
      <c r="MP27" s="115">
        <v>213</v>
      </c>
      <c r="MR27" s="115">
        <v>146</v>
      </c>
      <c r="MT27" s="115">
        <v>173</v>
      </c>
      <c r="MV27" s="115">
        <v>52</v>
      </c>
      <c r="MX27" s="115">
        <v>98</v>
      </c>
      <c r="MZ27" s="115">
        <v>20</v>
      </c>
      <c r="NB27" s="115">
        <v>110</v>
      </c>
      <c r="ND27" s="115">
        <v>120</v>
      </c>
      <c r="NE27" s="2" t="s">
        <v>158</v>
      </c>
    </row>
    <row r="28" spans="1:369" ht="15" customHeight="1" x14ac:dyDescent="0.35">
      <c r="A28" s="18" t="s">
        <v>59</v>
      </c>
      <c r="B28" s="18" t="s">
        <v>60</v>
      </c>
      <c r="C28" s="18" t="s">
        <v>121</v>
      </c>
      <c r="D28" s="19">
        <v>60.9</v>
      </c>
      <c r="E28" s="27">
        <v>150</v>
      </c>
      <c r="F28" s="27"/>
      <c r="G28" s="27">
        <v>290</v>
      </c>
      <c r="H28" s="28"/>
      <c r="I28" s="27">
        <v>40</v>
      </c>
      <c r="J28" s="27"/>
      <c r="K28" s="27">
        <v>480</v>
      </c>
      <c r="L28" s="27"/>
      <c r="M28" s="27">
        <v>580</v>
      </c>
      <c r="N28" s="27"/>
      <c r="O28" s="27">
        <v>230</v>
      </c>
      <c r="P28" s="27"/>
      <c r="Q28" s="27">
        <v>250</v>
      </c>
      <c r="R28" s="27"/>
      <c r="S28" s="27"/>
      <c r="T28" s="27"/>
      <c r="U28" s="27"/>
      <c r="V28" s="27"/>
      <c r="W28" s="73" t="s">
        <v>6</v>
      </c>
      <c r="X28" s="27"/>
      <c r="Y28" s="27">
        <v>50</v>
      </c>
      <c r="Z28" s="27"/>
      <c r="AA28" s="27">
        <v>120</v>
      </c>
      <c r="AB28" s="27"/>
      <c r="AC28" s="27">
        <v>90</v>
      </c>
      <c r="AD28" s="27"/>
      <c r="AE28" s="27">
        <v>150</v>
      </c>
      <c r="AF28" s="27"/>
      <c r="AG28" s="27">
        <v>110</v>
      </c>
      <c r="AH28" s="27"/>
      <c r="AI28" s="27">
        <v>1180</v>
      </c>
      <c r="AJ28" s="27"/>
      <c r="AK28" s="27">
        <v>20</v>
      </c>
      <c r="AL28" s="27"/>
      <c r="AM28" s="27">
        <v>40</v>
      </c>
      <c r="AN28" s="27"/>
      <c r="AO28" s="73"/>
      <c r="AP28" s="27"/>
      <c r="AQ28" s="27"/>
      <c r="AR28" s="27"/>
      <c r="AS28" s="36"/>
      <c r="AT28" s="36"/>
      <c r="AU28" s="36">
        <v>10</v>
      </c>
      <c r="AV28" s="36"/>
      <c r="AW28" s="36">
        <v>540</v>
      </c>
      <c r="AX28" s="36"/>
      <c r="AY28" s="36">
        <v>40</v>
      </c>
      <c r="AZ28" s="36"/>
      <c r="BA28" s="27">
        <v>160</v>
      </c>
      <c r="BB28" s="37"/>
      <c r="BC28" s="27">
        <v>260</v>
      </c>
      <c r="BD28" s="27"/>
      <c r="BE28" s="27"/>
      <c r="BF28" s="28"/>
      <c r="BG28" s="27"/>
      <c r="BH28" s="28"/>
      <c r="BI28" s="73"/>
      <c r="BJ28" s="27"/>
      <c r="BK28" s="73"/>
      <c r="BL28" s="27"/>
      <c r="BM28" s="73"/>
      <c r="BN28" s="27"/>
      <c r="BO28" s="27"/>
      <c r="BP28" s="27"/>
      <c r="BQ28" s="27">
        <v>180</v>
      </c>
      <c r="BR28" s="27"/>
      <c r="BS28" s="27" t="s">
        <v>16</v>
      </c>
      <c r="BT28" s="27"/>
      <c r="BU28" s="27" t="s">
        <v>16</v>
      </c>
      <c r="BV28" s="27"/>
      <c r="BW28" s="73"/>
      <c r="BX28" s="27"/>
      <c r="BY28" s="73"/>
      <c r="BZ28" s="27"/>
      <c r="CA28" s="36">
        <v>450</v>
      </c>
      <c r="CB28" s="36"/>
      <c r="CC28" s="27">
        <v>340</v>
      </c>
      <c r="CD28" s="38"/>
      <c r="CE28" s="36">
        <v>310</v>
      </c>
      <c r="CF28" s="27"/>
      <c r="CG28" s="73"/>
      <c r="CH28" s="27"/>
      <c r="CI28" s="76"/>
      <c r="CJ28" s="36">
        <v>30</v>
      </c>
      <c r="CK28" s="27"/>
      <c r="CL28" s="45"/>
      <c r="CM28" s="45"/>
      <c r="CN28" s="46"/>
      <c r="CO28" s="46"/>
      <c r="CP28" s="46">
        <v>5</v>
      </c>
      <c r="CQ28" s="46"/>
      <c r="CR28" s="46">
        <v>25</v>
      </c>
      <c r="CS28" s="46"/>
      <c r="CT28" s="46">
        <v>300</v>
      </c>
      <c r="CU28" s="46"/>
      <c r="CV28" s="46">
        <v>40</v>
      </c>
      <c r="CW28" s="26"/>
      <c r="CX28" s="47">
        <v>190</v>
      </c>
      <c r="CY28" s="47"/>
      <c r="CZ28" s="47">
        <v>180</v>
      </c>
      <c r="DA28" s="47"/>
      <c r="DB28" s="47">
        <v>79.400000000000006</v>
      </c>
      <c r="DC28" s="47"/>
      <c r="DD28" s="47">
        <v>38.4</v>
      </c>
      <c r="DE28" s="47"/>
      <c r="DF28" s="48">
        <v>57.3</v>
      </c>
      <c r="DG28" s="48"/>
      <c r="DH28" s="34">
        <v>31.3</v>
      </c>
      <c r="DI28" s="34"/>
      <c r="DJ28" s="49"/>
      <c r="DK28" s="49"/>
      <c r="DL28" s="34"/>
      <c r="DM28" s="34"/>
      <c r="DN28" s="34">
        <v>52</v>
      </c>
      <c r="DO28" s="34"/>
      <c r="DP28" s="34">
        <v>10</v>
      </c>
      <c r="DQ28" s="34"/>
      <c r="DR28" s="34">
        <v>63</v>
      </c>
      <c r="DS28" s="34"/>
      <c r="DT28" s="34">
        <v>52</v>
      </c>
      <c r="DU28" s="34"/>
      <c r="DV28" s="34">
        <v>389</v>
      </c>
      <c r="DW28" s="34"/>
      <c r="DX28" s="34">
        <v>359</v>
      </c>
      <c r="DY28" s="34"/>
      <c r="DZ28" s="34">
        <v>187</v>
      </c>
      <c r="EA28" s="34"/>
      <c r="EB28" s="34">
        <v>120</v>
      </c>
      <c r="EC28" s="34"/>
      <c r="ED28" s="34">
        <v>30</v>
      </c>
      <c r="EE28" s="34"/>
      <c r="EF28" s="34"/>
      <c r="EG28" s="34"/>
      <c r="EH28" s="34"/>
      <c r="EI28" s="34"/>
      <c r="EJ28" s="34"/>
      <c r="EK28" s="34"/>
      <c r="EL28" s="34" t="s">
        <v>41</v>
      </c>
      <c r="EM28" s="27"/>
      <c r="EN28" s="27">
        <v>31</v>
      </c>
      <c r="EP28" s="27">
        <v>63</v>
      </c>
      <c r="ER28" s="27">
        <f>AVERAGE(2610, 2480)</f>
        <v>2545</v>
      </c>
      <c r="ES28" s="27" t="s">
        <v>10</v>
      </c>
      <c r="ET28" s="27">
        <v>563</v>
      </c>
      <c r="EU28" s="27"/>
      <c r="EV28" s="27">
        <v>122</v>
      </c>
      <c r="EX28" s="27">
        <v>201</v>
      </c>
      <c r="EZ28" s="27">
        <v>10</v>
      </c>
      <c r="FA28" s="27"/>
      <c r="FB28" s="27">
        <v>109</v>
      </c>
      <c r="FC28" s="27"/>
      <c r="FD28" s="27">
        <v>1050</v>
      </c>
      <c r="FF28" s="27">
        <v>74</v>
      </c>
      <c r="FH28" s="27">
        <v>187</v>
      </c>
      <c r="FJ28" s="27">
        <f>AVERAGE(73, 41)</f>
        <v>57</v>
      </c>
      <c r="FK28" s="27" t="s">
        <v>10</v>
      </c>
      <c r="FL28" s="27">
        <v>10</v>
      </c>
      <c r="FN28" s="27">
        <v>119</v>
      </c>
      <c r="FP28" s="27">
        <v>557</v>
      </c>
      <c r="FQ28" s="27"/>
      <c r="FR28" s="27">
        <v>146</v>
      </c>
      <c r="FS28" s="27"/>
      <c r="FT28" s="27">
        <v>86</v>
      </c>
      <c r="FU28" s="27"/>
      <c r="FV28" s="27">
        <v>74</v>
      </c>
      <c r="FW28" s="27"/>
      <c r="FX28" s="27">
        <v>265</v>
      </c>
      <c r="FY28" s="27"/>
      <c r="FZ28" s="27">
        <v>249</v>
      </c>
      <c r="GA28" s="27"/>
      <c r="GB28" s="27">
        <v>158</v>
      </c>
      <c r="GC28" s="27"/>
      <c r="GD28" s="27">
        <v>74</v>
      </c>
      <c r="GE28" s="27"/>
      <c r="GF28" s="27">
        <v>20</v>
      </c>
      <c r="GG28" s="27"/>
      <c r="GH28" s="27">
        <v>1920</v>
      </c>
      <c r="GI28" s="27"/>
      <c r="GJ28" s="27">
        <v>41</v>
      </c>
      <c r="GK28" s="27"/>
      <c r="GL28" s="73"/>
      <c r="GM28" s="27"/>
      <c r="GN28" s="27">
        <v>185</v>
      </c>
      <c r="GO28" s="27"/>
      <c r="GP28" s="27">
        <v>262</v>
      </c>
      <c r="GQ28" s="27"/>
      <c r="GR28" s="27">
        <v>158</v>
      </c>
      <c r="GS28" s="27"/>
      <c r="GT28" s="27">
        <v>41</v>
      </c>
      <c r="GU28" s="27"/>
      <c r="GV28" s="27">
        <v>108</v>
      </c>
      <c r="GW28" s="27"/>
      <c r="GX28" s="27">
        <v>41</v>
      </c>
      <c r="GY28" s="27"/>
      <c r="GZ28" s="27">
        <v>228</v>
      </c>
      <c r="HA28" s="27" t="s">
        <v>158</v>
      </c>
      <c r="HB28" s="27" t="s">
        <v>16</v>
      </c>
      <c r="HC28" s="27"/>
      <c r="HD28" s="27">
        <v>20</v>
      </c>
      <c r="HE28" s="27"/>
      <c r="HF28" s="27">
        <v>10</v>
      </c>
      <c r="HG28" s="27"/>
      <c r="HH28" s="27">
        <v>189</v>
      </c>
      <c r="HI28" s="27"/>
      <c r="HJ28" s="27">
        <v>122</v>
      </c>
      <c r="HK28" s="27" t="s">
        <v>158</v>
      </c>
      <c r="HL28" s="27">
        <v>141</v>
      </c>
      <c r="HM28" s="27"/>
      <c r="HN28" s="27">
        <v>813</v>
      </c>
      <c r="HO28" s="27"/>
      <c r="HP28" s="27">
        <v>41</v>
      </c>
      <c r="HQ28" s="27"/>
      <c r="HR28" s="27">
        <v>98</v>
      </c>
      <c r="HS28" s="27"/>
      <c r="HT28" s="73"/>
      <c r="HU28" s="27"/>
      <c r="HV28" s="27">
        <v>74</v>
      </c>
      <c r="HW28" s="27"/>
      <c r="HX28" s="27" t="s">
        <v>16</v>
      </c>
      <c r="HZ28" s="27">
        <v>10</v>
      </c>
      <c r="IB28" s="27">
        <v>20</v>
      </c>
      <c r="ID28" s="27">
        <v>20</v>
      </c>
      <c r="IF28" s="27">
        <v>195</v>
      </c>
      <c r="IH28" s="51">
        <v>156</v>
      </c>
      <c r="IJ28" s="73"/>
      <c r="IL28" s="27">
        <v>52</v>
      </c>
      <c r="IM28" s="27"/>
      <c r="IN28" s="51">
        <v>41</v>
      </c>
      <c r="IO28" s="27"/>
      <c r="IP28" s="27">
        <v>161</v>
      </c>
      <c r="IQ28" s="27"/>
      <c r="IR28" s="51">
        <v>20</v>
      </c>
      <c r="IS28" s="27"/>
      <c r="IT28" s="27">
        <v>691</v>
      </c>
      <c r="IU28" s="2" t="s">
        <v>158</v>
      </c>
      <c r="IV28" s="27">
        <v>63</v>
      </c>
      <c r="IW28" s="27"/>
      <c r="IX28" s="27" t="s">
        <v>16</v>
      </c>
      <c r="IY28" s="27"/>
      <c r="IZ28" s="27">
        <v>146</v>
      </c>
      <c r="JA28" s="27"/>
      <c r="JB28" s="27">
        <v>275</v>
      </c>
      <c r="JC28" s="27"/>
      <c r="JD28" s="27">
        <v>110</v>
      </c>
      <c r="JE28" s="27" t="s">
        <v>158</v>
      </c>
      <c r="JF28" s="27">
        <v>86</v>
      </c>
      <c r="JG28" s="27"/>
      <c r="JH28" s="27">
        <v>119</v>
      </c>
      <c r="JI28" s="27"/>
      <c r="JJ28" s="27">
        <v>97</v>
      </c>
      <c r="JK28" s="27"/>
      <c r="JL28" s="27">
        <v>318</v>
      </c>
      <c r="JM28" s="27"/>
      <c r="JN28" s="27">
        <v>52</v>
      </c>
      <c r="JO28" s="27" t="s">
        <v>158</v>
      </c>
      <c r="JP28" s="91">
        <v>189</v>
      </c>
      <c r="JQ28" s="91"/>
      <c r="JR28" s="91">
        <v>63</v>
      </c>
      <c r="JS28" s="91"/>
      <c r="JT28" s="91">
        <v>63</v>
      </c>
      <c r="JU28" s="91"/>
      <c r="JV28" s="91" t="s">
        <v>16</v>
      </c>
      <c r="JW28" s="91"/>
      <c r="JX28" s="91">
        <v>74</v>
      </c>
      <c r="JY28" s="91"/>
      <c r="JZ28" s="91">
        <v>336</v>
      </c>
      <c r="KA28" s="91"/>
      <c r="KB28" s="91">
        <v>373</v>
      </c>
      <c r="KC28" s="91"/>
      <c r="KD28" s="91">
        <v>110</v>
      </c>
      <c r="KE28" s="91" t="s">
        <v>158</v>
      </c>
      <c r="KF28" s="91">
        <v>52</v>
      </c>
      <c r="KG28" s="91"/>
      <c r="KH28" s="91">
        <v>20</v>
      </c>
      <c r="KI28" s="91"/>
      <c r="KJ28" s="91">
        <v>464</v>
      </c>
      <c r="KK28" s="91"/>
      <c r="KL28" s="92"/>
      <c r="KM28" s="91"/>
      <c r="KN28" s="79"/>
      <c r="KO28" s="26"/>
      <c r="KP28" s="26">
        <v>134</v>
      </c>
      <c r="KQ28" s="26" t="s">
        <v>158</v>
      </c>
      <c r="KR28" s="26">
        <v>10</v>
      </c>
      <c r="KS28" s="26"/>
      <c r="KT28" s="26">
        <v>121</v>
      </c>
      <c r="KU28" s="26"/>
      <c r="KV28" s="47">
        <v>228</v>
      </c>
      <c r="KW28" s="26"/>
      <c r="KX28" s="26">
        <v>74</v>
      </c>
      <c r="KY28" s="26"/>
      <c r="KZ28" s="26">
        <v>97</v>
      </c>
      <c r="LA28" s="26"/>
      <c r="LB28" s="26">
        <v>63</v>
      </c>
      <c r="LC28" s="26"/>
      <c r="LD28" s="26">
        <v>30</v>
      </c>
      <c r="LE28" s="26"/>
      <c r="LF28" s="26">
        <v>20</v>
      </c>
      <c r="LG28" s="26"/>
      <c r="LH28" s="26">
        <v>1790</v>
      </c>
      <c r="LI28" s="26"/>
      <c r="LJ28" s="27">
        <v>364</v>
      </c>
      <c r="LK28" s="27"/>
      <c r="LL28" s="27">
        <v>74</v>
      </c>
      <c r="LM28" s="27"/>
      <c r="LN28" s="27">
        <v>395</v>
      </c>
      <c r="LO28" s="27"/>
      <c r="LP28" s="27">
        <v>110</v>
      </c>
      <c r="LQ28" s="27"/>
      <c r="LR28" s="27">
        <v>74</v>
      </c>
      <c r="LS28" s="27"/>
      <c r="LT28" s="27">
        <v>63</v>
      </c>
      <c r="LU28" s="27"/>
      <c r="LV28" s="73"/>
      <c r="LW28" s="27"/>
      <c r="LX28" s="27">
        <v>20</v>
      </c>
      <c r="LY28" s="27"/>
      <c r="LZ28" s="27">
        <v>399</v>
      </c>
      <c r="MA28" s="27"/>
      <c r="MB28" s="27">
        <v>228</v>
      </c>
      <c r="MC28" s="27"/>
      <c r="MD28" s="27">
        <v>41</v>
      </c>
      <c r="ME28" s="27"/>
      <c r="MF28" s="27">
        <v>269</v>
      </c>
      <c r="MH28" s="115">
        <v>41</v>
      </c>
      <c r="MJ28" s="115">
        <v>31</v>
      </c>
      <c r="ML28" s="115">
        <v>63</v>
      </c>
      <c r="MN28" s="115">
        <v>41</v>
      </c>
      <c r="MO28" s="2" t="s">
        <v>158</v>
      </c>
      <c r="MP28" s="115">
        <v>122</v>
      </c>
      <c r="MR28" s="115">
        <v>613</v>
      </c>
      <c r="MS28" s="2" t="s">
        <v>158</v>
      </c>
      <c r="MT28" s="115">
        <v>63</v>
      </c>
      <c r="MV28" s="115">
        <v>10</v>
      </c>
      <c r="MX28" s="115">
        <v>52</v>
      </c>
      <c r="MZ28" s="115">
        <v>115</v>
      </c>
      <c r="NB28" s="115">
        <v>98</v>
      </c>
      <c r="NC28" s="2" t="s">
        <v>158</v>
      </c>
      <c r="ND28" s="115">
        <v>74</v>
      </c>
    </row>
    <row r="29" spans="1:369" ht="15" customHeight="1" x14ac:dyDescent="0.35">
      <c r="A29" s="18" t="s">
        <v>61</v>
      </c>
      <c r="B29" s="18" t="s">
        <v>62</v>
      </c>
      <c r="C29" s="18" t="s">
        <v>122</v>
      </c>
      <c r="D29" s="19">
        <v>62.1</v>
      </c>
      <c r="E29" s="27">
        <v>230</v>
      </c>
      <c r="F29" s="27"/>
      <c r="G29" s="27">
        <v>370</v>
      </c>
      <c r="H29" s="28"/>
      <c r="I29" s="27">
        <v>360</v>
      </c>
      <c r="J29" s="27"/>
      <c r="K29" s="27">
        <v>410</v>
      </c>
      <c r="L29" s="27"/>
      <c r="M29" s="27">
        <v>130</v>
      </c>
      <c r="N29" s="27"/>
      <c r="O29" s="27">
        <v>200</v>
      </c>
      <c r="P29" s="27"/>
      <c r="Q29" s="27">
        <v>270</v>
      </c>
      <c r="R29" s="27"/>
      <c r="S29" s="27"/>
      <c r="T29" s="27"/>
      <c r="U29" s="27"/>
      <c r="V29" s="27"/>
      <c r="W29" s="27">
        <v>10</v>
      </c>
      <c r="X29" s="27"/>
      <c r="Y29" s="27">
        <v>30</v>
      </c>
      <c r="Z29" s="27"/>
      <c r="AA29" s="27">
        <v>60</v>
      </c>
      <c r="AB29" s="27"/>
      <c r="AC29" s="27">
        <v>60</v>
      </c>
      <c r="AD29" s="27"/>
      <c r="AE29" s="27">
        <v>150</v>
      </c>
      <c r="AF29" s="27"/>
      <c r="AG29" s="27">
        <v>130</v>
      </c>
      <c r="AH29" s="27"/>
      <c r="AI29" s="27">
        <v>360</v>
      </c>
      <c r="AJ29" s="27"/>
      <c r="AK29" s="27" t="s">
        <v>16</v>
      </c>
      <c r="AL29" s="27" t="s">
        <v>10</v>
      </c>
      <c r="AM29" s="27">
        <v>60</v>
      </c>
      <c r="AN29" s="27"/>
      <c r="AO29" s="27">
        <v>320</v>
      </c>
      <c r="AP29" s="27"/>
      <c r="AQ29" s="27"/>
      <c r="AR29" s="27"/>
      <c r="AS29" s="36"/>
      <c r="AT29" s="36"/>
      <c r="AU29" s="36">
        <v>30</v>
      </c>
      <c r="AV29" s="36"/>
      <c r="AW29" s="36">
        <v>790</v>
      </c>
      <c r="AX29" s="36"/>
      <c r="AY29" s="36">
        <v>100</v>
      </c>
      <c r="AZ29" s="36"/>
      <c r="BA29" s="27">
        <v>120</v>
      </c>
      <c r="BB29" s="37"/>
      <c r="BC29" s="27">
        <v>180</v>
      </c>
      <c r="BD29" s="27"/>
      <c r="BE29" s="27"/>
      <c r="BF29" s="28"/>
      <c r="BG29" s="27"/>
      <c r="BH29" s="28"/>
      <c r="BI29" s="27">
        <v>150</v>
      </c>
      <c r="BJ29" s="27"/>
      <c r="BK29" s="27">
        <v>50</v>
      </c>
      <c r="BL29" s="27"/>
      <c r="BM29" s="73"/>
      <c r="BN29" s="27"/>
      <c r="BO29" s="27"/>
      <c r="BP29" s="27"/>
      <c r="BQ29" s="27">
        <v>190</v>
      </c>
      <c r="BR29" s="27"/>
      <c r="BS29" s="27">
        <v>20</v>
      </c>
      <c r="BT29" s="27"/>
      <c r="BU29" s="27">
        <v>10</v>
      </c>
      <c r="BV29" s="27"/>
      <c r="BW29" s="27">
        <v>40</v>
      </c>
      <c r="BX29" s="27"/>
      <c r="BY29" s="27">
        <v>430</v>
      </c>
      <c r="BZ29" s="27"/>
      <c r="CA29" s="36">
        <v>1490</v>
      </c>
      <c r="CB29" s="36"/>
      <c r="CC29" s="27">
        <f>AVERAGE(330,410)</f>
        <v>370</v>
      </c>
      <c r="CD29" s="27" t="s">
        <v>10</v>
      </c>
      <c r="CE29" s="36">
        <v>190</v>
      </c>
      <c r="CF29" s="27"/>
      <c r="CG29" s="27">
        <v>280</v>
      </c>
      <c r="CH29" s="27"/>
      <c r="CI29" s="31" t="s">
        <v>16</v>
      </c>
      <c r="CJ29" s="76"/>
      <c r="CK29" s="27"/>
      <c r="CL29" s="45"/>
      <c r="CM29" s="45"/>
      <c r="CN29" s="46"/>
      <c r="CO29" s="46"/>
      <c r="CP29" s="46" t="s">
        <v>29</v>
      </c>
      <c r="CQ29" s="46"/>
      <c r="CR29" s="77"/>
      <c r="CS29" s="46"/>
      <c r="CT29" s="46">
        <v>900</v>
      </c>
      <c r="CU29" s="46"/>
      <c r="CV29" s="46">
        <v>240</v>
      </c>
      <c r="CW29" s="26"/>
      <c r="CX29" s="47">
        <v>200</v>
      </c>
      <c r="CY29" s="47"/>
      <c r="CZ29" s="47">
        <v>380</v>
      </c>
      <c r="DA29" s="47"/>
      <c r="DB29" s="47">
        <v>147</v>
      </c>
      <c r="DC29" s="47"/>
      <c r="DD29" s="47">
        <v>73.3</v>
      </c>
      <c r="DE29" s="47"/>
      <c r="DF29" s="48">
        <v>68.900000000000006</v>
      </c>
      <c r="DG29" s="48"/>
      <c r="DH29" s="34">
        <v>21.3</v>
      </c>
      <c r="DI29" s="34"/>
      <c r="DJ29" s="49"/>
      <c r="DK29" s="49"/>
      <c r="DL29" s="34"/>
      <c r="DM29" s="34"/>
      <c r="DN29" s="34" t="s">
        <v>16</v>
      </c>
      <c r="DO29" s="34"/>
      <c r="DP29" s="81"/>
      <c r="DQ29" s="34"/>
      <c r="DR29" s="34">
        <v>52</v>
      </c>
      <c r="DS29" s="34"/>
      <c r="DT29" s="34">
        <v>171</v>
      </c>
      <c r="DU29" s="34"/>
      <c r="DV29" s="34">
        <v>272</v>
      </c>
      <c r="DW29" s="34"/>
      <c r="DX29" s="34">
        <v>145</v>
      </c>
      <c r="DY29" s="34"/>
      <c r="DZ29" s="34">
        <v>221</v>
      </c>
      <c r="EA29" s="34"/>
      <c r="EB29" s="34">
        <f>AVERAGE(52,109)</f>
        <v>80.5</v>
      </c>
      <c r="EC29" s="34" t="s">
        <v>10</v>
      </c>
      <c r="ED29" s="34">
        <v>41</v>
      </c>
      <c r="EE29" s="34"/>
      <c r="EF29" s="34"/>
      <c r="EG29" s="34"/>
      <c r="EH29" s="34"/>
      <c r="EI29" s="34"/>
      <c r="EJ29" s="34"/>
      <c r="EK29" s="34"/>
      <c r="EL29" s="34" t="s">
        <v>41</v>
      </c>
      <c r="EM29" s="27"/>
      <c r="EN29" s="27">
        <v>10</v>
      </c>
      <c r="EP29" s="27">
        <v>52</v>
      </c>
      <c r="ER29" s="27">
        <v>2220</v>
      </c>
      <c r="ES29" s="27"/>
      <c r="ET29" s="27">
        <v>650</v>
      </c>
      <c r="EU29" s="27"/>
      <c r="EV29" s="27">
        <f>(146+242)/2</f>
        <v>194</v>
      </c>
      <c r="EW29" s="27" t="s">
        <v>10</v>
      </c>
      <c r="EX29" s="27">
        <v>95</v>
      </c>
      <c r="EZ29" s="27">
        <v>10</v>
      </c>
      <c r="FA29" s="27"/>
      <c r="FB29" s="27">
        <v>97</v>
      </c>
      <c r="FC29" s="27"/>
      <c r="FD29" s="27">
        <v>733</v>
      </c>
      <c r="FF29" s="27">
        <v>105</v>
      </c>
      <c r="FH29" s="27">
        <f>AVERAGE(74,132)</f>
        <v>103</v>
      </c>
      <c r="FI29" s="27" t="s">
        <v>10</v>
      </c>
      <c r="FJ29" s="27">
        <v>97</v>
      </c>
      <c r="FL29" s="27">
        <v>31</v>
      </c>
      <c r="FN29" s="73" t="s">
        <v>6</v>
      </c>
      <c r="FP29" s="27">
        <v>1480</v>
      </c>
      <c r="FQ29" s="27"/>
      <c r="FR29" s="27">
        <v>122</v>
      </c>
      <c r="FS29" s="27"/>
      <c r="FT29" s="27">
        <v>74</v>
      </c>
      <c r="FU29" s="27"/>
      <c r="FV29" s="27">
        <v>119</v>
      </c>
      <c r="FW29" s="27"/>
      <c r="FX29" s="27">
        <v>249</v>
      </c>
      <c r="FY29" s="27"/>
      <c r="FZ29" s="27">
        <v>197</v>
      </c>
      <c r="GA29" s="27"/>
      <c r="GB29" s="27">
        <f>AVERAGE(108,122)</f>
        <v>115</v>
      </c>
      <c r="GC29" s="27" t="s">
        <v>10</v>
      </c>
      <c r="GD29" s="73"/>
      <c r="GE29" s="27"/>
      <c r="GF29" s="27">
        <v>20</v>
      </c>
      <c r="GG29" s="27"/>
      <c r="GH29" s="27">
        <v>2610</v>
      </c>
      <c r="GI29" s="27"/>
      <c r="GJ29" s="73"/>
      <c r="GK29" s="27"/>
      <c r="GL29" s="27">
        <v>146</v>
      </c>
      <c r="GM29" s="27"/>
      <c r="GN29" s="27">
        <v>228</v>
      </c>
      <c r="GO29" s="27" t="s">
        <v>158</v>
      </c>
      <c r="GP29" s="27">
        <v>464</v>
      </c>
      <c r="GQ29" s="27"/>
      <c r="GR29" s="27">
        <v>384</v>
      </c>
      <c r="GS29" s="27"/>
      <c r="GT29" s="27">
        <v>121</v>
      </c>
      <c r="GU29" s="27"/>
      <c r="GV29" s="27">
        <v>20</v>
      </c>
      <c r="GW29" s="27"/>
      <c r="GX29" s="27" t="s">
        <v>16</v>
      </c>
      <c r="GY29" s="27"/>
      <c r="GZ29" s="27">
        <v>305</v>
      </c>
      <c r="HA29" s="27"/>
      <c r="HB29" s="27">
        <v>20</v>
      </c>
      <c r="HC29" s="27"/>
      <c r="HD29" s="27">
        <v>20</v>
      </c>
      <c r="HE29" s="27"/>
      <c r="HF29" s="27">
        <v>63</v>
      </c>
      <c r="HG29" s="27"/>
      <c r="HH29" s="27">
        <v>185</v>
      </c>
      <c r="HI29" s="27"/>
      <c r="HJ29" s="27">
        <v>201</v>
      </c>
      <c r="HK29" s="27"/>
      <c r="HL29" s="27">
        <v>201</v>
      </c>
      <c r="HM29" s="27" t="s">
        <v>158</v>
      </c>
      <c r="HN29" s="27">
        <v>4610</v>
      </c>
      <c r="HO29" s="27"/>
      <c r="HP29" s="27">
        <v>20</v>
      </c>
      <c r="HQ29" s="27"/>
      <c r="HR29" s="27">
        <v>74</v>
      </c>
      <c r="HS29" s="27"/>
      <c r="HT29" s="27">
        <v>20</v>
      </c>
      <c r="HU29" s="27"/>
      <c r="HV29" s="27">
        <v>10</v>
      </c>
      <c r="HW29" s="27"/>
      <c r="HX29" s="27">
        <v>20</v>
      </c>
      <c r="HY29" s="2" t="s">
        <v>158</v>
      </c>
      <c r="HZ29" s="27">
        <v>31</v>
      </c>
      <c r="IB29" s="27">
        <v>20</v>
      </c>
      <c r="ID29" s="27" t="s">
        <v>16</v>
      </c>
      <c r="IF29" s="27">
        <v>187</v>
      </c>
      <c r="IH29" s="51">
        <v>146</v>
      </c>
      <c r="IJ29" s="27">
        <v>183</v>
      </c>
      <c r="IL29" s="51">
        <v>161</v>
      </c>
      <c r="IM29" s="27" t="s">
        <v>158</v>
      </c>
      <c r="IN29" s="51">
        <v>86</v>
      </c>
      <c r="IO29" s="27"/>
      <c r="IP29" s="27">
        <v>74</v>
      </c>
      <c r="IQ29" s="27"/>
      <c r="IR29" s="51" t="s">
        <v>16</v>
      </c>
      <c r="IS29" s="27"/>
      <c r="IT29" s="27">
        <v>601</v>
      </c>
      <c r="IV29" s="27">
        <v>41</v>
      </c>
      <c r="IW29" s="27" t="s">
        <v>158</v>
      </c>
      <c r="IX29" s="27">
        <v>10</v>
      </c>
      <c r="IY29" s="27"/>
      <c r="IZ29" s="27">
        <v>74</v>
      </c>
      <c r="JA29" s="27"/>
      <c r="JB29" s="27">
        <v>121</v>
      </c>
      <c r="JC29" s="27"/>
      <c r="JD29" s="27">
        <v>98</v>
      </c>
      <c r="JE29" s="27"/>
      <c r="JF29" s="27">
        <v>52</v>
      </c>
      <c r="JG29" s="27" t="s">
        <v>158</v>
      </c>
      <c r="JH29" s="27">
        <v>10</v>
      </c>
      <c r="JI29" s="27"/>
      <c r="JJ29" s="27">
        <v>30</v>
      </c>
      <c r="JK29" s="27"/>
      <c r="JL29" s="27">
        <v>211</v>
      </c>
      <c r="JM29" s="27"/>
      <c r="JN29" s="27">
        <v>63</v>
      </c>
      <c r="JO29" s="27"/>
      <c r="JP29" s="91">
        <v>199</v>
      </c>
      <c r="JQ29" s="91"/>
      <c r="JR29" s="91">
        <v>41</v>
      </c>
      <c r="JS29" s="91"/>
      <c r="JT29" s="91">
        <v>52</v>
      </c>
      <c r="JU29" s="91"/>
      <c r="JV29" s="91" t="s">
        <v>16</v>
      </c>
      <c r="JW29" s="91"/>
      <c r="JX29" s="91">
        <v>173</v>
      </c>
      <c r="JY29" s="91"/>
      <c r="JZ29" s="91">
        <v>386</v>
      </c>
      <c r="KA29" s="91"/>
      <c r="KB29" s="91">
        <v>798</v>
      </c>
      <c r="KC29" s="91"/>
      <c r="KD29" s="91">
        <v>323</v>
      </c>
      <c r="KE29" s="91"/>
      <c r="KF29" s="91">
        <v>74</v>
      </c>
      <c r="KG29" s="91" t="s">
        <v>158</v>
      </c>
      <c r="KH29" s="91">
        <v>119</v>
      </c>
      <c r="KI29" s="91"/>
      <c r="KJ29" s="91">
        <v>1020</v>
      </c>
      <c r="KK29" s="91"/>
      <c r="KL29" s="91">
        <v>201</v>
      </c>
      <c r="KM29" s="91"/>
      <c r="KN29" s="26">
        <v>74</v>
      </c>
      <c r="KO29" s="26"/>
      <c r="KP29" s="26">
        <v>110</v>
      </c>
      <c r="KQ29" s="26"/>
      <c r="KR29" s="26">
        <v>20</v>
      </c>
      <c r="KS29" s="26"/>
      <c r="KT29" s="26">
        <v>108</v>
      </c>
      <c r="KU29" s="26" t="s">
        <v>158</v>
      </c>
      <c r="KV29" s="47">
        <v>223</v>
      </c>
      <c r="KW29" s="26"/>
      <c r="KX29" s="26">
        <v>135</v>
      </c>
      <c r="KY29" s="26"/>
      <c r="KZ29" s="26">
        <v>41</v>
      </c>
      <c r="LA29" s="26"/>
      <c r="LB29" s="26">
        <v>10</v>
      </c>
      <c r="LC29" s="26"/>
      <c r="LD29" s="26">
        <v>10</v>
      </c>
      <c r="LE29" s="26"/>
      <c r="LF29" s="26">
        <v>10</v>
      </c>
      <c r="LG29" s="26" t="s">
        <v>158</v>
      </c>
      <c r="LH29" s="26">
        <v>63</v>
      </c>
      <c r="LI29" s="26"/>
      <c r="LJ29" s="27">
        <v>487</v>
      </c>
      <c r="LK29" s="27"/>
      <c r="LL29" s="27">
        <v>31</v>
      </c>
      <c r="LM29" s="27"/>
      <c r="LN29" s="27">
        <v>131</v>
      </c>
      <c r="LO29" s="27"/>
      <c r="LP29" s="27">
        <v>110</v>
      </c>
      <c r="LQ29" s="27"/>
      <c r="LR29" s="27">
        <v>63</v>
      </c>
      <c r="LS29" s="27"/>
      <c r="LT29" s="27">
        <v>74</v>
      </c>
      <c r="LU29" s="27"/>
      <c r="LV29" s="27">
        <v>323</v>
      </c>
      <c r="LW29" s="27"/>
      <c r="LX29" s="27">
        <v>122</v>
      </c>
      <c r="LY29" s="27"/>
      <c r="LZ29" s="27">
        <v>110</v>
      </c>
      <c r="MA29" s="27"/>
      <c r="MB29" s="27">
        <v>1150</v>
      </c>
      <c r="MC29" s="27"/>
      <c r="MD29" s="27">
        <v>10</v>
      </c>
      <c r="ME29" s="27"/>
      <c r="MF29" s="27">
        <v>529</v>
      </c>
      <c r="MH29" s="115">
        <v>52</v>
      </c>
      <c r="MJ29" s="115">
        <v>20</v>
      </c>
      <c r="ML29" s="115">
        <v>134</v>
      </c>
      <c r="MN29" s="115">
        <v>20</v>
      </c>
      <c r="MP29" s="115">
        <v>189</v>
      </c>
      <c r="MR29" s="115">
        <v>512</v>
      </c>
      <c r="MT29" s="115">
        <v>52</v>
      </c>
      <c r="MV29" s="115">
        <v>41</v>
      </c>
      <c r="MX29" s="115">
        <v>51</v>
      </c>
      <c r="MZ29" s="115">
        <v>52</v>
      </c>
      <c r="NA29" s="2" t="s">
        <v>158</v>
      </c>
      <c r="NB29" s="115">
        <v>86</v>
      </c>
      <c r="ND29" s="115">
        <v>85</v>
      </c>
    </row>
    <row r="30" spans="1:369" ht="15" customHeight="1" x14ac:dyDescent="0.35">
      <c r="A30" s="18" t="s">
        <v>63</v>
      </c>
      <c r="B30" s="18" t="s">
        <v>64</v>
      </c>
      <c r="C30" s="25" t="s">
        <v>55</v>
      </c>
      <c r="D30" s="19">
        <v>63.5</v>
      </c>
      <c r="E30" s="27">
        <v>40</v>
      </c>
      <c r="F30" s="27"/>
      <c r="G30" s="27">
        <v>40</v>
      </c>
      <c r="H30" s="28"/>
      <c r="I30" s="27">
        <v>150</v>
      </c>
      <c r="J30" s="27"/>
      <c r="K30" s="27">
        <v>110</v>
      </c>
      <c r="L30" s="27"/>
      <c r="M30" s="27">
        <v>40</v>
      </c>
      <c r="N30" s="27"/>
      <c r="O30" s="27">
        <v>160</v>
      </c>
      <c r="P30" s="27"/>
      <c r="Q30" s="27">
        <v>400</v>
      </c>
      <c r="R30" s="27"/>
      <c r="S30" s="27"/>
      <c r="T30" s="27"/>
      <c r="U30" s="27"/>
      <c r="V30" s="27"/>
      <c r="W30" s="73"/>
      <c r="X30" s="27"/>
      <c r="Y30" s="27">
        <v>20</v>
      </c>
      <c r="Z30" s="27"/>
      <c r="AA30" s="27">
        <v>60</v>
      </c>
      <c r="AB30" s="27"/>
      <c r="AC30" s="27">
        <v>170</v>
      </c>
      <c r="AD30" s="27"/>
      <c r="AE30" s="27">
        <v>180</v>
      </c>
      <c r="AF30" s="27"/>
      <c r="AG30" s="27">
        <v>940</v>
      </c>
      <c r="AH30" s="27"/>
      <c r="AI30" s="73" t="s">
        <v>6</v>
      </c>
      <c r="AJ30" s="27"/>
      <c r="AK30" s="27" t="s">
        <v>16</v>
      </c>
      <c r="AL30" s="27"/>
      <c r="AM30" s="27">
        <f>AVERAGE(50,50)</f>
        <v>50</v>
      </c>
      <c r="AN30" s="27" t="s">
        <v>10</v>
      </c>
      <c r="AO30" s="73"/>
      <c r="AP30" s="27"/>
      <c r="AQ30" s="27"/>
      <c r="AR30" s="27"/>
      <c r="AS30" s="36"/>
      <c r="AT30" s="36"/>
      <c r="AU30" s="36">
        <v>10</v>
      </c>
      <c r="AV30" s="36"/>
      <c r="AW30" s="36">
        <v>2200</v>
      </c>
      <c r="AX30" s="36"/>
      <c r="AY30" s="74"/>
      <c r="AZ30" s="36"/>
      <c r="BA30" s="27">
        <v>90</v>
      </c>
      <c r="BB30" s="37"/>
      <c r="BC30" s="27">
        <v>200</v>
      </c>
      <c r="BD30" s="27"/>
      <c r="BE30" s="27"/>
      <c r="BF30" s="28"/>
      <c r="BG30" s="27"/>
      <c r="BH30" s="28"/>
      <c r="BI30" s="27">
        <v>660</v>
      </c>
      <c r="BJ30" s="27"/>
      <c r="BK30" s="27">
        <v>40</v>
      </c>
      <c r="BL30" s="27"/>
      <c r="BM30" s="73"/>
      <c r="BN30" s="27"/>
      <c r="BO30" s="27"/>
      <c r="BP30" s="27"/>
      <c r="BQ30" s="73"/>
      <c r="BR30" s="27"/>
      <c r="BS30" s="73"/>
      <c r="BT30" s="27"/>
      <c r="BU30" s="27">
        <v>230</v>
      </c>
      <c r="BV30" s="27"/>
      <c r="BW30" s="27">
        <v>840</v>
      </c>
      <c r="BX30" s="27"/>
      <c r="BY30" s="27">
        <v>1700</v>
      </c>
      <c r="BZ30" s="27"/>
      <c r="CA30" s="36">
        <v>117</v>
      </c>
      <c r="CB30" s="36"/>
      <c r="CC30" s="27">
        <v>390</v>
      </c>
      <c r="CD30" s="38"/>
      <c r="CE30" s="36">
        <v>3690</v>
      </c>
      <c r="CF30" s="27"/>
      <c r="CG30" s="27">
        <v>230</v>
      </c>
      <c r="CH30" s="27"/>
      <c r="CI30" s="31">
        <v>40</v>
      </c>
      <c r="CJ30" s="76"/>
      <c r="CK30" s="27"/>
      <c r="CL30" s="45"/>
      <c r="CM30" s="45"/>
      <c r="CN30" s="46"/>
      <c r="CO30" s="46"/>
      <c r="CP30" s="46">
        <v>35</v>
      </c>
      <c r="CQ30" s="46"/>
      <c r="CR30" s="46">
        <f>AVERAGE(35,20)</f>
        <v>27.5</v>
      </c>
      <c r="CS30" s="46" t="s">
        <v>10</v>
      </c>
      <c r="CT30" s="77"/>
      <c r="CU30" s="46"/>
      <c r="CV30" s="46">
        <v>70</v>
      </c>
      <c r="CW30" s="26"/>
      <c r="CX30" s="47">
        <v>320</v>
      </c>
      <c r="CY30" s="47"/>
      <c r="CZ30" s="47">
        <v>640</v>
      </c>
      <c r="DA30" s="47"/>
      <c r="DB30" s="47">
        <v>111</v>
      </c>
      <c r="DC30" s="47"/>
      <c r="DD30" s="79"/>
      <c r="DE30" s="47"/>
      <c r="DF30" s="48">
        <v>101</v>
      </c>
      <c r="DG30" s="48"/>
      <c r="DH30" s="81"/>
      <c r="DI30" s="34"/>
      <c r="DJ30" s="49"/>
      <c r="DK30" s="49"/>
      <c r="DL30" s="34"/>
      <c r="DM30" s="34"/>
      <c r="DN30" s="34">
        <v>10</v>
      </c>
      <c r="DO30" s="34"/>
      <c r="DP30" s="34">
        <v>20</v>
      </c>
      <c r="DQ30" s="34"/>
      <c r="DR30" s="34">
        <v>41</v>
      </c>
      <c r="DS30" s="34"/>
      <c r="DT30" s="34">
        <v>160</v>
      </c>
      <c r="DU30" s="34"/>
      <c r="DV30" s="34">
        <v>63</v>
      </c>
      <c r="DW30" s="34"/>
      <c r="DX30" s="34">
        <v>74</v>
      </c>
      <c r="DY30" s="34"/>
      <c r="DZ30" s="34">
        <v>110</v>
      </c>
      <c r="EA30" s="34"/>
      <c r="EB30" s="34">
        <v>20</v>
      </c>
      <c r="EC30" s="34"/>
      <c r="ED30" s="34">
        <f>(5+20)/2</f>
        <v>12.5</v>
      </c>
      <c r="EE30" s="34" t="s">
        <v>10</v>
      </c>
      <c r="EF30" s="34"/>
      <c r="EG30" s="34"/>
      <c r="EH30" s="34"/>
      <c r="EI30" s="34"/>
      <c r="EJ30" s="34"/>
      <c r="EK30" s="34"/>
      <c r="EL30" s="34">
        <v>10</v>
      </c>
      <c r="EM30" s="27"/>
      <c r="EN30" s="27" t="s">
        <v>41</v>
      </c>
      <c r="EP30" s="27">
        <v>63</v>
      </c>
      <c r="ER30" s="27">
        <v>3650</v>
      </c>
      <c r="ES30" s="27"/>
      <c r="ET30" s="27">
        <v>240</v>
      </c>
      <c r="EU30" s="27"/>
      <c r="EV30" s="27">
        <v>216</v>
      </c>
      <c r="EX30" s="27">
        <f>AVERAGE(246,175)</f>
        <v>210.5</v>
      </c>
      <c r="EY30" s="27" t="s">
        <v>10</v>
      </c>
      <c r="EZ30" s="27">
        <v>364</v>
      </c>
      <c r="FA30" s="27"/>
      <c r="FB30" s="27">
        <v>98</v>
      </c>
      <c r="FC30" s="27"/>
      <c r="FD30" s="27">
        <v>428</v>
      </c>
      <c r="FF30" s="27" t="s">
        <v>109</v>
      </c>
      <c r="FH30" s="27" t="s">
        <v>109</v>
      </c>
      <c r="FJ30" s="27">
        <v>63</v>
      </c>
      <c r="FK30" s="27" t="s">
        <v>130</v>
      </c>
      <c r="FL30" s="27">
        <v>20</v>
      </c>
      <c r="FN30" s="27">
        <v>52</v>
      </c>
      <c r="FO30" s="27" t="s">
        <v>130</v>
      </c>
      <c r="FP30" s="27">
        <v>309</v>
      </c>
      <c r="FQ30" s="27"/>
      <c r="FR30" s="27">
        <v>282</v>
      </c>
      <c r="FS30" s="27"/>
      <c r="FT30" s="27">
        <v>262</v>
      </c>
      <c r="FU30" s="27"/>
      <c r="FV30" s="27">
        <v>173</v>
      </c>
      <c r="FW30" s="27"/>
      <c r="FX30" s="27">
        <v>173</v>
      </c>
      <c r="FY30" s="27"/>
      <c r="FZ30" s="27">
        <v>336</v>
      </c>
      <c r="GA30" s="27"/>
      <c r="GB30" s="27">
        <v>160</v>
      </c>
      <c r="GC30" s="27"/>
      <c r="GD30" s="73"/>
      <c r="GE30" s="27"/>
      <c r="GF30" s="73"/>
      <c r="GG30" s="27"/>
      <c r="GH30" s="27">
        <v>2280</v>
      </c>
      <c r="GI30" s="27"/>
      <c r="GJ30" s="27">
        <v>10</v>
      </c>
      <c r="GK30" s="27"/>
      <c r="GL30" s="27">
        <v>98</v>
      </c>
      <c r="GM30" s="27"/>
      <c r="GN30" s="27">
        <v>275</v>
      </c>
      <c r="GO30" s="27"/>
      <c r="GP30" s="27">
        <v>336</v>
      </c>
      <c r="GQ30" s="27" t="s">
        <v>158</v>
      </c>
      <c r="GR30" s="27">
        <v>379</v>
      </c>
      <c r="GS30" s="27"/>
      <c r="GT30" s="27">
        <v>52</v>
      </c>
      <c r="GU30" s="27"/>
      <c r="GV30" s="27">
        <v>96</v>
      </c>
      <c r="GW30" s="27"/>
      <c r="GX30" s="27">
        <v>52</v>
      </c>
      <c r="GY30" s="27"/>
      <c r="GZ30" s="27">
        <v>278</v>
      </c>
      <c r="HA30" s="27"/>
      <c r="HB30" s="73"/>
      <c r="HC30" s="27"/>
      <c r="HD30" s="27">
        <v>31</v>
      </c>
      <c r="HE30" s="27"/>
      <c r="HF30" s="27">
        <v>41</v>
      </c>
      <c r="HG30" s="27"/>
      <c r="HH30" s="27">
        <v>146</v>
      </c>
      <c r="HI30" s="27"/>
      <c r="HJ30" s="27">
        <v>199</v>
      </c>
      <c r="HK30" s="27"/>
      <c r="HL30" s="27">
        <v>156</v>
      </c>
      <c r="HM30" s="27"/>
      <c r="HN30" s="27">
        <v>1720</v>
      </c>
      <c r="HO30" s="27" t="s">
        <v>158</v>
      </c>
      <c r="HP30" s="27">
        <v>158</v>
      </c>
      <c r="HQ30" s="27"/>
      <c r="HR30" s="73"/>
      <c r="HS30" s="27"/>
      <c r="HT30" s="27">
        <v>20</v>
      </c>
      <c r="HU30" s="27"/>
      <c r="HV30" s="27">
        <v>73</v>
      </c>
      <c r="HW30" s="27"/>
      <c r="HX30" s="27">
        <v>10</v>
      </c>
      <c r="HZ30" s="27">
        <v>10</v>
      </c>
      <c r="IA30" s="2" t="s">
        <v>158</v>
      </c>
      <c r="IB30" s="27">
        <v>20</v>
      </c>
      <c r="ID30" s="27">
        <v>41</v>
      </c>
      <c r="IF30" s="27">
        <v>404</v>
      </c>
      <c r="IH30" s="51">
        <v>161</v>
      </c>
      <c r="IJ30" s="27">
        <v>134</v>
      </c>
      <c r="IL30" s="27">
        <v>86</v>
      </c>
      <c r="IM30" s="27"/>
      <c r="IN30" s="51">
        <v>86</v>
      </c>
      <c r="IO30" s="27" t="s">
        <v>158</v>
      </c>
      <c r="IP30" s="27">
        <v>98</v>
      </c>
      <c r="IQ30" s="27"/>
      <c r="IR30" s="51">
        <v>20</v>
      </c>
      <c r="IS30" s="27"/>
      <c r="IT30" s="27">
        <v>413</v>
      </c>
      <c r="IV30" s="27">
        <v>41</v>
      </c>
      <c r="IW30" s="27"/>
      <c r="IX30" s="27">
        <v>20</v>
      </c>
      <c r="IY30" s="27"/>
      <c r="IZ30" s="27">
        <v>86</v>
      </c>
      <c r="JA30" s="27"/>
      <c r="JB30" s="27">
        <v>85</v>
      </c>
      <c r="JC30" s="27"/>
      <c r="JD30" s="27">
        <v>148</v>
      </c>
      <c r="JE30" s="27"/>
      <c r="JF30" s="27">
        <v>173</v>
      </c>
      <c r="JG30" s="27"/>
      <c r="JH30" s="27">
        <v>0</v>
      </c>
      <c r="JI30" s="27"/>
      <c r="JJ30" s="27">
        <v>389</v>
      </c>
      <c r="JK30" s="27"/>
      <c r="JL30" s="27">
        <v>132</v>
      </c>
      <c r="JM30" s="27"/>
      <c r="JN30" s="73"/>
      <c r="JO30" s="27"/>
      <c r="JP30" s="92" t="s">
        <v>6</v>
      </c>
      <c r="JQ30" s="91"/>
      <c r="JR30" s="92"/>
      <c r="JS30" s="91"/>
      <c r="JT30" s="91">
        <v>10</v>
      </c>
      <c r="JU30" s="91"/>
      <c r="JV30" s="91">
        <v>20</v>
      </c>
      <c r="JW30" s="91" t="s">
        <v>158</v>
      </c>
      <c r="JX30" s="91">
        <v>97</v>
      </c>
      <c r="JY30" s="91"/>
      <c r="JZ30" s="91">
        <v>145</v>
      </c>
      <c r="KA30" s="91"/>
      <c r="KB30" s="91">
        <v>132</v>
      </c>
      <c r="KC30" s="91"/>
      <c r="KD30" s="91">
        <v>85</v>
      </c>
      <c r="KE30" s="91"/>
      <c r="KF30" s="91">
        <v>109</v>
      </c>
      <c r="KG30" s="91"/>
      <c r="KH30" s="91">
        <v>52</v>
      </c>
      <c r="KI30" s="91"/>
      <c r="KJ30" s="92"/>
      <c r="KK30" s="91"/>
      <c r="KL30" s="91">
        <v>218</v>
      </c>
      <c r="KM30" s="91"/>
      <c r="KN30" s="79"/>
      <c r="KO30" s="26"/>
      <c r="KP30" s="26">
        <v>388</v>
      </c>
      <c r="KQ30" s="26" t="s">
        <v>158</v>
      </c>
      <c r="KR30" s="26">
        <v>10</v>
      </c>
      <c r="KS30" s="26"/>
      <c r="KT30" s="26">
        <v>74</v>
      </c>
      <c r="KU30" s="26"/>
      <c r="KV30" s="47">
        <v>395</v>
      </c>
      <c r="KW30" s="26"/>
      <c r="KX30" s="26">
        <v>145</v>
      </c>
      <c r="KY30" s="26" t="s">
        <v>158</v>
      </c>
      <c r="KZ30" s="26">
        <v>727</v>
      </c>
      <c r="LA30" s="26"/>
      <c r="LB30" s="26">
        <v>109</v>
      </c>
      <c r="LC30" s="26"/>
      <c r="LD30" s="26">
        <v>20</v>
      </c>
      <c r="LE30" s="26"/>
      <c r="LF30" s="26">
        <v>74</v>
      </c>
      <c r="LG30" s="26"/>
      <c r="LH30" s="26">
        <v>816</v>
      </c>
      <c r="LI30" s="26"/>
      <c r="LJ30" s="27">
        <v>601</v>
      </c>
      <c r="LK30" s="27"/>
      <c r="LL30" s="27">
        <v>86</v>
      </c>
      <c r="LM30" s="27"/>
      <c r="LN30" s="27">
        <v>74</v>
      </c>
      <c r="LO30" s="27"/>
      <c r="LP30" s="27">
        <v>74</v>
      </c>
      <c r="LQ30" s="27"/>
      <c r="LR30" s="73"/>
      <c r="LS30" s="27"/>
      <c r="LT30" s="27">
        <v>3080</v>
      </c>
      <c r="LU30" s="27"/>
      <c r="LV30" s="73"/>
      <c r="LW30" s="27"/>
      <c r="LX30" s="73"/>
      <c r="LY30" s="27"/>
      <c r="LZ30" s="27">
        <v>1250</v>
      </c>
      <c r="MA30" s="27"/>
      <c r="MB30" s="27">
        <v>199</v>
      </c>
      <c r="MC30" s="27"/>
      <c r="MD30" s="27">
        <v>20</v>
      </c>
      <c r="ME30" s="27"/>
      <c r="MF30" s="73"/>
      <c r="MH30" s="110"/>
      <c r="MJ30" s="115">
        <v>85</v>
      </c>
      <c r="MK30" s="2" t="s">
        <v>158</v>
      </c>
      <c r="ML30" s="115">
        <v>96</v>
      </c>
      <c r="MN30" s="114" t="s">
        <v>16</v>
      </c>
      <c r="MP30" s="115">
        <v>160</v>
      </c>
      <c r="MR30" s="115">
        <v>146</v>
      </c>
      <c r="MT30" s="115">
        <v>364</v>
      </c>
      <c r="MV30" s="115">
        <v>384</v>
      </c>
      <c r="MX30" s="115">
        <v>703</v>
      </c>
      <c r="MY30" s="2" t="s">
        <v>158</v>
      </c>
      <c r="MZ30" s="115">
        <v>733</v>
      </c>
      <c r="NB30" s="115">
        <v>72</v>
      </c>
      <c r="ND30" s="115">
        <v>72</v>
      </c>
    </row>
    <row r="31" spans="1:369" ht="15" customHeight="1" x14ac:dyDescent="0.35">
      <c r="A31" s="18" t="s">
        <v>65</v>
      </c>
      <c r="B31" s="18" t="s">
        <v>147</v>
      </c>
      <c r="C31" s="18" t="s">
        <v>66</v>
      </c>
      <c r="D31" s="19">
        <v>64.8</v>
      </c>
      <c r="E31" s="73"/>
      <c r="F31" s="27"/>
      <c r="G31" s="27">
        <v>70</v>
      </c>
      <c r="H31" s="28"/>
      <c r="I31" s="27">
        <v>50</v>
      </c>
      <c r="J31" s="27"/>
      <c r="K31" s="27">
        <v>40</v>
      </c>
      <c r="L31" s="27"/>
      <c r="M31" s="27">
        <v>50</v>
      </c>
      <c r="N31" s="27"/>
      <c r="O31" s="27">
        <v>330</v>
      </c>
      <c r="P31" s="27"/>
      <c r="Q31" s="73"/>
      <c r="R31" s="27"/>
      <c r="S31" s="27"/>
      <c r="T31" s="27"/>
      <c r="U31" s="27"/>
      <c r="V31" s="27"/>
      <c r="W31" s="73"/>
      <c r="X31" s="27"/>
      <c r="Y31" s="73"/>
      <c r="Z31" s="27"/>
      <c r="AA31" s="27" t="s">
        <v>16</v>
      </c>
      <c r="AB31" s="27"/>
      <c r="AC31" s="27">
        <v>50</v>
      </c>
      <c r="AD31" s="27"/>
      <c r="AE31" s="27">
        <v>80</v>
      </c>
      <c r="AF31" s="27"/>
      <c r="AG31" s="73"/>
      <c r="AH31" s="27"/>
      <c r="AI31" s="73"/>
      <c r="AJ31" s="27"/>
      <c r="AK31" s="27" t="s">
        <v>16</v>
      </c>
      <c r="AL31" s="27"/>
      <c r="AM31" s="27">
        <v>80</v>
      </c>
      <c r="AN31" s="27"/>
      <c r="AO31" s="73"/>
      <c r="AP31" s="27"/>
      <c r="AQ31" s="27"/>
      <c r="AR31" s="27"/>
      <c r="AS31" s="36"/>
      <c r="AT31" s="36"/>
      <c r="AU31" s="74"/>
      <c r="AV31" s="36"/>
      <c r="AW31" s="74"/>
      <c r="AX31" s="36"/>
      <c r="AY31" s="36">
        <v>10</v>
      </c>
      <c r="AZ31" s="36"/>
      <c r="BA31" s="27">
        <v>110</v>
      </c>
      <c r="BB31" s="37"/>
      <c r="BC31" s="27">
        <v>10</v>
      </c>
      <c r="BD31" s="27"/>
      <c r="BE31" s="27"/>
      <c r="BF31" s="28"/>
      <c r="BG31" s="27"/>
      <c r="BH31" s="28"/>
      <c r="BI31" s="73"/>
      <c r="BJ31" s="27"/>
      <c r="BK31" s="73"/>
      <c r="BL31" s="27"/>
      <c r="BM31" s="73"/>
      <c r="BN31" s="27"/>
      <c r="BO31" s="27"/>
      <c r="BP31" s="27"/>
      <c r="BQ31" s="73"/>
      <c r="BR31" s="27"/>
      <c r="BS31" s="73"/>
      <c r="BT31" s="27"/>
      <c r="BU31" s="73"/>
      <c r="BV31" s="27"/>
      <c r="BW31" s="27">
        <v>810</v>
      </c>
      <c r="BX31" s="27"/>
      <c r="BY31" s="27">
        <v>1800</v>
      </c>
      <c r="BZ31" s="27"/>
      <c r="CA31" s="36">
        <v>510</v>
      </c>
      <c r="CB31" s="36"/>
      <c r="CC31" s="73"/>
      <c r="CD31" s="38"/>
      <c r="CE31" s="36">
        <f>(520+130)/2</f>
        <v>325</v>
      </c>
      <c r="CF31" s="27" t="s">
        <v>10</v>
      </c>
      <c r="CG31" s="27">
        <f>AVERAGE(290,170)</f>
        <v>230</v>
      </c>
      <c r="CH31" s="27" t="s">
        <v>10</v>
      </c>
      <c r="CI31" s="31">
        <v>40</v>
      </c>
      <c r="CJ31" s="76"/>
      <c r="CK31" s="27"/>
      <c r="CL31" s="45"/>
      <c r="CM31" s="45"/>
      <c r="CN31" s="46"/>
      <c r="CO31" s="46"/>
      <c r="CP31" s="77"/>
      <c r="CQ31" s="46"/>
      <c r="CR31" s="46">
        <v>5</v>
      </c>
      <c r="CS31" s="46"/>
      <c r="CT31" s="77"/>
      <c r="CU31" s="46"/>
      <c r="CV31" s="46">
        <v>60</v>
      </c>
      <c r="CW31" s="26"/>
      <c r="CX31" s="47">
        <v>120</v>
      </c>
      <c r="CY31" s="47"/>
      <c r="CZ31" s="79"/>
      <c r="DA31" s="47"/>
      <c r="DB31" s="47">
        <v>85.7</v>
      </c>
      <c r="DC31" s="47"/>
      <c r="DD31" s="47">
        <v>56.5</v>
      </c>
      <c r="DE31" s="47"/>
      <c r="DF31" s="48">
        <v>85.7</v>
      </c>
      <c r="DG31" s="48"/>
      <c r="DH31" s="81"/>
      <c r="DI31" s="34"/>
      <c r="DJ31" s="49"/>
      <c r="DK31" s="49"/>
      <c r="DL31" s="34"/>
      <c r="DM31" s="34"/>
      <c r="DN31" s="81"/>
      <c r="DO31" s="34"/>
      <c r="DP31" s="34" t="s">
        <v>16</v>
      </c>
      <c r="DQ31" s="34"/>
      <c r="DR31" s="34">
        <v>10</v>
      </c>
      <c r="DS31" s="34"/>
      <c r="DT31" s="34">
        <v>146</v>
      </c>
      <c r="DU31" s="34"/>
      <c r="DV31" s="34">
        <v>20</v>
      </c>
      <c r="DW31" s="34"/>
      <c r="DX31" s="34">
        <v>20</v>
      </c>
      <c r="DY31" s="34"/>
      <c r="DZ31" s="34">
        <v>10</v>
      </c>
      <c r="EA31" s="34"/>
      <c r="EB31" s="34">
        <v>96</v>
      </c>
      <c r="EC31" s="34"/>
      <c r="ED31" s="81" t="s">
        <v>6</v>
      </c>
      <c r="EE31" s="34"/>
      <c r="EF31" s="34"/>
      <c r="EG31" s="34"/>
      <c r="EH31" s="34"/>
      <c r="EI31" s="34"/>
      <c r="EJ31" s="34"/>
      <c r="EK31" s="34"/>
      <c r="EL31" s="81"/>
      <c r="EM31" s="27"/>
      <c r="EN31" s="27">
        <f>AVERAGE(20, 41)</f>
        <v>30.5</v>
      </c>
      <c r="EO31" s="27" t="s">
        <v>10</v>
      </c>
      <c r="EP31" s="27">
        <v>63</v>
      </c>
      <c r="ER31" s="27">
        <v>3450</v>
      </c>
      <c r="ES31" s="27"/>
      <c r="ET31" s="27">
        <v>20</v>
      </c>
      <c r="EU31" s="27"/>
      <c r="EV31" s="27">
        <v>120</v>
      </c>
      <c r="EX31" s="27">
        <v>175</v>
      </c>
      <c r="EZ31" s="27">
        <f>AVERAGE(120, 86)</f>
        <v>103</v>
      </c>
      <c r="FA31" s="27" t="s">
        <v>10</v>
      </c>
      <c r="FB31" s="73"/>
      <c r="FC31" s="27"/>
      <c r="FD31" s="73"/>
      <c r="FF31" s="73"/>
      <c r="FH31" s="73"/>
      <c r="FJ31" s="73"/>
      <c r="FL31" s="27" t="s">
        <v>41</v>
      </c>
      <c r="FN31" s="27">
        <f>AVERAGE(52, 41)</f>
        <v>46.5</v>
      </c>
      <c r="FO31" s="27" t="s">
        <v>10</v>
      </c>
      <c r="FP31" s="27">
        <v>52</v>
      </c>
      <c r="FQ31" s="27"/>
      <c r="FR31" s="27">
        <v>121</v>
      </c>
      <c r="FS31" s="27"/>
      <c r="FT31" s="27">
        <v>97</v>
      </c>
      <c r="FU31" s="27"/>
      <c r="FV31" s="27">
        <v>74</v>
      </c>
      <c r="FW31" s="27"/>
      <c r="FX31" s="73"/>
      <c r="FY31" s="27"/>
      <c r="FZ31" s="73"/>
      <c r="GA31" s="27"/>
      <c r="GB31" s="73"/>
      <c r="GC31" s="27"/>
      <c r="GD31" s="73"/>
      <c r="GE31" s="27"/>
      <c r="GF31" s="73"/>
      <c r="GG31" s="27"/>
      <c r="GH31" s="73"/>
      <c r="GI31" s="27"/>
      <c r="GJ31" s="27">
        <v>41</v>
      </c>
      <c r="GK31" s="27"/>
      <c r="GL31" s="27">
        <v>86</v>
      </c>
      <c r="GM31" s="27"/>
      <c r="GN31" s="27">
        <v>148</v>
      </c>
      <c r="GO31" s="27"/>
      <c r="GP31" s="27">
        <v>52</v>
      </c>
      <c r="GQ31" s="27"/>
      <c r="GR31" s="27">
        <v>31</v>
      </c>
      <c r="GS31" s="27" t="s">
        <v>158</v>
      </c>
      <c r="GT31" s="27">
        <v>52</v>
      </c>
      <c r="GU31" s="27"/>
      <c r="GV31" s="73"/>
      <c r="GW31" s="27"/>
      <c r="GX31" s="73"/>
      <c r="GY31" s="27"/>
      <c r="GZ31" s="73"/>
      <c r="HA31" s="27"/>
      <c r="HB31" s="73"/>
      <c r="HC31" s="27"/>
      <c r="HD31" s="73"/>
      <c r="HE31" s="27"/>
      <c r="HF31" s="27"/>
      <c r="HG31" s="27"/>
      <c r="HH31" s="27">
        <v>109</v>
      </c>
      <c r="HI31" s="27"/>
      <c r="HJ31" s="27">
        <v>109</v>
      </c>
      <c r="HK31" s="27"/>
      <c r="HL31" s="27">
        <v>52</v>
      </c>
      <c r="HM31" s="27"/>
      <c r="HN31" s="27">
        <v>1110</v>
      </c>
      <c r="HO31" s="27"/>
      <c r="HP31" s="27">
        <v>51</v>
      </c>
      <c r="HQ31" s="27" t="s">
        <v>158</v>
      </c>
      <c r="HR31" s="27">
        <v>52</v>
      </c>
      <c r="HS31" s="27"/>
      <c r="HT31" s="73"/>
      <c r="HU31" s="27"/>
      <c r="HV31" s="73"/>
      <c r="HW31" s="27"/>
      <c r="HX31" s="73"/>
      <c r="HZ31" s="73"/>
      <c r="IB31" s="73"/>
      <c r="ID31" s="73"/>
      <c r="IF31" s="73"/>
      <c r="IH31" s="51">
        <v>110</v>
      </c>
      <c r="IJ31" s="27">
        <v>85</v>
      </c>
      <c r="IL31" s="27">
        <v>74</v>
      </c>
      <c r="IM31" s="27"/>
      <c r="IN31" s="51">
        <v>41</v>
      </c>
      <c r="IO31" s="27"/>
      <c r="IP31" s="27">
        <v>97</v>
      </c>
      <c r="IQ31" s="27" t="s">
        <v>158</v>
      </c>
      <c r="IR31" s="73"/>
      <c r="IS31" s="27"/>
      <c r="IT31" s="73"/>
      <c r="IV31" s="73"/>
      <c r="IW31" s="27"/>
      <c r="IX31" s="27">
        <v>31</v>
      </c>
      <c r="IY31" s="27"/>
      <c r="IZ31" s="27">
        <v>10</v>
      </c>
      <c r="JA31" s="27" t="s">
        <v>158</v>
      </c>
      <c r="JB31" s="27">
        <v>148</v>
      </c>
      <c r="JC31" s="27"/>
      <c r="JD31" s="27">
        <v>146</v>
      </c>
      <c r="JE31" s="27"/>
      <c r="JF31" s="27">
        <v>122</v>
      </c>
      <c r="JG31" s="27"/>
      <c r="JH31" s="27">
        <v>63</v>
      </c>
      <c r="JI31" s="27"/>
      <c r="JJ31" s="27">
        <v>175</v>
      </c>
      <c r="JK31" s="27" t="s">
        <v>158</v>
      </c>
      <c r="JL31" s="73"/>
      <c r="JM31" s="27"/>
      <c r="JN31" s="73"/>
      <c r="JO31" s="27"/>
      <c r="JP31" s="92" t="s">
        <v>6</v>
      </c>
      <c r="JQ31" s="91"/>
      <c r="JR31" s="92"/>
      <c r="JS31" s="91"/>
      <c r="JT31" s="92"/>
      <c r="JU31" s="91"/>
      <c r="JV31" s="91">
        <v>41</v>
      </c>
      <c r="JW31" s="91"/>
      <c r="JX31" s="91">
        <v>145</v>
      </c>
      <c r="JY31" s="91"/>
      <c r="JZ31" s="91">
        <v>19</v>
      </c>
      <c r="KA31" s="91" t="s">
        <v>158</v>
      </c>
      <c r="KB31" s="91">
        <v>31</v>
      </c>
      <c r="KC31" s="91"/>
      <c r="KD31" s="91">
        <v>20</v>
      </c>
      <c r="KE31" s="91"/>
      <c r="KF31" s="91">
        <v>41</v>
      </c>
      <c r="KG31" s="91"/>
      <c r="KH31" s="91">
        <v>41</v>
      </c>
      <c r="KI31" s="91"/>
      <c r="KJ31" s="92"/>
      <c r="KK31" s="91"/>
      <c r="KL31" s="91">
        <v>121</v>
      </c>
      <c r="KM31" s="91"/>
      <c r="KN31" s="79"/>
      <c r="KO31" s="26"/>
      <c r="KP31" s="26">
        <v>275</v>
      </c>
      <c r="KQ31" s="26" t="s">
        <v>158</v>
      </c>
      <c r="KR31" s="26">
        <v>41</v>
      </c>
      <c r="KS31" s="26" t="s">
        <v>158</v>
      </c>
      <c r="KT31" s="26">
        <v>31</v>
      </c>
      <c r="KU31" s="26"/>
      <c r="KV31" s="47">
        <v>98</v>
      </c>
      <c r="KW31" s="26"/>
      <c r="KX31" s="26">
        <v>31</v>
      </c>
      <c r="KY31" s="26"/>
      <c r="KZ31" s="26">
        <v>74</v>
      </c>
      <c r="LA31" s="26" t="s">
        <v>158</v>
      </c>
      <c r="LB31" s="26">
        <v>10</v>
      </c>
      <c r="LC31" s="26"/>
      <c r="LD31" s="26">
        <v>31</v>
      </c>
      <c r="LE31" s="26"/>
      <c r="LF31" s="79"/>
      <c r="LG31" s="26"/>
      <c r="LH31" s="79"/>
      <c r="LI31" s="26"/>
      <c r="LJ31" s="73"/>
      <c r="LK31" s="27"/>
      <c r="LL31" s="73"/>
      <c r="LM31" s="27"/>
      <c r="LN31" s="73"/>
      <c r="LO31" s="27"/>
      <c r="LP31" s="27">
        <v>31</v>
      </c>
      <c r="LQ31" s="27"/>
      <c r="LR31" s="27">
        <v>195</v>
      </c>
      <c r="LS31" s="27"/>
      <c r="LT31" s="27">
        <v>85</v>
      </c>
      <c r="LU31" s="27"/>
      <c r="LV31" s="27">
        <v>10</v>
      </c>
      <c r="LW31" s="27"/>
      <c r="LX31" s="27">
        <v>10</v>
      </c>
      <c r="LY31" s="27"/>
      <c r="LZ31" s="27">
        <v>63</v>
      </c>
      <c r="MA31" s="27"/>
      <c r="MB31" s="27">
        <v>63</v>
      </c>
      <c r="MC31" s="27"/>
      <c r="MD31" s="73"/>
      <c r="ME31" s="27"/>
      <c r="MF31" s="73"/>
      <c r="MH31" s="110"/>
      <c r="MJ31" s="110"/>
      <c r="ML31" s="110"/>
      <c r="MN31" s="115">
        <v>20</v>
      </c>
      <c r="MP31" s="115">
        <v>160</v>
      </c>
      <c r="MQ31" s="2" t="s">
        <v>158</v>
      </c>
      <c r="MR31" s="115">
        <v>132</v>
      </c>
      <c r="MT31" s="115">
        <v>189</v>
      </c>
      <c r="MU31" s="2" t="s">
        <v>158</v>
      </c>
      <c r="MV31" s="115">
        <v>195</v>
      </c>
      <c r="MX31" s="110"/>
      <c r="MZ31" s="115">
        <v>52</v>
      </c>
      <c r="NB31" s="110"/>
      <c r="ND31" s="110"/>
    </row>
    <row r="32" spans="1:369" ht="15" customHeight="1" x14ac:dyDescent="0.35">
      <c r="A32" s="18" t="s">
        <v>67</v>
      </c>
      <c r="B32" s="18" t="s">
        <v>68</v>
      </c>
      <c r="C32" s="18" t="s">
        <v>66</v>
      </c>
      <c r="D32" s="19">
        <v>66.2</v>
      </c>
      <c r="E32" s="27">
        <v>20</v>
      </c>
      <c r="F32" s="27"/>
      <c r="G32" s="27">
        <v>10</v>
      </c>
      <c r="H32" s="28"/>
      <c r="I32" s="27">
        <v>30</v>
      </c>
      <c r="J32" s="27"/>
      <c r="K32" s="27">
        <v>480</v>
      </c>
      <c r="L32" s="27"/>
      <c r="M32" s="27">
        <v>30</v>
      </c>
      <c r="N32" s="27"/>
      <c r="O32" s="27">
        <v>200</v>
      </c>
      <c r="P32" s="27"/>
      <c r="Q32" s="27">
        <v>290</v>
      </c>
      <c r="R32" s="27"/>
      <c r="S32" s="27"/>
      <c r="T32" s="27"/>
      <c r="U32" s="27"/>
      <c r="V32" s="27"/>
      <c r="W32" s="27" t="s">
        <v>16</v>
      </c>
      <c r="X32" s="27"/>
      <c r="Y32" s="27">
        <v>30</v>
      </c>
      <c r="Z32" s="27"/>
      <c r="AA32" s="27">
        <v>50</v>
      </c>
      <c r="AB32" s="27"/>
      <c r="AC32" s="27">
        <v>50</v>
      </c>
      <c r="AD32" s="27"/>
      <c r="AE32" s="27">
        <v>240</v>
      </c>
      <c r="AF32" s="27"/>
      <c r="AG32" s="27">
        <v>50</v>
      </c>
      <c r="AH32" s="27"/>
      <c r="AI32" s="27">
        <v>80</v>
      </c>
      <c r="AJ32" s="27"/>
      <c r="AK32" s="27">
        <v>30</v>
      </c>
      <c r="AL32" s="27"/>
      <c r="AM32" s="27">
        <v>60</v>
      </c>
      <c r="AN32" s="27"/>
      <c r="AO32" s="27">
        <f>AVERAGE(330,210)</f>
        <v>270</v>
      </c>
      <c r="AP32" s="27" t="s">
        <v>10</v>
      </c>
      <c r="AQ32" s="27"/>
      <c r="AR32" s="27"/>
      <c r="AS32" s="36"/>
      <c r="AT32" s="36"/>
      <c r="AU32" s="36" t="s">
        <v>16</v>
      </c>
      <c r="AV32" s="36"/>
      <c r="AW32" s="36">
        <v>610</v>
      </c>
      <c r="AX32" s="36"/>
      <c r="AY32" s="36">
        <v>30</v>
      </c>
      <c r="AZ32" s="36"/>
      <c r="BA32" s="27">
        <v>30</v>
      </c>
      <c r="BB32" s="37"/>
      <c r="BC32" s="27">
        <v>60</v>
      </c>
      <c r="BD32" s="27"/>
      <c r="BE32" s="27"/>
      <c r="BF32" s="28"/>
      <c r="BG32" s="27"/>
      <c r="BH32" s="28"/>
      <c r="BI32" s="27">
        <f>AVERAGE(170,240)</f>
        <v>205</v>
      </c>
      <c r="BJ32" s="27" t="s">
        <v>10</v>
      </c>
      <c r="BK32" s="27">
        <f>AVERAGE(30,60)</f>
        <v>45</v>
      </c>
      <c r="BL32" s="27" t="s">
        <v>10</v>
      </c>
      <c r="BM32" s="27">
        <v>1010</v>
      </c>
      <c r="BN32" s="27"/>
      <c r="BO32" s="27"/>
      <c r="BP32" s="27"/>
      <c r="BQ32" s="27">
        <v>1120</v>
      </c>
      <c r="BR32" s="27"/>
      <c r="BS32" s="27">
        <v>490</v>
      </c>
      <c r="BT32" s="27"/>
      <c r="BU32" s="27">
        <v>160</v>
      </c>
      <c r="BV32" s="27"/>
      <c r="BW32" s="27">
        <v>280</v>
      </c>
      <c r="BX32" s="27"/>
      <c r="BY32" s="27">
        <v>220</v>
      </c>
      <c r="BZ32" s="27"/>
      <c r="CA32" s="36">
        <v>70</v>
      </c>
      <c r="CB32" s="36"/>
      <c r="CC32" s="27">
        <v>190</v>
      </c>
      <c r="CD32" s="38"/>
      <c r="CE32" s="36">
        <v>70</v>
      </c>
      <c r="CF32" s="27"/>
      <c r="CG32" s="27">
        <v>150</v>
      </c>
      <c r="CH32" s="27"/>
      <c r="CI32" s="31">
        <v>40</v>
      </c>
      <c r="CJ32" s="36">
        <v>40</v>
      </c>
      <c r="CK32" s="27"/>
      <c r="CL32" s="45"/>
      <c r="CM32" s="45"/>
      <c r="CN32" s="46"/>
      <c r="CO32" s="46"/>
      <c r="CP32" s="77"/>
      <c r="CQ32" s="46"/>
      <c r="CR32" s="46">
        <v>10</v>
      </c>
      <c r="CS32" s="46"/>
      <c r="CT32" s="46">
        <v>1200</v>
      </c>
      <c r="CU32" s="46"/>
      <c r="CV32" s="46">
        <v>72.5</v>
      </c>
      <c r="CW32" s="26" t="s">
        <v>10</v>
      </c>
      <c r="CX32" s="47">
        <v>60</v>
      </c>
      <c r="CY32" s="47"/>
      <c r="CZ32" s="47">
        <v>70</v>
      </c>
      <c r="DA32" s="47"/>
      <c r="DB32" s="79"/>
      <c r="DC32" s="47"/>
      <c r="DD32" s="47">
        <v>66.900000000000006</v>
      </c>
      <c r="DE32" s="47"/>
      <c r="DF32" s="48">
        <v>76.599999999999994</v>
      </c>
      <c r="DG32" s="48"/>
      <c r="DH32" s="34">
        <v>65.7</v>
      </c>
      <c r="DI32" s="34"/>
      <c r="DJ32" s="49"/>
      <c r="DK32" s="49"/>
      <c r="DL32" s="34"/>
      <c r="DM32" s="34"/>
      <c r="DN32" s="34">
        <v>31</v>
      </c>
      <c r="DO32" s="34"/>
      <c r="DP32" s="34">
        <v>20</v>
      </c>
      <c r="DQ32" s="34"/>
      <c r="DR32" s="34">
        <v>31</v>
      </c>
      <c r="DS32" s="34"/>
      <c r="DT32" s="34">
        <v>63</v>
      </c>
      <c r="DU32" s="34"/>
      <c r="DV32" s="34">
        <v>97</v>
      </c>
      <c r="DW32" s="34"/>
      <c r="DX32" s="34">
        <v>226</v>
      </c>
      <c r="DY32" s="34"/>
      <c r="DZ32" s="34">
        <v>171</v>
      </c>
      <c r="EA32" s="34"/>
      <c r="EB32" s="34">
        <v>86</v>
      </c>
      <c r="EC32" s="34"/>
      <c r="ED32" s="34">
        <v>199</v>
      </c>
      <c r="EE32" s="34"/>
      <c r="EF32" s="34"/>
      <c r="EG32" s="34"/>
      <c r="EH32" s="34"/>
      <c r="EI32" s="34"/>
      <c r="EJ32" s="34"/>
      <c r="EK32" s="34"/>
      <c r="EL32" s="34">
        <f>AVERAGE(10,5)</f>
        <v>7.5</v>
      </c>
      <c r="EM32" s="27" t="s">
        <v>10</v>
      </c>
      <c r="EN32" s="27">
        <v>52</v>
      </c>
      <c r="EP32" s="27">
        <v>30</v>
      </c>
      <c r="ER32" s="27">
        <v>563</v>
      </c>
      <c r="ES32" s="27"/>
      <c r="ET32" s="27">
        <f>AVERAGE(41,53.8)</f>
        <v>47.4</v>
      </c>
      <c r="EU32" s="27" t="s">
        <v>10</v>
      </c>
      <c r="EV32" s="27">
        <v>84</v>
      </c>
      <c r="EX32" s="27">
        <v>134</v>
      </c>
      <c r="EZ32" s="27">
        <v>52</v>
      </c>
      <c r="FA32" s="27"/>
      <c r="FB32" s="27">
        <v>132</v>
      </c>
      <c r="FC32" s="27"/>
      <c r="FD32" s="27">
        <f>AVERAGE(285,285)</f>
        <v>285</v>
      </c>
      <c r="FE32" s="27" t="s">
        <v>10</v>
      </c>
      <c r="FF32" s="27">
        <v>63</v>
      </c>
      <c r="FH32" s="27">
        <v>41</v>
      </c>
      <c r="FJ32" s="73"/>
      <c r="FL32" s="27">
        <v>31</v>
      </c>
      <c r="FN32" s="27">
        <v>31</v>
      </c>
      <c r="FP32" s="27">
        <v>122</v>
      </c>
      <c r="FQ32" s="27" t="s">
        <v>10</v>
      </c>
      <c r="FR32" s="27">
        <v>63</v>
      </c>
      <c r="FS32" s="27"/>
      <c r="FT32" s="73"/>
      <c r="FU32" s="27"/>
      <c r="FV32" s="27">
        <v>107</v>
      </c>
      <c r="FW32" s="27"/>
      <c r="FX32" s="27">
        <v>355</v>
      </c>
      <c r="FY32" s="27"/>
      <c r="FZ32" s="27">
        <v>216</v>
      </c>
      <c r="GA32" s="27"/>
      <c r="GB32" s="27">
        <v>199</v>
      </c>
      <c r="GC32" s="27"/>
      <c r="GD32" s="27">
        <v>41</v>
      </c>
      <c r="GE32" s="27" t="s">
        <v>158</v>
      </c>
      <c r="GF32" s="27">
        <v>74</v>
      </c>
      <c r="GG32" s="27"/>
      <c r="GH32" s="73"/>
      <c r="GI32" s="27"/>
      <c r="GJ32" s="27">
        <v>10</v>
      </c>
      <c r="GK32" s="27"/>
      <c r="GL32" s="27">
        <v>41</v>
      </c>
      <c r="GM32" s="27"/>
      <c r="GN32" s="27">
        <v>108</v>
      </c>
      <c r="GO32" s="27"/>
      <c r="GP32" s="27">
        <v>135</v>
      </c>
      <c r="GQ32" s="27"/>
      <c r="GR32" s="27">
        <v>148</v>
      </c>
      <c r="GS32" s="27"/>
      <c r="GT32" s="27">
        <v>145</v>
      </c>
      <c r="GU32" s="27" t="s">
        <v>158</v>
      </c>
      <c r="GV32" s="27">
        <v>148</v>
      </c>
      <c r="GW32" s="27"/>
      <c r="GX32" s="27">
        <v>110</v>
      </c>
      <c r="GY32" s="27"/>
      <c r="GZ32" s="27">
        <v>292</v>
      </c>
      <c r="HA32" s="27"/>
      <c r="HB32" s="27">
        <v>41</v>
      </c>
      <c r="HC32" s="27"/>
      <c r="HD32" s="27">
        <v>98</v>
      </c>
      <c r="HE32" s="27" t="s">
        <v>158</v>
      </c>
      <c r="HF32" s="27">
        <v>85</v>
      </c>
      <c r="HG32" s="27"/>
      <c r="HH32" s="27">
        <v>203</v>
      </c>
      <c r="HI32" s="27"/>
      <c r="HJ32" s="27">
        <v>121</v>
      </c>
      <c r="HK32" s="27"/>
      <c r="HL32" s="27">
        <v>31</v>
      </c>
      <c r="HM32" s="27"/>
      <c r="HN32" s="27">
        <v>839</v>
      </c>
      <c r="HO32" s="27"/>
      <c r="HP32" s="27" t="s">
        <v>16</v>
      </c>
      <c r="HQ32" s="27"/>
      <c r="HR32" s="27">
        <v>74</v>
      </c>
      <c r="HS32" s="27" t="s">
        <v>158</v>
      </c>
      <c r="HT32" s="27">
        <v>52</v>
      </c>
      <c r="HU32" s="27"/>
      <c r="HV32" s="27">
        <v>31</v>
      </c>
      <c r="HW32" s="27"/>
      <c r="HX32" s="27">
        <v>10</v>
      </c>
      <c r="HZ32" s="27">
        <v>20</v>
      </c>
      <c r="IB32" s="27" t="s">
        <v>16</v>
      </c>
      <c r="ID32" s="27">
        <v>20</v>
      </c>
      <c r="IE32" s="2" t="s">
        <v>158</v>
      </c>
      <c r="IF32" s="27">
        <v>85</v>
      </c>
      <c r="IH32" s="51">
        <v>41</v>
      </c>
      <c r="IJ32" s="27">
        <v>259</v>
      </c>
      <c r="IL32" s="27">
        <v>110</v>
      </c>
      <c r="IM32" s="27"/>
      <c r="IN32" s="51">
        <v>63</v>
      </c>
      <c r="IO32" s="27"/>
      <c r="IP32" s="27">
        <v>419</v>
      </c>
      <c r="IQ32" s="27"/>
      <c r="IR32" s="51">
        <v>41</v>
      </c>
      <c r="IS32" s="27"/>
      <c r="IT32" s="27">
        <v>480</v>
      </c>
      <c r="IV32" s="27">
        <v>63</v>
      </c>
      <c r="IW32" s="27"/>
      <c r="IX32" s="27">
        <v>10</v>
      </c>
      <c r="IY32" s="27"/>
      <c r="IZ32" s="27">
        <v>52</v>
      </c>
      <c r="JA32" s="27"/>
      <c r="JB32" s="27">
        <v>135</v>
      </c>
      <c r="JC32" s="27"/>
      <c r="JD32" s="27">
        <v>122</v>
      </c>
      <c r="JE32" s="27"/>
      <c r="JF32" s="27">
        <v>132</v>
      </c>
      <c r="JG32" s="27"/>
      <c r="JH32" s="27">
        <v>134</v>
      </c>
      <c r="JI32" s="27" t="s">
        <v>158</v>
      </c>
      <c r="JJ32" s="27">
        <v>884</v>
      </c>
      <c r="JK32" s="27"/>
      <c r="JL32" s="27">
        <v>288</v>
      </c>
      <c r="JM32" s="27"/>
      <c r="JN32" s="27">
        <v>110</v>
      </c>
      <c r="JO32" s="27"/>
      <c r="JP32" s="91">
        <v>379</v>
      </c>
      <c r="JQ32" s="91"/>
      <c r="JR32" s="91">
        <v>20</v>
      </c>
      <c r="JS32" s="91"/>
      <c r="JT32" s="91">
        <v>52</v>
      </c>
      <c r="JU32" s="91"/>
      <c r="JV32" s="91">
        <v>52</v>
      </c>
      <c r="JW32" s="91"/>
      <c r="JX32" s="91">
        <v>122</v>
      </c>
      <c r="JY32" s="91" t="s">
        <v>158</v>
      </c>
      <c r="JZ32" s="91">
        <v>20</v>
      </c>
      <c r="KA32" s="91"/>
      <c r="KB32" s="91">
        <v>110</v>
      </c>
      <c r="KC32" s="91"/>
      <c r="KD32" s="91">
        <v>20</v>
      </c>
      <c r="KE32" s="91"/>
      <c r="KF32" s="91">
        <v>402</v>
      </c>
      <c r="KG32" s="91"/>
      <c r="KH32" s="91">
        <v>63</v>
      </c>
      <c r="KI32" s="91" t="s">
        <v>158</v>
      </c>
      <c r="KJ32" s="91">
        <v>108</v>
      </c>
      <c r="KK32" s="91"/>
      <c r="KL32" s="92"/>
      <c r="KM32" s="91"/>
      <c r="KN32" s="26">
        <v>161</v>
      </c>
      <c r="KO32" s="26"/>
      <c r="KP32" s="26">
        <v>146</v>
      </c>
      <c r="KQ32" s="26"/>
      <c r="KR32" s="26">
        <v>10</v>
      </c>
      <c r="KS32" s="26"/>
      <c r="KT32" s="26">
        <v>20</v>
      </c>
      <c r="KU32" s="26"/>
      <c r="KV32" s="47">
        <v>52</v>
      </c>
      <c r="KW32" s="26" t="s">
        <v>158</v>
      </c>
      <c r="KX32" s="26">
        <v>31</v>
      </c>
      <c r="KY32" s="26"/>
      <c r="KZ32" s="26">
        <v>10</v>
      </c>
      <c r="LA32" s="26"/>
      <c r="LB32" s="26">
        <v>213</v>
      </c>
      <c r="LC32" s="26"/>
      <c r="LD32" s="26">
        <v>98</v>
      </c>
      <c r="LE32" s="26"/>
      <c r="LF32" s="79"/>
      <c r="LG32" s="26"/>
      <c r="LH32" s="26">
        <v>727</v>
      </c>
      <c r="LI32" s="26"/>
      <c r="LJ32" s="73"/>
      <c r="LK32" s="27"/>
      <c r="LL32" s="27">
        <v>41</v>
      </c>
      <c r="LM32" s="27"/>
      <c r="LN32" s="27">
        <v>52</v>
      </c>
      <c r="LO32" s="27"/>
      <c r="LP32" s="27">
        <v>97</v>
      </c>
      <c r="LQ32" s="27"/>
      <c r="LR32" s="27">
        <v>109</v>
      </c>
      <c r="LS32" s="27"/>
      <c r="LT32" s="27">
        <v>73</v>
      </c>
      <c r="LU32" s="27"/>
      <c r="LV32" s="27">
        <v>145</v>
      </c>
      <c r="LW32" s="27"/>
      <c r="LX32" s="27">
        <v>181</v>
      </c>
      <c r="LY32" s="27"/>
      <c r="LZ32" s="27">
        <v>759</v>
      </c>
      <c r="MA32" s="27"/>
      <c r="MB32" s="27">
        <v>520</v>
      </c>
      <c r="MC32" s="27"/>
      <c r="MD32" s="27">
        <v>52</v>
      </c>
      <c r="ME32" s="27"/>
      <c r="MF32" s="51">
        <v>85</v>
      </c>
      <c r="MH32" s="115">
        <v>63</v>
      </c>
      <c r="MJ32" s="115">
        <v>20</v>
      </c>
      <c r="ML32" s="115">
        <v>145</v>
      </c>
      <c r="MN32" s="115">
        <v>41</v>
      </c>
      <c r="MP32" s="115">
        <v>231</v>
      </c>
      <c r="MR32" s="115">
        <v>86</v>
      </c>
      <c r="MT32" s="115">
        <v>135</v>
      </c>
      <c r="MV32" s="115">
        <v>85</v>
      </c>
      <c r="MX32" s="115">
        <v>121</v>
      </c>
      <c r="MZ32" s="115">
        <v>185</v>
      </c>
      <c r="NB32" s="115">
        <v>74</v>
      </c>
      <c r="ND32" s="115">
        <v>122</v>
      </c>
    </row>
    <row r="33" spans="1:369" ht="15" customHeight="1" x14ac:dyDescent="0.35">
      <c r="A33" s="18" t="s">
        <v>69</v>
      </c>
      <c r="B33" s="18" t="s">
        <v>148</v>
      </c>
      <c r="C33" s="18" t="s">
        <v>149</v>
      </c>
      <c r="D33" s="19">
        <v>67.599999999999994</v>
      </c>
      <c r="E33" s="27">
        <v>140</v>
      </c>
      <c r="F33" s="27"/>
      <c r="G33" s="27">
        <v>230</v>
      </c>
      <c r="H33" s="28"/>
      <c r="I33" s="27">
        <v>810</v>
      </c>
      <c r="J33" s="27"/>
      <c r="K33" s="27">
        <v>1400</v>
      </c>
      <c r="L33" s="27"/>
      <c r="M33" s="27">
        <v>100</v>
      </c>
      <c r="N33" s="27"/>
      <c r="O33" s="27">
        <v>300</v>
      </c>
      <c r="P33" s="27"/>
      <c r="Q33" s="27">
        <v>360</v>
      </c>
      <c r="R33" s="27"/>
      <c r="S33" s="27"/>
      <c r="T33" s="27"/>
      <c r="U33" s="27"/>
      <c r="V33" s="27"/>
      <c r="W33" s="27">
        <v>20</v>
      </c>
      <c r="X33" s="27"/>
      <c r="Y33" s="27">
        <v>30</v>
      </c>
      <c r="Z33" s="27"/>
      <c r="AA33" s="27">
        <v>40</v>
      </c>
      <c r="AB33" s="27"/>
      <c r="AC33" s="27">
        <v>110</v>
      </c>
      <c r="AD33" s="27"/>
      <c r="AE33" s="27">
        <v>250</v>
      </c>
      <c r="AF33" s="27"/>
      <c r="AG33" s="27">
        <v>220</v>
      </c>
      <c r="AH33" s="27"/>
      <c r="AI33" s="27">
        <v>1480</v>
      </c>
      <c r="AJ33" s="27"/>
      <c r="AK33" s="27">
        <v>110</v>
      </c>
      <c r="AL33" s="27"/>
      <c r="AM33" s="27">
        <v>50</v>
      </c>
      <c r="AN33" s="27"/>
      <c r="AO33" s="27">
        <v>360</v>
      </c>
      <c r="AP33" s="27"/>
      <c r="AQ33" s="27"/>
      <c r="AR33" s="27"/>
      <c r="AS33" s="36"/>
      <c r="AT33" s="36"/>
      <c r="AU33" s="36">
        <v>50</v>
      </c>
      <c r="AV33" s="36"/>
      <c r="AW33" s="36">
        <v>540</v>
      </c>
      <c r="AX33" s="36"/>
      <c r="AY33" s="36">
        <v>40</v>
      </c>
      <c r="AZ33" s="36"/>
      <c r="BA33" s="27">
        <v>130</v>
      </c>
      <c r="BB33" s="37"/>
      <c r="BC33" s="27">
        <v>120</v>
      </c>
      <c r="BD33" s="27"/>
      <c r="BE33" s="27"/>
      <c r="BF33" s="28"/>
      <c r="BG33" s="27"/>
      <c r="BH33" s="28"/>
      <c r="BI33" s="27">
        <f>AVERAGE(220,240)</f>
        <v>230</v>
      </c>
      <c r="BJ33" s="27" t="s">
        <v>10</v>
      </c>
      <c r="BK33" s="73"/>
      <c r="BL33" s="27"/>
      <c r="BM33" s="27">
        <v>670</v>
      </c>
      <c r="BN33" s="27"/>
      <c r="BO33" s="27"/>
      <c r="BP33" s="27"/>
      <c r="BQ33" s="27">
        <v>1150</v>
      </c>
      <c r="BR33" s="27"/>
      <c r="BS33" s="27">
        <v>480</v>
      </c>
      <c r="BT33" s="27"/>
      <c r="BU33" s="27">
        <v>240</v>
      </c>
      <c r="BV33" s="27"/>
      <c r="BW33" s="27">
        <v>220</v>
      </c>
      <c r="BX33" s="27"/>
      <c r="BY33" s="27">
        <v>240</v>
      </c>
      <c r="BZ33" s="27"/>
      <c r="CA33" s="36">
        <v>220</v>
      </c>
      <c r="CB33" s="36"/>
      <c r="CC33" s="27">
        <v>370</v>
      </c>
      <c r="CD33" s="38"/>
      <c r="CE33" s="36">
        <v>280</v>
      </c>
      <c r="CF33" s="27"/>
      <c r="CG33" s="27">
        <v>250</v>
      </c>
      <c r="CH33" s="27"/>
      <c r="CI33" s="31">
        <v>30</v>
      </c>
      <c r="CJ33" s="36">
        <v>30</v>
      </c>
      <c r="CK33" s="27"/>
      <c r="CL33" s="45"/>
      <c r="CM33" s="45"/>
      <c r="CN33" s="46"/>
      <c r="CO33" s="46"/>
      <c r="CP33" s="77"/>
      <c r="CQ33" s="46"/>
      <c r="CR33" s="46">
        <v>45</v>
      </c>
      <c r="CS33" s="46"/>
      <c r="CT33" s="46">
        <v>1300</v>
      </c>
      <c r="CU33" s="46"/>
      <c r="CV33" s="46">
        <v>70</v>
      </c>
      <c r="CW33" s="26"/>
      <c r="CX33" s="47">
        <v>267.5</v>
      </c>
      <c r="CY33" s="47" t="s">
        <v>10</v>
      </c>
      <c r="CZ33" s="47">
        <v>490</v>
      </c>
      <c r="DA33" s="47"/>
      <c r="DB33" s="47">
        <v>345</v>
      </c>
      <c r="DC33" s="47"/>
      <c r="DD33" s="47">
        <v>365</v>
      </c>
      <c r="DE33" s="47"/>
      <c r="DF33" s="48">
        <v>178</v>
      </c>
      <c r="DG33" s="48"/>
      <c r="DH33" s="34">
        <v>117</v>
      </c>
      <c r="DI33" s="34"/>
      <c r="DJ33" s="49"/>
      <c r="DK33" s="49"/>
      <c r="DL33" s="34"/>
      <c r="DM33" s="34"/>
      <c r="DN33" s="34">
        <f>AVERAGE(218,285)</f>
        <v>251.5</v>
      </c>
      <c r="DO33" s="34" t="s">
        <v>10</v>
      </c>
      <c r="DP33" s="34">
        <v>52</v>
      </c>
      <c r="DQ33" s="34"/>
      <c r="DR33" s="34">
        <v>393</v>
      </c>
      <c r="DS33" s="34"/>
      <c r="DT33" s="34">
        <v>683</v>
      </c>
      <c r="DU33" s="34"/>
      <c r="DV33" s="34">
        <v>594</v>
      </c>
      <c r="DW33" s="34"/>
      <c r="DX33" s="34">
        <v>408</v>
      </c>
      <c r="DY33" s="34"/>
      <c r="DZ33" s="34">
        <v>341</v>
      </c>
      <c r="EA33" s="34"/>
      <c r="EB33" s="34">
        <v>265</v>
      </c>
      <c r="EC33" s="34"/>
      <c r="ED33" s="34">
        <v>323</v>
      </c>
      <c r="EE33" s="34"/>
      <c r="EF33" s="34"/>
      <c r="EG33" s="34"/>
      <c r="EH33" s="34"/>
      <c r="EI33" s="34"/>
      <c r="EJ33" s="34"/>
      <c r="EK33" s="34"/>
      <c r="EL33" s="34" t="s">
        <v>41</v>
      </c>
      <c r="EM33" s="27"/>
      <c r="EN33" s="27">
        <v>52</v>
      </c>
      <c r="EP33" s="27">
        <v>98</v>
      </c>
      <c r="ER33" s="27">
        <v>2480</v>
      </c>
      <c r="ES33" s="27"/>
      <c r="ET33" s="27">
        <v>309</v>
      </c>
      <c r="EU33" s="27"/>
      <c r="EV33" s="27">
        <v>134</v>
      </c>
      <c r="EX33" s="27">
        <v>216</v>
      </c>
      <c r="EZ33" s="27">
        <v>41</v>
      </c>
      <c r="FA33" s="27"/>
      <c r="FB33" s="27">
        <f>AVERAGE(226,120)</f>
        <v>173</v>
      </c>
      <c r="FC33" s="27" t="s">
        <v>10</v>
      </c>
      <c r="FD33" s="27">
        <v>408</v>
      </c>
      <c r="FF33" s="27">
        <v>86</v>
      </c>
      <c r="FH33" s="27">
        <v>52</v>
      </c>
      <c r="FJ33" s="27">
        <v>41</v>
      </c>
      <c r="FL33" s="27">
        <v>31</v>
      </c>
      <c r="FN33" s="27">
        <v>160</v>
      </c>
      <c r="FP33" s="27">
        <v>199</v>
      </c>
      <c r="FQ33" s="27"/>
      <c r="FR33" s="27">
        <f>AVERAGE(31, 109)</f>
        <v>70</v>
      </c>
      <c r="FS33" s="27" t="s">
        <v>10</v>
      </c>
      <c r="FT33" s="27">
        <v>187</v>
      </c>
      <c r="FU33" s="27"/>
      <c r="FV33" s="27">
        <v>52</v>
      </c>
      <c r="FW33" s="27"/>
      <c r="FX33" s="27">
        <v>272</v>
      </c>
      <c r="FY33" s="27"/>
      <c r="FZ33" s="27">
        <v>213</v>
      </c>
      <c r="GA33" s="27"/>
      <c r="GB33" s="27">
        <v>240</v>
      </c>
      <c r="GC33" s="27"/>
      <c r="GD33" s="27">
        <v>63</v>
      </c>
      <c r="GE33" s="27"/>
      <c r="GF33" s="27">
        <v>97</v>
      </c>
      <c r="GG33" s="27" t="s">
        <v>158</v>
      </c>
      <c r="GH33" s="27">
        <v>3080</v>
      </c>
      <c r="GI33" s="27"/>
      <c r="GJ33" s="27">
        <v>73</v>
      </c>
      <c r="GK33" s="27"/>
      <c r="GL33" s="27">
        <v>134</v>
      </c>
      <c r="GM33" s="27"/>
      <c r="GN33" s="27">
        <v>197</v>
      </c>
      <c r="GO33" s="27"/>
      <c r="GP33" s="27">
        <v>1080</v>
      </c>
      <c r="GQ33" s="27"/>
      <c r="GR33" s="27">
        <v>331</v>
      </c>
      <c r="GS33" s="27"/>
      <c r="GT33" s="27">
        <v>512</v>
      </c>
      <c r="GU33" s="27"/>
      <c r="GV33" s="27">
        <v>85</v>
      </c>
      <c r="GW33" s="27" t="s">
        <v>158</v>
      </c>
      <c r="GX33" s="27">
        <v>63</v>
      </c>
      <c r="GY33" s="27"/>
      <c r="GZ33" s="27">
        <v>278</v>
      </c>
      <c r="HA33" s="27"/>
      <c r="HB33" s="27">
        <v>85</v>
      </c>
      <c r="HC33" s="27"/>
      <c r="HD33" s="27">
        <v>63</v>
      </c>
      <c r="HE33" s="27"/>
      <c r="HF33" s="27">
        <v>96</v>
      </c>
      <c r="HG33" s="27" t="s">
        <v>158</v>
      </c>
      <c r="HH33" s="27">
        <v>189</v>
      </c>
      <c r="HI33" s="27"/>
      <c r="HJ33" s="27">
        <v>223</v>
      </c>
      <c r="HK33" s="27"/>
      <c r="HL33" s="27">
        <v>228</v>
      </c>
      <c r="HM33" s="27"/>
      <c r="HN33" s="27">
        <v>985</v>
      </c>
      <c r="HO33" s="27"/>
      <c r="HP33" s="27">
        <v>63</v>
      </c>
      <c r="HQ33" s="27"/>
      <c r="HR33" s="27">
        <v>52</v>
      </c>
      <c r="HS33" s="27"/>
      <c r="HT33" s="27">
        <v>41</v>
      </c>
      <c r="HU33" s="27" t="s">
        <v>158</v>
      </c>
      <c r="HV33" s="27">
        <v>74</v>
      </c>
      <c r="HW33" s="27"/>
      <c r="HX33" s="27">
        <v>41</v>
      </c>
      <c r="HZ33" s="27">
        <v>20</v>
      </c>
      <c r="IB33" s="27">
        <v>134</v>
      </c>
      <c r="ID33" s="27">
        <v>31</v>
      </c>
      <c r="IE33" s="2" t="s">
        <v>158</v>
      </c>
      <c r="IF33" s="27">
        <v>272</v>
      </c>
      <c r="IH33" s="51">
        <v>158</v>
      </c>
      <c r="IJ33" s="27">
        <v>480</v>
      </c>
      <c r="IL33" s="51">
        <v>613</v>
      </c>
      <c r="IM33" s="27"/>
      <c r="IN33" s="51">
        <v>262</v>
      </c>
      <c r="IO33" s="27"/>
      <c r="IP33" s="27">
        <v>364</v>
      </c>
      <c r="IQ33" s="27"/>
      <c r="IR33" s="51">
        <v>110</v>
      </c>
      <c r="IS33" s="27"/>
      <c r="IT33" s="27">
        <v>644</v>
      </c>
      <c r="IV33" s="27">
        <v>52</v>
      </c>
      <c r="IW33" s="27"/>
      <c r="IX33" s="27">
        <v>278</v>
      </c>
      <c r="IY33" s="27"/>
      <c r="IZ33" s="27">
        <v>160</v>
      </c>
      <c r="JA33" s="27"/>
      <c r="JB33" s="27">
        <v>160</v>
      </c>
      <c r="JC33" s="27"/>
      <c r="JD33" s="27">
        <v>134</v>
      </c>
      <c r="JE33" s="27"/>
      <c r="JF33" s="27">
        <v>309</v>
      </c>
      <c r="JG33" s="27"/>
      <c r="JH33" s="27">
        <v>131</v>
      </c>
      <c r="JI33" s="27"/>
      <c r="JJ33" s="27">
        <v>231</v>
      </c>
      <c r="JK33" s="27"/>
      <c r="JL33" s="27">
        <v>209</v>
      </c>
      <c r="JM33" s="27"/>
      <c r="JN33" s="27">
        <v>120</v>
      </c>
      <c r="JO33" s="27" t="s">
        <v>158</v>
      </c>
      <c r="JP33" s="91">
        <v>411</v>
      </c>
      <c r="JQ33" s="91" t="s">
        <v>158</v>
      </c>
      <c r="JR33" s="91">
        <v>121</v>
      </c>
      <c r="JS33" s="91"/>
      <c r="JT33" s="91">
        <v>98</v>
      </c>
      <c r="JU33" s="91"/>
      <c r="JV33" s="91">
        <v>52</v>
      </c>
      <c r="JW33" s="91"/>
      <c r="JX33" s="91">
        <v>379</v>
      </c>
      <c r="JY33" s="91"/>
      <c r="JZ33" s="91">
        <v>1370</v>
      </c>
      <c r="KA33" s="91"/>
      <c r="KB33" s="91">
        <v>327</v>
      </c>
      <c r="KC33" s="91"/>
      <c r="KD33" s="91">
        <v>160</v>
      </c>
      <c r="KE33" s="91"/>
      <c r="KF33" s="91">
        <v>161</v>
      </c>
      <c r="KG33" s="91"/>
      <c r="KH33" s="91">
        <v>216</v>
      </c>
      <c r="KI33" s="91"/>
      <c r="KJ33" s="91">
        <v>529</v>
      </c>
      <c r="KK33" s="91" t="s">
        <v>158</v>
      </c>
      <c r="KL33" s="91">
        <v>249</v>
      </c>
      <c r="KM33" s="91"/>
      <c r="KN33" s="26">
        <v>240</v>
      </c>
      <c r="KO33" s="26" t="s">
        <v>158</v>
      </c>
      <c r="KP33" s="26">
        <v>145</v>
      </c>
      <c r="KQ33" s="26"/>
      <c r="KR33" s="26">
        <v>10</v>
      </c>
      <c r="KS33" s="26"/>
      <c r="KT33" s="26">
        <v>211</v>
      </c>
      <c r="KU33" s="26"/>
      <c r="KV33" s="47">
        <v>359</v>
      </c>
      <c r="KW33" s="26"/>
      <c r="KX33" s="26">
        <v>554</v>
      </c>
      <c r="KY33" s="26"/>
      <c r="KZ33" s="26">
        <v>135</v>
      </c>
      <c r="LA33" s="26"/>
      <c r="LB33" s="26">
        <v>278</v>
      </c>
      <c r="LC33" s="26"/>
      <c r="LD33" s="26">
        <v>228</v>
      </c>
      <c r="LE33" s="26"/>
      <c r="LF33" s="26">
        <v>143</v>
      </c>
      <c r="LG33" s="26"/>
      <c r="LH33" s="26">
        <v>987</v>
      </c>
      <c r="LI33" s="26"/>
      <c r="LJ33" s="27">
        <v>457</v>
      </c>
      <c r="LK33" s="27"/>
      <c r="LL33" s="27">
        <v>20</v>
      </c>
      <c r="LM33" s="27"/>
      <c r="LN33" s="27">
        <v>185</v>
      </c>
      <c r="LO33" s="27"/>
      <c r="LP33" s="27">
        <v>63</v>
      </c>
      <c r="LQ33" s="27"/>
      <c r="LR33" s="27">
        <v>97</v>
      </c>
      <c r="LS33" s="27"/>
      <c r="LT33" s="27">
        <v>145</v>
      </c>
      <c r="LU33" s="27"/>
      <c r="LV33" s="27">
        <v>272</v>
      </c>
      <c r="LW33" s="27"/>
      <c r="LX33" s="27">
        <v>173</v>
      </c>
      <c r="LY33" s="27"/>
      <c r="LZ33" s="27">
        <v>1420</v>
      </c>
      <c r="MA33" s="27"/>
      <c r="MB33" s="27">
        <v>1220</v>
      </c>
      <c r="MC33" s="27"/>
      <c r="MD33" s="27">
        <v>52</v>
      </c>
      <c r="ME33" s="27"/>
      <c r="MF33" s="27">
        <v>134</v>
      </c>
      <c r="MH33" s="115">
        <v>109</v>
      </c>
      <c r="MJ33" s="115">
        <v>52</v>
      </c>
      <c r="MK33" s="2" t="s">
        <v>158</v>
      </c>
      <c r="ML33" s="115">
        <v>20</v>
      </c>
      <c r="MN33" s="115">
        <v>74</v>
      </c>
      <c r="MP33" s="115">
        <v>395</v>
      </c>
      <c r="MQ33" s="2" t="s">
        <v>158</v>
      </c>
      <c r="MR33" s="115">
        <v>426</v>
      </c>
      <c r="MT33" s="115">
        <v>305</v>
      </c>
      <c r="MV33" s="115">
        <v>86</v>
      </c>
      <c r="MX33" s="115">
        <v>199</v>
      </c>
      <c r="MZ33" s="115">
        <v>109</v>
      </c>
      <c r="NB33" s="115">
        <v>160</v>
      </c>
      <c r="ND33" s="115">
        <v>253</v>
      </c>
    </row>
    <row r="34" spans="1:369" ht="15" customHeight="1" x14ac:dyDescent="0.35">
      <c r="A34" s="18" t="s">
        <v>70</v>
      </c>
      <c r="B34" s="18" t="s">
        <v>71</v>
      </c>
      <c r="C34" s="18" t="s">
        <v>72</v>
      </c>
      <c r="D34" s="19">
        <v>69.3</v>
      </c>
      <c r="E34" s="27">
        <v>370</v>
      </c>
      <c r="F34" s="27"/>
      <c r="G34" s="27">
        <v>1100</v>
      </c>
      <c r="H34" s="28"/>
      <c r="I34" s="27">
        <v>260</v>
      </c>
      <c r="J34" s="27"/>
      <c r="K34" s="27">
        <v>1600</v>
      </c>
      <c r="L34" s="27"/>
      <c r="M34" s="27">
        <v>160</v>
      </c>
      <c r="N34" s="27"/>
      <c r="O34" s="27">
        <v>250</v>
      </c>
      <c r="P34" s="27"/>
      <c r="Q34" s="27">
        <v>240</v>
      </c>
      <c r="R34" s="27"/>
      <c r="S34" s="27"/>
      <c r="T34" s="27"/>
      <c r="U34" s="27"/>
      <c r="V34" s="27"/>
      <c r="W34" s="27">
        <v>40</v>
      </c>
      <c r="X34" s="27"/>
      <c r="Y34" s="27">
        <v>20</v>
      </c>
      <c r="Z34" s="27"/>
      <c r="AA34" s="27">
        <v>300</v>
      </c>
      <c r="AB34" s="27"/>
      <c r="AC34" s="27">
        <v>210</v>
      </c>
      <c r="AD34" s="27"/>
      <c r="AE34" s="27">
        <v>250</v>
      </c>
      <c r="AF34" s="27"/>
      <c r="AG34" s="27">
        <v>280</v>
      </c>
      <c r="AH34" s="27"/>
      <c r="AI34" s="27">
        <v>1240</v>
      </c>
      <c r="AJ34" s="27"/>
      <c r="AK34" s="27">
        <v>60</v>
      </c>
      <c r="AL34" s="27"/>
      <c r="AM34" s="27">
        <v>120</v>
      </c>
      <c r="AN34" s="27"/>
      <c r="AO34" s="27">
        <v>400</v>
      </c>
      <c r="AP34" s="27"/>
      <c r="AQ34" s="27"/>
      <c r="AR34" s="27"/>
      <c r="AS34" s="27"/>
      <c r="AT34" s="27"/>
      <c r="AU34" s="27">
        <f>AVERAGE(20,20)</f>
        <v>20</v>
      </c>
      <c r="AV34" s="27" t="s">
        <v>10</v>
      </c>
      <c r="AW34" s="27">
        <v>530</v>
      </c>
      <c r="AX34" s="27"/>
      <c r="AY34" s="73"/>
      <c r="AZ34" s="27"/>
      <c r="BA34" s="73"/>
      <c r="BB34" s="37"/>
      <c r="BC34" s="73"/>
      <c r="BD34" s="27"/>
      <c r="BE34" s="27"/>
      <c r="BF34" s="28"/>
      <c r="BG34" s="27"/>
      <c r="BH34" s="28"/>
      <c r="BI34" s="73"/>
      <c r="BJ34" s="27"/>
      <c r="BK34" s="73"/>
      <c r="BL34" s="27"/>
      <c r="BM34" s="27">
        <v>390</v>
      </c>
      <c r="BN34" s="27"/>
      <c r="BO34" s="27"/>
      <c r="BP34" s="27"/>
      <c r="BQ34" s="27">
        <v>1180</v>
      </c>
      <c r="BR34" s="27"/>
      <c r="BS34" s="27">
        <v>410</v>
      </c>
      <c r="BT34" s="27"/>
      <c r="BU34" s="27">
        <v>260</v>
      </c>
      <c r="BV34" s="27"/>
      <c r="BW34" s="27">
        <v>240</v>
      </c>
      <c r="BX34" s="27"/>
      <c r="BY34" s="27">
        <v>260</v>
      </c>
      <c r="BZ34" s="27"/>
      <c r="CA34" s="73"/>
      <c r="CB34" s="27"/>
      <c r="CC34" s="27">
        <v>490</v>
      </c>
      <c r="CD34" s="36"/>
      <c r="CE34" s="36">
        <v>120</v>
      </c>
      <c r="CF34" s="36"/>
      <c r="CG34" s="27">
        <v>180</v>
      </c>
      <c r="CH34" s="27"/>
      <c r="CI34" s="31">
        <v>20</v>
      </c>
      <c r="CJ34" s="36">
        <v>50</v>
      </c>
      <c r="CK34" s="27"/>
      <c r="CL34" s="45"/>
      <c r="CM34" s="45"/>
      <c r="CN34" s="46"/>
      <c r="CO34" s="46"/>
      <c r="CP34" s="77"/>
      <c r="CQ34" s="46"/>
      <c r="CR34" s="46">
        <v>45</v>
      </c>
      <c r="CS34" s="46"/>
      <c r="CT34" s="46">
        <v>1700</v>
      </c>
      <c r="CU34" s="46"/>
      <c r="CV34" s="46">
        <v>175</v>
      </c>
      <c r="CW34" s="26"/>
      <c r="CX34" s="47">
        <v>205</v>
      </c>
      <c r="CY34" s="47"/>
      <c r="CZ34" s="47">
        <v>70</v>
      </c>
      <c r="DA34" s="47" t="s">
        <v>10</v>
      </c>
      <c r="DB34" s="47">
        <v>186</v>
      </c>
      <c r="DC34" s="47"/>
      <c r="DD34" s="47">
        <v>517</v>
      </c>
      <c r="DE34" s="47"/>
      <c r="DF34" s="48">
        <v>205</v>
      </c>
      <c r="DG34" s="48"/>
      <c r="DH34" s="34">
        <v>249</v>
      </c>
      <c r="DI34" s="34"/>
      <c r="DJ34" s="49"/>
      <c r="DK34" s="49"/>
      <c r="DL34" s="34"/>
      <c r="DM34" s="34"/>
      <c r="DN34" s="34">
        <v>240</v>
      </c>
      <c r="DO34" s="34"/>
      <c r="DP34" s="34">
        <f>AVERAGE(41,52)</f>
        <v>46.5</v>
      </c>
      <c r="DQ34" s="34" t="s">
        <v>10</v>
      </c>
      <c r="DR34" s="34">
        <v>275</v>
      </c>
      <c r="DS34" s="34"/>
      <c r="DT34" s="34">
        <v>120</v>
      </c>
      <c r="DU34" s="34"/>
      <c r="DV34" s="34">
        <v>63</v>
      </c>
      <c r="DW34" s="34"/>
      <c r="DX34" s="34">
        <v>318</v>
      </c>
      <c r="DY34" s="34"/>
      <c r="DZ34" s="34">
        <v>158</v>
      </c>
      <c r="EA34" s="34"/>
      <c r="EB34" s="34">
        <v>31</v>
      </c>
      <c r="EC34" s="34"/>
      <c r="ED34" s="34">
        <v>295</v>
      </c>
      <c r="EE34" s="34"/>
      <c r="EF34" s="34"/>
      <c r="EG34" s="34"/>
      <c r="EH34" s="34"/>
      <c r="EI34" s="34"/>
      <c r="EJ34" s="34"/>
      <c r="EK34" s="34"/>
      <c r="EL34" s="34">
        <v>233</v>
      </c>
      <c r="EM34" s="27"/>
      <c r="EN34" s="27">
        <v>31</v>
      </c>
      <c r="EP34" s="27">
        <v>134</v>
      </c>
      <c r="ER34" s="27">
        <v>2610</v>
      </c>
      <c r="ES34" s="27"/>
      <c r="ET34" s="27">
        <v>161</v>
      </c>
      <c r="EU34" s="27"/>
      <c r="EV34" s="27">
        <v>134</v>
      </c>
      <c r="EX34" s="27">
        <v>108</v>
      </c>
      <c r="EZ34" s="27">
        <v>41</v>
      </c>
      <c r="FA34" s="27"/>
      <c r="FB34" s="27">
        <v>63</v>
      </c>
      <c r="FC34" s="27"/>
      <c r="FD34" s="27">
        <v>262</v>
      </c>
      <c r="FF34" s="27">
        <v>122</v>
      </c>
      <c r="FH34" s="27">
        <v>74</v>
      </c>
      <c r="FJ34" s="27">
        <v>86</v>
      </c>
      <c r="FL34" s="27">
        <v>63</v>
      </c>
      <c r="FN34" s="27">
        <v>231</v>
      </c>
      <c r="FP34" s="27">
        <v>1310</v>
      </c>
      <c r="FQ34" s="27"/>
      <c r="FR34" s="27">
        <v>146</v>
      </c>
      <c r="FS34" s="27"/>
      <c r="FT34" s="27">
        <v>193</v>
      </c>
      <c r="FU34" s="27"/>
      <c r="FV34" s="64">
        <f>AVERAGE(97,110)</f>
        <v>103.5</v>
      </c>
      <c r="FW34" s="27" t="s">
        <v>10</v>
      </c>
      <c r="FX34" s="27">
        <v>262</v>
      </c>
      <c r="FY34" s="27"/>
      <c r="FZ34" s="27">
        <v>327</v>
      </c>
      <c r="GA34" s="27"/>
      <c r="GB34" s="27">
        <v>183</v>
      </c>
      <c r="GC34" s="27"/>
      <c r="GD34" s="27">
        <v>98</v>
      </c>
      <c r="GE34" s="27"/>
      <c r="GF34" s="27">
        <v>74</v>
      </c>
      <c r="GG34" s="27"/>
      <c r="GH34" s="27">
        <v>2360</v>
      </c>
      <c r="GI34" s="27" t="s">
        <v>158</v>
      </c>
      <c r="GJ34" s="27">
        <v>74</v>
      </c>
      <c r="GK34" s="27"/>
      <c r="GL34" s="27">
        <v>240</v>
      </c>
      <c r="GM34" s="27"/>
      <c r="GN34" s="27">
        <v>278</v>
      </c>
      <c r="GO34" s="27"/>
      <c r="GP34" s="27">
        <v>1090</v>
      </c>
      <c r="GQ34" s="27"/>
      <c r="GR34" s="27">
        <v>262</v>
      </c>
      <c r="GS34" s="27"/>
      <c r="GT34" s="27">
        <v>171</v>
      </c>
      <c r="GU34" s="27"/>
      <c r="GV34" s="27">
        <v>52</v>
      </c>
      <c r="GW34" s="27"/>
      <c r="GX34" s="27">
        <v>86</v>
      </c>
      <c r="GY34" s="27" t="s">
        <v>158</v>
      </c>
      <c r="GZ34" s="27">
        <v>345</v>
      </c>
      <c r="HA34" s="27"/>
      <c r="HB34" s="27">
        <v>98</v>
      </c>
      <c r="HC34" s="27"/>
      <c r="HD34" s="27">
        <v>97</v>
      </c>
      <c r="HE34" s="27"/>
      <c r="HF34" s="27">
        <v>20</v>
      </c>
      <c r="HG34" s="27"/>
      <c r="HH34" s="27">
        <v>305</v>
      </c>
      <c r="HI34" s="27"/>
      <c r="HJ34" s="73"/>
      <c r="HK34" s="27"/>
      <c r="HL34" s="27">
        <v>218</v>
      </c>
      <c r="HM34" s="27"/>
      <c r="HN34" s="27">
        <v>743</v>
      </c>
      <c r="HO34" s="27"/>
      <c r="HP34" s="27">
        <v>20</v>
      </c>
      <c r="HQ34" s="27"/>
      <c r="HR34" s="27">
        <v>74</v>
      </c>
      <c r="HS34" s="27"/>
      <c r="HT34" s="27">
        <v>31</v>
      </c>
      <c r="HU34" s="27"/>
      <c r="HV34" s="27">
        <v>41</v>
      </c>
      <c r="HW34" s="27" t="s">
        <v>158</v>
      </c>
      <c r="HX34" s="27">
        <v>158</v>
      </c>
      <c r="HZ34" s="73"/>
      <c r="IB34" s="27">
        <v>145</v>
      </c>
      <c r="ID34" s="27" t="s">
        <v>16</v>
      </c>
      <c r="IF34" s="27">
        <v>226</v>
      </c>
      <c r="IH34" s="51">
        <v>122</v>
      </c>
      <c r="IJ34" s="27">
        <v>110</v>
      </c>
      <c r="IL34" s="27"/>
      <c r="IM34" s="27"/>
      <c r="IN34" s="51">
        <v>240</v>
      </c>
      <c r="IO34" s="27" t="s">
        <v>158</v>
      </c>
      <c r="IP34" s="27">
        <v>1310</v>
      </c>
      <c r="IQ34" s="27"/>
      <c r="IR34" s="51">
        <v>85</v>
      </c>
      <c r="IS34" s="27"/>
      <c r="IT34" s="27">
        <v>1240</v>
      </c>
      <c r="IV34" s="27">
        <v>74</v>
      </c>
      <c r="IW34" s="27"/>
      <c r="IX34" s="27">
        <v>41</v>
      </c>
      <c r="IY34" s="27"/>
      <c r="IZ34" s="27">
        <v>171</v>
      </c>
      <c r="JA34" s="27"/>
      <c r="JB34" s="27">
        <v>213</v>
      </c>
      <c r="JC34" s="27"/>
      <c r="JD34" s="27">
        <v>171</v>
      </c>
      <c r="JE34" s="27"/>
      <c r="JF34" s="27">
        <v>97</v>
      </c>
      <c r="JG34" s="27"/>
      <c r="JH34" s="27">
        <v>121</v>
      </c>
      <c r="JI34" s="27"/>
      <c r="JJ34" s="27">
        <v>275</v>
      </c>
      <c r="JK34" s="27"/>
      <c r="JL34" s="27">
        <v>185</v>
      </c>
      <c r="JM34" s="27" t="s">
        <v>158</v>
      </c>
      <c r="JN34" s="27">
        <v>20</v>
      </c>
      <c r="JO34" s="27"/>
      <c r="JP34" s="91">
        <v>426</v>
      </c>
      <c r="JQ34" s="91"/>
      <c r="JR34" s="91">
        <v>122</v>
      </c>
      <c r="JS34" s="91"/>
      <c r="JT34" s="91">
        <v>74</v>
      </c>
      <c r="JU34" s="91"/>
      <c r="JV34" s="91">
        <v>74</v>
      </c>
      <c r="JW34" s="91"/>
      <c r="JX34" s="91">
        <v>512</v>
      </c>
      <c r="JY34" s="91"/>
      <c r="JZ34" s="91">
        <v>833</v>
      </c>
      <c r="KA34" s="91"/>
      <c r="KB34" s="91">
        <v>712</v>
      </c>
      <c r="KC34" s="91"/>
      <c r="KD34" s="91">
        <v>820</v>
      </c>
      <c r="KE34" s="91"/>
      <c r="KF34" s="91">
        <v>171</v>
      </c>
      <c r="KG34" s="91"/>
      <c r="KH34" s="91">
        <v>121</v>
      </c>
      <c r="KI34" s="91"/>
      <c r="KJ34" s="91">
        <v>706</v>
      </c>
      <c r="KK34" s="91"/>
      <c r="KL34" s="91">
        <v>122</v>
      </c>
      <c r="KM34" s="91"/>
      <c r="KN34" s="79"/>
      <c r="KO34" s="26"/>
      <c r="KP34" s="26">
        <v>121</v>
      </c>
      <c r="KQ34" s="26"/>
      <c r="KR34" s="26">
        <v>74</v>
      </c>
      <c r="KS34" s="26"/>
      <c r="KT34" s="26">
        <v>520</v>
      </c>
      <c r="KU34" s="26"/>
      <c r="KV34" s="26">
        <v>379</v>
      </c>
      <c r="KW34" s="26"/>
      <c r="KX34" s="26">
        <v>108</v>
      </c>
      <c r="KY34" s="26"/>
      <c r="KZ34" s="26">
        <v>146</v>
      </c>
      <c r="LA34" s="26"/>
      <c r="LB34" s="26">
        <v>110</v>
      </c>
      <c r="LC34" s="26" t="s">
        <v>158</v>
      </c>
      <c r="LD34" s="26">
        <v>145</v>
      </c>
      <c r="LE34" s="26"/>
      <c r="LF34" s="26">
        <v>97</v>
      </c>
      <c r="LG34" s="26"/>
      <c r="LH34" s="26">
        <v>2360</v>
      </c>
      <c r="LI34" s="26" t="s">
        <v>158</v>
      </c>
      <c r="LJ34" s="27">
        <v>586</v>
      </c>
      <c r="LK34" s="27"/>
      <c r="LL34" s="27">
        <v>41</v>
      </c>
      <c r="LM34" s="27"/>
      <c r="LN34" s="27">
        <v>160</v>
      </c>
      <c r="LO34" s="27"/>
      <c r="LP34" s="27">
        <v>216</v>
      </c>
      <c r="LQ34" s="27"/>
      <c r="LR34" s="27">
        <v>146</v>
      </c>
      <c r="LS34" s="27"/>
      <c r="LT34" s="27">
        <v>262</v>
      </c>
      <c r="LU34" s="27"/>
      <c r="LV34" s="27">
        <v>243</v>
      </c>
      <c r="LW34" s="27"/>
      <c r="LX34" s="27">
        <v>3080</v>
      </c>
      <c r="LY34" s="27"/>
      <c r="LZ34" s="27">
        <v>907</v>
      </c>
      <c r="MA34" s="27"/>
      <c r="MB34" s="27">
        <v>512</v>
      </c>
      <c r="MC34" s="27"/>
      <c r="MD34" s="27">
        <v>246</v>
      </c>
      <c r="ME34" s="27"/>
      <c r="MF34" s="27">
        <v>231</v>
      </c>
      <c r="MH34" s="115">
        <v>63</v>
      </c>
      <c r="MJ34" s="115">
        <v>74</v>
      </c>
      <c r="ML34" s="115">
        <v>41</v>
      </c>
      <c r="MN34" s="115">
        <v>41</v>
      </c>
      <c r="MP34" s="115">
        <v>301</v>
      </c>
      <c r="MR34" s="115">
        <v>565</v>
      </c>
      <c r="MT34" s="115">
        <v>199</v>
      </c>
      <c r="MV34" s="115">
        <v>74</v>
      </c>
      <c r="MX34" s="115">
        <v>206</v>
      </c>
      <c r="MY34" s="2" t="s">
        <v>158</v>
      </c>
      <c r="MZ34" s="115">
        <v>110</v>
      </c>
      <c r="NB34" s="115">
        <v>156</v>
      </c>
      <c r="ND34" s="115">
        <v>173</v>
      </c>
    </row>
    <row r="35" spans="1:369" ht="14.25" customHeight="1" x14ac:dyDescent="0.35">
      <c r="A35" s="18" t="s">
        <v>73</v>
      </c>
      <c r="B35" s="18" t="s">
        <v>150</v>
      </c>
      <c r="C35" s="18" t="s">
        <v>123</v>
      </c>
      <c r="D35" s="19">
        <v>70.900000000000006</v>
      </c>
      <c r="E35" s="27">
        <v>360</v>
      </c>
      <c r="F35" s="27"/>
      <c r="G35" s="27">
        <v>50</v>
      </c>
      <c r="H35" s="28"/>
      <c r="I35" s="27">
        <v>110</v>
      </c>
      <c r="J35" s="27"/>
      <c r="K35" s="27">
        <v>1300</v>
      </c>
      <c r="L35" s="27"/>
      <c r="M35" s="27">
        <v>300</v>
      </c>
      <c r="N35" s="27"/>
      <c r="O35" s="27">
        <v>380</v>
      </c>
      <c r="P35" s="27"/>
      <c r="Q35" s="27">
        <v>390</v>
      </c>
      <c r="R35" s="27"/>
      <c r="S35" s="27"/>
      <c r="T35" s="27"/>
      <c r="U35" s="27"/>
      <c r="V35" s="27"/>
      <c r="W35" s="27">
        <v>80</v>
      </c>
      <c r="X35" s="27"/>
      <c r="Y35" s="27">
        <v>40</v>
      </c>
      <c r="Z35" s="27"/>
      <c r="AA35" s="27">
        <v>180</v>
      </c>
      <c r="AB35" s="27"/>
      <c r="AC35" s="27">
        <v>240</v>
      </c>
      <c r="AD35" s="27"/>
      <c r="AE35" s="27">
        <v>380</v>
      </c>
      <c r="AF35" s="27"/>
      <c r="AG35" s="27">
        <v>790</v>
      </c>
      <c r="AH35" s="27"/>
      <c r="AI35" s="27">
        <v>310</v>
      </c>
      <c r="AJ35" s="27"/>
      <c r="AK35" s="27">
        <v>330</v>
      </c>
      <c r="AL35" s="27"/>
      <c r="AM35" s="27">
        <v>230</v>
      </c>
      <c r="AN35" s="27"/>
      <c r="AO35" s="73"/>
      <c r="AP35" s="27"/>
      <c r="AQ35" s="27"/>
      <c r="AR35" s="27"/>
      <c r="AS35" s="27"/>
      <c r="AT35" s="27"/>
      <c r="AU35" s="27">
        <v>80</v>
      </c>
      <c r="AV35" s="27"/>
      <c r="AW35" s="27">
        <v>300</v>
      </c>
      <c r="AX35" s="27"/>
      <c r="AY35" s="27">
        <v>110</v>
      </c>
      <c r="AZ35" s="27"/>
      <c r="BA35" s="27">
        <v>250</v>
      </c>
      <c r="BB35" s="37"/>
      <c r="BC35" s="27">
        <v>320</v>
      </c>
      <c r="BD35" s="27"/>
      <c r="BE35" s="27"/>
      <c r="BF35" s="28"/>
      <c r="BG35" s="27"/>
      <c r="BH35" s="28"/>
      <c r="BI35" s="27">
        <v>410</v>
      </c>
      <c r="BJ35" s="27"/>
      <c r="BK35" s="27">
        <v>660</v>
      </c>
      <c r="BL35" s="27"/>
      <c r="BM35" s="73"/>
      <c r="BN35" s="27"/>
      <c r="BO35" s="27"/>
      <c r="BP35" s="27"/>
      <c r="BQ35" s="27">
        <v>970</v>
      </c>
      <c r="BR35" s="27"/>
      <c r="BS35" s="27">
        <v>180</v>
      </c>
      <c r="BT35" s="27"/>
      <c r="BU35" s="27">
        <v>310</v>
      </c>
      <c r="BV35" s="27"/>
      <c r="BW35" s="27">
        <v>220</v>
      </c>
      <c r="BX35" s="27"/>
      <c r="BY35" s="27">
        <v>300</v>
      </c>
      <c r="BZ35" s="27"/>
      <c r="CA35" s="36">
        <v>990</v>
      </c>
      <c r="CB35" s="36"/>
      <c r="CC35" s="27">
        <v>900</v>
      </c>
      <c r="CD35" s="36"/>
      <c r="CE35" s="36">
        <v>260</v>
      </c>
      <c r="CF35" s="36"/>
      <c r="CG35" s="27">
        <v>300</v>
      </c>
      <c r="CH35" s="27"/>
      <c r="CI35" s="31">
        <v>50</v>
      </c>
      <c r="CJ35" s="36">
        <v>60</v>
      </c>
      <c r="CK35" s="27"/>
      <c r="CL35" s="45"/>
      <c r="CM35" s="45"/>
      <c r="CN35" s="46"/>
      <c r="CO35" s="46"/>
      <c r="CP35" s="46">
        <v>70</v>
      </c>
      <c r="CQ35" s="46"/>
      <c r="CR35" s="46">
        <v>70</v>
      </c>
      <c r="CS35" s="46"/>
      <c r="CT35" s="46">
        <v>600</v>
      </c>
      <c r="CU35" s="46"/>
      <c r="CV35" s="46">
        <v>120</v>
      </c>
      <c r="CW35" s="26"/>
      <c r="CX35" s="47">
        <v>300</v>
      </c>
      <c r="CY35" s="47"/>
      <c r="CZ35" s="47">
        <v>70</v>
      </c>
      <c r="DA35" s="47"/>
      <c r="DB35" s="47">
        <v>199.5</v>
      </c>
      <c r="DC35" s="47" t="s">
        <v>10</v>
      </c>
      <c r="DD35" s="47">
        <v>461</v>
      </c>
      <c r="DE35" s="47"/>
      <c r="DF35" s="48">
        <v>144</v>
      </c>
      <c r="DG35" s="48"/>
      <c r="DH35" s="34">
        <v>387</v>
      </c>
      <c r="DI35" s="34"/>
      <c r="DJ35" s="49"/>
      <c r="DK35" s="49"/>
      <c r="DL35" s="34"/>
      <c r="DM35" s="34"/>
      <c r="DN35" s="34">
        <v>457</v>
      </c>
      <c r="DO35" s="34"/>
      <c r="DP35" s="34">
        <v>52</v>
      </c>
      <c r="DQ35" s="34"/>
      <c r="DR35" s="34">
        <f>(148+161)/2</f>
        <v>154.5</v>
      </c>
      <c r="DS35" s="34" t="s">
        <v>10</v>
      </c>
      <c r="DT35" s="34">
        <v>173</v>
      </c>
      <c r="DU35" s="34"/>
      <c r="DV35" s="34">
        <v>243</v>
      </c>
      <c r="DW35" s="34"/>
      <c r="DX35" s="81" t="s">
        <v>6</v>
      </c>
      <c r="DY35" s="34"/>
      <c r="DZ35" s="34">
        <v>52</v>
      </c>
      <c r="EA35" s="34"/>
      <c r="EB35" s="34">
        <v>20</v>
      </c>
      <c r="EC35" s="34"/>
      <c r="ED35" s="34">
        <v>384</v>
      </c>
      <c r="EE35" s="34"/>
      <c r="EF35" s="34"/>
      <c r="EG35" s="34"/>
      <c r="EH35" s="34"/>
      <c r="EI35" s="34"/>
      <c r="EJ35" s="34"/>
      <c r="EK35" s="34"/>
      <c r="EL35" s="81"/>
      <c r="EM35" s="27"/>
      <c r="EN35" s="27">
        <v>132</v>
      </c>
      <c r="EP35" s="27">
        <f>AVERAGE(98,98)</f>
        <v>98</v>
      </c>
      <c r="EQ35" s="27" t="s">
        <v>10</v>
      </c>
      <c r="ER35" s="27">
        <v>5170</v>
      </c>
      <c r="ES35" s="27"/>
      <c r="ET35" s="27">
        <v>97</v>
      </c>
      <c r="EU35" s="27"/>
      <c r="EV35" s="27">
        <v>197</v>
      </c>
      <c r="EX35" s="27">
        <v>199</v>
      </c>
      <c r="EZ35" s="27">
        <v>31</v>
      </c>
      <c r="FA35" s="27"/>
      <c r="FB35" s="27">
        <v>301</v>
      </c>
      <c r="FC35" s="27"/>
      <c r="FD35" s="27">
        <v>402</v>
      </c>
      <c r="FF35" s="27" t="s">
        <v>109</v>
      </c>
      <c r="FH35" s="27">
        <v>122</v>
      </c>
      <c r="FJ35" s="27">
        <v>85</v>
      </c>
      <c r="FL35" s="27">
        <v>110</v>
      </c>
      <c r="FN35" s="27">
        <v>223</v>
      </c>
      <c r="FP35" s="27">
        <v>233</v>
      </c>
      <c r="FQ35" s="27"/>
      <c r="FR35" s="27">
        <v>216</v>
      </c>
      <c r="FS35" s="27"/>
      <c r="FT35" s="27">
        <f>AVERAGE(187, 134)</f>
        <v>160.5</v>
      </c>
      <c r="FU35" s="27" t="s">
        <v>10</v>
      </c>
      <c r="FV35" s="27">
        <v>96</v>
      </c>
      <c r="FW35" s="27"/>
      <c r="FX35" s="27">
        <v>199</v>
      </c>
      <c r="FY35" s="27"/>
      <c r="FZ35" s="27">
        <f>AVERAGE(272,218)</f>
        <v>245</v>
      </c>
      <c r="GA35" s="27" t="s">
        <v>10</v>
      </c>
      <c r="GB35" s="27">
        <v>259</v>
      </c>
      <c r="GC35" s="27"/>
      <c r="GD35" s="73"/>
      <c r="GE35" s="27"/>
      <c r="GF35" s="27">
        <v>122</v>
      </c>
      <c r="GG35" s="27"/>
      <c r="GH35" s="27">
        <v>4610</v>
      </c>
      <c r="GI35" s="27"/>
      <c r="GJ35" s="27">
        <v>52</v>
      </c>
      <c r="GK35" s="27" t="s">
        <v>158</v>
      </c>
      <c r="GL35" s="27">
        <v>169</v>
      </c>
      <c r="GM35" s="27"/>
      <c r="GN35" s="27">
        <v>309</v>
      </c>
      <c r="GO35" s="27"/>
      <c r="GP35" s="27">
        <v>135</v>
      </c>
      <c r="GQ35" s="27"/>
      <c r="GR35" s="27">
        <v>218</v>
      </c>
      <c r="GS35" s="27"/>
      <c r="GT35" s="27">
        <v>97</v>
      </c>
      <c r="GU35" s="27"/>
      <c r="GV35" s="27">
        <v>52</v>
      </c>
      <c r="GW35" s="27"/>
      <c r="GX35" s="27">
        <v>119</v>
      </c>
      <c r="GY35" s="27"/>
      <c r="GZ35" s="73"/>
      <c r="HA35" s="27"/>
      <c r="HB35" s="73"/>
      <c r="HC35" s="27"/>
      <c r="HD35" s="73"/>
      <c r="HE35" s="27"/>
      <c r="HF35" s="27">
        <v>74</v>
      </c>
      <c r="HG35" s="27" t="s">
        <v>158</v>
      </c>
      <c r="HH35" s="27">
        <v>317</v>
      </c>
      <c r="HI35" s="27" t="s">
        <v>158</v>
      </c>
      <c r="HJ35" s="27">
        <v>327</v>
      </c>
      <c r="HK35" s="27"/>
      <c r="HL35" s="27">
        <v>134</v>
      </c>
      <c r="HM35" s="27"/>
      <c r="HN35" s="27">
        <v>1330</v>
      </c>
      <c r="HO35" s="27"/>
      <c r="HP35" s="27">
        <v>110</v>
      </c>
      <c r="HQ35" s="27"/>
      <c r="HR35" s="27">
        <v>84</v>
      </c>
      <c r="HS35" s="27"/>
      <c r="HT35" s="27">
        <v>52</v>
      </c>
      <c r="HU35" s="27"/>
      <c r="HV35" s="27">
        <v>63</v>
      </c>
      <c r="HW35" s="27"/>
      <c r="HX35" s="27">
        <v>171</v>
      </c>
      <c r="HZ35" s="27">
        <v>10</v>
      </c>
      <c r="IB35" s="27">
        <v>98</v>
      </c>
      <c r="ID35" s="27">
        <v>109</v>
      </c>
      <c r="IF35" s="27">
        <v>199</v>
      </c>
      <c r="IH35" s="51">
        <v>148</v>
      </c>
      <c r="II35" s="2" t="s">
        <v>158</v>
      </c>
      <c r="IJ35" s="27">
        <v>160</v>
      </c>
      <c r="IL35" s="27">
        <v>96</v>
      </c>
      <c r="IM35" s="27"/>
      <c r="IN35" s="51">
        <v>52</v>
      </c>
      <c r="IO35" s="27"/>
      <c r="IP35" s="27">
        <v>228</v>
      </c>
      <c r="IQ35" s="27"/>
      <c r="IR35" s="51">
        <v>121</v>
      </c>
      <c r="IS35" s="27"/>
      <c r="IT35" s="27">
        <v>644</v>
      </c>
      <c r="IV35" s="27">
        <v>110</v>
      </c>
      <c r="IW35" s="27"/>
      <c r="IX35" s="27">
        <v>109</v>
      </c>
      <c r="IY35" s="27"/>
      <c r="IZ35" s="27">
        <v>278</v>
      </c>
      <c r="JA35" s="27"/>
      <c r="JB35" s="27">
        <v>288</v>
      </c>
      <c r="JC35" s="27" t="s">
        <v>158</v>
      </c>
      <c r="JD35" s="27">
        <v>1790</v>
      </c>
      <c r="JE35" s="27"/>
      <c r="JF35" s="27">
        <v>173</v>
      </c>
      <c r="JG35" s="27"/>
      <c r="JH35" s="27">
        <v>132</v>
      </c>
      <c r="JI35" s="27"/>
      <c r="JJ35" s="27">
        <v>413</v>
      </c>
      <c r="JK35" s="27"/>
      <c r="JL35" s="27">
        <v>1520</v>
      </c>
      <c r="JM35" s="27"/>
      <c r="JN35" s="73"/>
      <c r="JO35" s="27"/>
      <c r="JP35" s="91">
        <v>857</v>
      </c>
      <c r="JQ35" s="91"/>
      <c r="JR35" s="92"/>
      <c r="JS35" s="91"/>
      <c r="JT35" s="91">
        <v>74</v>
      </c>
      <c r="JU35" s="91" t="s">
        <v>158</v>
      </c>
      <c r="JV35" s="91">
        <v>20</v>
      </c>
      <c r="JW35" s="91"/>
      <c r="JX35" s="91">
        <v>256</v>
      </c>
      <c r="JY35" s="91"/>
      <c r="JZ35" s="92"/>
      <c r="KA35" s="91"/>
      <c r="KB35" s="91">
        <v>259</v>
      </c>
      <c r="KC35" s="91" t="s">
        <v>158</v>
      </c>
      <c r="KD35" s="91">
        <v>292</v>
      </c>
      <c r="KE35" s="91"/>
      <c r="KF35" s="91">
        <v>62</v>
      </c>
      <c r="KG35" s="91"/>
      <c r="KH35" s="91">
        <v>119</v>
      </c>
      <c r="KI35" s="91"/>
      <c r="KJ35" s="91">
        <v>1860</v>
      </c>
      <c r="KK35" s="91"/>
      <c r="KL35" s="91">
        <v>457</v>
      </c>
      <c r="KM35" s="91" t="s">
        <v>158</v>
      </c>
      <c r="KN35" s="79"/>
      <c r="KO35" s="26"/>
      <c r="KP35" s="26">
        <v>201</v>
      </c>
      <c r="KQ35" s="26"/>
      <c r="KR35" s="26" t="s">
        <v>16</v>
      </c>
      <c r="KS35" s="26"/>
      <c r="KT35" s="26">
        <v>272</v>
      </c>
      <c r="KU35" s="26"/>
      <c r="KV35" s="47">
        <v>1110</v>
      </c>
      <c r="KW35" s="26"/>
      <c r="KX35" s="26">
        <v>63</v>
      </c>
      <c r="KY35" s="26"/>
      <c r="KZ35" s="26">
        <v>156</v>
      </c>
      <c r="LA35" s="26"/>
      <c r="LB35" s="26">
        <v>86</v>
      </c>
      <c r="LC35" s="26"/>
      <c r="LD35" s="26">
        <v>226</v>
      </c>
      <c r="LE35" s="26"/>
      <c r="LF35" s="26">
        <v>109</v>
      </c>
      <c r="LG35" s="26"/>
      <c r="LH35" s="26">
        <v>437</v>
      </c>
      <c r="LI35" s="26"/>
      <c r="LJ35" s="27">
        <v>990</v>
      </c>
      <c r="LK35" s="27"/>
      <c r="LL35" s="27">
        <v>379</v>
      </c>
      <c r="LM35" s="27"/>
      <c r="LN35" s="27">
        <v>369</v>
      </c>
      <c r="LO35" s="27"/>
      <c r="LP35" s="27">
        <v>345</v>
      </c>
      <c r="LQ35" s="27"/>
      <c r="LR35" s="27">
        <v>134</v>
      </c>
      <c r="LS35" s="27"/>
      <c r="LT35" s="27">
        <v>31</v>
      </c>
      <c r="LU35" s="27"/>
      <c r="LV35" s="27">
        <v>10</v>
      </c>
      <c r="LW35" s="27"/>
      <c r="LX35" s="27">
        <v>41</v>
      </c>
      <c r="LY35" s="27"/>
      <c r="LZ35" s="27">
        <v>663</v>
      </c>
      <c r="MA35" s="27"/>
      <c r="MB35" s="27">
        <v>288</v>
      </c>
      <c r="MC35" s="27"/>
      <c r="MD35" s="27">
        <v>504</v>
      </c>
      <c r="ME35" s="27"/>
      <c r="MF35" s="27">
        <v>1290</v>
      </c>
      <c r="MH35" s="110"/>
      <c r="MJ35" s="115">
        <v>455</v>
      </c>
      <c r="ML35" s="115">
        <v>108</v>
      </c>
      <c r="MN35" s="115">
        <v>84</v>
      </c>
      <c r="MP35" s="115">
        <v>228</v>
      </c>
      <c r="MR35" s="115">
        <v>350</v>
      </c>
      <c r="MT35" s="115">
        <v>142</v>
      </c>
      <c r="MV35" s="115">
        <v>98</v>
      </c>
      <c r="MX35" s="115">
        <v>240</v>
      </c>
      <c r="MZ35" s="115">
        <v>313</v>
      </c>
      <c r="NB35" s="115">
        <v>246</v>
      </c>
      <c r="ND35" s="115">
        <v>269</v>
      </c>
    </row>
    <row r="36" spans="1:369" ht="15" customHeight="1" x14ac:dyDescent="0.35">
      <c r="A36" s="18" t="s">
        <v>74</v>
      </c>
      <c r="B36" s="18" t="s">
        <v>151</v>
      </c>
      <c r="C36" s="18" t="s">
        <v>123</v>
      </c>
      <c r="D36" s="19">
        <v>71.5</v>
      </c>
      <c r="E36" s="27">
        <v>250</v>
      </c>
      <c r="F36" s="27"/>
      <c r="G36" s="27">
        <v>250</v>
      </c>
      <c r="H36" s="28"/>
      <c r="I36" s="73"/>
      <c r="J36" s="27"/>
      <c r="K36" s="27">
        <v>170</v>
      </c>
      <c r="L36" s="27"/>
      <c r="M36" s="27">
        <v>170</v>
      </c>
      <c r="N36" s="27"/>
      <c r="O36" s="27">
        <v>430</v>
      </c>
      <c r="P36" s="27"/>
      <c r="Q36" s="27">
        <v>470</v>
      </c>
      <c r="R36" s="27"/>
      <c r="S36" s="27"/>
      <c r="T36" s="27"/>
      <c r="U36" s="27"/>
      <c r="V36" s="27"/>
      <c r="W36" s="27">
        <v>20</v>
      </c>
      <c r="X36" s="27"/>
      <c r="Y36" s="27">
        <v>80</v>
      </c>
      <c r="Z36" s="27"/>
      <c r="AA36" s="73"/>
      <c r="AB36" s="27"/>
      <c r="AC36" s="27">
        <v>350</v>
      </c>
      <c r="AD36" s="27"/>
      <c r="AE36" s="27">
        <v>530</v>
      </c>
      <c r="AF36" s="27"/>
      <c r="AG36" s="27">
        <v>3170</v>
      </c>
      <c r="AH36" s="27"/>
      <c r="AI36" s="73"/>
      <c r="AJ36" s="27"/>
      <c r="AK36" s="27">
        <v>220</v>
      </c>
      <c r="AL36" s="27"/>
      <c r="AM36" s="27">
        <v>1860</v>
      </c>
      <c r="AN36" s="27"/>
      <c r="AO36" s="73"/>
      <c r="AP36" s="27"/>
      <c r="AQ36" s="27"/>
      <c r="AR36" s="27"/>
      <c r="AS36" s="27"/>
      <c r="AT36" s="27"/>
      <c r="AU36" s="27">
        <v>40</v>
      </c>
      <c r="AV36" s="27"/>
      <c r="AW36" s="27">
        <v>170</v>
      </c>
      <c r="AX36" s="27"/>
      <c r="AY36" s="27">
        <v>140</v>
      </c>
      <c r="AZ36" s="27"/>
      <c r="BA36" s="27">
        <v>210</v>
      </c>
      <c r="BB36" s="37"/>
      <c r="BC36" s="27">
        <v>160</v>
      </c>
      <c r="BD36" s="27"/>
      <c r="BE36" s="27"/>
      <c r="BF36" s="28"/>
      <c r="BG36" s="27"/>
      <c r="BH36" s="28"/>
      <c r="BI36" s="73"/>
      <c r="BJ36" s="27"/>
      <c r="BK36" s="27">
        <v>230</v>
      </c>
      <c r="BL36" s="27"/>
      <c r="BM36" s="73"/>
      <c r="BN36" s="27"/>
      <c r="BO36" s="27"/>
      <c r="BP36" s="27"/>
      <c r="BQ36" s="73"/>
      <c r="BR36" s="27"/>
      <c r="BS36" s="27">
        <v>340</v>
      </c>
      <c r="BT36" s="27"/>
      <c r="BU36" s="27">
        <v>280</v>
      </c>
      <c r="BV36" s="27"/>
      <c r="BW36" s="27">
        <v>570</v>
      </c>
      <c r="BX36" s="27"/>
      <c r="BY36" s="27">
        <v>130</v>
      </c>
      <c r="BZ36" s="27"/>
      <c r="CA36" s="36">
        <v>3140</v>
      </c>
      <c r="CB36" s="36"/>
      <c r="CC36" s="36">
        <v>4600</v>
      </c>
      <c r="CD36" s="36"/>
      <c r="CE36" s="36">
        <v>230</v>
      </c>
      <c r="CF36" s="36"/>
      <c r="CG36" s="27">
        <v>430</v>
      </c>
      <c r="CH36" s="27"/>
      <c r="CI36" s="76"/>
      <c r="CJ36" s="36">
        <v>140</v>
      </c>
      <c r="CK36" s="27"/>
      <c r="CL36" s="45"/>
      <c r="CM36" s="45"/>
      <c r="CN36" s="46"/>
      <c r="CO36" s="46"/>
      <c r="CP36" s="46">
        <v>75</v>
      </c>
      <c r="CQ36" s="46"/>
      <c r="CR36" s="77"/>
      <c r="CS36" s="46"/>
      <c r="CT36" s="46">
        <v>1600</v>
      </c>
      <c r="CU36" s="46"/>
      <c r="CV36" s="77"/>
      <c r="CW36" s="26"/>
      <c r="CX36" s="47">
        <v>280</v>
      </c>
      <c r="CY36" s="47"/>
      <c r="CZ36" s="47">
        <v>90</v>
      </c>
      <c r="DA36" s="47"/>
      <c r="DB36" s="79" t="s">
        <v>6</v>
      </c>
      <c r="DC36" s="47"/>
      <c r="DD36" s="47">
        <v>252.5</v>
      </c>
      <c r="DE36" s="47" t="s">
        <v>10</v>
      </c>
      <c r="DF36" s="48"/>
      <c r="DG36" s="48"/>
      <c r="DH36" s="34">
        <v>387</v>
      </c>
      <c r="DI36" s="34"/>
      <c r="DJ36" s="49"/>
      <c r="DK36" s="49"/>
      <c r="DL36" s="34"/>
      <c r="DM36" s="34"/>
      <c r="DN36" s="34">
        <v>594</v>
      </c>
      <c r="DO36" s="34"/>
      <c r="DP36" s="34">
        <v>145</v>
      </c>
      <c r="DQ36" s="34"/>
      <c r="DR36" s="81"/>
      <c r="DS36" s="34"/>
      <c r="DT36" s="81"/>
      <c r="DU36" s="34"/>
      <c r="DV36" s="81" t="s">
        <v>6</v>
      </c>
      <c r="DW36" s="34"/>
      <c r="DX36" s="34">
        <v>145</v>
      </c>
      <c r="DY36" s="34"/>
      <c r="DZ36" s="34">
        <v>109</v>
      </c>
      <c r="EA36" s="34"/>
      <c r="EB36" s="34">
        <v>135</v>
      </c>
      <c r="EC36" s="34"/>
      <c r="ED36" s="34">
        <v>285</v>
      </c>
      <c r="EE36" s="34"/>
      <c r="EF36" s="34"/>
      <c r="EG36" s="34"/>
      <c r="EH36" s="34"/>
      <c r="EI36" s="34"/>
      <c r="EJ36" s="34"/>
      <c r="EK36" s="34"/>
      <c r="EL36" s="82">
        <v>410</v>
      </c>
      <c r="EM36" s="27"/>
      <c r="EN36" s="27">
        <v>97</v>
      </c>
      <c r="EP36" s="27">
        <v>97</v>
      </c>
      <c r="ER36" s="27">
        <f>AVERAGE(5480, 9800)</f>
        <v>7640</v>
      </c>
      <c r="ES36" s="27" t="s">
        <v>10</v>
      </c>
      <c r="ET36" s="27">
        <v>98</v>
      </c>
      <c r="EU36" s="27"/>
      <c r="EV36" s="27">
        <v>146</v>
      </c>
      <c r="EX36" s="27">
        <v>292</v>
      </c>
      <c r="EZ36" s="27">
        <v>146</v>
      </c>
      <c r="FA36" s="27"/>
      <c r="FB36" s="27">
        <v>228</v>
      </c>
      <c r="FC36" s="27"/>
      <c r="FD36" s="27">
        <v>437</v>
      </c>
      <c r="FF36" s="27">
        <v>110</v>
      </c>
      <c r="FH36" s="27">
        <f>AVERAGE(240,259)</f>
        <v>249.5</v>
      </c>
      <c r="FI36" s="27" t="s">
        <v>10</v>
      </c>
      <c r="FJ36" s="27">
        <v>145</v>
      </c>
      <c r="FL36" s="27">
        <v>74</v>
      </c>
      <c r="FN36" s="27">
        <v>148</v>
      </c>
      <c r="FP36" s="27">
        <v>388</v>
      </c>
      <c r="FQ36" s="27"/>
      <c r="FR36" s="27">
        <v>216</v>
      </c>
      <c r="FS36" s="27"/>
      <c r="FT36" s="27">
        <v>345</v>
      </c>
      <c r="FU36" s="27"/>
      <c r="FV36" s="27">
        <v>288</v>
      </c>
      <c r="FW36" s="27"/>
      <c r="FX36" s="27">
        <v>374</v>
      </c>
      <c r="FY36" s="27"/>
      <c r="FZ36" s="73"/>
      <c r="GA36" s="27"/>
      <c r="GB36" s="27">
        <v>218</v>
      </c>
      <c r="GC36" s="27"/>
      <c r="GD36" s="27">
        <v>96</v>
      </c>
      <c r="GE36" s="27"/>
      <c r="GF36" s="73"/>
      <c r="GG36" s="27"/>
      <c r="GH36" s="27">
        <v>3260</v>
      </c>
      <c r="GI36" s="27"/>
      <c r="GJ36" s="27">
        <v>62</v>
      </c>
      <c r="GK36" s="27"/>
      <c r="GL36" s="27">
        <v>216</v>
      </c>
      <c r="GM36" s="27" t="s">
        <v>158</v>
      </c>
      <c r="GN36" s="73"/>
      <c r="GO36" s="27"/>
      <c r="GP36" s="27">
        <v>63</v>
      </c>
      <c r="GQ36" s="27"/>
      <c r="GR36" s="27">
        <v>110</v>
      </c>
      <c r="GS36" s="27"/>
      <c r="GT36" s="27">
        <v>74</v>
      </c>
      <c r="GU36" s="27"/>
      <c r="GV36" s="27">
        <v>187</v>
      </c>
      <c r="GW36" s="27"/>
      <c r="GX36" s="27">
        <v>132</v>
      </c>
      <c r="GY36" s="27"/>
      <c r="GZ36" s="27">
        <v>305</v>
      </c>
      <c r="HA36" s="27"/>
      <c r="HB36" s="27">
        <v>120</v>
      </c>
      <c r="HC36" s="27"/>
      <c r="HD36" s="27">
        <v>109</v>
      </c>
      <c r="HE36" s="27"/>
      <c r="HF36" s="27">
        <v>110</v>
      </c>
      <c r="HG36" s="27"/>
      <c r="HH36" s="27">
        <v>419</v>
      </c>
      <c r="HI36" s="27"/>
      <c r="HJ36" s="27">
        <v>132</v>
      </c>
      <c r="HK36" s="27"/>
      <c r="HL36" s="27">
        <v>52</v>
      </c>
      <c r="HM36" s="27" t="s">
        <v>158</v>
      </c>
      <c r="HN36" s="27">
        <v>1990</v>
      </c>
      <c r="HO36" s="27"/>
      <c r="HP36" s="27">
        <v>213</v>
      </c>
      <c r="HQ36" s="27"/>
      <c r="HR36" s="27">
        <v>131</v>
      </c>
      <c r="HS36" s="27"/>
      <c r="HT36" s="27">
        <v>52</v>
      </c>
      <c r="HU36" s="27"/>
      <c r="HV36" s="27">
        <v>74</v>
      </c>
      <c r="HW36" s="27"/>
      <c r="HX36" s="27">
        <v>487</v>
      </c>
      <c r="HY36" s="2" t="s">
        <v>158</v>
      </c>
      <c r="HZ36" s="27">
        <v>121</v>
      </c>
      <c r="IB36" s="27">
        <v>146</v>
      </c>
      <c r="ID36" s="27">
        <v>85</v>
      </c>
      <c r="IF36" s="27">
        <v>677</v>
      </c>
      <c r="IH36" s="51">
        <v>253</v>
      </c>
      <c r="IJ36" s="27">
        <v>41</v>
      </c>
      <c r="IK36" s="2" t="s">
        <v>158</v>
      </c>
      <c r="IL36" s="27">
        <v>63</v>
      </c>
      <c r="IM36" s="27"/>
      <c r="IN36" s="51">
        <v>52</v>
      </c>
      <c r="IO36" s="27"/>
      <c r="IP36" s="27">
        <v>295</v>
      </c>
      <c r="IQ36" s="27"/>
      <c r="IR36" s="51">
        <v>218</v>
      </c>
      <c r="IS36" s="27"/>
      <c r="IT36" s="27">
        <v>683</v>
      </c>
      <c r="IV36" s="27">
        <v>146</v>
      </c>
      <c r="IW36" s="27" t="s">
        <v>158</v>
      </c>
      <c r="IX36" s="27">
        <v>74</v>
      </c>
      <c r="IY36" s="27"/>
      <c r="IZ36" s="27">
        <v>886</v>
      </c>
      <c r="JA36" s="27"/>
      <c r="JB36" s="27">
        <v>309</v>
      </c>
      <c r="JC36" s="27"/>
      <c r="JD36" s="27">
        <v>789</v>
      </c>
      <c r="JE36" s="27" t="s">
        <v>158</v>
      </c>
      <c r="JF36" s="27">
        <v>173</v>
      </c>
      <c r="JG36" s="27"/>
      <c r="JH36" s="27">
        <v>216</v>
      </c>
      <c r="JI36" s="27"/>
      <c r="JJ36" s="27">
        <v>959</v>
      </c>
      <c r="JK36" s="27"/>
      <c r="JL36" s="27">
        <v>416</v>
      </c>
      <c r="JM36" s="27"/>
      <c r="JN36" s="73"/>
      <c r="JO36" s="27"/>
      <c r="JP36" s="91">
        <v>441</v>
      </c>
      <c r="JQ36" s="91"/>
      <c r="JR36" s="92"/>
      <c r="JS36" s="91"/>
      <c r="JT36" s="91">
        <v>122</v>
      </c>
      <c r="JU36" s="91" t="s">
        <v>158</v>
      </c>
      <c r="JV36" s="91">
        <v>20</v>
      </c>
      <c r="JW36" s="91"/>
      <c r="JX36" s="91">
        <v>171</v>
      </c>
      <c r="JY36" s="91"/>
      <c r="JZ36" s="91">
        <v>63</v>
      </c>
      <c r="KA36" s="91"/>
      <c r="KB36" s="91">
        <v>2480</v>
      </c>
      <c r="KC36" s="91"/>
      <c r="KD36" s="91">
        <v>120</v>
      </c>
      <c r="KE36" s="91"/>
      <c r="KF36" s="91">
        <v>86</v>
      </c>
      <c r="KG36" s="91"/>
      <c r="KH36" s="91">
        <v>62</v>
      </c>
      <c r="KI36" s="91"/>
      <c r="KJ36" s="91">
        <v>2100</v>
      </c>
      <c r="KK36" s="91"/>
      <c r="KL36" s="91">
        <v>187</v>
      </c>
      <c r="KM36" s="91"/>
      <c r="KN36" s="26">
        <v>472</v>
      </c>
      <c r="KO36" s="26"/>
      <c r="KP36" s="26">
        <v>262</v>
      </c>
      <c r="KQ36" s="26" t="s">
        <v>158</v>
      </c>
      <c r="KR36" s="26">
        <v>85</v>
      </c>
      <c r="KS36" s="26"/>
      <c r="KT36" s="26">
        <v>161</v>
      </c>
      <c r="KU36" s="26"/>
      <c r="KV36" s="47">
        <v>426</v>
      </c>
      <c r="KW36" s="26"/>
      <c r="KX36" s="26">
        <v>109</v>
      </c>
      <c r="KY36" s="26"/>
      <c r="KZ36" s="26">
        <v>132</v>
      </c>
      <c r="LA36" s="26"/>
      <c r="LB36" s="26">
        <v>31</v>
      </c>
      <c r="LC36" s="26"/>
      <c r="LD36" s="26">
        <v>122</v>
      </c>
      <c r="LE36" s="26"/>
      <c r="LF36" s="26">
        <v>98</v>
      </c>
      <c r="LG36" s="26" t="s">
        <v>158</v>
      </c>
      <c r="LH36" s="26">
        <v>1610</v>
      </c>
      <c r="LI36" s="26"/>
      <c r="LJ36" s="27">
        <v>888</v>
      </c>
      <c r="LK36" s="27"/>
      <c r="LL36" s="27">
        <v>399</v>
      </c>
      <c r="LM36" s="27"/>
      <c r="LN36" s="27">
        <v>364</v>
      </c>
      <c r="LO36" s="27"/>
      <c r="LP36" s="27">
        <v>426</v>
      </c>
      <c r="LQ36" s="27"/>
      <c r="LR36" s="27">
        <v>135</v>
      </c>
      <c r="LS36" s="27"/>
      <c r="LT36" s="27">
        <v>10</v>
      </c>
      <c r="LU36" s="27"/>
      <c r="LV36" s="27">
        <v>30</v>
      </c>
      <c r="LW36" s="27"/>
      <c r="LX36" s="27">
        <v>52</v>
      </c>
      <c r="LY36" s="27"/>
      <c r="LZ36" s="27">
        <v>2600</v>
      </c>
      <c r="MA36" s="27"/>
      <c r="MB36" s="27">
        <v>187</v>
      </c>
      <c r="MC36" s="27"/>
      <c r="MD36" s="27">
        <v>269</v>
      </c>
      <c r="ME36" s="27"/>
      <c r="MF36" s="27">
        <v>240</v>
      </c>
      <c r="MH36" s="110"/>
      <c r="MJ36" s="115">
        <v>393</v>
      </c>
      <c r="ML36" s="115">
        <v>110</v>
      </c>
      <c r="MN36" s="115">
        <v>20</v>
      </c>
      <c r="MO36" s="2" t="s">
        <v>158</v>
      </c>
      <c r="MP36" s="115">
        <v>173</v>
      </c>
      <c r="MR36" s="115">
        <v>608</v>
      </c>
      <c r="MT36" s="115">
        <v>199</v>
      </c>
      <c r="MV36" s="115">
        <v>108</v>
      </c>
      <c r="MW36" s="2" t="s">
        <v>158</v>
      </c>
      <c r="MX36" s="115">
        <v>183</v>
      </c>
      <c r="MZ36" s="115">
        <v>292</v>
      </c>
      <c r="NB36" s="115">
        <v>609</v>
      </c>
      <c r="ND36" s="115">
        <v>465</v>
      </c>
    </row>
    <row r="37" spans="1:369" ht="15" customHeight="1" x14ac:dyDescent="0.35">
      <c r="A37" s="18" t="s">
        <v>75</v>
      </c>
      <c r="B37" s="18" t="s">
        <v>152</v>
      </c>
      <c r="C37" s="18" t="s">
        <v>153</v>
      </c>
      <c r="D37" s="19">
        <v>72.900000000000006</v>
      </c>
      <c r="E37" s="27">
        <f>AVERAGE(230,200)</f>
        <v>215</v>
      </c>
      <c r="F37" s="27" t="s">
        <v>10</v>
      </c>
      <c r="G37" s="27">
        <v>2100</v>
      </c>
      <c r="H37" s="28"/>
      <c r="I37" s="73"/>
      <c r="J37" s="27"/>
      <c r="K37" s="27">
        <v>260</v>
      </c>
      <c r="L37" s="28"/>
      <c r="M37" s="27">
        <v>30</v>
      </c>
      <c r="N37" s="27"/>
      <c r="O37" s="27">
        <v>360</v>
      </c>
      <c r="P37" s="27"/>
      <c r="Q37" s="27">
        <v>410</v>
      </c>
      <c r="R37" s="27"/>
      <c r="S37" s="27"/>
      <c r="T37" s="27"/>
      <c r="U37" s="27"/>
      <c r="V37" s="27"/>
      <c r="W37" s="27">
        <v>130</v>
      </c>
      <c r="X37" s="27"/>
      <c r="Y37" s="27">
        <v>20</v>
      </c>
      <c r="Z37" s="27"/>
      <c r="AA37" s="27">
        <v>50</v>
      </c>
      <c r="AB37" s="27"/>
      <c r="AC37" s="27">
        <v>240</v>
      </c>
      <c r="AD37" s="27"/>
      <c r="AE37" s="27">
        <v>190</v>
      </c>
      <c r="AF37" s="27"/>
      <c r="AG37" s="27">
        <v>220</v>
      </c>
      <c r="AH37" s="27"/>
      <c r="AI37" s="27">
        <v>90</v>
      </c>
      <c r="AJ37" s="27"/>
      <c r="AK37" s="27">
        <v>250</v>
      </c>
      <c r="AL37" s="27"/>
      <c r="AM37" s="73"/>
      <c r="AN37" s="27"/>
      <c r="AO37" s="27">
        <v>510</v>
      </c>
      <c r="AP37" s="27"/>
      <c r="AQ37" s="27"/>
      <c r="AR37" s="27"/>
      <c r="AS37" s="27"/>
      <c r="AT37" s="27"/>
      <c r="AU37" s="73"/>
      <c r="AV37" s="27"/>
      <c r="AW37" s="27">
        <v>270</v>
      </c>
      <c r="AX37" s="27"/>
      <c r="AY37" s="27">
        <v>90</v>
      </c>
      <c r="AZ37" s="27"/>
      <c r="BA37" s="27">
        <v>130</v>
      </c>
      <c r="BB37" s="37"/>
      <c r="BC37" s="27"/>
      <c r="BD37" s="27"/>
      <c r="BE37" s="27"/>
      <c r="BF37" s="28"/>
      <c r="BG37" s="27"/>
      <c r="BH37" s="28"/>
      <c r="BI37" s="73"/>
      <c r="BJ37" s="27"/>
      <c r="BK37" s="27">
        <v>300</v>
      </c>
      <c r="BL37" s="27"/>
      <c r="BM37" s="73"/>
      <c r="BN37" s="27"/>
      <c r="BO37" s="27"/>
      <c r="BP37" s="27"/>
      <c r="BQ37" s="27">
        <v>680</v>
      </c>
      <c r="BR37" s="27"/>
      <c r="BS37" s="27">
        <v>250</v>
      </c>
      <c r="BT37" s="27" t="s">
        <v>10</v>
      </c>
      <c r="BU37" s="27">
        <v>180</v>
      </c>
      <c r="BV37" s="27"/>
      <c r="BW37" s="27">
        <v>590</v>
      </c>
      <c r="BX37" s="27"/>
      <c r="BY37" s="27">
        <v>110</v>
      </c>
      <c r="BZ37" s="27"/>
      <c r="CA37" s="36">
        <v>510</v>
      </c>
      <c r="CB37" s="36"/>
      <c r="CC37" s="27">
        <v>220</v>
      </c>
      <c r="CD37" s="27"/>
      <c r="CE37" s="36">
        <v>210</v>
      </c>
      <c r="CF37" s="27"/>
      <c r="CG37" s="27">
        <v>530</v>
      </c>
      <c r="CH37" s="27"/>
      <c r="CI37" s="31">
        <v>60</v>
      </c>
      <c r="CJ37" s="36">
        <v>170</v>
      </c>
      <c r="CK37" s="51" t="s">
        <v>106</v>
      </c>
      <c r="CL37" s="45"/>
      <c r="CM37" s="45"/>
      <c r="CN37" s="46"/>
      <c r="CO37" s="46"/>
      <c r="CP37" s="46">
        <v>55</v>
      </c>
      <c r="CQ37" s="46"/>
      <c r="CR37" s="46">
        <v>85</v>
      </c>
      <c r="CS37" s="46"/>
      <c r="CT37" s="46">
        <v>1900</v>
      </c>
      <c r="CU37" s="46"/>
      <c r="CV37" s="46">
        <v>210</v>
      </c>
      <c r="CW37" s="47"/>
      <c r="CX37" s="47">
        <v>250</v>
      </c>
      <c r="CY37" s="47"/>
      <c r="CZ37" s="47">
        <v>80</v>
      </c>
      <c r="DA37" s="47"/>
      <c r="DB37" s="47" t="s">
        <v>76</v>
      </c>
      <c r="DC37" s="47"/>
      <c r="DD37" s="47">
        <v>154</v>
      </c>
      <c r="DE37" s="47"/>
      <c r="DF37" s="48">
        <v>258</v>
      </c>
      <c r="DG37" s="48" t="s">
        <v>10</v>
      </c>
      <c r="DH37" s="34">
        <v>326</v>
      </c>
      <c r="DI37" s="34"/>
      <c r="DJ37" s="49"/>
      <c r="DK37" s="49"/>
      <c r="DL37" s="34"/>
      <c r="DM37" s="34"/>
      <c r="DN37" s="34">
        <v>528</v>
      </c>
      <c r="DO37" s="34"/>
      <c r="DP37" s="34">
        <v>169</v>
      </c>
      <c r="DQ37" s="34"/>
      <c r="DR37" s="34">
        <v>187</v>
      </c>
      <c r="DS37" s="34"/>
      <c r="DT37" s="34">
        <v>175</v>
      </c>
      <c r="DU37" s="34"/>
      <c r="DV37" s="34">
        <f>AVERAGE(109, 63)</f>
        <v>86</v>
      </c>
      <c r="DW37" s="34" t="s">
        <v>10</v>
      </c>
      <c r="DX37" s="34">
        <v>10</v>
      </c>
      <c r="DY37" s="34"/>
      <c r="DZ37" s="34">
        <v>10</v>
      </c>
      <c r="EA37" s="34"/>
      <c r="EB37" s="34">
        <v>63</v>
      </c>
      <c r="EC37" s="34"/>
      <c r="ED37" s="34">
        <v>160</v>
      </c>
      <c r="EE37" s="34"/>
      <c r="EF37" s="34"/>
      <c r="EG37" s="34"/>
      <c r="EH37" s="34"/>
      <c r="EI37" s="34"/>
      <c r="EJ37" s="34"/>
      <c r="EK37" s="34"/>
      <c r="EL37" s="34">
        <v>457</v>
      </c>
      <c r="EM37" s="27"/>
      <c r="EN37" s="27">
        <v>120</v>
      </c>
      <c r="EP37" s="27">
        <v>314</v>
      </c>
      <c r="ER37" s="27">
        <v>9210</v>
      </c>
      <c r="ES37" s="27"/>
      <c r="ET37" s="27">
        <f>AVERAGE(269,426)</f>
        <v>347.5</v>
      </c>
      <c r="EU37" s="27" t="s">
        <v>10</v>
      </c>
      <c r="EV37" s="73" t="s">
        <v>6</v>
      </c>
      <c r="EX37" s="27">
        <v>292</v>
      </c>
      <c r="EZ37" s="27">
        <v>173</v>
      </c>
      <c r="FA37" s="27"/>
      <c r="FB37" s="27">
        <v>169</v>
      </c>
      <c r="FC37" s="27"/>
      <c r="FD37" s="27">
        <v>404</v>
      </c>
      <c r="FF37" s="27" t="s">
        <v>109</v>
      </c>
      <c r="FH37" s="27" t="s">
        <v>109</v>
      </c>
      <c r="FJ37" s="27">
        <v>135</v>
      </c>
      <c r="FL37" s="27">
        <v>122</v>
      </c>
      <c r="FN37" s="73"/>
      <c r="FP37" s="27">
        <v>199</v>
      </c>
      <c r="FQ37" s="27"/>
      <c r="FR37" s="27">
        <v>218</v>
      </c>
      <c r="FS37" s="27"/>
      <c r="FT37" s="27">
        <v>233</v>
      </c>
      <c r="FU37" s="27"/>
      <c r="FV37" s="27">
        <v>278</v>
      </c>
      <c r="FW37" s="27"/>
      <c r="FX37" s="27">
        <v>876</v>
      </c>
      <c r="FY37" s="27"/>
      <c r="FZ37" s="27">
        <v>345</v>
      </c>
      <c r="GA37" s="27"/>
      <c r="GB37" s="27">
        <v>272</v>
      </c>
      <c r="GC37" s="27"/>
      <c r="GD37" s="73"/>
      <c r="GE37" s="27"/>
      <c r="GF37" s="27">
        <v>97</v>
      </c>
      <c r="GG37" s="27"/>
      <c r="GH37" s="27">
        <v>3870</v>
      </c>
      <c r="GI37" s="27"/>
      <c r="GJ37" s="27">
        <v>41</v>
      </c>
      <c r="GK37" s="27"/>
      <c r="GL37" s="27">
        <v>158</v>
      </c>
      <c r="GM37" s="27"/>
      <c r="GN37" s="27">
        <v>189</v>
      </c>
      <c r="GO37" s="27"/>
      <c r="GP37" s="27">
        <v>97</v>
      </c>
      <c r="GQ37" s="27" t="s">
        <v>158</v>
      </c>
      <c r="GR37" s="27">
        <v>121</v>
      </c>
      <c r="GS37" s="27"/>
      <c r="GT37" s="27">
        <v>85</v>
      </c>
      <c r="GU37" s="27"/>
      <c r="GV37" s="27">
        <v>74</v>
      </c>
      <c r="GW37" s="27"/>
      <c r="GX37" s="27">
        <v>122</v>
      </c>
      <c r="GY37" s="27"/>
      <c r="GZ37" s="27">
        <v>299</v>
      </c>
      <c r="HA37" s="27"/>
      <c r="HB37" s="27">
        <v>74</v>
      </c>
      <c r="HC37" s="27"/>
      <c r="HD37" s="27">
        <v>109</v>
      </c>
      <c r="HE37" s="27"/>
      <c r="HF37" s="27">
        <v>86</v>
      </c>
      <c r="HG37" s="27"/>
      <c r="HH37" s="27">
        <v>1140</v>
      </c>
      <c r="HI37" s="27"/>
      <c r="HJ37" s="27">
        <v>132</v>
      </c>
      <c r="HK37" s="27"/>
      <c r="HL37" s="27">
        <v>98</v>
      </c>
      <c r="HM37" s="27"/>
      <c r="HN37" s="27">
        <v>3870</v>
      </c>
      <c r="HO37" s="27" t="s">
        <v>158</v>
      </c>
      <c r="HP37" s="27">
        <v>211</v>
      </c>
      <c r="HQ37" s="27"/>
      <c r="HR37" s="27">
        <v>175</v>
      </c>
      <c r="HS37" s="27"/>
      <c r="HT37" s="27">
        <v>96</v>
      </c>
      <c r="HU37" s="27"/>
      <c r="HV37" s="27">
        <v>120</v>
      </c>
      <c r="HW37" s="27"/>
      <c r="HX37" s="27">
        <v>345</v>
      </c>
      <c r="HZ37" s="27">
        <v>74</v>
      </c>
      <c r="IA37" s="2" t="s">
        <v>158</v>
      </c>
      <c r="IB37" s="27">
        <v>108</v>
      </c>
      <c r="ID37" s="27">
        <v>52</v>
      </c>
      <c r="IF37" s="27">
        <v>2610</v>
      </c>
      <c r="IH37" s="51">
        <v>110</v>
      </c>
      <c r="IJ37" s="27">
        <v>160</v>
      </c>
      <c r="IL37" s="27">
        <v>20</v>
      </c>
      <c r="IM37" s="27" t="s">
        <v>158</v>
      </c>
      <c r="IN37" s="51">
        <v>74</v>
      </c>
      <c r="IO37" s="27"/>
      <c r="IP37" s="27">
        <v>175</v>
      </c>
      <c r="IQ37" s="27"/>
      <c r="IR37" s="51">
        <v>201</v>
      </c>
      <c r="IS37" s="27"/>
      <c r="IT37" s="27">
        <v>1180</v>
      </c>
      <c r="IV37" s="27">
        <v>134</v>
      </c>
      <c r="IW37" s="27"/>
      <c r="IX37" s="27">
        <v>52</v>
      </c>
      <c r="IY37" s="27" t="s">
        <v>158</v>
      </c>
      <c r="IZ37" s="27">
        <v>97</v>
      </c>
      <c r="JA37" s="27"/>
      <c r="JB37" s="27">
        <v>243</v>
      </c>
      <c r="JC37" s="27"/>
      <c r="JD37" s="27">
        <v>313</v>
      </c>
      <c r="JE37" s="27"/>
      <c r="JF37" s="27">
        <v>52</v>
      </c>
      <c r="JG37" s="27" t="s">
        <v>158</v>
      </c>
      <c r="JH37" s="27">
        <v>41</v>
      </c>
      <c r="JI37" s="27"/>
      <c r="JJ37" s="27">
        <v>97</v>
      </c>
      <c r="JK37" s="27"/>
      <c r="JL37" s="27">
        <v>203</v>
      </c>
      <c r="JM37" s="27"/>
      <c r="JN37" s="27">
        <v>63</v>
      </c>
      <c r="JO37" s="27"/>
      <c r="JP37" s="91">
        <v>345</v>
      </c>
      <c r="JQ37" s="91"/>
      <c r="JR37" s="92"/>
      <c r="JS37" s="91"/>
      <c r="JT37" s="91">
        <v>121</v>
      </c>
      <c r="JU37" s="91"/>
      <c r="JV37" s="91">
        <v>86</v>
      </c>
      <c r="JW37" s="91"/>
      <c r="JX37" s="91">
        <v>108</v>
      </c>
      <c r="JY37" s="91"/>
      <c r="JZ37" s="91">
        <v>74</v>
      </c>
      <c r="KA37" s="91"/>
      <c r="KB37" s="91">
        <v>160</v>
      </c>
      <c r="KC37" s="91"/>
      <c r="KD37" s="91">
        <v>31</v>
      </c>
      <c r="KE37" s="91"/>
      <c r="KF37" s="91">
        <v>20</v>
      </c>
      <c r="KG37" s="91" t="s">
        <v>158</v>
      </c>
      <c r="KH37" s="91">
        <v>185</v>
      </c>
      <c r="KI37" s="91"/>
      <c r="KJ37" s="91">
        <v>2280</v>
      </c>
      <c r="KK37" s="91"/>
      <c r="KL37" s="91">
        <v>175</v>
      </c>
      <c r="KM37" s="91"/>
      <c r="KN37" s="26">
        <v>435</v>
      </c>
      <c r="KO37" s="26"/>
      <c r="KP37" s="26">
        <v>269</v>
      </c>
      <c r="KQ37" s="26"/>
      <c r="KR37" s="26">
        <v>62</v>
      </c>
      <c r="KS37" s="26"/>
      <c r="KT37" s="26">
        <v>52</v>
      </c>
      <c r="KU37" s="26" t="s">
        <v>158</v>
      </c>
      <c r="KV37" s="47">
        <v>108</v>
      </c>
      <c r="KW37" s="26"/>
      <c r="KX37" s="26">
        <v>85</v>
      </c>
      <c r="KY37" s="26"/>
      <c r="KZ37" s="26">
        <v>74</v>
      </c>
      <c r="LA37" s="26"/>
      <c r="LB37" s="26">
        <v>203</v>
      </c>
      <c r="LC37" s="26"/>
      <c r="LD37" s="26">
        <v>31</v>
      </c>
      <c r="LE37" s="26"/>
      <c r="LF37" s="26">
        <v>148</v>
      </c>
      <c r="LG37" s="26"/>
      <c r="LH37" s="26">
        <v>422</v>
      </c>
      <c r="LI37" s="26"/>
      <c r="LJ37" s="27">
        <v>598</v>
      </c>
      <c r="LK37" s="27"/>
      <c r="LL37" s="27">
        <v>495</v>
      </c>
      <c r="LM37" s="27"/>
      <c r="LN37" s="27">
        <v>173</v>
      </c>
      <c r="LO37" s="27"/>
      <c r="LP37" s="27">
        <v>345</v>
      </c>
      <c r="LQ37" s="27"/>
      <c r="LR37" s="27">
        <v>20</v>
      </c>
      <c r="LS37" s="27"/>
      <c r="LT37" s="27">
        <v>63</v>
      </c>
      <c r="LU37" s="27"/>
      <c r="LV37" s="27">
        <v>31</v>
      </c>
      <c r="LW37" s="27"/>
      <c r="LX37" s="27">
        <v>63</v>
      </c>
      <c r="LY37" s="27"/>
      <c r="LZ37" s="27">
        <v>323</v>
      </c>
      <c r="MA37" s="27"/>
      <c r="MB37" s="27">
        <v>243</v>
      </c>
      <c r="MC37" s="27"/>
      <c r="MD37" s="27">
        <v>323</v>
      </c>
      <c r="ME37" s="27"/>
      <c r="MF37" s="27">
        <v>197</v>
      </c>
      <c r="MH37" s="110"/>
      <c r="MJ37" s="115">
        <v>627</v>
      </c>
      <c r="ML37" s="115">
        <v>41</v>
      </c>
      <c r="MM37" s="2" t="s">
        <v>158</v>
      </c>
      <c r="MN37" s="115">
        <v>31</v>
      </c>
      <c r="MP37" s="115">
        <v>743</v>
      </c>
      <c r="MR37" s="115">
        <v>183</v>
      </c>
      <c r="MT37" s="115">
        <v>146</v>
      </c>
      <c r="MV37" s="115">
        <v>74</v>
      </c>
      <c r="MX37" s="115">
        <v>183</v>
      </c>
      <c r="MZ37" s="115">
        <v>265</v>
      </c>
      <c r="NB37" s="115">
        <v>1380</v>
      </c>
      <c r="ND37" s="115">
        <v>691</v>
      </c>
    </row>
    <row r="38" spans="1:369" ht="15" customHeight="1" x14ac:dyDescent="0.35">
      <c r="A38" s="18" t="s">
        <v>77</v>
      </c>
      <c r="B38" s="18" t="s">
        <v>154</v>
      </c>
      <c r="C38" s="18" t="s">
        <v>153</v>
      </c>
      <c r="D38" s="19">
        <v>74.3</v>
      </c>
      <c r="E38" s="27">
        <v>330</v>
      </c>
      <c r="F38" s="27"/>
      <c r="G38" s="27">
        <f>AVERAGE(210,120)</f>
        <v>165</v>
      </c>
      <c r="H38" s="27" t="s">
        <v>10</v>
      </c>
      <c r="I38" s="27">
        <v>20</v>
      </c>
      <c r="J38" s="27"/>
      <c r="K38" s="27">
        <v>70</v>
      </c>
      <c r="L38" s="27"/>
      <c r="M38" s="27">
        <v>70</v>
      </c>
      <c r="N38" s="27"/>
      <c r="O38" s="27">
        <v>300</v>
      </c>
      <c r="P38" s="27"/>
      <c r="Q38" s="27">
        <v>800</v>
      </c>
      <c r="R38" s="27"/>
      <c r="S38" s="27"/>
      <c r="T38" s="27"/>
      <c r="U38" s="27"/>
      <c r="V38" s="27"/>
      <c r="W38" s="27">
        <v>100</v>
      </c>
      <c r="X38" s="27"/>
      <c r="Y38" s="27">
        <v>40</v>
      </c>
      <c r="Z38" s="27"/>
      <c r="AA38" s="27">
        <v>20</v>
      </c>
      <c r="AB38" s="27"/>
      <c r="AC38" s="27">
        <v>210</v>
      </c>
      <c r="AD38" s="27"/>
      <c r="AE38" s="27">
        <v>130</v>
      </c>
      <c r="AF38" s="27"/>
      <c r="AG38" s="27">
        <v>100</v>
      </c>
      <c r="AH38" s="27"/>
      <c r="AI38" s="27">
        <v>60</v>
      </c>
      <c r="AJ38" s="27"/>
      <c r="AK38" s="27">
        <v>70</v>
      </c>
      <c r="AL38" s="27"/>
      <c r="AM38" s="27">
        <v>280</v>
      </c>
      <c r="AN38" s="27"/>
      <c r="AO38" s="27">
        <v>650</v>
      </c>
      <c r="AP38" s="27"/>
      <c r="AQ38" s="27"/>
      <c r="AR38" s="27"/>
      <c r="AS38" s="27"/>
      <c r="AT38" s="27"/>
      <c r="AU38" s="27">
        <v>40</v>
      </c>
      <c r="AV38" s="27"/>
      <c r="AW38" s="27">
        <v>190</v>
      </c>
      <c r="AX38" s="27"/>
      <c r="AY38" s="27">
        <v>40</v>
      </c>
      <c r="AZ38" s="27"/>
      <c r="BA38" s="27">
        <v>10</v>
      </c>
      <c r="BB38" s="37"/>
      <c r="BC38" s="27">
        <v>10</v>
      </c>
      <c r="BD38" s="27"/>
      <c r="BE38" s="27"/>
      <c r="BF38" s="28"/>
      <c r="BG38" s="27"/>
      <c r="BH38" s="28"/>
      <c r="BI38" s="27">
        <v>170</v>
      </c>
      <c r="BJ38" s="27"/>
      <c r="BK38" s="27">
        <v>120</v>
      </c>
      <c r="BL38" s="27"/>
      <c r="BM38" s="73"/>
      <c r="BN38" s="27"/>
      <c r="BO38" s="27"/>
      <c r="BP38" s="27"/>
      <c r="BQ38" s="27">
        <v>380</v>
      </c>
      <c r="BR38" s="27"/>
      <c r="BS38" s="27">
        <v>100</v>
      </c>
      <c r="BT38" s="27"/>
      <c r="BU38" s="27">
        <v>70</v>
      </c>
      <c r="BV38" s="27"/>
      <c r="BW38" s="27">
        <v>640</v>
      </c>
      <c r="BX38" s="27"/>
      <c r="BY38" s="27">
        <v>10</v>
      </c>
      <c r="BZ38" s="27"/>
      <c r="CA38" s="36">
        <v>350</v>
      </c>
      <c r="CB38" s="36"/>
      <c r="CC38" s="27">
        <v>150</v>
      </c>
      <c r="CD38" s="27"/>
      <c r="CE38" s="36">
        <v>340</v>
      </c>
      <c r="CF38" s="27"/>
      <c r="CG38" s="27">
        <v>310</v>
      </c>
      <c r="CH38" s="27"/>
      <c r="CI38" s="31">
        <v>100</v>
      </c>
      <c r="CJ38" s="36">
        <v>160</v>
      </c>
      <c r="CK38" s="27"/>
      <c r="CL38" s="45"/>
      <c r="CM38" s="45"/>
      <c r="CN38" s="46"/>
      <c r="CO38" s="46"/>
      <c r="CP38" s="46" t="s">
        <v>29</v>
      </c>
      <c r="CQ38" s="46"/>
      <c r="CR38" s="46">
        <v>25</v>
      </c>
      <c r="CS38" s="46"/>
      <c r="CT38" s="46">
        <v>2100</v>
      </c>
      <c r="CU38" s="46"/>
      <c r="CV38" s="46">
        <v>105</v>
      </c>
      <c r="CW38" s="47"/>
      <c r="CX38" s="47">
        <v>145</v>
      </c>
      <c r="CY38" s="47"/>
      <c r="CZ38" s="47">
        <v>10</v>
      </c>
      <c r="DA38" s="47"/>
      <c r="DB38" s="47">
        <v>93.3</v>
      </c>
      <c r="DC38" s="47"/>
      <c r="DD38" s="47">
        <v>75.900000000000006</v>
      </c>
      <c r="DE38" s="47"/>
      <c r="DF38" s="48">
        <v>261</v>
      </c>
      <c r="DG38" s="48"/>
      <c r="DH38" s="34">
        <f>AVERAGE(276, 155)</f>
        <v>215.5</v>
      </c>
      <c r="DI38" s="34" t="s">
        <v>10</v>
      </c>
      <c r="DJ38" s="49"/>
      <c r="DK38" s="49"/>
      <c r="DL38" s="34"/>
      <c r="DM38" s="34"/>
      <c r="DN38" s="34">
        <v>768</v>
      </c>
      <c r="DO38" s="34"/>
      <c r="DP38" s="34">
        <v>201</v>
      </c>
      <c r="DQ38" s="34"/>
      <c r="DR38" s="34">
        <v>52</v>
      </c>
      <c r="DS38" s="34"/>
      <c r="DT38" s="34">
        <v>107</v>
      </c>
      <c r="DU38" s="34"/>
      <c r="DV38" s="34">
        <v>20</v>
      </c>
      <c r="DW38" s="34"/>
      <c r="DX38" s="34" t="s">
        <v>16</v>
      </c>
      <c r="DY38" s="34" t="s">
        <v>10</v>
      </c>
      <c r="DZ38" s="34">
        <v>52</v>
      </c>
      <c r="EA38" s="34"/>
      <c r="EB38" s="34">
        <v>52</v>
      </c>
      <c r="EC38" s="34"/>
      <c r="ED38" s="34">
        <v>327</v>
      </c>
      <c r="EE38" s="34"/>
      <c r="EF38" s="34"/>
      <c r="EG38" s="34"/>
      <c r="EH38" s="34"/>
      <c r="EI38" s="34"/>
      <c r="EJ38" s="34"/>
      <c r="EK38" s="34"/>
      <c r="EL38" s="34">
        <v>323</v>
      </c>
      <c r="EM38" s="27"/>
      <c r="EN38" s="27">
        <v>132</v>
      </c>
      <c r="EP38" s="27">
        <v>41</v>
      </c>
      <c r="ER38" s="27">
        <v>1050</v>
      </c>
      <c r="ES38" s="27"/>
      <c r="ET38" s="73"/>
      <c r="EU38" s="27"/>
      <c r="EV38" s="27">
        <v>199</v>
      </c>
      <c r="EX38" s="27">
        <f>AVERAGE(350,416)</f>
        <v>383</v>
      </c>
      <c r="EY38" s="27" t="s">
        <v>10</v>
      </c>
      <c r="EZ38" s="27">
        <v>110</v>
      </c>
      <c r="FA38" s="27"/>
      <c r="FB38" s="27">
        <v>530</v>
      </c>
      <c r="FC38" s="27"/>
      <c r="FD38" s="27">
        <v>504</v>
      </c>
      <c r="FF38" s="27" t="s">
        <v>109</v>
      </c>
      <c r="FH38" s="27" t="s">
        <v>109</v>
      </c>
      <c r="FJ38" s="27">
        <v>393</v>
      </c>
      <c r="FL38" s="27">
        <v>134</v>
      </c>
      <c r="FM38" s="27" t="s">
        <v>130</v>
      </c>
      <c r="FN38" s="27">
        <v>63</v>
      </c>
      <c r="FO38" s="27" t="s">
        <v>130</v>
      </c>
      <c r="FP38" s="27">
        <v>84</v>
      </c>
      <c r="FQ38" s="27"/>
      <c r="FR38" s="27">
        <v>41</v>
      </c>
      <c r="FS38" s="27"/>
      <c r="FT38" s="27">
        <v>73</v>
      </c>
      <c r="FU38" s="27"/>
      <c r="FV38" s="27">
        <v>233</v>
      </c>
      <c r="FW38" s="27"/>
      <c r="FX38" s="27">
        <v>1110</v>
      </c>
      <c r="FY38" s="27"/>
      <c r="FZ38" s="27">
        <v>272</v>
      </c>
      <c r="GA38" s="27"/>
      <c r="GB38" s="27">
        <f>AVERAGE(309,413)</f>
        <v>361</v>
      </c>
      <c r="GC38" s="27" t="s">
        <v>10</v>
      </c>
      <c r="GD38" s="73"/>
      <c r="GE38" s="27"/>
      <c r="GF38" s="73"/>
      <c r="GG38" s="27"/>
      <c r="GH38" s="27">
        <v>3130</v>
      </c>
      <c r="GI38" s="27"/>
      <c r="GJ38" s="27">
        <v>96</v>
      </c>
      <c r="GK38" s="27"/>
      <c r="GL38" s="27">
        <v>20</v>
      </c>
      <c r="GM38" s="27"/>
      <c r="GN38" s="27">
        <v>96</v>
      </c>
      <c r="GO38" s="27" t="s">
        <v>158</v>
      </c>
      <c r="GP38" s="27">
        <v>31</v>
      </c>
      <c r="GQ38" s="27"/>
      <c r="GR38" s="27">
        <v>10</v>
      </c>
      <c r="GS38" s="27"/>
      <c r="GT38" s="27">
        <v>20</v>
      </c>
      <c r="GU38" s="27"/>
      <c r="GV38" s="27">
        <v>41</v>
      </c>
      <c r="GW38" s="27"/>
      <c r="GX38" s="27">
        <v>135</v>
      </c>
      <c r="GY38" s="27"/>
      <c r="GZ38" s="73"/>
      <c r="HA38" s="27"/>
      <c r="HB38" s="27" t="s">
        <v>135</v>
      </c>
      <c r="HC38" s="27"/>
      <c r="HD38" s="27">
        <v>175</v>
      </c>
      <c r="HE38" s="27"/>
      <c r="HF38" s="27">
        <v>98</v>
      </c>
      <c r="HG38" s="27"/>
      <c r="HH38" s="27">
        <v>488</v>
      </c>
      <c r="HI38" s="27"/>
      <c r="HJ38" s="27" t="s">
        <v>16</v>
      </c>
      <c r="HK38" s="27"/>
      <c r="HL38" s="27">
        <v>20</v>
      </c>
      <c r="HM38" s="27"/>
      <c r="HN38" s="27">
        <v>2480</v>
      </c>
      <c r="HO38" s="27"/>
      <c r="HP38" s="27">
        <v>583</v>
      </c>
      <c r="HQ38" s="27" t="s">
        <v>158</v>
      </c>
      <c r="HR38" s="27">
        <v>278</v>
      </c>
      <c r="HS38" s="27"/>
      <c r="HT38" s="27">
        <v>203</v>
      </c>
      <c r="HU38" s="27"/>
      <c r="HV38" s="27">
        <v>158</v>
      </c>
      <c r="HW38" s="27"/>
      <c r="HX38" s="27">
        <v>189</v>
      </c>
      <c r="HZ38" s="27">
        <v>108</v>
      </c>
      <c r="IB38" s="27">
        <v>74</v>
      </c>
      <c r="IC38" s="2" t="s">
        <v>158</v>
      </c>
      <c r="ID38" s="27">
        <v>249</v>
      </c>
      <c r="IF38" s="27">
        <v>318</v>
      </c>
      <c r="IH38" s="51">
        <v>51</v>
      </c>
      <c r="IJ38" s="27" t="s">
        <v>16</v>
      </c>
      <c r="IK38" s="2" t="s">
        <v>158</v>
      </c>
      <c r="IL38" s="27">
        <v>20</v>
      </c>
      <c r="IM38" s="27"/>
      <c r="IN38" s="51">
        <v>20</v>
      </c>
      <c r="IO38" s="27"/>
      <c r="IP38" s="27">
        <v>41</v>
      </c>
      <c r="IQ38" s="27"/>
      <c r="IR38" s="51">
        <v>457</v>
      </c>
      <c r="IS38" s="27"/>
      <c r="IT38" s="27">
        <v>637</v>
      </c>
      <c r="IV38" s="27">
        <v>106</v>
      </c>
      <c r="IW38" s="27"/>
      <c r="IX38" s="27">
        <v>41</v>
      </c>
      <c r="IY38" s="27"/>
      <c r="IZ38" s="27">
        <v>201</v>
      </c>
      <c r="JA38" s="27"/>
      <c r="JB38" s="27">
        <v>487</v>
      </c>
      <c r="JC38" s="27"/>
      <c r="JD38" s="27">
        <v>52</v>
      </c>
      <c r="JE38" s="27" t="s">
        <v>158</v>
      </c>
      <c r="JF38" s="27">
        <v>41</v>
      </c>
      <c r="JG38" s="27"/>
      <c r="JH38" s="27">
        <v>97</v>
      </c>
      <c r="JI38" s="27"/>
      <c r="JJ38" s="27">
        <v>86</v>
      </c>
      <c r="JK38" s="27"/>
      <c r="JL38" s="27">
        <v>86</v>
      </c>
      <c r="JM38" s="27"/>
      <c r="JN38" s="73"/>
      <c r="JO38" s="27"/>
      <c r="JP38" s="92" t="s">
        <v>6</v>
      </c>
      <c r="JQ38" s="91"/>
      <c r="JR38" s="92"/>
      <c r="JS38" s="91"/>
      <c r="JT38" s="91">
        <v>97</v>
      </c>
      <c r="JU38" s="91"/>
      <c r="JV38" s="91">
        <v>20</v>
      </c>
      <c r="JW38" s="91"/>
      <c r="JX38" s="91">
        <v>74</v>
      </c>
      <c r="JY38" s="91"/>
      <c r="JZ38" s="91">
        <v>52</v>
      </c>
      <c r="KA38" s="91" t="s">
        <v>158</v>
      </c>
      <c r="KB38" s="91">
        <v>52</v>
      </c>
      <c r="KC38" s="91"/>
      <c r="KD38" s="91">
        <v>323</v>
      </c>
      <c r="KE38" s="91" t="s">
        <v>158</v>
      </c>
      <c r="KF38" s="91" t="s">
        <v>16</v>
      </c>
      <c r="KG38" s="91"/>
      <c r="KH38" s="92"/>
      <c r="KI38" s="91"/>
      <c r="KJ38" s="91">
        <v>933</v>
      </c>
      <c r="KK38" s="91"/>
      <c r="KL38" s="91">
        <v>393</v>
      </c>
      <c r="KM38" s="91"/>
      <c r="KN38" s="79"/>
      <c r="KO38" s="26"/>
      <c r="KP38" s="79"/>
      <c r="KQ38" s="26"/>
      <c r="KR38" s="26">
        <v>40</v>
      </c>
      <c r="KS38" s="26"/>
      <c r="KT38" s="26" t="s">
        <v>16</v>
      </c>
      <c r="KU38" s="26"/>
      <c r="KV38" s="47">
        <v>134</v>
      </c>
      <c r="KW38" s="26"/>
      <c r="KX38" s="26">
        <v>31</v>
      </c>
      <c r="KY38" s="26"/>
      <c r="KZ38" s="26">
        <v>10</v>
      </c>
      <c r="LA38" s="26"/>
      <c r="LB38" s="26">
        <v>52</v>
      </c>
      <c r="LC38" s="26"/>
      <c r="LD38" s="79"/>
      <c r="LE38" s="26"/>
      <c r="LF38" s="26">
        <v>31</v>
      </c>
      <c r="LG38" s="26"/>
      <c r="LH38" s="79"/>
      <c r="LI38" s="26"/>
      <c r="LJ38" s="73"/>
      <c r="LK38" s="27"/>
      <c r="LL38" s="27">
        <v>223</v>
      </c>
      <c r="LM38" s="27"/>
      <c r="LN38" s="27">
        <v>201</v>
      </c>
      <c r="LO38" s="27"/>
      <c r="LP38" s="27">
        <v>155</v>
      </c>
      <c r="LQ38" s="27"/>
      <c r="LR38" s="73"/>
      <c r="LS38" s="27"/>
      <c r="LT38" s="27">
        <v>20</v>
      </c>
      <c r="LU38" s="27"/>
      <c r="LV38" s="27">
        <v>10</v>
      </c>
      <c r="LW38" s="27"/>
      <c r="LX38" s="73"/>
      <c r="LY38" s="27"/>
      <c r="LZ38" s="27">
        <v>399</v>
      </c>
      <c r="MA38" s="27"/>
      <c r="MB38" s="27">
        <v>134</v>
      </c>
      <c r="MC38" s="27"/>
      <c r="MD38" s="27">
        <v>134</v>
      </c>
      <c r="ME38" s="27"/>
      <c r="MF38" s="27">
        <v>110</v>
      </c>
      <c r="MH38" s="110"/>
      <c r="MJ38" s="115">
        <v>216</v>
      </c>
      <c r="ML38" s="115">
        <v>135</v>
      </c>
      <c r="MN38" s="115">
        <v>63</v>
      </c>
      <c r="MP38" s="115">
        <v>226</v>
      </c>
      <c r="MR38" s="115">
        <v>110</v>
      </c>
      <c r="MS38" s="2" t="s">
        <v>158</v>
      </c>
      <c r="MT38" s="115">
        <v>73</v>
      </c>
      <c r="MV38" s="115">
        <v>20</v>
      </c>
      <c r="MX38" s="115">
        <v>195</v>
      </c>
      <c r="MZ38" s="115">
        <v>135</v>
      </c>
      <c r="NB38" s="115">
        <v>907</v>
      </c>
      <c r="ND38" s="115">
        <v>419</v>
      </c>
    </row>
    <row r="39" spans="1:369" ht="15" customHeight="1" x14ac:dyDescent="0.35">
      <c r="A39" s="18" t="s">
        <v>113</v>
      </c>
      <c r="B39" s="18" t="s">
        <v>155</v>
      </c>
      <c r="C39" s="18" t="s">
        <v>78</v>
      </c>
      <c r="D39" s="19">
        <v>76</v>
      </c>
      <c r="E39" s="27">
        <v>240</v>
      </c>
      <c r="F39" s="27"/>
      <c r="G39" s="27">
        <v>350</v>
      </c>
      <c r="H39" s="28"/>
      <c r="I39" s="27">
        <f>AVERAGE(110,70)</f>
        <v>90</v>
      </c>
      <c r="J39" s="27" t="s">
        <v>10</v>
      </c>
      <c r="K39" s="27">
        <v>430</v>
      </c>
      <c r="L39" s="27"/>
      <c r="M39" s="27">
        <v>350</v>
      </c>
      <c r="N39" s="27"/>
      <c r="O39" s="27">
        <v>530</v>
      </c>
      <c r="P39" s="27"/>
      <c r="Q39" s="27">
        <v>2000</v>
      </c>
      <c r="R39" s="27"/>
      <c r="S39" s="27"/>
      <c r="T39" s="27"/>
      <c r="U39" s="27"/>
      <c r="V39" s="27"/>
      <c r="W39" s="27">
        <v>1300</v>
      </c>
      <c r="X39" s="27"/>
      <c r="Y39" s="27">
        <v>1140</v>
      </c>
      <c r="Z39" s="27"/>
      <c r="AA39" s="27">
        <v>110</v>
      </c>
      <c r="AB39" s="27"/>
      <c r="AC39" s="27">
        <v>150</v>
      </c>
      <c r="AD39" s="27"/>
      <c r="AE39" s="27">
        <v>100</v>
      </c>
      <c r="AF39" s="27"/>
      <c r="AG39" s="27">
        <v>200</v>
      </c>
      <c r="AH39" s="27"/>
      <c r="AI39" s="27">
        <v>5200</v>
      </c>
      <c r="AJ39" s="27"/>
      <c r="AK39" s="27">
        <v>340</v>
      </c>
      <c r="AL39" s="27"/>
      <c r="AM39" s="27">
        <v>100</v>
      </c>
      <c r="AN39" s="27"/>
      <c r="AO39" s="27">
        <v>3500</v>
      </c>
      <c r="AP39" s="27"/>
      <c r="AQ39" s="27"/>
      <c r="AR39" s="27"/>
      <c r="AS39" s="27"/>
      <c r="AT39" s="27"/>
      <c r="AU39" s="27">
        <v>60</v>
      </c>
      <c r="AV39" s="27"/>
      <c r="AW39" s="73"/>
      <c r="AX39" s="27"/>
      <c r="AY39" s="27">
        <v>80</v>
      </c>
      <c r="AZ39" s="27"/>
      <c r="BA39" s="27">
        <v>270</v>
      </c>
      <c r="BB39" s="37"/>
      <c r="BC39" s="27">
        <v>520</v>
      </c>
      <c r="BD39" s="27"/>
      <c r="BE39" s="27"/>
      <c r="BF39" s="28"/>
      <c r="BG39" s="27"/>
      <c r="BH39" s="28"/>
      <c r="BI39" s="73"/>
      <c r="BJ39" s="27"/>
      <c r="BK39" s="27">
        <v>170</v>
      </c>
      <c r="BL39" s="27"/>
      <c r="BM39" s="73"/>
      <c r="BN39" s="27"/>
      <c r="BO39" s="27"/>
      <c r="BP39" s="27"/>
      <c r="BQ39" s="27">
        <v>400</v>
      </c>
      <c r="BR39" s="27"/>
      <c r="BS39" s="27">
        <v>550</v>
      </c>
      <c r="BT39" s="27"/>
      <c r="BU39" s="27">
        <v>380</v>
      </c>
      <c r="BV39" s="27"/>
      <c r="BW39" s="73"/>
      <c r="BX39" s="27"/>
      <c r="BY39" s="27">
        <v>120</v>
      </c>
      <c r="BZ39" s="27"/>
      <c r="CA39" s="36">
        <v>1130</v>
      </c>
      <c r="CB39" s="36"/>
      <c r="CC39" s="73"/>
      <c r="CD39" s="27"/>
      <c r="CE39" s="73"/>
      <c r="CF39" s="27"/>
      <c r="CG39" s="73"/>
      <c r="CH39" s="27"/>
      <c r="CI39" s="31">
        <v>110</v>
      </c>
      <c r="CJ39" s="76"/>
      <c r="CK39" s="27"/>
      <c r="CL39" s="45"/>
      <c r="CM39" s="45"/>
      <c r="CN39" s="46"/>
      <c r="CO39" s="46"/>
      <c r="CP39" s="46">
        <v>30</v>
      </c>
      <c r="CQ39" s="46"/>
      <c r="CR39" s="46">
        <v>15</v>
      </c>
      <c r="CS39" s="46"/>
      <c r="CT39" s="46">
        <v>13700</v>
      </c>
      <c r="CU39" s="46"/>
      <c r="CV39" s="46">
        <v>440</v>
      </c>
      <c r="CW39" s="47"/>
      <c r="CX39" s="47">
        <v>420</v>
      </c>
      <c r="CY39" s="47"/>
      <c r="CZ39" s="47">
        <v>320</v>
      </c>
      <c r="DA39" s="47"/>
      <c r="DB39" s="47">
        <v>25.6</v>
      </c>
      <c r="DC39" s="47"/>
      <c r="DD39" s="47">
        <v>185</v>
      </c>
      <c r="DE39" s="47"/>
      <c r="DF39" s="48">
        <v>90.9</v>
      </c>
      <c r="DG39" s="48"/>
      <c r="DH39" s="34">
        <v>59.8</v>
      </c>
      <c r="DI39" s="34"/>
      <c r="DJ39" s="49"/>
      <c r="DK39" s="49"/>
      <c r="DL39" s="34"/>
      <c r="DM39" s="34"/>
      <c r="DN39" s="34">
        <v>364</v>
      </c>
      <c r="DO39" s="34"/>
      <c r="DP39" s="34">
        <v>74</v>
      </c>
      <c r="DQ39" s="34"/>
      <c r="DR39" s="34">
        <v>816</v>
      </c>
      <c r="DS39" s="34"/>
      <c r="DT39" s="34">
        <v>175</v>
      </c>
      <c r="DU39" s="34"/>
      <c r="DV39" s="34">
        <v>110</v>
      </c>
      <c r="DW39" s="34"/>
      <c r="DX39" s="34">
        <v>465</v>
      </c>
      <c r="DY39" s="34"/>
      <c r="DZ39" s="34">
        <v>161</v>
      </c>
      <c r="EA39" s="34"/>
      <c r="EB39" s="34">
        <v>63</v>
      </c>
      <c r="EC39" s="34"/>
      <c r="ED39" s="81" t="s">
        <v>6</v>
      </c>
      <c r="EE39" s="34"/>
      <c r="EF39" s="34"/>
      <c r="EG39" s="34"/>
      <c r="EH39" s="34"/>
      <c r="EI39" s="34"/>
      <c r="EJ39" s="34"/>
      <c r="EK39" s="34"/>
      <c r="EL39" s="34">
        <v>413</v>
      </c>
      <c r="EM39" s="27"/>
      <c r="EN39" s="27">
        <v>97</v>
      </c>
      <c r="EP39" s="27">
        <v>238</v>
      </c>
      <c r="ER39" s="73"/>
      <c r="ES39" s="27"/>
      <c r="ET39" s="27">
        <v>464</v>
      </c>
      <c r="EU39" s="27"/>
      <c r="EV39" s="27">
        <f>(907+839)/2</f>
        <v>873</v>
      </c>
      <c r="EW39" s="27" t="s">
        <v>10</v>
      </c>
      <c r="EX39" s="27">
        <v>441</v>
      </c>
      <c r="EZ39" s="27">
        <v>495</v>
      </c>
      <c r="FA39" s="27"/>
      <c r="FB39" s="27">
        <v>637</v>
      </c>
      <c r="FC39" s="27"/>
      <c r="FD39" s="27">
        <v>24200</v>
      </c>
      <c r="FF39" s="27" t="s">
        <v>109</v>
      </c>
      <c r="FH39" s="27" t="s">
        <v>109</v>
      </c>
      <c r="FJ39" s="27">
        <f>AVERAGE(1450, 1720)</f>
        <v>1585</v>
      </c>
      <c r="FK39" s="27" t="s">
        <v>10</v>
      </c>
      <c r="FL39" s="27">
        <v>134</v>
      </c>
      <c r="FN39" s="27">
        <v>134</v>
      </c>
      <c r="FP39" s="27">
        <v>134</v>
      </c>
      <c r="FQ39" s="27"/>
      <c r="FR39" s="27">
        <v>345</v>
      </c>
      <c r="FS39" s="27"/>
      <c r="FT39" s="27">
        <v>2490</v>
      </c>
      <c r="FU39" s="27"/>
      <c r="FV39" s="27">
        <v>335</v>
      </c>
      <c r="FW39" s="27"/>
      <c r="FX39" s="27">
        <f>AVERAGE(1550, 2250)</f>
        <v>1900</v>
      </c>
      <c r="FY39" s="27" t="s">
        <v>10</v>
      </c>
      <c r="FZ39" s="27">
        <v>1520</v>
      </c>
      <c r="GA39" s="27"/>
      <c r="GB39" s="27">
        <v>311</v>
      </c>
      <c r="GC39" s="27"/>
      <c r="GD39" s="73"/>
      <c r="GE39" s="27"/>
      <c r="GF39" s="73"/>
      <c r="GG39" s="27"/>
      <c r="GH39" s="27">
        <v>24200</v>
      </c>
      <c r="GI39" s="27"/>
      <c r="GJ39" s="27">
        <v>408</v>
      </c>
      <c r="GK39" s="27"/>
      <c r="GL39" s="27">
        <v>41</v>
      </c>
      <c r="GM39" s="27"/>
      <c r="GN39" s="27">
        <v>121</v>
      </c>
      <c r="GO39" s="27"/>
      <c r="GP39" s="27">
        <v>189</v>
      </c>
      <c r="GQ39" s="27"/>
      <c r="GR39" s="27">
        <v>314</v>
      </c>
      <c r="GS39" s="27" t="s">
        <v>158</v>
      </c>
      <c r="GT39" s="27">
        <v>253</v>
      </c>
      <c r="GU39" s="27"/>
      <c r="GV39" s="27">
        <v>3080</v>
      </c>
      <c r="GW39" s="27"/>
      <c r="GX39" s="27">
        <v>15500</v>
      </c>
      <c r="GY39" s="27"/>
      <c r="GZ39" s="27">
        <v>528</v>
      </c>
      <c r="HA39" s="27"/>
      <c r="HB39" s="73"/>
      <c r="HC39" s="27"/>
      <c r="HD39" s="27">
        <v>1670</v>
      </c>
      <c r="HE39" s="27"/>
      <c r="HF39" s="27">
        <v>2600</v>
      </c>
      <c r="HG39" s="27"/>
      <c r="HH39" s="27">
        <v>5790</v>
      </c>
      <c r="HI39" s="27" t="s">
        <v>158</v>
      </c>
      <c r="HJ39" s="27">
        <v>175</v>
      </c>
      <c r="HK39" s="27"/>
      <c r="HL39" s="27">
        <v>413</v>
      </c>
      <c r="HM39" s="27"/>
      <c r="HN39" s="27">
        <v>7270</v>
      </c>
      <c r="HO39" s="27"/>
      <c r="HP39" s="27">
        <v>134</v>
      </c>
      <c r="HQ39" s="27"/>
      <c r="HR39" s="27">
        <v>2310</v>
      </c>
      <c r="HS39" s="27"/>
      <c r="HT39" s="27">
        <v>472</v>
      </c>
      <c r="HU39" s="27"/>
      <c r="HV39" s="27">
        <v>109</v>
      </c>
      <c r="HW39" s="27"/>
      <c r="HX39" s="27">
        <v>84</v>
      </c>
      <c r="HZ39" s="27">
        <v>108</v>
      </c>
      <c r="IB39" s="27" t="s">
        <v>16</v>
      </c>
      <c r="ID39" s="27">
        <v>52</v>
      </c>
      <c r="IE39" s="2" t="s">
        <v>158</v>
      </c>
      <c r="IF39" s="27">
        <v>373</v>
      </c>
      <c r="IH39" s="51">
        <v>134</v>
      </c>
      <c r="IJ39" s="27">
        <v>201</v>
      </c>
      <c r="IL39" s="27">
        <v>31</v>
      </c>
      <c r="IM39" s="27"/>
      <c r="IN39" s="51">
        <v>1260</v>
      </c>
      <c r="IO39" s="27"/>
      <c r="IP39" s="27">
        <v>2100</v>
      </c>
      <c r="IQ39" s="27"/>
      <c r="IR39" s="51">
        <v>134</v>
      </c>
      <c r="IS39" s="28"/>
      <c r="IT39" s="27">
        <v>3260</v>
      </c>
      <c r="IV39" s="27">
        <v>1250</v>
      </c>
      <c r="IW39" s="27"/>
      <c r="IX39" s="27">
        <v>120</v>
      </c>
      <c r="IY39" s="27"/>
      <c r="IZ39" s="27">
        <v>120</v>
      </c>
      <c r="JA39" s="27"/>
      <c r="JB39" s="27">
        <v>4880</v>
      </c>
      <c r="JC39" s="27" t="s">
        <v>158</v>
      </c>
      <c r="JD39" s="27">
        <v>246</v>
      </c>
      <c r="JE39" s="27"/>
      <c r="JF39" s="27">
        <v>160</v>
      </c>
      <c r="JG39" s="27"/>
      <c r="JH39" s="27">
        <v>465</v>
      </c>
      <c r="JI39" s="27" t="s">
        <v>158</v>
      </c>
      <c r="JJ39" s="27">
        <v>354</v>
      </c>
      <c r="JK39" s="27"/>
      <c r="JL39" s="27">
        <v>443</v>
      </c>
      <c r="JM39" s="27"/>
      <c r="JN39" s="73"/>
      <c r="JO39" s="27"/>
      <c r="JP39" s="91">
        <v>1350</v>
      </c>
      <c r="JQ39" s="93"/>
      <c r="JR39" s="92"/>
      <c r="JS39" s="93"/>
      <c r="JT39" s="91">
        <v>52</v>
      </c>
      <c r="JU39" s="93"/>
      <c r="JV39" s="91">
        <v>121</v>
      </c>
      <c r="JW39" s="93"/>
      <c r="JX39" s="91">
        <v>450</v>
      </c>
      <c r="JY39" s="91"/>
      <c r="JZ39" s="91">
        <v>3450</v>
      </c>
      <c r="KA39" s="91"/>
      <c r="KB39" s="91" t="s">
        <v>160</v>
      </c>
      <c r="KC39" s="91" t="s">
        <v>158</v>
      </c>
      <c r="KD39" s="91">
        <v>369</v>
      </c>
      <c r="KE39" s="91"/>
      <c r="KF39" s="91">
        <v>86</v>
      </c>
      <c r="KG39" s="91"/>
      <c r="KH39" s="91">
        <v>265</v>
      </c>
      <c r="KI39" s="91" t="s">
        <v>158</v>
      </c>
      <c r="KJ39" s="91">
        <v>4110</v>
      </c>
      <c r="KK39" s="91"/>
      <c r="KL39" s="91">
        <v>292</v>
      </c>
      <c r="KM39" s="91"/>
      <c r="KN39" s="79"/>
      <c r="KO39" s="26"/>
      <c r="KP39" s="26">
        <v>345</v>
      </c>
      <c r="KQ39" s="26"/>
      <c r="KR39" s="26">
        <v>74</v>
      </c>
      <c r="KS39" s="26"/>
      <c r="KT39" s="26">
        <v>109</v>
      </c>
      <c r="KU39" s="26"/>
      <c r="KV39" s="47">
        <v>189</v>
      </c>
      <c r="KW39" s="26"/>
      <c r="KX39" s="26">
        <v>256</v>
      </c>
      <c r="KY39" s="26"/>
      <c r="KZ39" s="26">
        <v>389</v>
      </c>
      <c r="LA39" s="26"/>
      <c r="LB39" s="26">
        <v>537</v>
      </c>
      <c r="LC39" s="26"/>
      <c r="LD39" s="26">
        <v>443</v>
      </c>
      <c r="LE39" s="26" t="s">
        <v>158</v>
      </c>
      <c r="LF39" s="26">
        <v>63</v>
      </c>
      <c r="LG39" s="26"/>
      <c r="LH39" s="26">
        <v>933</v>
      </c>
      <c r="LI39" s="26"/>
      <c r="LJ39" s="27">
        <v>1660</v>
      </c>
      <c r="LK39" s="27"/>
      <c r="LL39" s="27">
        <v>1420</v>
      </c>
      <c r="LM39" s="27"/>
      <c r="LN39" s="27">
        <v>19900</v>
      </c>
      <c r="LO39" s="27"/>
      <c r="LP39" s="27">
        <v>1020</v>
      </c>
      <c r="LQ39" s="27"/>
      <c r="LR39" s="27">
        <v>171</v>
      </c>
      <c r="LS39" s="27"/>
      <c r="LT39" s="27">
        <v>86</v>
      </c>
      <c r="LU39" s="27"/>
      <c r="LV39" s="27">
        <v>203</v>
      </c>
      <c r="LW39" s="27"/>
      <c r="LX39" s="27">
        <v>197</v>
      </c>
      <c r="LY39" s="27"/>
      <c r="LZ39" s="27">
        <v>14100</v>
      </c>
      <c r="MA39" s="27"/>
      <c r="MB39" s="27">
        <v>1780</v>
      </c>
      <c r="MC39" s="27"/>
      <c r="MD39" s="27">
        <v>882</v>
      </c>
      <c r="ME39" s="27"/>
      <c r="MF39" s="27">
        <v>703</v>
      </c>
      <c r="MH39" s="110"/>
      <c r="MJ39" s="115">
        <v>203</v>
      </c>
      <c r="ML39" s="115">
        <v>52</v>
      </c>
      <c r="MN39" s="115">
        <v>63</v>
      </c>
      <c r="MP39" s="115">
        <v>2610</v>
      </c>
      <c r="MR39" s="115">
        <v>404</v>
      </c>
      <c r="MT39" s="115">
        <v>1310</v>
      </c>
      <c r="MV39" s="115">
        <v>209</v>
      </c>
      <c r="MX39" s="115">
        <v>1400</v>
      </c>
      <c r="MZ39" s="115">
        <v>601</v>
      </c>
      <c r="NA39" s="2" t="s">
        <v>158</v>
      </c>
      <c r="NB39" s="115">
        <v>1290</v>
      </c>
      <c r="ND39" s="115">
        <v>175</v>
      </c>
    </row>
    <row r="40" spans="1:369" ht="15" customHeight="1" x14ac:dyDescent="0.35">
      <c r="A40" s="18" t="s">
        <v>79</v>
      </c>
      <c r="B40" s="18" t="s">
        <v>156</v>
      </c>
      <c r="C40" s="18" t="s">
        <v>125</v>
      </c>
      <c r="D40" s="19">
        <v>76.3</v>
      </c>
      <c r="E40" s="27">
        <v>200</v>
      </c>
      <c r="F40" s="27"/>
      <c r="G40" s="27">
        <v>80</v>
      </c>
      <c r="H40" s="28"/>
      <c r="I40" s="27">
        <v>10</v>
      </c>
      <c r="J40" s="27"/>
      <c r="K40" s="27">
        <f>AVERAGE(560,790)</f>
        <v>675</v>
      </c>
      <c r="L40" s="27" t="s">
        <v>10</v>
      </c>
      <c r="M40" s="27">
        <v>30</v>
      </c>
      <c r="N40" s="27"/>
      <c r="O40" s="27">
        <v>670</v>
      </c>
      <c r="P40" s="27"/>
      <c r="Q40" s="27">
        <v>870</v>
      </c>
      <c r="R40" s="27"/>
      <c r="S40" s="27"/>
      <c r="T40" s="27"/>
      <c r="U40" s="27"/>
      <c r="V40" s="27"/>
      <c r="W40" s="27">
        <v>140</v>
      </c>
      <c r="X40" s="27"/>
      <c r="Y40" s="27">
        <v>160</v>
      </c>
      <c r="Z40" s="27"/>
      <c r="AA40" s="27">
        <v>10</v>
      </c>
      <c r="AB40" s="27"/>
      <c r="AC40" s="27">
        <v>180</v>
      </c>
      <c r="AD40" s="27"/>
      <c r="AE40" s="27">
        <v>30</v>
      </c>
      <c r="AF40" s="27"/>
      <c r="AG40" s="27">
        <v>70</v>
      </c>
      <c r="AH40" s="27"/>
      <c r="AI40" s="27">
        <v>30</v>
      </c>
      <c r="AJ40" s="27"/>
      <c r="AK40" s="27">
        <v>400</v>
      </c>
      <c r="AL40" s="27"/>
      <c r="AM40" s="27">
        <v>250</v>
      </c>
      <c r="AN40" s="27"/>
      <c r="AO40" s="73"/>
      <c r="AP40" s="27"/>
      <c r="AQ40" s="27"/>
      <c r="AR40" s="27"/>
      <c r="AS40" s="27"/>
      <c r="AT40" s="27"/>
      <c r="AU40" s="73"/>
      <c r="AV40" s="27"/>
      <c r="AW40" s="27">
        <v>120</v>
      </c>
      <c r="AX40" s="27"/>
      <c r="AY40" s="27">
        <v>80</v>
      </c>
      <c r="AZ40" s="27"/>
      <c r="BA40" s="27">
        <v>300</v>
      </c>
      <c r="BB40" s="37"/>
      <c r="BC40" s="27">
        <v>10</v>
      </c>
      <c r="BD40" s="27"/>
      <c r="BE40" s="27"/>
      <c r="BF40" s="28"/>
      <c r="BG40" s="27"/>
      <c r="BH40" s="28"/>
      <c r="BI40" s="73"/>
      <c r="BJ40" s="27"/>
      <c r="BK40" s="27">
        <v>60</v>
      </c>
      <c r="BL40" s="27"/>
      <c r="BM40" s="27">
        <v>490</v>
      </c>
      <c r="BN40" s="27"/>
      <c r="BO40" s="27"/>
      <c r="BP40" s="27"/>
      <c r="BQ40" s="73"/>
      <c r="BR40" s="27"/>
      <c r="BS40" s="27">
        <v>880</v>
      </c>
      <c r="BT40" s="27"/>
      <c r="BU40" s="27">
        <v>260</v>
      </c>
      <c r="BV40" s="27"/>
      <c r="BW40" s="27">
        <v>120</v>
      </c>
      <c r="BX40" s="27"/>
      <c r="BY40" s="27">
        <v>70</v>
      </c>
      <c r="BZ40" s="27"/>
      <c r="CA40" s="36">
        <v>10</v>
      </c>
      <c r="CB40" s="36"/>
      <c r="CC40" s="27">
        <v>230</v>
      </c>
      <c r="CD40" s="27"/>
      <c r="CE40" s="73"/>
      <c r="CF40" s="27"/>
      <c r="CG40" s="27">
        <v>1020</v>
      </c>
      <c r="CH40" s="27"/>
      <c r="CI40" s="76"/>
      <c r="CJ40" s="36">
        <v>240</v>
      </c>
      <c r="CK40" s="27"/>
      <c r="CL40" s="45"/>
      <c r="CM40" s="45"/>
      <c r="CN40" s="46"/>
      <c r="CO40" s="46"/>
      <c r="CP40" s="46">
        <v>5</v>
      </c>
      <c r="CQ40" s="46"/>
      <c r="CR40" s="77"/>
      <c r="CS40" s="46"/>
      <c r="CT40" s="46">
        <v>2400</v>
      </c>
      <c r="CU40" s="46"/>
      <c r="CV40" s="46">
        <v>305</v>
      </c>
      <c r="CW40" s="47"/>
      <c r="CX40" s="47">
        <v>160</v>
      </c>
      <c r="CY40" s="47"/>
      <c r="CZ40" s="47">
        <v>80</v>
      </c>
      <c r="DA40" s="47"/>
      <c r="DB40" s="47">
        <v>9.8000000000000007</v>
      </c>
      <c r="DC40" s="47"/>
      <c r="DD40" s="47">
        <v>118</v>
      </c>
      <c r="DE40" s="47"/>
      <c r="DF40" s="80"/>
      <c r="DG40" s="48"/>
      <c r="DH40" s="81"/>
      <c r="DI40" s="34"/>
      <c r="DJ40" s="49"/>
      <c r="DK40" s="49"/>
      <c r="DL40" s="34"/>
      <c r="DM40" s="34"/>
      <c r="DN40" s="81"/>
      <c r="DO40" s="34"/>
      <c r="DP40" s="34">
        <v>63</v>
      </c>
      <c r="DQ40" s="34"/>
      <c r="DR40" s="34">
        <v>20</v>
      </c>
      <c r="DS40" s="34"/>
      <c r="DT40" s="34">
        <v>41</v>
      </c>
      <c r="DU40" s="34"/>
      <c r="DV40" s="81" t="s">
        <v>6</v>
      </c>
      <c r="DW40" s="34"/>
      <c r="DX40" s="34">
        <v>10</v>
      </c>
      <c r="DY40" s="34"/>
      <c r="DZ40" s="81"/>
      <c r="EA40" s="34"/>
      <c r="EB40" s="81"/>
      <c r="EC40" s="34"/>
      <c r="ED40" s="34">
        <v>185</v>
      </c>
      <c r="EE40" s="34"/>
      <c r="EF40" s="34"/>
      <c r="EG40" s="34"/>
      <c r="EH40" s="34"/>
      <c r="EI40" s="34"/>
      <c r="EJ40" s="34"/>
      <c r="EK40" s="34"/>
      <c r="EL40" s="34">
        <v>309</v>
      </c>
      <c r="EM40" s="27"/>
      <c r="EN40" s="27">
        <v>644</v>
      </c>
      <c r="EP40" s="73"/>
      <c r="ER40" s="73"/>
      <c r="ES40" s="27"/>
      <c r="ET40" s="27">
        <v>20</v>
      </c>
      <c r="EU40" s="27"/>
      <c r="EV40" s="27">
        <v>201</v>
      </c>
      <c r="EX40" s="27">
        <v>272</v>
      </c>
      <c r="EZ40" s="73"/>
      <c r="FA40" s="27"/>
      <c r="FB40" s="27">
        <v>563</v>
      </c>
      <c r="FC40" s="27"/>
      <c r="FD40" s="27">
        <v>2610</v>
      </c>
      <c r="FF40" s="27" t="s">
        <v>109</v>
      </c>
      <c r="FH40" s="27" t="s">
        <v>109</v>
      </c>
      <c r="FJ40" s="27">
        <v>594</v>
      </c>
      <c r="FL40" s="27">
        <f>AVERAGE(259, 158)</f>
        <v>208.5</v>
      </c>
      <c r="FM40" s="27" t="s">
        <v>10</v>
      </c>
      <c r="FN40" s="27">
        <v>63</v>
      </c>
      <c r="FP40" s="27">
        <v>31</v>
      </c>
      <c r="FQ40" s="27"/>
      <c r="FR40" s="27">
        <v>109</v>
      </c>
      <c r="FS40" s="27"/>
      <c r="FT40" s="27">
        <f>AVERAGE(10,5)</f>
        <v>7.5</v>
      </c>
      <c r="FU40" s="27" t="s">
        <v>10</v>
      </c>
      <c r="FV40" s="27">
        <v>379</v>
      </c>
      <c r="FW40" s="27"/>
      <c r="FX40" s="27">
        <v>1020</v>
      </c>
      <c r="FY40" s="27"/>
      <c r="FZ40" s="27">
        <v>789</v>
      </c>
      <c r="GA40" s="27"/>
      <c r="GB40" s="27">
        <v>749</v>
      </c>
      <c r="GC40" s="27"/>
      <c r="GD40" s="73"/>
      <c r="GE40" s="27"/>
      <c r="GF40" s="73"/>
      <c r="GG40" s="27"/>
      <c r="GH40" s="27">
        <v>24200</v>
      </c>
      <c r="GI40" s="27"/>
      <c r="GJ40" s="27">
        <v>86</v>
      </c>
      <c r="GK40" s="27"/>
      <c r="GL40" s="27">
        <v>146</v>
      </c>
      <c r="GM40" s="27"/>
      <c r="GN40" s="27">
        <v>20</v>
      </c>
      <c r="GO40" s="27"/>
      <c r="GP40" s="27">
        <v>20</v>
      </c>
      <c r="GQ40" s="27"/>
      <c r="GR40" s="27">
        <v>122</v>
      </c>
      <c r="GS40" s="27"/>
      <c r="GT40" s="27">
        <v>488</v>
      </c>
      <c r="GU40" s="27" t="s">
        <v>158</v>
      </c>
      <c r="GV40" s="27">
        <v>160</v>
      </c>
      <c r="GW40" s="27"/>
      <c r="GX40" s="27">
        <v>183</v>
      </c>
      <c r="GY40" s="27"/>
      <c r="GZ40" s="27">
        <v>410</v>
      </c>
      <c r="HA40" s="27"/>
      <c r="HB40" s="27">
        <v>644</v>
      </c>
      <c r="HC40" s="27" t="s">
        <v>158</v>
      </c>
      <c r="HD40" s="27">
        <v>85</v>
      </c>
      <c r="HE40" s="27"/>
      <c r="HF40" s="27">
        <v>171</v>
      </c>
      <c r="HG40" s="27"/>
      <c r="HH40" s="27">
        <v>618</v>
      </c>
      <c r="HI40" s="27"/>
      <c r="HJ40" s="27">
        <v>74</v>
      </c>
      <c r="HK40" s="27"/>
      <c r="HL40" s="27">
        <v>31</v>
      </c>
      <c r="HM40" s="27"/>
      <c r="HN40" s="27">
        <v>609</v>
      </c>
      <c r="HO40" s="27"/>
      <c r="HP40" s="27">
        <v>10</v>
      </c>
      <c r="HQ40" s="27"/>
      <c r="HR40" s="27">
        <v>86</v>
      </c>
      <c r="HS40" s="27"/>
      <c r="HT40" s="27">
        <v>161</v>
      </c>
      <c r="HU40" s="27"/>
      <c r="HV40" s="27">
        <v>156</v>
      </c>
      <c r="HW40" s="27" t="s">
        <v>158</v>
      </c>
      <c r="HX40" s="27">
        <v>86</v>
      </c>
      <c r="HZ40" s="27">
        <v>110</v>
      </c>
      <c r="IB40" s="27">
        <v>96</v>
      </c>
      <c r="ID40" s="27">
        <v>20</v>
      </c>
      <c r="IF40" s="27">
        <v>145</v>
      </c>
      <c r="IG40" s="2" t="s">
        <v>158</v>
      </c>
      <c r="IH40" s="27" t="s">
        <v>16</v>
      </c>
      <c r="IJ40" s="27" t="s">
        <v>16</v>
      </c>
      <c r="IL40" s="27">
        <v>20</v>
      </c>
      <c r="IM40" s="27"/>
      <c r="IN40" s="51">
        <v>146</v>
      </c>
      <c r="IO40" s="27"/>
      <c r="IP40" s="27">
        <v>122</v>
      </c>
      <c r="IQ40" s="27" t="s">
        <v>158</v>
      </c>
      <c r="IR40" s="27">
        <v>74</v>
      </c>
      <c r="IS40" s="27"/>
      <c r="IT40" s="27">
        <v>839</v>
      </c>
      <c r="IV40" s="27">
        <v>504</v>
      </c>
      <c r="IW40" s="27"/>
      <c r="IX40" s="27">
        <v>52</v>
      </c>
      <c r="IY40" s="27"/>
      <c r="IZ40" s="27">
        <v>31</v>
      </c>
      <c r="JA40" s="27"/>
      <c r="JB40" s="27">
        <v>313</v>
      </c>
      <c r="JC40" s="27"/>
      <c r="JD40" s="73"/>
      <c r="JE40" s="27"/>
      <c r="JF40" s="27" t="s">
        <v>16</v>
      </c>
      <c r="JG40" s="27"/>
      <c r="JH40" s="27">
        <v>41</v>
      </c>
      <c r="JI40" s="27"/>
      <c r="JJ40" s="27">
        <v>161</v>
      </c>
      <c r="JK40" s="27"/>
      <c r="JL40" s="27">
        <v>109</v>
      </c>
      <c r="JM40" s="27"/>
      <c r="JN40" s="27">
        <v>173</v>
      </c>
      <c r="JO40" s="27" t="s">
        <v>158</v>
      </c>
      <c r="JP40" s="92" t="s">
        <v>6</v>
      </c>
      <c r="JQ40" s="91"/>
      <c r="JR40" s="92"/>
      <c r="JS40" s="91"/>
      <c r="JT40" s="92"/>
      <c r="JU40" s="91"/>
      <c r="JV40" s="91">
        <v>109</v>
      </c>
      <c r="JW40" s="91"/>
      <c r="JX40" s="91">
        <v>341</v>
      </c>
      <c r="JY40" s="91"/>
      <c r="JZ40" s="91">
        <v>41</v>
      </c>
      <c r="KA40" s="91"/>
      <c r="KB40" s="91">
        <v>2910</v>
      </c>
      <c r="KC40" s="91"/>
      <c r="KD40" s="91">
        <v>31</v>
      </c>
      <c r="KE40" s="91"/>
      <c r="KF40" s="91">
        <v>10</v>
      </c>
      <c r="KG40" s="91"/>
      <c r="KH40" s="91">
        <v>41</v>
      </c>
      <c r="KI40" s="91"/>
      <c r="KJ40" s="91">
        <v>613</v>
      </c>
      <c r="KK40" s="91"/>
      <c r="KL40" s="91">
        <v>985</v>
      </c>
      <c r="KM40" s="91"/>
      <c r="KN40" s="79"/>
      <c r="KO40" s="26"/>
      <c r="KP40" s="26">
        <v>397</v>
      </c>
      <c r="KQ40" s="26"/>
      <c r="KR40" s="26">
        <v>173</v>
      </c>
      <c r="KS40" s="26" t="s">
        <v>158</v>
      </c>
      <c r="KT40" s="26">
        <v>31</v>
      </c>
      <c r="KU40" s="26"/>
      <c r="KV40" s="47">
        <v>98</v>
      </c>
      <c r="KW40" s="26"/>
      <c r="KX40" s="26" t="s">
        <v>16</v>
      </c>
      <c r="KY40" s="26" t="s">
        <v>158</v>
      </c>
      <c r="KZ40" s="26" t="s">
        <v>16</v>
      </c>
      <c r="LA40" s="26"/>
      <c r="LB40" s="26">
        <v>10</v>
      </c>
      <c r="LC40" s="26"/>
      <c r="LD40" s="26">
        <v>2910</v>
      </c>
      <c r="LE40" s="26"/>
      <c r="LF40" s="26">
        <v>216</v>
      </c>
      <c r="LG40" s="26"/>
      <c r="LH40" s="26">
        <v>7700</v>
      </c>
      <c r="LI40" s="26" t="s">
        <v>158</v>
      </c>
      <c r="LJ40" s="27">
        <v>1440</v>
      </c>
      <c r="LK40" s="27"/>
      <c r="LL40" s="27">
        <v>336</v>
      </c>
      <c r="LM40" s="27"/>
      <c r="LN40" s="27">
        <v>1350</v>
      </c>
      <c r="LO40" s="27" t="s">
        <v>158</v>
      </c>
      <c r="LP40" s="27">
        <v>120</v>
      </c>
      <c r="LQ40" s="27"/>
      <c r="LR40" s="27">
        <v>31</v>
      </c>
      <c r="LS40" s="27"/>
      <c r="LT40" s="27">
        <v>10</v>
      </c>
      <c r="LU40" s="27"/>
      <c r="LV40" s="27">
        <v>135</v>
      </c>
      <c r="LW40" s="27"/>
      <c r="LX40" s="27">
        <v>31</v>
      </c>
      <c r="LY40" s="27"/>
      <c r="LZ40" s="27">
        <v>2910</v>
      </c>
      <c r="MA40" s="27"/>
      <c r="MB40" s="27">
        <v>1440</v>
      </c>
      <c r="MC40" s="27"/>
      <c r="MD40" s="27">
        <v>110</v>
      </c>
      <c r="ME40" s="27"/>
      <c r="MF40" s="27">
        <v>160</v>
      </c>
      <c r="MH40" s="115">
        <v>161</v>
      </c>
      <c r="MJ40" s="115">
        <v>160</v>
      </c>
      <c r="MK40" s="2" t="s">
        <v>158</v>
      </c>
      <c r="ML40" s="115">
        <v>52</v>
      </c>
      <c r="MN40" s="115">
        <v>52</v>
      </c>
      <c r="MP40" s="115">
        <v>613</v>
      </c>
      <c r="MR40" s="115">
        <v>161</v>
      </c>
      <c r="MT40" s="114" t="s">
        <v>16</v>
      </c>
      <c r="MV40" s="115">
        <v>31</v>
      </c>
      <c r="MX40" s="115">
        <v>95</v>
      </c>
      <c r="MZ40" s="115">
        <v>63</v>
      </c>
      <c r="NB40" s="115">
        <v>216</v>
      </c>
      <c r="ND40" s="115">
        <v>216</v>
      </c>
    </row>
    <row r="41" spans="1:369" ht="15" customHeight="1" x14ac:dyDescent="0.35">
      <c r="A41" s="18" t="s">
        <v>80</v>
      </c>
      <c r="B41" s="18" t="s">
        <v>81</v>
      </c>
      <c r="C41" s="18" t="s">
        <v>124</v>
      </c>
      <c r="D41" s="19">
        <v>77.3</v>
      </c>
      <c r="E41" s="27">
        <v>100</v>
      </c>
      <c r="F41" s="27"/>
      <c r="G41" s="27">
        <v>10</v>
      </c>
      <c r="H41" s="28"/>
      <c r="I41" s="27" t="s">
        <v>16</v>
      </c>
      <c r="J41" s="27"/>
      <c r="K41" s="73"/>
      <c r="L41" s="27"/>
      <c r="M41" s="27">
        <f>AVERAGE(110,100)</f>
        <v>105</v>
      </c>
      <c r="N41" s="27" t="s">
        <v>10</v>
      </c>
      <c r="O41" s="27">
        <v>730</v>
      </c>
      <c r="P41" s="27"/>
      <c r="Q41" s="27">
        <v>1100</v>
      </c>
      <c r="R41" s="27"/>
      <c r="S41" s="27"/>
      <c r="T41" s="27"/>
      <c r="U41" s="27"/>
      <c r="V41" s="27"/>
      <c r="W41" s="27">
        <v>70</v>
      </c>
      <c r="X41" s="27"/>
      <c r="Y41" s="27">
        <v>120</v>
      </c>
      <c r="Z41" s="27"/>
      <c r="AA41" s="27">
        <v>170</v>
      </c>
      <c r="AB41" s="27"/>
      <c r="AC41" s="27">
        <v>120</v>
      </c>
      <c r="AD41" s="27"/>
      <c r="AE41" s="27">
        <v>50</v>
      </c>
      <c r="AF41" s="27"/>
      <c r="AG41" s="27" t="s">
        <v>16</v>
      </c>
      <c r="AH41" s="27"/>
      <c r="AI41" s="27">
        <v>10</v>
      </c>
      <c r="AJ41" s="27"/>
      <c r="AK41" s="27">
        <v>350</v>
      </c>
      <c r="AL41" s="27"/>
      <c r="AM41" s="27">
        <v>150</v>
      </c>
      <c r="AN41" s="27"/>
      <c r="AO41" s="27">
        <v>970</v>
      </c>
      <c r="AP41" s="27"/>
      <c r="AQ41" s="27"/>
      <c r="AR41" s="27"/>
      <c r="AS41" s="27"/>
      <c r="AT41" s="27"/>
      <c r="AU41" s="27">
        <v>20</v>
      </c>
      <c r="AV41" s="27"/>
      <c r="AW41" s="27">
        <v>10</v>
      </c>
      <c r="AX41" s="27"/>
      <c r="AY41" s="27">
        <v>20</v>
      </c>
      <c r="AZ41" s="27"/>
      <c r="BA41" s="27">
        <v>70</v>
      </c>
      <c r="BB41" s="37"/>
      <c r="BC41" s="27">
        <v>90</v>
      </c>
      <c r="BD41" s="27"/>
      <c r="BE41" s="27"/>
      <c r="BF41" s="28"/>
      <c r="BG41" s="27"/>
      <c r="BH41" s="28"/>
      <c r="BI41" s="27">
        <v>240</v>
      </c>
      <c r="BJ41" s="27"/>
      <c r="BK41" s="27">
        <v>50</v>
      </c>
      <c r="BL41" s="27"/>
      <c r="BM41" s="27">
        <v>380</v>
      </c>
      <c r="BN41" s="27"/>
      <c r="BO41" s="27"/>
      <c r="BP41" s="27"/>
      <c r="BQ41" s="73"/>
      <c r="BR41" s="27"/>
      <c r="BS41" s="27">
        <v>270</v>
      </c>
      <c r="BT41" s="27"/>
      <c r="BU41" s="27">
        <f>AVERAGE(130,10)</f>
        <v>70</v>
      </c>
      <c r="BV41" s="27" t="s">
        <v>10</v>
      </c>
      <c r="BW41" s="27" t="s">
        <v>16</v>
      </c>
      <c r="BX41" s="27"/>
      <c r="BY41" s="27">
        <v>60</v>
      </c>
      <c r="BZ41" s="27"/>
      <c r="CA41" s="36">
        <v>10</v>
      </c>
      <c r="CB41" s="36"/>
      <c r="CC41" s="27">
        <v>100</v>
      </c>
      <c r="CD41" s="27"/>
      <c r="CE41" s="36">
        <v>150</v>
      </c>
      <c r="CF41" s="27"/>
      <c r="CG41" s="27">
        <v>820</v>
      </c>
      <c r="CH41" s="27"/>
      <c r="CI41" s="31">
        <v>310</v>
      </c>
      <c r="CJ41" s="36">
        <v>170</v>
      </c>
      <c r="CK41" s="27"/>
      <c r="CL41" s="45"/>
      <c r="CM41" s="45"/>
      <c r="CN41" s="46"/>
      <c r="CO41" s="46"/>
      <c r="CP41" s="46">
        <v>15</v>
      </c>
      <c r="CQ41" s="46"/>
      <c r="CR41" s="46">
        <v>110</v>
      </c>
      <c r="CS41" s="46"/>
      <c r="CT41" s="46">
        <v>6400</v>
      </c>
      <c r="CU41" s="46"/>
      <c r="CV41" s="46">
        <v>110</v>
      </c>
      <c r="CW41" s="47"/>
      <c r="CX41" s="47">
        <v>70</v>
      </c>
      <c r="CY41" s="47"/>
      <c r="CZ41" s="47">
        <v>10</v>
      </c>
      <c r="DA41" s="47"/>
      <c r="DB41" s="47">
        <v>140</v>
      </c>
      <c r="DC41" s="47"/>
      <c r="DD41" s="47">
        <v>63.7</v>
      </c>
      <c r="DE41" s="47"/>
      <c r="DF41" s="48">
        <v>142</v>
      </c>
      <c r="DG41" s="48"/>
      <c r="DH41" s="34">
        <v>138</v>
      </c>
      <c r="DI41" s="34"/>
      <c r="DJ41" s="49"/>
      <c r="DK41" s="49"/>
      <c r="DL41" s="34"/>
      <c r="DM41" s="34"/>
      <c r="DN41" s="34">
        <f>AVERAGE(520,594)</f>
        <v>557</v>
      </c>
      <c r="DO41" s="34" t="s">
        <v>10</v>
      </c>
      <c r="DP41" s="34">
        <v>110</v>
      </c>
      <c r="DQ41" s="34"/>
      <c r="DR41" s="34">
        <v>20</v>
      </c>
      <c r="DS41" s="34"/>
      <c r="DT41" s="34">
        <v>10</v>
      </c>
      <c r="DU41" s="34"/>
      <c r="DV41" s="34">
        <v>10</v>
      </c>
      <c r="DW41" s="34"/>
      <c r="DX41" s="81" t="s">
        <v>6</v>
      </c>
      <c r="DY41" s="34"/>
      <c r="DZ41" s="34">
        <v>98</v>
      </c>
      <c r="EA41" s="34"/>
      <c r="EB41" s="34">
        <v>31</v>
      </c>
      <c r="EC41" s="34"/>
      <c r="ED41" s="34">
        <f>(98+120)/2</f>
        <v>109</v>
      </c>
      <c r="EE41" s="34" t="s">
        <v>10</v>
      </c>
      <c r="EF41" s="34"/>
      <c r="EG41" s="34"/>
      <c r="EH41" s="34"/>
      <c r="EI41" s="34"/>
      <c r="EJ41" s="34"/>
      <c r="EK41" s="34"/>
      <c r="EL41" s="34">
        <v>613</v>
      </c>
      <c r="EM41" s="27"/>
      <c r="EN41" s="27">
        <v>723</v>
      </c>
      <c r="EP41" s="27">
        <v>471</v>
      </c>
      <c r="ER41" s="27">
        <v>20</v>
      </c>
      <c r="ES41" s="27"/>
      <c r="ET41" s="27" t="s">
        <v>41</v>
      </c>
      <c r="EU41" s="27"/>
      <c r="EV41" s="27">
        <v>74</v>
      </c>
      <c r="EX41" s="27">
        <v>295</v>
      </c>
      <c r="EZ41" s="27">
        <v>495</v>
      </c>
      <c r="FA41" s="27"/>
      <c r="FB41" s="27">
        <f>AVERAGE(546,816)</f>
        <v>681</v>
      </c>
      <c r="FC41" s="27" t="s">
        <v>10</v>
      </c>
      <c r="FD41" s="27">
        <v>323</v>
      </c>
      <c r="FF41" s="27" t="s">
        <v>109</v>
      </c>
      <c r="FH41" s="27" t="s">
        <v>109</v>
      </c>
      <c r="FJ41" s="27">
        <v>382</v>
      </c>
      <c r="FL41" s="27">
        <v>238</v>
      </c>
      <c r="FN41" s="27">
        <f>AVERAGE(52, 74)</f>
        <v>63</v>
      </c>
      <c r="FO41" s="27" t="s">
        <v>10</v>
      </c>
      <c r="FP41" s="27">
        <v>63</v>
      </c>
      <c r="FQ41" s="27"/>
      <c r="FR41" s="27">
        <v>146</v>
      </c>
      <c r="FS41" s="27"/>
      <c r="FT41" s="27" t="s">
        <v>41</v>
      </c>
      <c r="FU41" s="27"/>
      <c r="FV41" s="27">
        <f>AVERAGE(197,161)</f>
        <v>179</v>
      </c>
      <c r="FW41" s="27" t="s">
        <v>10</v>
      </c>
      <c r="FX41" s="27">
        <v>573</v>
      </c>
      <c r="FY41" s="27"/>
      <c r="FZ41" s="27">
        <v>3080</v>
      </c>
      <c r="GA41" s="27"/>
      <c r="GB41" s="27">
        <v>749</v>
      </c>
      <c r="GC41" s="27"/>
      <c r="GD41" s="73"/>
      <c r="GE41" s="27"/>
      <c r="GF41" s="73"/>
      <c r="GG41" s="27"/>
      <c r="GH41" s="27">
        <v>8660</v>
      </c>
      <c r="GI41" s="27"/>
      <c r="GJ41" s="27">
        <v>122</v>
      </c>
      <c r="GK41" s="27"/>
      <c r="GL41" s="27">
        <v>63</v>
      </c>
      <c r="GM41" s="27"/>
      <c r="GN41" s="27">
        <v>435</v>
      </c>
      <c r="GO41" s="27"/>
      <c r="GP41" s="27">
        <v>10</v>
      </c>
      <c r="GQ41" s="27"/>
      <c r="GR41" s="27" t="s">
        <v>16</v>
      </c>
      <c r="GS41" s="27"/>
      <c r="GT41" s="27">
        <v>52</v>
      </c>
      <c r="GU41" s="27"/>
      <c r="GV41" s="27">
        <v>253</v>
      </c>
      <c r="GW41" s="27" t="s">
        <v>158</v>
      </c>
      <c r="GX41" s="27">
        <v>41</v>
      </c>
      <c r="GY41" s="27"/>
      <c r="GZ41" s="73"/>
      <c r="HA41" s="27"/>
      <c r="HB41" s="73"/>
      <c r="HC41" s="28"/>
      <c r="HD41" s="27">
        <v>85</v>
      </c>
      <c r="HE41" s="27"/>
      <c r="HF41" s="27">
        <v>96</v>
      </c>
      <c r="HG41" s="27"/>
      <c r="HH41" s="27">
        <v>132</v>
      </c>
      <c r="HI41" s="27"/>
      <c r="HJ41" s="27">
        <v>20</v>
      </c>
      <c r="HK41" s="27"/>
      <c r="HL41" s="27">
        <v>10</v>
      </c>
      <c r="HM41" s="27"/>
      <c r="HN41" s="27">
        <v>63</v>
      </c>
      <c r="HO41" s="27"/>
      <c r="HP41" s="27">
        <v>63</v>
      </c>
      <c r="HQ41" s="27"/>
      <c r="HR41" s="27">
        <v>197</v>
      </c>
      <c r="HS41" s="27" t="s">
        <v>158</v>
      </c>
      <c r="HT41" s="27">
        <v>120</v>
      </c>
      <c r="HU41" s="27" t="s">
        <v>158</v>
      </c>
      <c r="HV41" s="27">
        <v>143</v>
      </c>
      <c r="HW41" s="27"/>
      <c r="HX41" s="27">
        <v>63</v>
      </c>
      <c r="HZ41" s="27">
        <v>86</v>
      </c>
      <c r="IB41" s="27">
        <v>31</v>
      </c>
      <c r="ID41" s="27">
        <v>20</v>
      </c>
      <c r="IF41" s="27">
        <v>185</v>
      </c>
      <c r="IH41" s="27">
        <v>52</v>
      </c>
      <c r="II41" s="2" t="s">
        <v>158</v>
      </c>
      <c r="IJ41" s="73"/>
      <c r="IL41" s="27" t="s">
        <v>16</v>
      </c>
      <c r="IM41" s="27"/>
      <c r="IN41" s="51">
        <v>243</v>
      </c>
      <c r="IO41" s="27"/>
      <c r="IP41" s="27">
        <v>96</v>
      </c>
      <c r="IQ41" s="27"/>
      <c r="IR41" s="27">
        <v>110</v>
      </c>
      <c r="IS41" s="85" t="s">
        <v>158</v>
      </c>
      <c r="IT41" s="27">
        <v>109</v>
      </c>
      <c r="IV41" s="27">
        <v>218</v>
      </c>
      <c r="IW41" s="27"/>
      <c r="IX41" s="27">
        <v>31</v>
      </c>
      <c r="IY41" s="27"/>
      <c r="IZ41" s="27">
        <v>10</v>
      </c>
      <c r="JA41" s="27"/>
      <c r="JB41" s="27">
        <v>52</v>
      </c>
      <c r="JC41" s="27"/>
      <c r="JD41" s="27" t="s">
        <v>16</v>
      </c>
      <c r="JE41" s="27"/>
      <c r="JF41" s="27">
        <v>20</v>
      </c>
      <c r="JG41" s="27"/>
      <c r="JH41" s="27">
        <v>10</v>
      </c>
      <c r="JI41" s="27"/>
      <c r="JJ41" s="27">
        <v>109</v>
      </c>
      <c r="JK41" s="27"/>
      <c r="JL41" s="27">
        <v>10</v>
      </c>
      <c r="JM41" s="27" t="s">
        <v>158</v>
      </c>
      <c r="JN41" s="73"/>
      <c r="JO41" s="27"/>
      <c r="JP41" s="92" t="s">
        <v>6</v>
      </c>
      <c r="JQ41" s="91"/>
      <c r="JR41" s="92"/>
      <c r="JS41" s="91"/>
      <c r="JT41" s="91">
        <v>31</v>
      </c>
      <c r="JU41" s="91"/>
      <c r="JV41" s="91">
        <v>41</v>
      </c>
      <c r="JW41" s="91"/>
      <c r="JX41" s="91">
        <v>97</v>
      </c>
      <c r="JY41" s="91"/>
      <c r="JZ41" s="91">
        <v>20</v>
      </c>
      <c r="KA41" s="91"/>
      <c r="KB41" s="91" t="s">
        <v>16</v>
      </c>
      <c r="KC41" s="91"/>
      <c r="KD41" s="91" t="s">
        <v>16</v>
      </c>
      <c r="KE41" s="91"/>
      <c r="KF41" s="91" t="s">
        <v>16</v>
      </c>
      <c r="KG41" s="91"/>
      <c r="KH41" s="91">
        <v>10</v>
      </c>
      <c r="KI41" s="91"/>
      <c r="KJ41" s="91">
        <v>231</v>
      </c>
      <c r="KK41" s="91"/>
      <c r="KL41" s="91">
        <v>213</v>
      </c>
      <c r="KM41" s="91"/>
      <c r="KN41" s="79"/>
      <c r="KO41" s="26"/>
      <c r="KP41" s="79"/>
      <c r="KQ41" s="26"/>
      <c r="KR41" s="26">
        <v>52</v>
      </c>
      <c r="KS41" s="26"/>
      <c r="KT41" s="26">
        <v>20</v>
      </c>
      <c r="KU41" s="26"/>
      <c r="KV41" s="47">
        <v>31</v>
      </c>
      <c r="KW41" s="26"/>
      <c r="KX41" s="26">
        <v>10</v>
      </c>
      <c r="KY41" s="26"/>
      <c r="KZ41" s="26">
        <v>10</v>
      </c>
      <c r="LA41" s="26"/>
      <c r="LB41" s="26">
        <v>41</v>
      </c>
      <c r="LC41" s="26"/>
      <c r="LD41" s="26">
        <v>250</v>
      </c>
      <c r="LE41" s="26"/>
      <c r="LF41" s="26">
        <v>98</v>
      </c>
      <c r="LG41" s="26"/>
      <c r="LH41" s="26">
        <v>521</v>
      </c>
      <c r="LI41" s="14"/>
      <c r="LJ41" s="27">
        <v>1020</v>
      </c>
      <c r="LK41" s="27"/>
      <c r="LL41" s="27">
        <v>419</v>
      </c>
      <c r="LM41" s="27"/>
      <c r="LN41" s="27">
        <v>41</v>
      </c>
      <c r="LO41" s="27"/>
      <c r="LP41" s="27">
        <v>148</v>
      </c>
      <c r="LQ41" s="27"/>
      <c r="LR41" s="27">
        <v>63</v>
      </c>
      <c r="LS41" s="27"/>
      <c r="LT41" s="27">
        <v>10</v>
      </c>
      <c r="LU41" s="27"/>
      <c r="LV41" s="27">
        <v>20</v>
      </c>
      <c r="LW41" s="27"/>
      <c r="LX41" s="27">
        <v>10</v>
      </c>
      <c r="LY41" s="27"/>
      <c r="LZ41" s="27">
        <v>52</v>
      </c>
      <c r="MA41" s="27"/>
      <c r="MB41" s="27">
        <v>95</v>
      </c>
      <c r="MC41" s="27"/>
      <c r="MD41" s="27">
        <v>10</v>
      </c>
      <c r="ME41" s="27"/>
      <c r="MF41" s="27">
        <v>84</v>
      </c>
      <c r="MH41" s="115">
        <v>175</v>
      </c>
      <c r="MJ41" s="115">
        <v>121</v>
      </c>
      <c r="ML41" s="115">
        <v>10</v>
      </c>
      <c r="MN41" s="115">
        <v>30</v>
      </c>
      <c r="MP41" s="115">
        <v>341</v>
      </c>
      <c r="MR41" s="115">
        <v>110</v>
      </c>
      <c r="MT41" s="115">
        <v>132</v>
      </c>
      <c r="MU41" s="2" t="s">
        <v>158</v>
      </c>
      <c r="MV41" s="115">
        <v>776</v>
      </c>
      <c r="MX41" s="115">
        <v>384</v>
      </c>
      <c r="MZ41" s="115">
        <v>120</v>
      </c>
      <c r="NB41" s="115">
        <v>148</v>
      </c>
      <c r="ND41" s="115">
        <v>110</v>
      </c>
      <c r="NE41" s="2" t="s">
        <v>158</v>
      </c>
    </row>
    <row r="42" spans="1:369" ht="15" customHeight="1" x14ac:dyDescent="0.35">
      <c r="A42" s="18" t="s">
        <v>82</v>
      </c>
      <c r="B42" s="18" t="s">
        <v>83</v>
      </c>
      <c r="C42" s="18" t="s">
        <v>78</v>
      </c>
      <c r="D42" s="19">
        <v>78.400000000000006</v>
      </c>
      <c r="E42" s="27">
        <v>20</v>
      </c>
      <c r="F42" s="27"/>
      <c r="G42" s="27">
        <v>60</v>
      </c>
      <c r="H42" s="28"/>
      <c r="I42" s="27">
        <v>330</v>
      </c>
      <c r="J42" s="27"/>
      <c r="K42" s="27">
        <v>650</v>
      </c>
      <c r="L42" s="27"/>
      <c r="M42" s="27">
        <v>360</v>
      </c>
      <c r="N42" s="27"/>
      <c r="O42" s="27">
        <f>AVERAGE(280,520)</f>
        <v>400</v>
      </c>
      <c r="P42" s="27" t="s">
        <v>10</v>
      </c>
      <c r="Q42" s="27">
        <v>930</v>
      </c>
      <c r="R42" s="27"/>
      <c r="S42" s="27"/>
      <c r="T42" s="27"/>
      <c r="U42" s="27"/>
      <c r="V42" s="27"/>
      <c r="W42" s="27">
        <v>110</v>
      </c>
      <c r="X42" s="27"/>
      <c r="Y42" s="27">
        <v>140</v>
      </c>
      <c r="Z42" s="27"/>
      <c r="AA42" s="27">
        <v>10</v>
      </c>
      <c r="AB42" s="27"/>
      <c r="AC42" s="27">
        <v>60</v>
      </c>
      <c r="AD42" s="27"/>
      <c r="AE42" s="27">
        <v>60</v>
      </c>
      <c r="AF42" s="27"/>
      <c r="AG42" s="27" t="s">
        <v>16</v>
      </c>
      <c r="AH42" s="27"/>
      <c r="AI42" s="27">
        <v>30</v>
      </c>
      <c r="AJ42" s="27"/>
      <c r="AK42" s="27">
        <v>20</v>
      </c>
      <c r="AL42" s="27"/>
      <c r="AM42" s="27">
        <v>120</v>
      </c>
      <c r="AN42" s="27"/>
      <c r="AO42" s="73"/>
      <c r="AP42" s="27"/>
      <c r="AQ42" s="27"/>
      <c r="AR42" s="27"/>
      <c r="AS42" s="27"/>
      <c r="AT42" s="27"/>
      <c r="AU42" s="27">
        <v>50</v>
      </c>
      <c r="AV42" s="27"/>
      <c r="AW42" s="27" t="s">
        <v>16</v>
      </c>
      <c r="AX42" s="27"/>
      <c r="AY42" s="27">
        <v>30</v>
      </c>
      <c r="AZ42" s="27"/>
      <c r="BA42" s="27">
        <v>30</v>
      </c>
      <c r="BB42" s="37"/>
      <c r="BC42" s="27" t="s">
        <v>41</v>
      </c>
      <c r="BD42" s="27"/>
      <c r="BE42" s="27"/>
      <c r="BF42" s="28"/>
      <c r="BG42" s="27"/>
      <c r="BH42" s="28"/>
      <c r="BI42" s="27">
        <v>160</v>
      </c>
      <c r="BJ42" s="27"/>
      <c r="BK42" s="27">
        <v>30</v>
      </c>
      <c r="BL42" s="27"/>
      <c r="BM42" s="73"/>
      <c r="BN42" s="27"/>
      <c r="BO42" s="27"/>
      <c r="BP42" s="27"/>
      <c r="BQ42" s="73"/>
      <c r="BR42" s="27"/>
      <c r="BS42" s="27">
        <v>240</v>
      </c>
      <c r="BT42" s="27"/>
      <c r="BU42" s="27">
        <v>30</v>
      </c>
      <c r="BV42" s="27"/>
      <c r="BW42" s="27">
        <f>AVERAGE(10,20)</f>
        <v>15</v>
      </c>
      <c r="BX42" s="27" t="s">
        <v>10</v>
      </c>
      <c r="BY42" s="27">
        <v>30</v>
      </c>
      <c r="BZ42" s="27"/>
      <c r="CA42" s="36">
        <v>20</v>
      </c>
      <c r="CB42" s="36"/>
      <c r="CC42" s="27" t="s">
        <v>16</v>
      </c>
      <c r="CD42" s="27"/>
      <c r="CE42" s="36">
        <v>40</v>
      </c>
      <c r="CF42" s="27"/>
      <c r="CG42" s="27">
        <v>960</v>
      </c>
      <c r="CH42" s="27"/>
      <c r="CI42" s="31">
        <v>200</v>
      </c>
      <c r="CJ42" s="36">
        <v>110</v>
      </c>
      <c r="CK42" s="27"/>
      <c r="CL42" s="45"/>
      <c r="CM42" s="45"/>
      <c r="CN42" s="46"/>
      <c r="CO42" s="46"/>
      <c r="CP42" s="46">
        <v>25</v>
      </c>
      <c r="CQ42" s="46"/>
      <c r="CR42" s="46">
        <v>20</v>
      </c>
      <c r="CS42" s="46"/>
      <c r="CT42" s="46">
        <v>5800</v>
      </c>
      <c r="CU42" s="46"/>
      <c r="CV42" s="46">
        <v>140</v>
      </c>
      <c r="CW42" s="47"/>
      <c r="CX42" s="47">
        <v>40</v>
      </c>
      <c r="CY42" s="47"/>
      <c r="CZ42" s="47">
        <v>10</v>
      </c>
      <c r="DA42" s="47"/>
      <c r="DB42" s="47">
        <v>17.5</v>
      </c>
      <c r="DC42" s="47"/>
      <c r="DD42" s="47">
        <v>47.2</v>
      </c>
      <c r="DE42" s="47"/>
      <c r="DF42" s="48">
        <v>148</v>
      </c>
      <c r="DG42" s="48"/>
      <c r="DH42" s="81"/>
      <c r="DI42" s="34"/>
      <c r="DJ42" s="49"/>
      <c r="DK42" s="49"/>
      <c r="DL42" s="34"/>
      <c r="DM42" s="34"/>
      <c r="DN42" s="34">
        <v>457</v>
      </c>
      <c r="DO42" s="34"/>
      <c r="DP42" s="34">
        <f>AVERAGE(108,158)</f>
        <v>133</v>
      </c>
      <c r="DQ42" s="34" t="s">
        <v>10</v>
      </c>
      <c r="DR42" s="34">
        <v>20</v>
      </c>
      <c r="DS42" s="34"/>
      <c r="DT42" s="34" t="s">
        <v>41</v>
      </c>
      <c r="DU42" s="34"/>
      <c r="DV42" s="34" t="s">
        <v>41</v>
      </c>
      <c r="DW42" s="34"/>
      <c r="DX42" s="34">
        <v>10</v>
      </c>
      <c r="DY42" s="34"/>
      <c r="DZ42" s="34">
        <v>10</v>
      </c>
      <c r="EA42" s="34"/>
      <c r="EB42" s="34" t="s">
        <v>41</v>
      </c>
      <c r="EC42" s="34"/>
      <c r="ED42" s="34">
        <v>109</v>
      </c>
      <c r="EE42" s="34"/>
      <c r="EF42" s="34"/>
      <c r="EG42" s="34"/>
      <c r="EH42" s="34"/>
      <c r="EI42" s="34"/>
      <c r="EJ42" s="34"/>
      <c r="EK42" s="34"/>
      <c r="EL42" s="34">
        <v>627</v>
      </c>
      <c r="EM42" s="27"/>
      <c r="EN42" s="27">
        <v>364</v>
      </c>
      <c r="EP42" s="27">
        <v>74</v>
      </c>
      <c r="ER42" s="27">
        <f>AVERAGE(20, 31)</f>
        <v>25.5</v>
      </c>
      <c r="ES42" s="27" t="s">
        <v>10</v>
      </c>
      <c r="ET42" s="27">
        <v>62</v>
      </c>
      <c r="EU42" s="27"/>
      <c r="EV42" s="27">
        <v>63</v>
      </c>
      <c r="EX42" s="27">
        <v>31</v>
      </c>
      <c r="EZ42" s="27">
        <v>145</v>
      </c>
      <c r="FA42" s="27"/>
      <c r="FB42" s="27">
        <v>145</v>
      </c>
      <c r="FC42" s="27"/>
      <c r="FD42" s="27">
        <f>AVERAGE(1250,1650)</f>
        <v>1450</v>
      </c>
      <c r="FE42" s="27" t="s">
        <v>10</v>
      </c>
      <c r="FF42" s="27">
        <v>201</v>
      </c>
      <c r="FH42" s="27">
        <v>240</v>
      </c>
      <c r="FJ42" s="27">
        <v>556</v>
      </c>
      <c r="FL42" s="27">
        <v>213</v>
      </c>
      <c r="FN42" s="27">
        <v>41</v>
      </c>
      <c r="FP42" s="27">
        <f>AVERAGE(20,5)</f>
        <v>12.5</v>
      </c>
      <c r="FQ42" s="27" t="s">
        <v>10</v>
      </c>
      <c r="FR42" s="27">
        <v>63</v>
      </c>
      <c r="FS42" s="27"/>
      <c r="FT42" s="27">
        <v>52</v>
      </c>
      <c r="FU42" s="27"/>
      <c r="FV42" s="27">
        <v>135</v>
      </c>
      <c r="FW42" s="27"/>
      <c r="FX42" s="27" t="s">
        <v>41</v>
      </c>
      <c r="FY42" s="27"/>
      <c r="FZ42" s="27">
        <f>AVERAGE(1330, 1100)</f>
        <v>1215</v>
      </c>
      <c r="GA42" s="27" t="s">
        <v>10</v>
      </c>
      <c r="GB42" s="27">
        <v>546</v>
      </c>
      <c r="GC42" s="27"/>
      <c r="GD42" s="73"/>
      <c r="GE42" s="27"/>
      <c r="GF42" s="27">
        <v>97</v>
      </c>
      <c r="GG42" s="27" t="s">
        <v>158</v>
      </c>
      <c r="GH42" s="27">
        <v>11200</v>
      </c>
      <c r="GI42" s="27"/>
      <c r="GJ42" s="27">
        <v>73</v>
      </c>
      <c r="GK42" s="27"/>
      <c r="GL42" s="27">
        <v>20</v>
      </c>
      <c r="GM42" s="27"/>
      <c r="GN42" s="27">
        <v>41</v>
      </c>
      <c r="GO42" s="27"/>
      <c r="GP42" s="27" t="s">
        <v>16</v>
      </c>
      <c r="GQ42" s="27"/>
      <c r="GR42" s="27" t="s">
        <v>16</v>
      </c>
      <c r="GS42" s="27"/>
      <c r="GT42" s="27" t="s">
        <v>16</v>
      </c>
      <c r="GU42" s="27"/>
      <c r="GV42" s="27">
        <v>131</v>
      </c>
      <c r="GW42" s="27"/>
      <c r="GX42" s="27">
        <v>41</v>
      </c>
      <c r="GY42" s="27"/>
      <c r="GZ42" s="27">
        <v>373</v>
      </c>
      <c r="HA42" s="27" t="s">
        <v>158</v>
      </c>
      <c r="HB42" s="27">
        <v>160</v>
      </c>
      <c r="HC42" s="28"/>
      <c r="HD42" s="27">
        <v>110</v>
      </c>
      <c r="HE42" s="27" t="s">
        <v>158</v>
      </c>
      <c r="HF42" s="27" t="s">
        <v>16</v>
      </c>
      <c r="HG42" s="27"/>
      <c r="HH42" s="27">
        <v>86</v>
      </c>
      <c r="HI42" s="27"/>
      <c r="HJ42" s="27">
        <v>20</v>
      </c>
      <c r="HK42" s="27"/>
      <c r="HL42" s="27" t="s">
        <v>16</v>
      </c>
      <c r="HM42" s="27"/>
      <c r="HN42" s="27">
        <v>52</v>
      </c>
      <c r="HO42" s="27"/>
      <c r="HP42" s="27">
        <v>52</v>
      </c>
      <c r="HQ42" s="27"/>
      <c r="HR42" s="27">
        <v>74</v>
      </c>
      <c r="HS42" s="27"/>
      <c r="HT42" s="27">
        <v>143</v>
      </c>
      <c r="HU42" s="27"/>
      <c r="HV42" s="27">
        <v>108</v>
      </c>
      <c r="HW42" s="27" t="s">
        <v>158</v>
      </c>
      <c r="HX42" s="27">
        <v>20</v>
      </c>
      <c r="HZ42" s="27">
        <v>122</v>
      </c>
      <c r="IB42" s="27" t="s">
        <v>16</v>
      </c>
      <c r="ID42" s="27" t="s">
        <v>16</v>
      </c>
      <c r="IF42" s="27">
        <v>73</v>
      </c>
      <c r="IH42" s="27">
        <v>10</v>
      </c>
      <c r="IJ42" s="27">
        <v>20</v>
      </c>
      <c r="IL42" s="27" t="s">
        <v>16</v>
      </c>
      <c r="IM42" s="27"/>
      <c r="IN42" s="51">
        <v>10</v>
      </c>
      <c r="IO42" s="27"/>
      <c r="IP42" s="27">
        <v>74</v>
      </c>
      <c r="IQ42" s="27"/>
      <c r="IR42" s="27">
        <v>20</v>
      </c>
      <c r="IS42" s="27"/>
      <c r="IT42" s="27">
        <v>110</v>
      </c>
      <c r="IU42" s="2" t="s">
        <v>158</v>
      </c>
      <c r="IV42" s="27">
        <v>262</v>
      </c>
      <c r="IW42" s="27"/>
      <c r="IX42" s="27">
        <v>10</v>
      </c>
      <c r="IY42" s="27"/>
      <c r="IZ42" s="27">
        <v>10</v>
      </c>
      <c r="JA42" s="27"/>
      <c r="JB42" s="27">
        <v>86</v>
      </c>
      <c r="JC42" s="27"/>
      <c r="JD42" s="27">
        <v>10</v>
      </c>
      <c r="JE42" s="27" t="s">
        <v>158</v>
      </c>
      <c r="JF42" s="27">
        <v>31</v>
      </c>
      <c r="JG42" s="27"/>
      <c r="JH42" s="27">
        <v>41</v>
      </c>
      <c r="JI42" s="27"/>
      <c r="JJ42" s="27">
        <v>31</v>
      </c>
      <c r="JK42" s="27"/>
      <c r="JL42" s="73"/>
      <c r="JM42" s="27"/>
      <c r="JN42" s="27">
        <v>62</v>
      </c>
      <c r="JO42" s="27"/>
      <c r="JP42" s="91">
        <v>565</v>
      </c>
      <c r="JQ42" s="91"/>
      <c r="JR42" s="91">
        <v>20</v>
      </c>
      <c r="JS42" s="91"/>
      <c r="JT42" s="91">
        <v>74</v>
      </c>
      <c r="JU42" s="91"/>
      <c r="JV42" s="91">
        <v>10</v>
      </c>
      <c r="JW42" s="91"/>
      <c r="JX42" s="91">
        <v>31</v>
      </c>
      <c r="JY42" s="91"/>
      <c r="JZ42" s="91" t="s">
        <v>16</v>
      </c>
      <c r="KA42" s="91"/>
      <c r="KB42" s="91">
        <v>31</v>
      </c>
      <c r="KC42" s="91"/>
      <c r="KD42" s="91" t="s">
        <v>16</v>
      </c>
      <c r="KE42" s="91" t="s">
        <v>158</v>
      </c>
      <c r="KF42" s="91" t="s">
        <v>16</v>
      </c>
      <c r="KG42" s="91" t="s">
        <v>158</v>
      </c>
      <c r="KH42" s="91">
        <v>20</v>
      </c>
      <c r="KI42" s="91"/>
      <c r="KJ42" s="91">
        <v>135</v>
      </c>
      <c r="KK42" s="91"/>
      <c r="KL42" s="91">
        <v>472</v>
      </c>
      <c r="KM42" s="91" t="s">
        <v>158</v>
      </c>
      <c r="KN42" s="26">
        <v>122</v>
      </c>
      <c r="KO42" s="26"/>
      <c r="KP42" s="26">
        <v>216</v>
      </c>
      <c r="KQ42" s="26"/>
      <c r="KR42" s="26">
        <v>74</v>
      </c>
      <c r="KS42" s="26"/>
      <c r="KT42" s="26" t="s">
        <v>16</v>
      </c>
      <c r="KU42" s="26"/>
      <c r="KV42" s="26">
        <v>10</v>
      </c>
      <c r="KW42" s="26" t="s">
        <v>158</v>
      </c>
      <c r="KX42" s="26" t="s">
        <v>16</v>
      </c>
      <c r="KY42" s="26"/>
      <c r="KZ42" s="26" t="s">
        <v>16</v>
      </c>
      <c r="LA42" s="26"/>
      <c r="LB42" s="26">
        <v>20</v>
      </c>
      <c r="LC42" s="26"/>
      <c r="LD42" s="26" t="s">
        <v>16</v>
      </c>
      <c r="LE42" s="26"/>
      <c r="LF42" s="26">
        <v>52</v>
      </c>
      <c r="LG42" s="26"/>
      <c r="LH42" s="26">
        <v>175</v>
      </c>
      <c r="LI42" s="14"/>
      <c r="LJ42" s="27">
        <v>573</v>
      </c>
      <c r="LK42" s="27"/>
      <c r="LL42" s="27">
        <v>323</v>
      </c>
      <c r="LM42" s="27"/>
      <c r="LN42" s="27">
        <v>41</v>
      </c>
      <c r="LO42" s="27"/>
      <c r="LP42" s="27">
        <v>63</v>
      </c>
      <c r="LQ42" s="27"/>
      <c r="LR42" s="27">
        <v>20</v>
      </c>
      <c r="LS42" s="27"/>
      <c r="LT42" s="27">
        <v>62</v>
      </c>
      <c r="LU42" s="27"/>
      <c r="LV42" s="27">
        <v>41</v>
      </c>
      <c r="LW42" s="27"/>
      <c r="LX42" s="27">
        <v>31</v>
      </c>
      <c r="LY42" s="27"/>
      <c r="LZ42" s="27">
        <v>203</v>
      </c>
      <c r="MA42" s="27"/>
      <c r="MB42" s="27">
        <v>20</v>
      </c>
      <c r="MC42" s="27"/>
      <c r="MD42" s="27">
        <v>20</v>
      </c>
      <c r="ME42" s="27"/>
      <c r="MF42" s="27">
        <v>74</v>
      </c>
      <c r="MH42" s="110"/>
      <c r="MJ42" s="115">
        <v>171</v>
      </c>
      <c r="ML42" s="115">
        <v>31</v>
      </c>
      <c r="MN42" s="115">
        <v>20</v>
      </c>
      <c r="MP42" s="115">
        <v>52</v>
      </c>
      <c r="MR42" s="115">
        <v>41</v>
      </c>
      <c r="MT42" s="115">
        <v>30</v>
      </c>
      <c r="MV42" s="114" t="s">
        <v>16</v>
      </c>
      <c r="MX42" s="115">
        <v>41</v>
      </c>
      <c r="MZ42" s="115">
        <v>10</v>
      </c>
      <c r="NA42" s="2" t="s">
        <v>158</v>
      </c>
      <c r="NB42" s="115">
        <v>30</v>
      </c>
      <c r="ND42" s="115">
        <v>85</v>
      </c>
      <c r="NE42" s="2" t="s">
        <v>158</v>
      </c>
    </row>
    <row r="43" spans="1:369" x14ac:dyDescent="0.35">
      <c r="A43" s="18" t="s">
        <v>6</v>
      </c>
      <c r="B43" s="18"/>
      <c r="C43" s="18"/>
      <c r="D43" s="20"/>
      <c r="E43" s="27"/>
      <c r="F43" s="27"/>
      <c r="G43" s="28"/>
      <c r="H43" s="28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30"/>
      <c r="BC43" s="27"/>
      <c r="BD43" s="27"/>
      <c r="BE43" s="27"/>
      <c r="BF43" s="28"/>
      <c r="BG43" s="27"/>
      <c r="BH43" s="28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31"/>
      <c r="CJ43" s="31"/>
      <c r="CK43" s="27"/>
      <c r="CL43" s="32"/>
      <c r="CM43" s="32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8"/>
      <c r="DK43" s="28"/>
      <c r="DL43" s="33"/>
      <c r="DM43" s="33"/>
      <c r="DN43" s="33"/>
      <c r="DO43" s="33"/>
      <c r="DP43" s="34"/>
      <c r="DQ43" s="34"/>
      <c r="DR43" s="34"/>
      <c r="DS43" s="34"/>
      <c r="DT43" s="34" t="s">
        <v>6</v>
      </c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27"/>
      <c r="ER43" s="27"/>
      <c r="ES43" s="27"/>
      <c r="ET43" s="27"/>
      <c r="EU43" s="27"/>
      <c r="FA43" s="27"/>
      <c r="FB43" s="27"/>
      <c r="FC43" s="27"/>
      <c r="FD43" s="27"/>
      <c r="FN43" s="27"/>
      <c r="FQ43" s="27"/>
      <c r="FR43" s="27"/>
      <c r="FS43" s="27"/>
      <c r="FT43" s="27"/>
      <c r="FU43" s="27"/>
      <c r="FW43" s="27"/>
      <c r="FY43" s="27"/>
      <c r="GA43" s="27"/>
      <c r="GC43" s="27"/>
      <c r="GE43" s="27"/>
      <c r="GG43" s="27"/>
      <c r="GH43" s="27"/>
      <c r="GI43" s="27"/>
      <c r="GJ43" s="27"/>
      <c r="GK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</row>
    <row r="44" spans="1:369" x14ac:dyDescent="0.35">
      <c r="A44" s="18" t="s">
        <v>165</v>
      </c>
      <c r="B44" s="18"/>
      <c r="C44" s="18"/>
      <c r="D44" s="20"/>
      <c r="E44" s="27"/>
      <c r="F44" s="27"/>
      <c r="G44" s="28"/>
      <c r="H44" s="28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30"/>
      <c r="BC44" s="27"/>
      <c r="BD44" s="27"/>
      <c r="BE44" s="27"/>
      <c r="BF44" s="28"/>
      <c r="BG44" s="27"/>
      <c r="BH44" s="28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31"/>
      <c r="CJ44" s="31"/>
      <c r="CK44" s="27"/>
      <c r="CL44" s="32"/>
      <c r="CM44" s="32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8"/>
      <c r="DK44" s="28"/>
      <c r="DL44" s="33"/>
      <c r="DM44" s="33"/>
      <c r="DN44" s="33"/>
      <c r="DO44" s="33"/>
      <c r="DP44" s="34"/>
      <c r="DQ44" s="34"/>
      <c r="DR44" s="33"/>
      <c r="DS44" s="34"/>
      <c r="DT44" s="33" t="s">
        <v>6</v>
      </c>
      <c r="DU44" s="33"/>
      <c r="DV44" s="33"/>
      <c r="DW44" s="33"/>
      <c r="DX44" s="33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R44" s="27"/>
      <c r="ES44" s="27"/>
      <c r="ET44" s="27"/>
      <c r="EU44" s="27"/>
      <c r="FA44" s="27"/>
      <c r="FB44" s="27"/>
      <c r="FC44" s="27"/>
      <c r="FD44" s="27"/>
      <c r="FN44" s="27"/>
      <c r="FQ44" s="27"/>
      <c r="FR44" s="27"/>
      <c r="FS44" s="27"/>
      <c r="FT44" s="27"/>
      <c r="FU44" s="27"/>
      <c r="FW44" s="27"/>
      <c r="FY44" s="27"/>
      <c r="GA44" s="27"/>
      <c r="GC44" s="27"/>
      <c r="GE44" s="27"/>
      <c r="GG44" s="27"/>
      <c r="GH44" s="27"/>
      <c r="GI44" s="27"/>
      <c r="GJ44" s="27"/>
      <c r="GK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</row>
    <row r="45" spans="1:369" x14ac:dyDescent="0.35">
      <c r="A45" s="18"/>
      <c r="B45" s="18"/>
      <c r="C45" s="18"/>
      <c r="D45" s="20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8"/>
      <c r="X45" s="28"/>
      <c r="Y45" s="28"/>
      <c r="Z45" s="28"/>
      <c r="AA45" s="28"/>
      <c r="AB45" s="28"/>
      <c r="AC45" s="28"/>
      <c r="AD45" s="27"/>
      <c r="AE45" s="27"/>
      <c r="AF45" s="27"/>
      <c r="AG45" s="27"/>
      <c r="AH45" s="27"/>
      <c r="AI45" s="27"/>
      <c r="AJ45" s="27"/>
      <c r="AK45" s="27"/>
      <c r="AL45" s="27"/>
      <c r="AM45" s="28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30"/>
      <c r="BC45" s="27"/>
      <c r="BD45" s="27"/>
      <c r="BE45" s="27"/>
      <c r="BF45" s="28"/>
      <c r="BG45" s="27"/>
      <c r="BH45" s="28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31"/>
      <c r="CJ45" s="31"/>
      <c r="CK45" s="27"/>
      <c r="CL45" s="32"/>
      <c r="CM45" s="32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8"/>
      <c r="DK45" s="28"/>
      <c r="DL45" s="33"/>
      <c r="DM45" s="33"/>
      <c r="DN45" s="33"/>
      <c r="DO45" s="33"/>
      <c r="DP45" s="34"/>
      <c r="DQ45" s="34"/>
      <c r="DR45" s="33"/>
      <c r="DS45" s="34"/>
      <c r="DT45" s="33"/>
      <c r="DU45" s="33"/>
      <c r="DV45" s="33"/>
      <c r="DW45" s="33"/>
      <c r="DX45" s="33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R45" s="27"/>
      <c r="ES45" s="27"/>
      <c r="ET45" s="27"/>
      <c r="EU45" s="27"/>
      <c r="FA45" s="27"/>
      <c r="FB45" s="27"/>
      <c r="FC45" s="27"/>
      <c r="FD45" s="27"/>
      <c r="FN45" s="27"/>
      <c r="FQ45" s="27"/>
      <c r="FR45" s="27"/>
      <c r="FS45" s="27"/>
      <c r="FT45" s="27"/>
      <c r="FU45" s="27"/>
      <c r="FW45" s="27"/>
      <c r="FY45" s="27"/>
      <c r="GA45" s="27"/>
      <c r="GC45" s="27"/>
      <c r="GE45" s="27"/>
      <c r="GG45" s="27"/>
      <c r="GH45" s="27"/>
      <c r="GI45" s="27"/>
      <c r="GJ45" s="27"/>
      <c r="GK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LG45" s="14"/>
      <c r="LH45" s="14"/>
      <c r="LI45" s="14"/>
      <c r="LJ45" s="14"/>
      <c r="MH45" s="14"/>
      <c r="MI45" s="14"/>
      <c r="MJ45" s="14"/>
      <c r="MK45" s="14"/>
      <c r="ML45" s="14"/>
      <c r="MM45" s="14"/>
      <c r="MN45" s="14"/>
      <c r="MO45" s="14"/>
    </row>
    <row r="46" spans="1:369" x14ac:dyDescent="0.35">
      <c r="A46" s="18" t="s">
        <v>85</v>
      </c>
      <c r="B46" s="18"/>
      <c r="C46" s="18"/>
      <c r="D46" s="20"/>
      <c r="E46" s="27"/>
      <c r="F46" s="27"/>
      <c r="G46" s="28"/>
      <c r="H46" s="28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30"/>
      <c r="BC46" s="27"/>
      <c r="BD46" s="27"/>
      <c r="BE46" s="27"/>
      <c r="BF46" s="28"/>
      <c r="BG46" s="27"/>
      <c r="BH46" s="28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31"/>
      <c r="CJ46" s="31"/>
      <c r="CK46" s="27"/>
      <c r="CL46" s="32"/>
      <c r="CM46" s="32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8"/>
      <c r="DK46" s="28"/>
      <c r="DL46" s="33"/>
      <c r="DM46" s="33"/>
      <c r="DN46" s="33"/>
      <c r="DO46" s="33"/>
      <c r="DP46" s="34"/>
      <c r="DQ46" s="33"/>
      <c r="DR46" s="33"/>
      <c r="DS46" s="33"/>
      <c r="DT46" s="33" t="s">
        <v>6</v>
      </c>
      <c r="DU46" s="33"/>
      <c r="DV46" s="33"/>
      <c r="DW46" s="33"/>
      <c r="DX46" s="33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 t="s">
        <v>136</v>
      </c>
      <c r="EM46" s="27"/>
      <c r="EN46" s="27" t="s">
        <v>136</v>
      </c>
      <c r="EP46" s="27" t="s">
        <v>136</v>
      </c>
      <c r="ER46" s="27" t="s">
        <v>136</v>
      </c>
      <c r="ES46" s="27"/>
      <c r="ET46" s="27" t="s">
        <v>137</v>
      </c>
      <c r="EU46" s="27"/>
      <c r="EV46" s="27" t="s">
        <v>137</v>
      </c>
      <c r="EX46" s="27" t="s">
        <v>136</v>
      </c>
      <c r="EZ46" s="27" t="s">
        <v>137</v>
      </c>
      <c r="FA46" s="27"/>
      <c r="FB46" s="27" t="s">
        <v>136</v>
      </c>
      <c r="FC46" s="27"/>
      <c r="FD46" s="27" t="s">
        <v>137</v>
      </c>
      <c r="FF46" s="27" t="s">
        <v>136</v>
      </c>
      <c r="FH46" s="27" t="s">
        <v>137</v>
      </c>
      <c r="FJ46" s="27" t="s">
        <v>136</v>
      </c>
      <c r="FL46" s="27" t="s">
        <v>136</v>
      </c>
      <c r="FN46" s="27" t="s">
        <v>136</v>
      </c>
      <c r="FP46" s="27" t="s">
        <v>136</v>
      </c>
      <c r="FQ46" s="27"/>
      <c r="FR46" s="27" t="s">
        <v>136</v>
      </c>
      <c r="FS46" s="27"/>
      <c r="FT46" s="27" t="s">
        <v>137</v>
      </c>
      <c r="FU46" s="27"/>
      <c r="FV46" s="27" t="s">
        <v>136</v>
      </c>
      <c r="FW46" s="27"/>
      <c r="FX46" s="27" t="s">
        <v>136</v>
      </c>
      <c r="FY46" s="27"/>
      <c r="FZ46" s="27" t="s">
        <v>136</v>
      </c>
      <c r="GA46" s="27"/>
      <c r="GB46" s="51" t="s">
        <v>136</v>
      </c>
      <c r="GC46" s="27"/>
      <c r="GD46" s="27" t="s">
        <v>137</v>
      </c>
      <c r="GE46" s="27"/>
      <c r="GF46" s="27" t="s">
        <v>137</v>
      </c>
      <c r="GG46" s="27"/>
      <c r="GH46" s="27" t="s">
        <v>136</v>
      </c>
      <c r="GI46" s="27"/>
      <c r="GJ46" s="27" t="s">
        <v>137</v>
      </c>
      <c r="GK46" s="27"/>
      <c r="GL46" s="27" t="s">
        <v>136</v>
      </c>
      <c r="GM46" s="27"/>
      <c r="GN46" s="27" t="s">
        <v>136</v>
      </c>
      <c r="GO46" s="27"/>
      <c r="GP46" s="27" t="s">
        <v>137</v>
      </c>
      <c r="GQ46" s="27"/>
      <c r="GR46" s="27" t="s">
        <v>136</v>
      </c>
      <c r="GS46" s="27"/>
      <c r="GT46" s="29" t="s">
        <v>136</v>
      </c>
      <c r="GU46" s="27"/>
      <c r="GV46" s="27" t="s">
        <v>137</v>
      </c>
      <c r="GW46" s="27"/>
      <c r="GX46" s="27" t="s">
        <v>137</v>
      </c>
      <c r="GY46" s="27"/>
      <c r="GZ46" s="27" t="s">
        <v>136</v>
      </c>
      <c r="HA46" s="27"/>
      <c r="HB46" s="27" t="s">
        <v>136</v>
      </c>
      <c r="HC46" s="27"/>
      <c r="HD46" s="27" t="s">
        <v>137</v>
      </c>
      <c r="HE46" s="27"/>
      <c r="HF46" s="27" t="s">
        <v>137</v>
      </c>
      <c r="HG46" s="27"/>
      <c r="HH46" s="27" t="s">
        <v>136</v>
      </c>
      <c r="HI46" s="27"/>
      <c r="HJ46" s="27" t="s">
        <v>137</v>
      </c>
      <c r="HK46" s="27"/>
      <c r="HL46" s="27" t="s">
        <v>137</v>
      </c>
      <c r="HM46" s="27"/>
      <c r="HN46" s="27" t="s">
        <v>136</v>
      </c>
      <c r="HO46" s="27"/>
      <c r="HP46" s="27" t="s">
        <v>137</v>
      </c>
      <c r="HQ46" s="27"/>
      <c r="HR46" s="27" t="s">
        <v>137</v>
      </c>
      <c r="HS46" s="27"/>
      <c r="HT46" s="27" t="s">
        <v>164</v>
      </c>
      <c r="HU46" s="27"/>
      <c r="HV46" s="27" t="s">
        <v>137</v>
      </c>
      <c r="HW46" s="27"/>
      <c r="HX46" s="27" t="s">
        <v>137</v>
      </c>
      <c r="HZ46" s="27" t="s">
        <v>137</v>
      </c>
      <c r="IB46" s="27" t="s">
        <v>137</v>
      </c>
      <c r="ID46" s="27" t="s">
        <v>137</v>
      </c>
      <c r="IF46" s="27" t="s">
        <v>137</v>
      </c>
      <c r="IG46" s="27"/>
      <c r="IH46" s="27" t="s">
        <v>137</v>
      </c>
      <c r="IJ46" s="27" t="s">
        <v>137</v>
      </c>
      <c r="IL46" s="27" t="s">
        <v>137</v>
      </c>
      <c r="IN46" s="27" t="s">
        <v>136</v>
      </c>
      <c r="IO46" s="27"/>
      <c r="IP46" s="27" t="s">
        <v>136</v>
      </c>
      <c r="IR46" s="27" t="s">
        <v>137</v>
      </c>
      <c r="IT46" s="27" t="s">
        <v>136</v>
      </c>
      <c r="IV46" s="27" t="s">
        <v>137</v>
      </c>
      <c r="IW46" s="27"/>
      <c r="IX46" s="27" t="s">
        <v>137</v>
      </c>
      <c r="IY46" s="27"/>
      <c r="IZ46" s="27" t="s">
        <v>136</v>
      </c>
      <c r="JA46" s="27"/>
      <c r="JB46" s="27" t="s">
        <v>136</v>
      </c>
      <c r="JC46" s="27"/>
      <c r="JD46" s="27" t="s">
        <v>137</v>
      </c>
      <c r="JF46" s="27" t="s">
        <v>137</v>
      </c>
      <c r="JG46" s="89"/>
      <c r="JH46" s="47" t="s">
        <v>137</v>
      </c>
      <c r="JI46" s="89"/>
      <c r="JJ46" s="47" t="s">
        <v>136</v>
      </c>
      <c r="JK46" s="89"/>
      <c r="JL46" s="47" t="s">
        <v>136</v>
      </c>
      <c r="JM46" s="89"/>
      <c r="JN46" s="27" t="s">
        <v>136</v>
      </c>
      <c r="JO46" s="89" t="s">
        <v>92</v>
      </c>
      <c r="JP46" s="91" t="s">
        <v>136</v>
      </c>
      <c r="JQ46" s="93"/>
      <c r="JR46" s="91" t="s">
        <v>137</v>
      </c>
      <c r="JS46" s="93"/>
      <c r="JT46" s="91" t="s">
        <v>137</v>
      </c>
      <c r="JU46" s="93"/>
      <c r="JV46" s="91" t="s">
        <v>137</v>
      </c>
      <c r="JW46" s="93"/>
      <c r="JX46" s="94" t="s">
        <v>136</v>
      </c>
      <c r="JY46" s="91"/>
      <c r="JZ46" s="94" t="s">
        <v>136</v>
      </c>
      <c r="KA46" s="94"/>
      <c r="KB46" s="94" t="s">
        <v>136</v>
      </c>
      <c r="KC46" s="94"/>
      <c r="KD46" s="94" t="s">
        <v>137</v>
      </c>
      <c r="KE46" s="94"/>
      <c r="KF46" s="94" t="s">
        <v>136</v>
      </c>
      <c r="KG46" s="94"/>
      <c r="KH46" s="94" t="s">
        <v>137</v>
      </c>
      <c r="KI46" s="94"/>
      <c r="KJ46" s="95" t="s">
        <v>136</v>
      </c>
      <c r="KK46" s="94"/>
      <c r="KL46" s="95" t="s">
        <v>136</v>
      </c>
      <c r="KM46" s="14"/>
      <c r="KN46" s="26" t="s">
        <v>136</v>
      </c>
      <c r="KP46" s="66" t="s">
        <v>136</v>
      </c>
      <c r="KQ46" s="14"/>
      <c r="KR46" s="66" t="s">
        <v>137</v>
      </c>
      <c r="KS46" s="14"/>
      <c r="KT46" s="47" t="s">
        <v>137</v>
      </c>
      <c r="KU46" s="14"/>
      <c r="KV46" s="66" t="s">
        <v>136</v>
      </c>
      <c r="KW46" s="14"/>
      <c r="KX46" s="66" t="s">
        <v>136</v>
      </c>
      <c r="KY46" s="14"/>
      <c r="KZ46" s="66" t="s">
        <v>137</v>
      </c>
      <c r="LA46" s="66"/>
      <c r="LB46" s="66" t="s">
        <v>136</v>
      </c>
      <c r="LD46" s="66" t="s">
        <v>137</v>
      </c>
      <c r="LE46" s="14"/>
      <c r="LF46" s="66" t="s">
        <v>137</v>
      </c>
      <c r="LG46" s="14"/>
      <c r="LH46" s="66" t="s">
        <v>136</v>
      </c>
      <c r="LI46" s="14"/>
      <c r="LJ46" s="47" t="s">
        <v>136</v>
      </c>
      <c r="LK46" s="27"/>
      <c r="LL46" s="27" t="s">
        <v>137</v>
      </c>
      <c r="LM46" s="27"/>
      <c r="LN46" s="27" t="s">
        <v>136</v>
      </c>
      <c r="LO46" s="27"/>
      <c r="LP46" s="27" t="s">
        <v>137</v>
      </c>
      <c r="LQ46" s="27"/>
      <c r="LR46" s="27" t="s">
        <v>137</v>
      </c>
      <c r="LS46" s="27"/>
      <c r="LT46" s="27" t="s">
        <v>137</v>
      </c>
      <c r="LU46" s="27"/>
      <c r="LV46" s="27" t="s">
        <v>137</v>
      </c>
      <c r="LW46" s="27"/>
      <c r="LX46" s="27" t="s">
        <v>136</v>
      </c>
      <c r="LY46" s="27"/>
      <c r="LZ46" s="27" t="s">
        <v>136</v>
      </c>
      <c r="MA46" s="27"/>
      <c r="MB46" s="27" t="s">
        <v>136</v>
      </c>
      <c r="MC46" s="27"/>
      <c r="MD46" s="27" t="s">
        <v>137</v>
      </c>
      <c r="ME46" s="27"/>
      <c r="MF46" s="27" t="s">
        <v>136</v>
      </c>
      <c r="MG46" s="27"/>
      <c r="MH46" s="116" t="s">
        <v>136</v>
      </c>
      <c r="MI46" s="14"/>
      <c r="MJ46" s="116" t="s">
        <v>136</v>
      </c>
      <c r="MK46" s="14"/>
      <c r="ML46" s="117" t="s">
        <v>137</v>
      </c>
      <c r="MM46" s="14"/>
      <c r="MN46" s="117" t="s">
        <v>137</v>
      </c>
      <c r="MO46" s="14"/>
      <c r="MP46" s="116" t="s">
        <v>136</v>
      </c>
      <c r="MQ46" s="14"/>
      <c r="MR46" s="117" t="s">
        <v>136</v>
      </c>
      <c r="MS46" s="14"/>
      <c r="MT46" s="117" t="s">
        <v>136</v>
      </c>
      <c r="MU46" s="14"/>
      <c r="MV46" s="117" t="s">
        <v>136</v>
      </c>
      <c r="MW46" s="14"/>
      <c r="MX46" s="117" t="s">
        <v>137</v>
      </c>
      <c r="MZ46" s="117" t="s">
        <v>136</v>
      </c>
      <c r="NB46" s="117" t="s">
        <v>136</v>
      </c>
      <c r="ND46" s="117" t="s">
        <v>136</v>
      </c>
    </row>
    <row r="47" spans="1:369" s="29" customFormat="1" x14ac:dyDescent="0.35">
      <c r="A47" s="66"/>
      <c r="B47" s="66" t="s">
        <v>86</v>
      </c>
      <c r="C47" s="66"/>
      <c r="D47" s="66"/>
      <c r="E47" s="29">
        <v>0.74</v>
      </c>
      <c r="G47" s="29">
        <v>0</v>
      </c>
      <c r="I47" s="29">
        <v>0</v>
      </c>
      <c r="K47" s="29">
        <v>0</v>
      </c>
      <c r="M47" s="29">
        <v>0.23</v>
      </c>
      <c r="O47" s="29">
        <v>0.46</v>
      </c>
      <c r="Q47" s="29">
        <v>1.99</v>
      </c>
      <c r="U47" s="67"/>
      <c r="V47" s="67"/>
      <c r="W47" s="29">
        <v>0</v>
      </c>
      <c r="Y47" s="29">
        <v>0.45</v>
      </c>
      <c r="AA47" s="29">
        <v>0</v>
      </c>
      <c r="AC47" s="29">
        <v>0.8</v>
      </c>
      <c r="AE47" s="29">
        <v>7.0000000000000007E-2</v>
      </c>
      <c r="AG47" s="29" t="s">
        <v>87</v>
      </c>
      <c r="AI47" s="29">
        <v>0</v>
      </c>
      <c r="AK47" s="29">
        <v>0.06</v>
      </c>
      <c r="AM47" s="29">
        <v>0</v>
      </c>
      <c r="AO47" s="29">
        <v>0</v>
      </c>
      <c r="AU47" s="29">
        <v>0.12</v>
      </c>
      <c r="AW47" s="29">
        <v>0</v>
      </c>
      <c r="AY47" s="29">
        <v>0</v>
      </c>
      <c r="BA47" s="29">
        <v>0</v>
      </c>
      <c r="BC47" s="29">
        <v>0</v>
      </c>
      <c r="BF47" s="67"/>
      <c r="BH47" s="67"/>
      <c r="BI47" s="29">
        <v>0.94</v>
      </c>
      <c r="BK47" s="29">
        <v>0.23</v>
      </c>
      <c r="BM47" s="29">
        <v>0</v>
      </c>
      <c r="BQ47" s="29">
        <v>0</v>
      </c>
      <c r="BS47" s="29">
        <v>0.8</v>
      </c>
      <c r="BU47" s="29">
        <v>0</v>
      </c>
      <c r="BW47" s="29">
        <v>0</v>
      </c>
      <c r="BY47" s="29" t="s">
        <v>87</v>
      </c>
      <c r="CA47" s="29">
        <v>0</v>
      </c>
      <c r="CC47" s="29">
        <v>7.0000000000000007E-2</v>
      </c>
      <c r="CE47" s="29">
        <v>0.01</v>
      </c>
      <c r="CG47" s="29">
        <v>2.89</v>
      </c>
      <c r="CI47" s="68">
        <v>0</v>
      </c>
      <c r="CJ47" s="68">
        <v>0</v>
      </c>
      <c r="CL47" s="69"/>
      <c r="CM47" s="69"/>
      <c r="CP47" s="29" t="s">
        <v>88</v>
      </c>
      <c r="CR47" s="29">
        <v>0.12</v>
      </c>
      <c r="CT47" s="29">
        <v>3.84</v>
      </c>
      <c r="CV47" s="29" t="s">
        <v>88</v>
      </c>
      <c r="CX47" s="29">
        <v>0</v>
      </c>
      <c r="CZ47" s="29">
        <v>0</v>
      </c>
      <c r="DB47" s="29">
        <v>0</v>
      </c>
      <c r="DC47" s="29" t="s">
        <v>89</v>
      </c>
      <c r="DD47" s="29">
        <v>0</v>
      </c>
      <c r="DF47" s="29">
        <v>0</v>
      </c>
      <c r="DH47" s="29">
        <v>0.01</v>
      </c>
      <c r="DJ47" s="67"/>
      <c r="DK47" s="67"/>
      <c r="DN47" s="29">
        <v>1.46</v>
      </c>
      <c r="DP47" s="29">
        <v>0</v>
      </c>
      <c r="DR47" s="29">
        <v>0</v>
      </c>
      <c r="DT47" s="29" t="s">
        <v>88</v>
      </c>
      <c r="DV47" s="29" t="s">
        <v>88</v>
      </c>
      <c r="DX47" s="29">
        <v>0.04</v>
      </c>
      <c r="DZ47" s="29">
        <v>0.34</v>
      </c>
      <c r="EB47" s="29">
        <v>0.04</v>
      </c>
      <c r="ED47" s="29">
        <v>0</v>
      </c>
      <c r="EL47" s="29">
        <v>0.31</v>
      </c>
      <c r="EN47" s="29">
        <v>0.45</v>
      </c>
      <c r="EP47" s="29">
        <v>0.44</v>
      </c>
      <c r="ER47" s="29">
        <v>0</v>
      </c>
      <c r="ET47" s="29">
        <v>0</v>
      </c>
      <c r="EV47" s="29" t="s">
        <v>88</v>
      </c>
      <c r="EX47" s="29">
        <v>0</v>
      </c>
      <c r="EZ47" s="29">
        <v>0</v>
      </c>
      <c r="FB47" s="29">
        <v>0.47</v>
      </c>
      <c r="FD47" s="29">
        <v>0</v>
      </c>
      <c r="FF47" s="29">
        <v>0.05</v>
      </c>
      <c r="FH47" s="29">
        <v>0</v>
      </c>
      <c r="FJ47" s="29">
        <v>0.02</v>
      </c>
      <c r="FL47" s="29">
        <v>0.49</v>
      </c>
      <c r="FN47" s="29" t="s">
        <v>88</v>
      </c>
      <c r="FP47" s="29" t="s">
        <v>88</v>
      </c>
      <c r="FR47" s="29">
        <v>0.24</v>
      </c>
      <c r="FT47" s="29">
        <v>0</v>
      </c>
      <c r="FV47" s="29">
        <v>2.11</v>
      </c>
      <c r="FX47" s="29">
        <v>0</v>
      </c>
      <c r="FZ47" s="29">
        <v>1.49</v>
      </c>
      <c r="GB47" s="65">
        <v>0</v>
      </c>
      <c r="GD47" s="29">
        <v>0</v>
      </c>
      <c r="GF47" s="29">
        <v>0</v>
      </c>
      <c r="GH47" s="29">
        <v>1.47</v>
      </c>
      <c r="GJ47" s="29">
        <v>0</v>
      </c>
      <c r="GL47" s="29">
        <v>0</v>
      </c>
      <c r="GN47" s="29">
        <v>0.18</v>
      </c>
      <c r="GP47" s="29">
        <v>0</v>
      </c>
      <c r="GR47" s="29">
        <v>0</v>
      </c>
      <c r="GT47" s="29">
        <v>0.15</v>
      </c>
      <c r="GV47" s="29">
        <v>0</v>
      </c>
      <c r="GX47" s="29">
        <v>0</v>
      </c>
      <c r="GZ47" s="29">
        <v>0</v>
      </c>
      <c r="HB47" s="29">
        <v>0.16</v>
      </c>
      <c r="HD47" s="29">
        <v>0</v>
      </c>
      <c r="HF47" s="29">
        <v>0</v>
      </c>
      <c r="HH47" s="29">
        <v>0.01</v>
      </c>
      <c r="HJ47" s="29">
        <v>7.0000000000000007E-2</v>
      </c>
      <c r="HL47" s="29">
        <v>0</v>
      </c>
      <c r="HN47" s="29">
        <v>0</v>
      </c>
      <c r="HP47" s="29">
        <v>0</v>
      </c>
      <c r="HR47" s="29">
        <v>5.0000000000000001E-3</v>
      </c>
      <c r="HT47" s="29">
        <v>0</v>
      </c>
      <c r="HV47" s="29">
        <v>0</v>
      </c>
      <c r="HX47" s="29">
        <v>0</v>
      </c>
      <c r="HZ47" s="29">
        <v>7.0000000000000007E-2</v>
      </c>
      <c r="IB47" s="29">
        <v>0</v>
      </c>
      <c r="ID47" s="29">
        <v>0</v>
      </c>
      <c r="IF47" s="29">
        <v>0</v>
      </c>
      <c r="IH47" s="29">
        <v>0</v>
      </c>
      <c r="IJ47" s="29">
        <v>0</v>
      </c>
      <c r="IL47" s="29">
        <v>0.04</v>
      </c>
      <c r="IN47" s="29">
        <v>0.12</v>
      </c>
      <c r="IP47" s="29">
        <v>0</v>
      </c>
      <c r="IR47" s="29">
        <v>0</v>
      </c>
      <c r="IT47" s="29">
        <v>0</v>
      </c>
      <c r="IV47" s="29">
        <v>0.01</v>
      </c>
      <c r="IX47" s="29">
        <v>0</v>
      </c>
      <c r="IZ47" s="29">
        <v>0</v>
      </c>
      <c r="JB47" s="29">
        <v>0</v>
      </c>
      <c r="JD47" s="29" t="s">
        <v>88</v>
      </c>
      <c r="JF47" s="29" t="s">
        <v>88</v>
      </c>
      <c r="JG47" s="90"/>
      <c r="JH47" s="62" t="s">
        <v>88</v>
      </c>
      <c r="JI47" s="90"/>
      <c r="JJ47" s="62" t="s">
        <v>88</v>
      </c>
      <c r="JK47" s="90"/>
      <c r="JL47" s="62">
        <v>0</v>
      </c>
      <c r="JM47" s="90"/>
      <c r="JN47" s="29">
        <v>0.22</v>
      </c>
      <c r="JO47" s="90"/>
      <c r="JP47" s="96">
        <v>0.54</v>
      </c>
      <c r="JQ47" s="97"/>
      <c r="JR47" s="96">
        <v>0</v>
      </c>
      <c r="JS47" s="97"/>
      <c r="JT47" s="96">
        <v>0.01</v>
      </c>
      <c r="JU47" s="97"/>
      <c r="JV47" s="96">
        <v>0.04</v>
      </c>
      <c r="JW47" s="97"/>
      <c r="JX47" s="94">
        <v>0.57999999999999996</v>
      </c>
      <c r="JY47" s="97"/>
      <c r="JZ47" s="94">
        <v>0.01</v>
      </c>
      <c r="KA47" s="94"/>
      <c r="KB47" s="94">
        <v>0</v>
      </c>
      <c r="KC47" s="94"/>
      <c r="KD47" s="94">
        <v>0</v>
      </c>
      <c r="KE47" s="94"/>
      <c r="KF47" s="94">
        <v>0.13</v>
      </c>
      <c r="KG47" s="94"/>
      <c r="KH47" s="94" t="s">
        <v>88</v>
      </c>
      <c r="KI47" s="94"/>
      <c r="KJ47" s="95">
        <v>0</v>
      </c>
      <c r="KK47" s="94"/>
      <c r="KL47" s="95">
        <v>0</v>
      </c>
      <c r="KM47" s="62"/>
      <c r="KN47" s="66">
        <v>0</v>
      </c>
      <c r="KP47" s="66">
        <v>0.8</v>
      </c>
      <c r="KQ47" s="62"/>
      <c r="KR47" s="66">
        <v>0</v>
      </c>
      <c r="KS47" s="62"/>
      <c r="KT47" s="47" t="s">
        <v>87</v>
      </c>
      <c r="KU47" s="62"/>
      <c r="KV47" s="66" t="s">
        <v>87</v>
      </c>
      <c r="KW47" s="62"/>
      <c r="KX47" s="66">
        <v>0.14000000000000001</v>
      </c>
      <c r="KY47" s="62"/>
      <c r="KZ47" s="66">
        <v>0.08</v>
      </c>
      <c r="LA47" s="66"/>
      <c r="LB47" s="66">
        <v>0.01</v>
      </c>
      <c r="LD47" s="66" t="s">
        <v>87</v>
      </c>
      <c r="LE47" s="14"/>
      <c r="LF47" s="66">
        <v>0</v>
      </c>
      <c r="LG47" s="14"/>
      <c r="LH47" s="66">
        <v>0</v>
      </c>
      <c r="LI47" s="62"/>
      <c r="LJ47" s="62">
        <v>0.01</v>
      </c>
      <c r="LL47" s="29">
        <v>0.01</v>
      </c>
      <c r="LN47" s="29">
        <v>0</v>
      </c>
      <c r="LP47" s="29">
        <v>0</v>
      </c>
      <c r="LR47" s="29">
        <v>0.01</v>
      </c>
      <c r="LT47" s="29">
        <v>0</v>
      </c>
      <c r="LV47" s="29">
        <v>0</v>
      </c>
      <c r="LX47" s="29">
        <v>0.27</v>
      </c>
      <c r="LZ47" s="29">
        <v>0</v>
      </c>
      <c r="MB47" s="29">
        <v>0</v>
      </c>
      <c r="MD47" s="29">
        <v>0</v>
      </c>
      <c r="MF47" s="29">
        <v>0</v>
      </c>
      <c r="MH47" s="116" t="s">
        <v>178</v>
      </c>
      <c r="MI47" s="62"/>
      <c r="MJ47" s="117">
        <v>0.1</v>
      </c>
      <c r="MK47" s="62"/>
      <c r="ML47" s="117">
        <v>0</v>
      </c>
      <c r="MM47" s="62"/>
      <c r="MN47" s="117">
        <v>0.05</v>
      </c>
      <c r="MO47" s="62"/>
      <c r="MP47" s="116">
        <v>0.02</v>
      </c>
      <c r="MQ47" s="62"/>
      <c r="MR47" s="117">
        <v>0.02</v>
      </c>
      <c r="MS47" s="62"/>
      <c r="MT47" s="117" t="s">
        <v>87</v>
      </c>
      <c r="MU47" s="62"/>
      <c r="MV47" s="117">
        <v>0.1</v>
      </c>
      <c r="MW47" s="62"/>
      <c r="MX47" s="117">
        <v>0</v>
      </c>
      <c r="MZ47" s="117">
        <v>0.1</v>
      </c>
      <c r="NB47" s="117">
        <v>0.09</v>
      </c>
      <c r="ND47" s="117">
        <v>0.66</v>
      </c>
    </row>
    <row r="48" spans="1:369" s="29" customFormat="1" x14ac:dyDescent="0.35">
      <c r="A48" s="66"/>
      <c r="B48" s="66" t="s">
        <v>90</v>
      </c>
      <c r="C48" s="66"/>
      <c r="D48" s="66"/>
      <c r="E48" s="29">
        <v>0.22</v>
      </c>
      <c r="G48" s="29">
        <v>0</v>
      </c>
      <c r="I48" s="29" t="s">
        <v>87</v>
      </c>
      <c r="K48" s="29">
        <v>0.25</v>
      </c>
      <c r="M48" s="29">
        <v>0.36</v>
      </c>
      <c r="O48" s="29">
        <v>1.25</v>
      </c>
      <c r="Q48" s="29" t="s">
        <v>87</v>
      </c>
      <c r="U48" s="67"/>
      <c r="V48" s="67"/>
      <c r="W48" s="29">
        <v>0</v>
      </c>
      <c r="Y48" s="29">
        <v>0</v>
      </c>
      <c r="AA48" s="29">
        <v>0</v>
      </c>
      <c r="AC48" s="29">
        <v>0</v>
      </c>
      <c r="AE48" s="29">
        <v>0</v>
      </c>
      <c r="AG48" s="29">
        <v>0.03</v>
      </c>
      <c r="AI48" s="29" t="s">
        <v>87</v>
      </c>
      <c r="AK48" s="29" t="s">
        <v>87</v>
      </c>
      <c r="AM48" s="29">
        <v>0</v>
      </c>
      <c r="AO48" s="29">
        <v>0.37</v>
      </c>
      <c r="AU48" s="29">
        <v>0.35</v>
      </c>
      <c r="AW48" s="29">
        <v>0</v>
      </c>
      <c r="AY48" s="29">
        <v>0.1</v>
      </c>
      <c r="BA48" s="29">
        <v>0</v>
      </c>
      <c r="BC48" s="29" t="s">
        <v>87</v>
      </c>
      <c r="BF48" s="67"/>
      <c r="BH48" s="67"/>
      <c r="BI48" s="29">
        <v>0</v>
      </c>
      <c r="BK48" s="29">
        <v>0</v>
      </c>
      <c r="BM48" s="29">
        <v>0</v>
      </c>
      <c r="BQ48" s="29">
        <v>0</v>
      </c>
      <c r="BS48" s="29">
        <v>0</v>
      </c>
      <c r="BU48" s="29">
        <v>0</v>
      </c>
      <c r="BW48" s="29">
        <v>0.01</v>
      </c>
      <c r="BY48" s="29">
        <v>0</v>
      </c>
      <c r="CA48" s="29">
        <v>0</v>
      </c>
      <c r="CC48" s="29">
        <v>0.6</v>
      </c>
      <c r="CE48" s="29">
        <v>0</v>
      </c>
      <c r="CG48" s="29">
        <v>0</v>
      </c>
      <c r="CI48" s="68">
        <v>0</v>
      </c>
      <c r="CJ48" s="68">
        <v>0</v>
      </c>
      <c r="CL48" s="69"/>
      <c r="CM48" s="69"/>
      <c r="CP48" s="29" t="s">
        <v>88</v>
      </c>
      <c r="CR48" s="29">
        <v>0</v>
      </c>
      <c r="CT48" s="29">
        <v>3.77</v>
      </c>
      <c r="CV48" s="29">
        <v>0</v>
      </c>
      <c r="CX48" s="29">
        <v>0</v>
      </c>
      <c r="CZ48" s="29">
        <v>0</v>
      </c>
      <c r="DB48" s="29">
        <v>0</v>
      </c>
      <c r="DC48" s="29" t="s">
        <v>89</v>
      </c>
      <c r="DD48" s="29">
        <v>0</v>
      </c>
      <c r="DF48" s="29">
        <v>0</v>
      </c>
      <c r="DH48" s="29">
        <v>0</v>
      </c>
      <c r="DJ48" s="67"/>
      <c r="DK48" s="67"/>
      <c r="DN48" s="29">
        <v>0</v>
      </c>
      <c r="DP48" s="29">
        <v>0</v>
      </c>
      <c r="DR48" s="29">
        <v>0</v>
      </c>
      <c r="DT48" s="29">
        <v>0.02</v>
      </c>
      <c r="DV48" s="29" t="s">
        <v>88</v>
      </c>
      <c r="DX48" s="29">
        <v>0</v>
      </c>
      <c r="DZ48" s="29">
        <v>0</v>
      </c>
      <c r="EB48" s="29">
        <v>0</v>
      </c>
      <c r="ED48" s="29">
        <v>0</v>
      </c>
      <c r="EL48" s="29" t="s">
        <v>88</v>
      </c>
      <c r="EN48" s="29">
        <v>0.01</v>
      </c>
      <c r="EP48" s="29" t="s">
        <v>88</v>
      </c>
      <c r="ER48" s="29" t="s">
        <v>88</v>
      </c>
      <c r="ET48" s="29">
        <v>0</v>
      </c>
      <c r="EV48" s="29">
        <v>0</v>
      </c>
      <c r="EX48" s="29">
        <v>0.35</v>
      </c>
      <c r="EZ48" s="29">
        <v>0</v>
      </c>
      <c r="FB48" s="29">
        <v>0.37</v>
      </c>
      <c r="FD48" s="29">
        <v>0</v>
      </c>
      <c r="FF48" s="29">
        <v>0.35</v>
      </c>
      <c r="FH48" s="29">
        <v>0</v>
      </c>
      <c r="FJ48" s="29">
        <v>0</v>
      </c>
      <c r="FL48" s="29">
        <v>0</v>
      </c>
      <c r="FN48" s="29">
        <v>0.13</v>
      </c>
      <c r="FP48" s="29">
        <v>0.2</v>
      </c>
      <c r="FR48" s="29">
        <v>0</v>
      </c>
      <c r="FT48" s="29">
        <v>0</v>
      </c>
      <c r="FV48" s="29">
        <v>0</v>
      </c>
      <c r="FX48" s="29">
        <v>0.93</v>
      </c>
      <c r="FZ48" s="29">
        <v>0.09</v>
      </c>
      <c r="GB48" s="65">
        <v>0.73</v>
      </c>
      <c r="GD48" s="29">
        <v>0</v>
      </c>
      <c r="GF48" s="29" t="s">
        <v>88</v>
      </c>
      <c r="GH48" s="29">
        <v>3.4</v>
      </c>
      <c r="GJ48" s="29">
        <v>0</v>
      </c>
      <c r="GL48" s="29">
        <v>0</v>
      </c>
      <c r="GN48" s="29">
        <v>0.02</v>
      </c>
      <c r="GP48" s="29" t="s">
        <v>88</v>
      </c>
      <c r="GR48" s="29">
        <v>0</v>
      </c>
      <c r="GT48" s="29">
        <v>0</v>
      </c>
      <c r="GV48" s="29">
        <v>0</v>
      </c>
      <c r="GX48" s="29">
        <v>0</v>
      </c>
      <c r="GZ48" s="29" t="s">
        <v>88</v>
      </c>
      <c r="HB48" s="29">
        <v>0.13</v>
      </c>
      <c r="HD48" s="29" t="s">
        <v>88</v>
      </c>
      <c r="HF48" s="29">
        <v>0.04</v>
      </c>
      <c r="HH48" s="29">
        <v>1.07</v>
      </c>
      <c r="HJ48" s="29">
        <v>0</v>
      </c>
      <c r="HL48" s="29">
        <v>0</v>
      </c>
      <c r="HN48" s="29">
        <v>0.02</v>
      </c>
      <c r="HP48" s="29">
        <v>0</v>
      </c>
      <c r="HR48" s="29">
        <v>5.0000000000000001E-3</v>
      </c>
      <c r="HT48" s="29">
        <v>0</v>
      </c>
      <c r="HV48" s="29">
        <v>5.0000000000000001E-3</v>
      </c>
      <c r="HX48" s="29">
        <v>0</v>
      </c>
      <c r="HZ48" s="29">
        <v>0</v>
      </c>
      <c r="IB48" s="29">
        <v>0</v>
      </c>
      <c r="ID48" s="29" t="s">
        <v>88</v>
      </c>
      <c r="IF48" s="29">
        <v>0</v>
      </c>
      <c r="IH48" s="29">
        <v>0</v>
      </c>
      <c r="IJ48" s="29" t="s">
        <v>88</v>
      </c>
      <c r="IL48" s="29">
        <v>0</v>
      </c>
      <c r="IN48" s="29">
        <v>0</v>
      </c>
      <c r="IP48" s="29">
        <v>0.19</v>
      </c>
      <c r="IR48" s="29">
        <v>0</v>
      </c>
      <c r="IT48" s="29">
        <v>0.25</v>
      </c>
      <c r="IV48" s="29">
        <v>5.0000000000000001E-3</v>
      </c>
      <c r="IX48" s="29">
        <v>0</v>
      </c>
      <c r="IZ48" s="29">
        <v>0.17</v>
      </c>
      <c r="JB48" s="29" t="s">
        <v>88</v>
      </c>
      <c r="JD48" s="29">
        <v>0</v>
      </c>
      <c r="JF48" s="29">
        <v>0</v>
      </c>
      <c r="JG48" s="90"/>
      <c r="JH48" s="62">
        <v>0</v>
      </c>
      <c r="JI48" s="90"/>
      <c r="JJ48" s="62">
        <v>0.31</v>
      </c>
      <c r="JK48" s="90"/>
      <c r="JL48" s="62">
        <v>0.04</v>
      </c>
      <c r="JM48" s="90"/>
      <c r="JN48" s="29">
        <v>0.64</v>
      </c>
      <c r="JO48" s="90"/>
      <c r="JP48" s="96" t="s">
        <v>88</v>
      </c>
      <c r="JQ48" s="97"/>
      <c r="JR48" s="96">
        <v>0.03</v>
      </c>
      <c r="JS48" s="97"/>
      <c r="JT48" s="96">
        <v>0</v>
      </c>
      <c r="JU48" s="97"/>
      <c r="JV48" s="96">
        <v>0.04</v>
      </c>
      <c r="JW48" s="97"/>
      <c r="JX48" s="94">
        <v>0</v>
      </c>
      <c r="JY48" s="97"/>
      <c r="JZ48" s="94">
        <v>0</v>
      </c>
      <c r="KA48" s="94"/>
      <c r="KB48" s="94">
        <v>0</v>
      </c>
      <c r="KC48" s="94"/>
      <c r="KD48" s="94" t="s">
        <v>87</v>
      </c>
      <c r="KE48" s="94"/>
      <c r="KF48" s="94">
        <v>0</v>
      </c>
      <c r="KG48" s="94"/>
      <c r="KH48" s="94">
        <v>0</v>
      </c>
      <c r="KI48" s="94"/>
      <c r="KJ48" s="95" t="s">
        <v>88</v>
      </c>
      <c r="KK48" s="94"/>
      <c r="KL48" s="95">
        <v>0.01</v>
      </c>
      <c r="KM48" s="62"/>
      <c r="KN48" s="66">
        <v>0</v>
      </c>
      <c r="KP48" s="66">
        <v>0.27</v>
      </c>
      <c r="KQ48" s="62"/>
      <c r="KR48" s="66">
        <v>0</v>
      </c>
      <c r="KS48" s="62"/>
      <c r="KT48" s="62">
        <v>0</v>
      </c>
      <c r="KU48" s="62"/>
      <c r="KV48" s="66">
        <v>0</v>
      </c>
      <c r="KW48" s="62"/>
      <c r="KX48" s="66" t="s">
        <v>87</v>
      </c>
      <c r="KY48" s="62"/>
      <c r="KZ48" s="66">
        <v>0</v>
      </c>
      <c r="LA48" s="66"/>
      <c r="LB48" s="66">
        <v>0.38</v>
      </c>
      <c r="LD48" s="66" t="s">
        <v>87</v>
      </c>
      <c r="LE48" s="14"/>
      <c r="LF48" s="66">
        <v>0</v>
      </c>
      <c r="LG48" s="14"/>
      <c r="LH48" s="66">
        <v>0</v>
      </c>
      <c r="LI48" s="62"/>
      <c r="LJ48" s="62">
        <v>1.38</v>
      </c>
      <c r="LL48" s="29">
        <v>0</v>
      </c>
      <c r="LN48" s="29">
        <v>0</v>
      </c>
      <c r="LP48" s="29">
        <v>0</v>
      </c>
      <c r="LR48" s="29" t="s">
        <v>87</v>
      </c>
      <c r="LT48" s="29">
        <v>0</v>
      </c>
      <c r="LV48" s="29">
        <v>0</v>
      </c>
      <c r="LX48" s="29">
        <v>0.25</v>
      </c>
      <c r="LZ48" s="29" t="s">
        <v>87</v>
      </c>
      <c r="MB48" s="29">
        <v>0</v>
      </c>
      <c r="MD48" s="29">
        <v>0</v>
      </c>
      <c r="MF48" s="29" t="s">
        <v>87</v>
      </c>
      <c r="MH48" s="117">
        <v>0.01</v>
      </c>
      <c r="MI48" s="62"/>
      <c r="MJ48" s="117">
        <v>0</v>
      </c>
      <c r="MK48" s="62"/>
      <c r="ML48" s="117">
        <v>0.01</v>
      </c>
      <c r="MM48" s="62"/>
      <c r="MN48" s="117">
        <v>0</v>
      </c>
      <c r="MO48" s="62"/>
      <c r="MP48" s="117">
        <v>0.95</v>
      </c>
      <c r="MQ48" s="62"/>
      <c r="MR48" s="117" t="s">
        <v>87</v>
      </c>
      <c r="MS48" s="62"/>
      <c r="MT48" s="117">
        <v>0</v>
      </c>
      <c r="MU48" s="62"/>
      <c r="MV48" s="117">
        <v>0</v>
      </c>
      <c r="MW48" s="62"/>
      <c r="MX48" s="117">
        <v>0</v>
      </c>
      <c r="MZ48" s="117">
        <v>0</v>
      </c>
      <c r="NB48" s="117">
        <v>0.23</v>
      </c>
      <c r="ND48" s="117">
        <v>0</v>
      </c>
    </row>
    <row r="49" spans="1:368" s="29" customFormat="1" x14ac:dyDescent="0.35">
      <c r="A49" s="66"/>
      <c r="B49" s="66" t="s">
        <v>91</v>
      </c>
      <c r="C49" s="66"/>
      <c r="D49" s="66"/>
      <c r="E49" s="29">
        <v>0.2</v>
      </c>
      <c r="G49" s="29">
        <v>0.05</v>
      </c>
      <c r="H49" s="29" t="s">
        <v>92</v>
      </c>
      <c r="I49" s="29">
        <v>0</v>
      </c>
      <c r="K49" s="29">
        <v>0.2</v>
      </c>
      <c r="M49" s="29">
        <v>0</v>
      </c>
      <c r="O49" s="29">
        <v>0.2</v>
      </c>
      <c r="Q49" s="29">
        <v>0.12</v>
      </c>
      <c r="U49" s="67"/>
      <c r="V49" s="67"/>
      <c r="W49" s="29">
        <v>0</v>
      </c>
      <c r="Y49" s="29">
        <v>0</v>
      </c>
      <c r="AA49" s="29">
        <v>0</v>
      </c>
      <c r="AC49" s="29">
        <v>0</v>
      </c>
      <c r="AE49" s="29">
        <v>0</v>
      </c>
      <c r="AG49" s="29" t="s">
        <v>87</v>
      </c>
      <c r="AI49" s="29">
        <v>0</v>
      </c>
      <c r="AK49" s="29">
        <v>0</v>
      </c>
      <c r="AM49" s="29">
        <v>0.03</v>
      </c>
      <c r="AO49" s="29">
        <v>1.1200000000000001</v>
      </c>
      <c r="AU49" s="29">
        <v>0</v>
      </c>
      <c r="AW49" s="29">
        <v>0.02</v>
      </c>
      <c r="AY49" s="29">
        <v>0</v>
      </c>
      <c r="BA49" s="29" t="s">
        <v>87</v>
      </c>
      <c r="BC49" s="29">
        <v>0.04</v>
      </c>
      <c r="BF49" s="67"/>
      <c r="BH49" s="67"/>
      <c r="BI49" s="29">
        <v>0</v>
      </c>
      <c r="BK49" s="29">
        <v>0</v>
      </c>
      <c r="BM49" s="29">
        <v>0.11</v>
      </c>
      <c r="BQ49" s="29">
        <v>0.03</v>
      </c>
      <c r="BS49" s="29">
        <v>0</v>
      </c>
      <c r="BU49" s="29">
        <v>0</v>
      </c>
      <c r="BW49" s="29">
        <v>0.27</v>
      </c>
      <c r="BY49" s="29">
        <v>0</v>
      </c>
      <c r="CA49" s="29">
        <v>0.03</v>
      </c>
      <c r="CC49" s="29">
        <v>0.13</v>
      </c>
      <c r="CE49" s="29">
        <v>0</v>
      </c>
      <c r="CG49" s="29">
        <v>0</v>
      </c>
      <c r="CI49" s="68">
        <v>0</v>
      </c>
      <c r="CJ49" s="68">
        <v>0</v>
      </c>
      <c r="CL49" s="69"/>
      <c r="CM49" s="69"/>
      <c r="CP49" s="29">
        <v>0</v>
      </c>
      <c r="CR49" s="29">
        <v>0</v>
      </c>
      <c r="CT49" s="29">
        <v>0.36</v>
      </c>
      <c r="CV49" s="29">
        <v>0</v>
      </c>
      <c r="CX49" s="29">
        <v>0</v>
      </c>
      <c r="CZ49" s="29">
        <v>0</v>
      </c>
      <c r="DB49" s="29">
        <v>0</v>
      </c>
      <c r="DC49" s="29" t="s">
        <v>89</v>
      </c>
      <c r="DD49" s="29">
        <v>0</v>
      </c>
      <c r="DF49" s="29">
        <v>0</v>
      </c>
      <c r="DH49" s="29">
        <v>0.02</v>
      </c>
      <c r="DJ49" s="67"/>
      <c r="DK49" s="67"/>
      <c r="DN49" s="29">
        <v>0.05</v>
      </c>
      <c r="DP49" s="29">
        <v>0</v>
      </c>
      <c r="DR49" s="29">
        <v>0</v>
      </c>
      <c r="DT49" s="29">
        <v>0</v>
      </c>
      <c r="DV49" s="29">
        <v>0</v>
      </c>
      <c r="DX49" s="29" t="s">
        <v>88</v>
      </c>
      <c r="DZ49" s="29">
        <v>0</v>
      </c>
      <c r="EB49" s="29">
        <v>0</v>
      </c>
      <c r="ED49" s="29" t="s">
        <v>88</v>
      </c>
      <c r="EL49" s="29">
        <v>0</v>
      </c>
      <c r="EN49" s="29">
        <v>0</v>
      </c>
      <c r="EP49" s="29">
        <v>0</v>
      </c>
      <c r="ER49" s="29">
        <v>0.46</v>
      </c>
      <c r="ET49" s="62">
        <v>7.0000000000000007E-2</v>
      </c>
      <c r="EV49" s="29">
        <v>0</v>
      </c>
      <c r="EX49" s="29">
        <v>0</v>
      </c>
      <c r="EZ49" s="29">
        <v>0</v>
      </c>
      <c r="FB49" s="29">
        <v>0</v>
      </c>
      <c r="FD49" s="29">
        <v>0</v>
      </c>
      <c r="FF49" s="29" t="s">
        <v>88</v>
      </c>
      <c r="FH49" s="29">
        <v>0</v>
      </c>
      <c r="FJ49" s="29">
        <v>0.54</v>
      </c>
      <c r="FK49" s="29" t="s">
        <v>131</v>
      </c>
      <c r="FL49" s="29">
        <v>0</v>
      </c>
      <c r="FN49" s="29" t="s">
        <v>88</v>
      </c>
      <c r="FP49" s="29">
        <v>0</v>
      </c>
      <c r="FR49" s="29">
        <v>0</v>
      </c>
      <c r="FT49" s="29">
        <v>0</v>
      </c>
      <c r="FV49" s="29">
        <v>0</v>
      </c>
      <c r="FX49" s="29" t="s">
        <v>88</v>
      </c>
      <c r="FZ49" s="29">
        <v>0</v>
      </c>
      <c r="GB49" s="65">
        <v>0</v>
      </c>
      <c r="GD49" s="29">
        <v>0</v>
      </c>
      <c r="GF49" s="29">
        <v>0</v>
      </c>
      <c r="GH49" s="29">
        <v>2.11</v>
      </c>
      <c r="GJ49" s="62">
        <v>0</v>
      </c>
      <c r="GL49" s="29">
        <v>0</v>
      </c>
      <c r="GN49" s="29" t="s">
        <v>88</v>
      </c>
      <c r="GP49" s="29" t="s">
        <v>88</v>
      </c>
      <c r="GR49" s="27">
        <v>0.21</v>
      </c>
      <c r="GT49" s="29">
        <v>0</v>
      </c>
      <c r="GV49" s="29">
        <v>0</v>
      </c>
      <c r="GX49" s="29">
        <v>0</v>
      </c>
      <c r="GZ49" s="29">
        <v>2.6</v>
      </c>
      <c r="HA49" s="29" t="s">
        <v>162</v>
      </c>
      <c r="HB49" s="29">
        <v>0</v>
      </c>
      <c r="HD49" s="29" t="s">
        <v>88</v>
      </c>
      <c r="HF49" s="29">
        <v>0.01</v>
      </c>
      <c r="HH49" s="29">
        <v>0.38</v>
      </c>
      <c r="HJ49" s="29">
        <v>0</v>
      </c>
      <c r="HL49" s="29">
        <v>5.0000000000000001E-3</v>
      </c>
      <c r="HN49" s="29">
        <v>1.43</v>
      </c>
      <c r="HP49" s="29">
        <v>0</v>
      </c>
      <c r="HR49" s="29">
        <v>5.0000000000000001E-3</v>
      </c>
      <c r="HT49" s="29">
        <v>5.0000000000000001E-3</v>
      </c>
      <c r="HV49" s="29">
        <v>0</v>
      </c>
      <c r="HX49" s="65">
        <v>0</v>
      </c>
      <c r="HY49" s="65"/>
      <c r="HZ49" s="51" t="s">
        <v>88</v>
      </c>
      <c r="IA49" s="65"/>
      <c r="IB49" s="65">
        <v>0</v>
      </c>
      <c r="IC49" s="65"/>
      <c r="ID49" s="65">
        <v>0</v>
      </c>
      <c r="IE49" s="65"/>
      <c r="IF49" s="65">
        <v>0.09</v>
      </c>
      <c r="IG49" s="65"/>
      <c r="IH49" s="65">
        <v>0</v>
      </c>
      <c r="IJ49" s="29" t="s">
        <v>88</v>
      </c>
      <c r="IL49" s="29">
        <v>0</v>
      </c>
      <c r="IN49" s="29">
        <v>0</v>
      </c>
      <c r="IP49" s="29">
        <v>0.02</v>
      </c>
      <c r="IR49" s="29">
        <v>0</v>
      </c>
      <c r="IT49" s="29">
        <v>0.48</v>
      </c>
      <c r="IV49" s="29">
        <v>0</v>
      </c>
      <c r="IX49" s="29">
        <v>0</v>
      </c>
      <c r="IZ49" s="29">
        <v>0.04</v>
      </c>
      <c r="JB49" s="29">
        <v>0.43</v>
      </c>
      <c r="JD49" s="29">
        <v>0</v>
      </c>
      <c r="JF49" s="29">
        <v>0</v>
      </c>
      <c r="JG49" s="90"/>
      <c r="JH49" s="62" t="s">
        <v>88</v>
      </c>
      <c r="JI49" s="90"/>
      <c r="JJ49" s="62">
        <v>0.11</v>
      </c>
      <c r="JK49" s="90"/>
      <c r="JL49" s="62">
        <v>0.15</v>
      </c>
      <c r="JM49" s="90"/>
      <c r="JN49" s="29">
        <v>5.0000000000000001E-3</v>
      </c>
      <c r="JO49" s="90"/>
      <c r="JP49" s="96">
        <v>0</v>
      </c>
      <c r="JQ49" s="97"/>
      <c r="JR49" s="96" t="s">
        <v>88</v>
      </c>
      <c r="JS49" s="97"/>
      <c r="JT49" s="96">
        <v>0</v>
      </c>
      <c r="JU49" s="97"/>
      <c r="JV49" s="96">
        <v>0</v>
      </c>
      <c r="JW49" s="97"/>
      <c r="JX49" s="94">
        <v>7.0000000000000007E-2</v>
      </c>
      <c r="JY49" s="97"/>
      <c r="JZ49" s="94">
        <v>0</v>
      </c>
      <c r="KA49" s="94"/>
      <c r="KB49" s="94">
        <v>0.67</v>
      </c>
      <c r="KC49" s="94"/>
      <c r="KD49" s="94">
        <v>0</v>
      </c>
      <c r="KE49" s="94"/>
      <c r="KF49" s="94">
        <v>0</v>
      </c>
      <c r="KG49" s="94"/>
      <c r="KH49" s="94">
        <v>0</v>
      </c>
      <c r="KI49" s="94"/>
      <c r="KJ49" s="95">
        <v>1.64</v>
      </c>
      <c r="KK49" s="94"/>
      <c r="KL49" s="95">
        <v>0.43</v>
      </c>
      <c r="KM49" s="62"/>
      <c r="KN49" s="66">
        <v>0.2</v>
      </c>
      <c r="KP49" s="66">
        <v>0</v>
      </c>
      <c r="KQ49" s="62"/>
      <c r="KR49" s="66">
        <v>0</v>
      </c>
      <c r="KS49" s="62"/>
      <c r="KT49" s="62">
        <v>0</v>
      </c>
      <c r="KU49" s="62"/>
      <c r="KV49" s="66">
        <v>0.4</v>
      </c>
      <c r="KW49" s="62"/>
      <c r="KX49" s="66" t="s">
        <v>87</v>
      </c>
      <c r="KY49" s="62"/>
      <c r="KZ49" s="66">
        <v>0</v>
      </c>
      <c r="LA49" s="66"/>
      <c r="LB49" s="66">
        <v>0</v>
      </c>
      <c r="LD49" s="66">
        <v>0</v>
      </c>
      <c r="LE49" s="14"/>
      <c r="LF49" s="66">
        <v>0</v>
      </c>
      <c r="LG49" s="14"/>
      <c r="LH49" s="66">
        <v>0.42</v>
      </c>
      <c r="LI49" s="62"/>
      <c r="LJ49" s="62">
        <v>0</v>
      </c>
      <c r="LL49" s="29">
        <v>0</v>
      </c>
      <c r="LN49" s="29">
        <v>0.18</v>
      </c>
      <c r="LP49" s="29">
        <v>0.01</v>
      </c>
      <c r="LR49" s="29">
        <v>0</v>
      </c>
      <c r="LT49" s="29">
        <v>0</v>
      </c>
      <c r="LV49" s="29">
        <v>0.01</v>
      </c>
      <c r="LX49" s="29">
        <v>0</v>
      </c>
      <c r="LZ49" s="29">
        <v>0.33</v>
      </c>
      <c r="MB49" s="29" t="s">
        <v>87</v>
      </c>
      <c r="MD49" s="29">
        <v>0</v>
      </c>
      <c r="MF49" s="29">
        <v>0.44</v>
      </c>
      <c r="MH49" s="117">
        <v>0</v>
      </c>
      <c r="MI49" s="62"/>
      <c r="MJ49" s="117">
        <v>0</v>
      </c>
      <c r="MK49" s="62"/>
      <c r="ML49" s="117">
        <v>0</v>
      </c>
      <c r="MM49" s="62"/>
      <c r="MN49" s="117">
        <v>0</v>
      </c>
      <c r="MO49" s="62"/>
      <c r="MP49" s="117">
        <v>7.0000000000000007E-2</v>
      </c>
      <c r="MQ49" s="62"/>
      <c r="MR49" s="117">
        <v>0.03</v>
      </c>
      <c r="MS49" s="62"/>
      <c r="MT49" s="117">
        <v>0</v>
      </c>
      <c r="MU49" s="62"/>
      <c r="MV49" s="117">
        <v>0</v>
      </c>
      <c r="MW49" s="62"/>
      <c r="MX49" s="117" t="s">
        <v>87</v>
      </c>
      <c r="MZ49" s="117">
        <v>0</v>
      </c>
      <c r="NB49" s="117" t="s">
        <v>87</v>
      </c>
      <c r="ND49" s="117">
        <v>0</v>
      </c>
    </row>
    <row r="50" spans="1:368" s="35" customFormat="1" ht="16" thickBot="1" x14ac:dyDescent="0.4">
      <c r="A50" s="70"/>
      <c r="B50" s="70" t="s">
        <v>93</v>
      </c>
      <c r="C50" s="70"/>
      <c r="D50" s="70"/>
      <c r="E50" s="35">
        <v>0</v>
      </c>
      <c r="G50" s="35">
        <v>0</v>
      </c>
      <c r="I50" s="35">
        <v>0.34</v>
      </c>
      <c r="J50" s="35" t="s">
        <v>94</v>
      </c>
      <c r="K50" s="35">
        <v>0</v>
      </c>
      <c r="M50" s="35">
        <v>0</v>
      </c>
      <c r="O50" s="35">
        <v>0</v>
      </c>
      <c r="Q50" s="35">
        <v>0</v>
      </c>
      <c r="U50" s="71"/>
      <c r="V50" s="71"/>
      <c r="W50" s="35">
        <v>0</v>
      </c>
      <c r="Y50" s="35">
        <v>0</v>
      </c>
      <c r="AA50" s="35">
        <v>0</v>
      </c>
      <c r="AC50" s="35">
        <v>0</v>
      </c>
      <c r="AE50" s="35">
        <v>0</v>
      </c>
      <c r="AG50" s="35">
        <v>0</v>
      </c>
      <c r="AI50" s="35">
        <v>0.53</v>
      </c>
      <c r="AK50" s="35">
        <v>0.02</v>
      </c>
      <c r="AM50" s="35">
        <v>0</v>
      </c>
      <c r="AO50" s="35">
        <v>0</v>
      </c>
      <c r="AU50" s="35">
        <v>0</v>
      </c>
      <c r="AW50" s="35">
        <v>1.99</v>
      </c>
      <c r="AY50" s="35">
        <v>0.21</v>
      </c>
      <c r="BA50" s="35">
        <v>0</v>
      </c>
      <c r="BC50" s="35">
        <v>0</v>
      </c>
      <c r="BI50" s="35">
        <v>0.49</v>
      </c>
      <c r="BK50" s="35">
        <v>0</v>
      </c>
      <c r="BM50" s="35">
        <v>0</v>
      </c>
      <c r="BQ50" s="35">
        <v>0.32</v>
      </c>
      <c r="BS50" s="35">
        <v>0</v>
      </c>
      <c r="BU50" s="35">
        <v>0.03</v>
      </c>
      <c r="BW50" s="35">
        <v>0</v>
      </c>
      <c r="BY50" s="35">
        <v>0</v>
      </c>
      <c r="CA50" s="35" t="s">
        <v>88</v>
      </c>
      <c r="CC50" s="35">
        <v>0</v>
      </c>
      <c r="CE50" s="35">
        <v>0.01</v>
      </c>
      <c r="CG50" s="35">
        <v>0.02</v>
      </c>
      <c r="CI50" s="72">
        <v>0.1</v>
      </c>
      <c r="CJ50" s="72" t="s">
        <v>88</v>
      </c>
      <c r="CL50" s="70"/>
      <c r="CM50" s="70"/>
      <c r="CN50" s="70"/>
      <c r="CO50" s="70"/>
      <c r="CP50" s="70">
        <v>0</v>
      </c>
      <c r="CQ50" s="70"/>
      <c r="CR50" s="70">
        <v>0</v>
      </c>
      <c r="CS50" s="70"/>
      <c r="CT50" s="70">
        <v>0.52</v>
      </c>
      <c r="CU50" s="70"/>
      <c r="CV50" s="70">
        <v>0.37</v>
      </c>
      <c r="CW50" s="70"/>
      <c r="CX50" s="35">
        <v>0.22</v>
      </c>
      <c r="CY50" s="35" t="s">
        <v>95</v>
      </c>
      <c r="CZ50" s="35">
        <v>0.53</v>
      </c>
      <c r="DA50" s="35" t="s">
        <v>95</v>
      </c>
      <c r="DB50" s="35">
        <v>0.14000000000000001</v>
      </c>
      <c r="DC50" s="35" t="s">
        <v>96</v>
      </c>
      <c r="DD50" s="35">
        <v>0.13</v>
      </c>
      <c r="DE50" s="35" t="s">
        <v>95</v>
      </c>
      <c r="DF50" s="35">
        <v>0</v>
      </c>
      <c r="DH50" s="35">
        <v>0</v>
      </c>
      <c r="DJ50" s="71"/>
      <c r="DK50" s="71"/>
      <c r="DN50" s="35">
        <v>0.02</v>
      </c>
      <c r="DP50" s="35">
        <v>0</v>
      </c>
      <c r="DR50" s="35">
        <v>0.09</v>
      </c>
      <c r="DT50" s="35">
        <v>0</v>
      </c>
      <c r="DV50" s="35">
        <v>0</v>
      </c>
      <c r="DX50" s="35">
        <v>0</v>
      </c>
      <c r="DZ50" s="35">
        <v>0</v>
      </c>
      <c r="EB50" s="35">
        <v>0</v>
      </c>
      <c r="ED50" s="35">
        <v>0.08</v>
      </c>
      <c r="EL50" s="35" t="s">
        <v>88</v>
      </c>
      <c r="EN50" s="35">
        <v>0</v>
      </c>
      <c r="EP50" s="35" t="s">
        <v>88</v>
      </c>
      <c r="ER50" s="35">
        <v>0.78</v>
      </c>
      <c r="ES50" s="35" t="s">
        <v>95</v>
      </c>
      <c r="ET50" s="35">
        <v>0</v>
      </c>
      <c r="EV50" s="35">
        <v>0.01</v>
      </c>
      <c r="EX50" s="35">
        <v>0</v>
      </c>
      <c r="EZ50" s="35">
        <v>0</v>
      </c>
      <c r="FB50" s="35">
        <v>0</v>
      </c>
      <c r="FD50" s="35">
        <v>0.02</v>
      </c>
      <c r="FF50" s="35">
        <v>0.02</v>
      </c>
      <c r="FG50" s="35" t="s">
        <v>128</v>
      </c>
      <c r="FH50" s="35">
        <v>0</v>
      </c>
      <c r="FJ50" s="35">
        <v>0.01</v>
      </c>
      <c r="FL50" s="35">
        <v>0</v>
      </c>
      <c r="FN50" s="35">
        <v>0</v>
      </c>
      <c r="FP50" s="35" t="s">
        <v>88</v>
      </c>
      <c r="FR50" s="35">
        <v>0.52</v>
      </c>
      <c r="FT50" s="35">
        <v>0</v>
      </c>
      <c r="FV50" s="35">
        <v>0</v>
      </c>
      <c r="FX50" s="35">
        <v>0</v>
      </c>
      <c r="FZ50" s="35">
        <v>0</v>
      </c>
      <c r="GB50" s="35">
        <v>0</v>
      </c>
      <c r="GD50" s="35">
        <v>0</v>
      </c>
      <c r="GF50" s="35">
        <v>0</v>
      </c>
      <c r="GH50" s="35">
        <v>0</v>
      </c>
      <c r="GJ50" s="35">
        <v>0</v>
      </c>
      <c r="GL50" s="35">
        <v>0.88</v>
      </c>
      <c r="GM50" s="35" t="s">
        <v>95</v>
      </c>
      <c r="GN50" s="35">
        <v>0</v>
      </c>
      <c r="GP50" s="35">
        <v>0</v>
      </c>
      <c r="GR50" s="35">
        <v>0</v>
      </c>
      <c r="GT50" s="35">
        <v>0</v>
      </c>
      <c r="GV50" s="35">
        <v>0</v>
      </c>
      <c r="GX50" s="35">
        <v>0.04</v>
      </c>
      <c r="GY50" s="35" t="s">
        <v>161</v>
      </c>
      <c r="GZ50" s="35">
        <v>0.1</v>
      </c>
      <c r="HA50" s="35" t="s">
        <v>162</v>
      </c>
      <c r="HB50" s="35">
        <v>0</v>
      </c>
      <c r="HD50" s="35">
        <v>0</v>
      </c>
      <c r="HF50" s="35">
        <v>0</v>
      </c>
      <c r="HH50" s="35">
        <v>0.18</v>
      </c>
      <c r="HJ50" s="35">
        <v>0</v>
      </c>
      <c r="HL50" s="35">
        <v>0</v>
      </c>
      <c r="HN50" s="35">
        <v>0</v>
      </c>
      <c r="HP50" s="35">
        <v>0</v>
      </c>
      <c r="HR50" s="35">
        <v>0</v>
      </c>
      <c r="HT50" s="35">
        <v>5.0000000000000001E-3</v>
      </c>
      <c r="HV50" s="35">
        <v>0</v>
      </c>
      <c r="HX50" s="70">
        <v>0.02</v>
      </c>
      <c r="HY50" s="70"/>
      <c r="HZ50" s="70">
        <v>0</v>
      </c>
      <c r="IA50" s="70"/>
      <c r="IB50" s="70">
        <v>0</v>
      </c>
      <c r="IC50" s="70"/>
      <c r="ID50" s="70">
        <v>0</v>
      </c>
      <c r="IE50" s="70"/>
      <c r="IF50" s="70">
        <v>0.5</v>
      </c>
      <c r="IG50" s="70"/>
      <c r="IH50" s="70">
        <v>0</v>
      </c>
      <c r="IJ50" s="35">
        <v>0</v>
      </c>
      <c r="IL50" s="35">
        <v>0</v>
      </c>
      <c r="IN50" s="35">
        <v>0.09</v>
      </c>
      <c r="IP50" s="35">
        <v>0.06</v>
      </c>
      <c r="IR50" s="35">
        <v>0</v>
      </c>
      <c r="IT50" s="35">
        <v>0.51</v>
      </c>
      <c r="IV50" s="35" t="s">
        <v>168</v>
      </c>
      <c r="IX50" s="35" t="s">
        <v>167</v>
      </c>
      <c r="IZ50" s="35">
        <v>0</v>
      </c>
      <c r="JB50" s="35">
        <v>0</v>
      </c>
      <c r="JD50" s="35">
        <v>0.01</v>
      </c>
      <c r="JF50" s="35">
        <v>0.01</v>
      </c>
      <c r="JG50" s="71"/>
      <c r="JH50" s="35">
        <v>0</v>
      </c>
      <c r="JI50" s="71"/>
      <c r="JJ50" s="35">
        <v>0</v>
      </c>
      <c r="JK50" s="71"/>
      <c r="JL50" s="35">
        <v>0</v>
      </c>
      <c r="JM50" s="71"/>
      <c r="JN50" s="35">
        <v>0</v>
      </c>
      <c r="JO50" s="71"/>
      <c r="JP50" s="98">
        <v>0</v>
      </c>
      <c r="JQ50" s="99"/>
      <c r="JR50" s="98">
        <v>0</v>
      </c>
      <c r="JS50" s="99"/>
      <c r="JT50" s="98">
        <v>0</v>
      </c>
      <c r="JU50" s="99"/>
      <c r="JV50" s="98">
        <v>0</v>
      </c>
      <c r="JW50" s="99"/>
      <c r="JX50" s="100" t="s">
        <v>88</v>
      </c>
      <c r="JY50" s="99"/>
      <c r="JZ50" s="100">
        <v>0.1</v>
      </c>
      <c r="KA50" s="100"/>
      <c r="KB50" s="100">
        <v>0.13</v>
      </c>
      <c r="KC50" s="100"/>
      <c r="KD50" s="100">
        <v>0</v>
      </c>
      <c r="KE50" s="100"/>
      <c r="KF50" s="100" t="s">
        <v>88</v>
      </c>
      <c r="KG50" s="100"/>
      <c r="KH50" s="100" t="s">
        <v>88</v>
      </c>
      <c r="KI50" s="100"/>
      <c r="KJ50" s="100">
        <v>0</v>
      </c>
      <c r="KK50" s="100"/>
      <c r="KL50" s="100" t="s">
        <v>88</v>
      </c>
      <c r="KN50" s="70">
        <v>0</v>
      </c>
      <c r="KP50" s="70">
        <v>0</v>
      </c>
      <c r="KR50" s="70">
        <v>0</v>
      </c>
      <c r="KT50" s="35">
        <v>0.01</v>
      </c>
      <c r="KV50" s="70" t="s">
        <v>87</v>
      </c>
      <c r="KX50" s="70">
        <v>0</v>
      </c>
      <c r="KZ50" s="70">
        <v>0</v>
      </c>
      <c r="LA50" s="70"/>
      <c r="LB50" s="70">
        <v>0</v>
      </c>
      <c r="LD50" s="70" t="s">
        <v>87</v>
      </c>
      <c r="LE50" s="108"/>
      <c r="LF50" s="70">
        <v>0</v>
      </c>
      <c r="LG50" s="108"/>
      <c r="LH50" s="70">
        <v>0.09</v>
      </c>
      <c r="LJ50" s="35">
        <v>0</v>
      </c>
      <c r="LL50" s="35">
        <v>0</v>
      </c>
      <c r="LN50" s="35">
        <v>0.74</v>
      </c>
      <c r="LO50" s="35" t="s">
        <v>177</v>
      </c>
      <c r="LP50" s="35" t="s">
        <v>87</v>
      </c>
      <c r="LR50" s="35">
        <v>0</v>
      </c>
      <c r="LT50" s="35">
        <v>0.02</v>
      </c>
      <c r="LU50" s="35" t="s">
        <v>177</v>
      </c>
      <c r="LV50" s="35">
        <v>0</v>
      </c>
      <c r="LX50" s="35">
        <v>0</v>
      </c>
      <c r="LZ50" s="35">
        <v>0</v>
      </c>
      <c r="MB50" s="35">
        <v>0.14000000000000001</v>
      </c>
      <c r="MD50" s="35">
        <v>0</v>
      </c>
      <c r="MF50" s="35">
        <v>0</v>
      </c>
      <c r="MH50" s="118">
        <v>0.14000000000000001</v>
      </c>
      <c r="MJ50" s="118">
        <v>0</v>
      </c>
      <c r="ML50" s="118">
        <v>0</v>
      </c>
      <c r="MN50" s="118">
        <v>0</v>
      </c>
      <c r="MP50" s="118">
        <v>0</v>
      </c>
      <c r="MR50" s="118">
        <v>0.13</v>
      </c>
      <c r="MT50" s="118">
        <v>0.12</v>
      </c>
      <c r="MV50" s="118">
        <v>0</v>
      </c>
      <c r="MX50" s="118">
        <v>0.04</v>
      </c>
      <c r="MZ50" s="118">
        <v>0</v>
      </c>
      <c r="NB50" s="118">
        <v>0</v>
      </c>
      <c r="ND50" s="118">
        <v>0.04</v>
      </c>
    </row>
    <row r="51" spans="1:368" x14ac:dyDescent="0.35">
      <c r="A51" s="2"/>
      <c r="B51" s="2"/>
      <c r="C51" s="2"/>
      <c r="D51" s="2"/>
      <c r="E51" s="2"/>
      <c r="F51" s="2"/>
      <c r="I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7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7"/>
      <c r="AV51" s="2"/>
      <c r="AW51" s="7"/>
      <c r="AX51" s="7"/>
      <c r="AY51" s="7"/>
      <c r="AZ51" s="2"/>
      <c r="BB51" s="2"/>
      <c r="BC51" s="2"/>
      <c r="BD51" s="2"/>
      <c r="BE51" s="2"/>
      <c r="BF51" s="2"/>
      <c r="BG51" s="2"/>
      <c r="BI51" s="2"/>
      <c r="BJ51" s="2"/>
      <c r="BK51" s="2"/>
      <c r="BL51" s="2"/>
      <c r="BM51" s="7"/>
      <c r="BN51" s="7"/>
      <c r="BO51" s="2"/>
      <c r="BP51" s="2"/>
      <c r="BR51" s="7"/>
      <c r="BT51" s="7"/>
      <c r="BV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R51" s="7"/>
      <c r="CS51" s="7"/>
      <c r="CT51" s="7"/>
      <c r="CU51" s="7"/>
      <c r="CV51" s="5"/>
      <c r="CW51" s="5"/>
      <c r="CX51" s="4"/>
      <c r="CY51" s="4"/>
      <c r="DD51" s="4"/>
      <c r="DE51"/>
    </row>
    <row r="52" spans="1:368" s="52" customFormat="1" x14ac:dyDescent="0.35">
      <c r="A52" s="86" t="s">
        <v>166</v>
      </c>
      <c r="G52" s="53"/>
      <c r="H52" s="53"/>
      <c r="K52" s="53"/>
      <c r="L52" s="53"/>
      <c r="M52" s="53"/>
      <c r="N52" s="53"/>
      <c r="O52" s="53"/>
      <c r="P52" s="53"/>
      <c r="Q52" s="53"/>
      <c r="AG52" s="7"/>
      <c r="AU52" s="7"/>
      <c r="AW52" s="7"/>
      <c r="AX52" s="7"/>
      <c r="AY52" s="7"/>
      <c r="BF52" s="53"/>
      <c r="BH52" s="53"/>
      <c r="BM52" s="7"/>
      <c r="BN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9"/>
      <c r="CJ52" s="10"/>
      <c r="CK52" s="4"/>
      <c r="CL52" s="4"/>
      <c r="CM52" s="4"/>
      <c r="CN52" s="4"/>
      <c r="CO52" s="4"/>
      <c r="CP52" s="4"/>
      <c r="CQ52" s="4"/>
      <c r="CR52" s="7"/>
      <c r="CS52" s="7"/>
      <c r="CT52" s="7"/>
      <c r="CU52" s="7"/>
      <c r="CV52" s="5"/>
      <c r="CW52" s="5"/>
      <c r="CX52" s="4"/>
      <c r="CY52" s="4"/>
      <c r="CZ52" s="5"/>
      <c r="DA52" s="5"/>
      <c r="DB52" s="4"/>
      <c r="DC52" s="4"/>
      <c r="DD52" s="4"/>
      <c r="DE52" s="53"/>
      <c r="DF52" s="53"/>
      <c r="DG52" s="53"/>
      <c r="DH52" s="53"/>
      <c r="DI52" s="53"/>
      <c r="DJ52" s="53"/>
      <c r="DK52" s="53"/>
      <c r="DL52" s="54"/>
      <c r="DM52" s="54"/>
      <c r="DN52" s="54"/>
      <c r="DO52" s="54"/>
      <c r="DP52" s="55"/>
      <c r="DQ52" s="54"/>
      <c r="DR52" s="54"/>
      <c r="DS52" s="54"/>
      <c r="DT52" s="54"/>
      <c r="DU52" s="54"/>
      <c r="DV52" s="54"/>
      <c r="DW52" s="54"/>
      <c r="DX52" s="24"/>
      <c r="EN52" s="27"/>
      <c r="EO52" s="27"/>
      <c r="EP52" s="27"/>
      <c r="EQ52" s="27"/>
      <c r="EV52" s="27"/>
      <c r="EW52" s="27"/>
      <c r="EX52" s="27"/>
      <c r="EY52" s="27"/>
      <c r="EZ52" s="27"/>
      <c r="FE52" s="27"/>
      <c r="FF52" s="27"/>
      <c r="FG52" s="27"/>
      <c r="FH52" s="27"/>
      <c r="FI52" s="27"/>
      <c r="FJ52" s="27"/>
      <c r="FK52" s="27"/>
      <c r="FL52" s="27"/>
      <c r="FM52" s="27"/>
      <c r="FO52" s="27"/>
      <c r="FP52" s="27"/>
      <c r="FV52" s="27"/>
      <c r="FX52" s="27"/>
      <c r="FZ52" s="27"/>
      <c r="GB52" s="27"/>
      <c r="GD52" s="27"/>
      <c r="GF52" s="27"/>
      <c r="GL52" s="27"/>
    </row>
    <row r="53" spans="1:368" s="52" customFormat="1" x14ac:dyDescent="0.35">
      <c r="A53" s="18" t="s">
        <v>159</v>
      </c>
      <c r="G53" s="53"/>
      <c r="H53" s="53"/>
      <c r="K53" s="53"/>
      <c r="L53" s="53"/>
      <c r="M53" s="53"/>
      <c r="N53" s="53"/>
      <c r="O53" s="53"/>
      <c r="P53" s="53"/>
      <c r="Q53" s="53"/>
      <c r="AG53" s="7"/>
      <c r="AU53" s="7"/>
      <c r="AW53" s="7"/>
      <c r="AX53" s="7"/>
      <c r="AY53" s="7"/>
      <c r="BF53" s="53"/>
      <c r="BH53" s="53"/>
      <c r="BM53" s="7"/>
      <c r="BN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9"/>
      <c r="CJ53" s="10"/>
      <c r="CK53" s="4"/>
      <c r="CL53" s="4"/>
      <c r="CM53" s="4"/>
      <c r="CN53" s="4"/>
      <c r="CO53" s="4"/>
      <c r="CP53" s="4"/>
      <c r="CQ53" s="4"/>
      <c r="CR53" s="7"/>
      <c r="CS53" s="7"/>
      <c r="CT53" s="7"/>
      <c r="CU53" s="7"/>
      <c r="CV53" s="5"/>
      <c r="CW53" s="5"/>
      <c r="CX53" s="4"/>
      <c r="CY53" s="4"/>
      <c r="CZ53" s="5"/>
      <c r="DA53" s="5"/>
      <c r="DB53" s="4"/>
      <c r="DC53" s="4"/>
      <c r="DD53" s="4"/>
      <c r="DE53" s="53"/>
      <c r="DF53" s="53"/>
      <c r="DG53" s="53"/>
      <c r="DH53" s="53"/>
      <c r="DI53" s="53"/>
      <c r="DJ53" s="53"/>
      <c r="DK53" s="53"/>
      <c r="DL53" s="54"/>
      <c r="DM53" s="54"/>
      <c r="DN53" s="54"/>
      <c r="DO53" s="54"/>
      <c r="DP53" s="55"/>
      <c r="DQ53" s="54"/>
      <c r="DR53" s="54"/>
      <c r="DS53" s="54"/>
      <c r="DT53" s="54"/>
      <c r="DU53" s="54"/>
      <c r="DV53" s="54"/>
      <c r="DW53" s="54"/>
      <c r="DX53" s="24"/>
      <c r="EN53" s="27"/>
      <c r="EO53" s="27"/>
      <c r="EP53" s="27"/>
      <c r="EQ53" s="27"/>
      <c r="EV53" s="27"/>
      <c r="EW53" s="27"/>
      <c r="EX53" s="27"/>
      <c r="EY53" s="27"/>
      <c r="EZ53" s="27"/>
      <c r="FE53" s="27"/>
      <c r="FF53" s="27"/>
      <c r="FG53" s="27"/>
      <c r="FH53" s="27"/>
      <c r="FI53" s="27"/>
      <c r="FJ53" s="27"/>
      <c r="FK53" s="27"/>
      <c r="FL53" s="27"/>
      <c r="FM53" s="27"/>
      <c r="FO53" s="27"/>
      <c r="FP53" s="27"/>
      <c r="FV53" s="27"/>
      <c r="FX53" s="27"/>
      <c r="FZ53" s="27"/>
      <c r="GB53" s="27"/>
      <c r="GD53" s="27"/>
      <c r="GF53" s="27"/>
      <c r="GL53" s="27"/>
    </row>
    <row r="54" spans="1:368" s="52" customFormat="1" x14ac:dyDescent="0.35">
      <c r="A54" s="52" t="s">
        <v>97</v>
      </c>
      <c r="B54" s="53"/>
      <c r="C54" s="53"/>
      <c r="D54" s="53"/>
      <c r="E54" s="53"/>
      <c r="F54" s="53"/>
      <c r="G54" s="53"/>
      <c r="H54" s="53"/>
      <c r="K54" s="53"/>
      <c r="L54" s="53"/>
      <c r="M54" s="18"/>
      <c r="N54" s="53"/>
      <c r="O54" s="18"/>
      <c r="P54" s="53"/>
      <c r="Q54" s="53"/>
      <c r="AG54" s="7"/>
      <c r="AU54" s="7"/>
      <c r="AW54" s="7"/>
      <c r="AX54" s="7"/>
      <c r="AY54" s="7"/>
      <c r="BF54" s="53"/>
      <c r="BH54" s="53"/>
      <c r="BM54" s="7"/>
      <c r="BN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9"/>
      <c r="CJ54" s="10"/>
      <c r="CK54" s="4"/>
      <c r="CL54" s="4"/>
      <c r="CM54" s="4"/>
      <c r="CN54" s="4"/>
      <c r="CO54" s="4"/>
      <c r="CP54" s="4"/>
      <c r="CQ54" s="4"/>
      <c r="CR54" s="7"/>
      <c r="CS54" s="7"/>
      <c r="CT54" s="7"/>
      <c r="CU54" s="7"/>
      <c r="CV54" s="5"/>
      <c r="CW54" s="5"/>
      <c r="CX54" s="4"/>
      <c r="CY54" s="4"/>
      <c r="CZ54" s="5"/>
      <c r="DA54" s="5"/>
      <c r="DB54" s="4"/>
      <c r="DC54" s="4"/>
      <c r="DD54" s="4"/>
      <c r="DE54" s="53"/>
      <c r="DF54" s="53"/>
      <c r="DG54" s="53"/>
      <c r="DH54" s="53"/>
      <c r="DI54" s="53"/>
      <c r="DJ54" s="53"/>
      <c r="DK54" s="53"/>
      <c r="DL54" s="54"/>
      <c r="DM54" s="54"/>
      <c r="DN54" s="54"/>
      <c r="DO54" s="54"/>
      <c r="DP54" s="55"/>
      <c r="DQ54" s="54"/>
      <c r="DR54" s="54"/>
      <c r="DS54" s="54"/>
      <c r="DT54" s="54"/>
      <c r="DU54" s="54"/>
      <c r="DV54" s="54"/>
      <c r="DW54" s="54"/>
      <c r="DX54" s="24"/>
      <c r="EN54" s="27"/>
      <c r="EO54" s="27"/>
      <c r="EP54" s="27"/>
      <c r="EQ54" s="27"/>
      <c r="EV54" s="27"/>
      <c r="EW54" s="27"/>
      <c r="EX54" s="27"/>
      <c r="EY54" s="27"/>
      <c r="EZ54" s="27"/>
      <c r="FE54" s="27"/>
      <c r="FF54" s="27"/>
      <c r="FG54" s="27"/>
      <c r="FH54" s="27"/>
      <c r="FI54" s="27"/>
      <c r="FJ54" s="27"/>
      <c r="FK54" s="27"/>
      <c r="FL54" s="27"/>
      <c r="FM54" s="27"/>
      <c r="FO54" s="27"/>
      <c r="FP54" s="27"/>
      <c r="FV54" s="27"/>
      <c r="FX54" s="27"/>
      <c r="FZ54" s="27"/>
      <c r="GB54" s="27"/>
      <c r="GD54" s="27"/>
      <c r="GF54" s="27"/>
      <c r="GL54" s="27"/>
    </row>
    <row r="55" spans="1:368" s="52" customFormat="1" x14ac:dyDescent="0.35">
      <c r="A55" s="52" t="s">
        <v>98</v>
      </c>
      <c r="B55" s="53"/>
      <c r="C55" s="53"/>
      <c r="D55" s="53"/>
      <c r="E55" s="53"/>
      <c r="F55" s="53"/>
      <c r="G55" s="53"/>
      <c r="H55" s="53"/>
      <c r="K55" s="53"/>
      <c r="L55" s="53"/>
      <c r="N55" s="53"/>
      <c r="O55" s="18"/>
      <c r="P55" s="53"/>
      <c r="Q55" s="53"/>
      <c r="AG55" s="7"/>
      <c r="AU55" s="7"/>
      <c r="AW55" s="7"/>
      <c r="AX55" s="7"/>
      <c r="AY55" s="7"/>
      <c r="BF55" s="53"/>
      <c r="BH55" s="53"/>
      <c r="BM55" s="7"/>
      <c r="BN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8"/>
      <c r="CH55" s="8"/>
      <c r="CI55" s="9"/>
      <c r="CJ55" s="10"/>
      <c r="CK55" s="4"/>
      <c r="CL55" s="4"/>
      <c r="CM55" s="4"/>
      <c r="CN55" s="4"/>
      <c r="CO55" s="4"/>
      <c r="CP55" s="4"/>
      <c r="CQ55" s="4"/>
      <c r="CR55" s="7"/>
      <c r="CS55" s="7"/>
      <c r="CT55" s="7"/>
      <c r="CU55" s="7"/>
      <c r="CV55" s="5"/>
      <c r="CW55" s="5"/>
      <c r="CX55" s="4"/>
      <c r="CY55" s="4"/>
      <c r="CZ55" s="5"/>
      <c r="DA55" s="5"/>
      <c r="DB55" s="4"/>
      <c r="DC55" s="4"/>
      <c r="DD55" s="4"/>
      <c r="DE55" s="53"/>
      <c r="DF55" s="53"/>
      <c r="DG55" s="53"/>
      <c r="DH55" s="53"/>
      <c r="DI55" s="53"/>
      <c r="DJ55" s="53"/>
      <c r="DK55" s="53"/>
      <c r="DL55" s="54"/>
      <c r="DM55" s="54"/>
      <c r="DN55" s="54"/>
      <c r="DO55" s="54"/>
      <c r="DP55" s="55"/>
      <c r="DQ55" s="54"/>
      <c r="DR55" s="54"/>
      <c r="DS55" s="54"/>
      <c r="DT55" s="54"/>
      <c r="DU55" s="54"/>
      <c r="DV55" s="54"/>
      <c r="DW55" s="54"/>
      <c r="DX55" s="24"/>
      <c r="EN55" s="27"/>
      <c r="EO55" s="27"/>
      <c r="EP55" s="27"/>
      <c r="EQ55" s="27"/>
      <c r="EV55" s="27"/>
      <c r="EW55" s="27"/>
      <c r="EX55" s="27"/>
      <c r="EY55" s="27"/>
      <c r="EZ55" s="27"/>
      <c r="FE55" s="27"/>
      <c r="FF55" s="27"/>
      <c r="FG55" s="27"/>
      <c r="FH55" s="27"/>
      <c r="FI55" s="27"/>
      <c r="FJ55" s="27"/>
      <c r="FK55" s="27"/>
      <c r="FL55" s="27"/>
      <c r="FM55" s="27"/>
      <c r="FO55" s="27"/>
      <c r="FP55" s="27"/>
      <c r="FV55" s="27"/>
      <c r="FX55" s="27"/>
      <c r="FZ55" s="27"/>
      <c r="GB55" s="27"/>
      <c r="GD55" s="27"/>
      <c r="GF55" s="27"/>
      <c r="GL55" s="27"/>
    </row>
    <row r="56" spans="1:368" s="52" customFormat="1" x14ac:dyDescent="0.35">
      <c r="A56" s="52" t="s">
        <v>99</v>
      </c>
      <c r="B56" s="53"/>
      <c r="C56" s="53"/>
      <c r="D56" s="53"/>
      <c r="E56" s="53"/>
      <c r="F56" s="53"/>
      <c r="G56" s="53"/>
      <c r="H56" s="53"/>
      <c r="K56" s="53"/>
      <c r="L56" s="53"/>
      <c r="N56" s="53"/>
      <c r="O56" s="18"/>
      <c r="P56" s="53"/>
      <c r="Q56" s="53"/>
      <c r="AG56" s="7"/>
      <c r="AU56" s="7"/>
      <c r="AW56" s="7"/>
      <c r="AX56" s="7"/>
      <c r="AY56" s="7"/>
      <c r="BF56" s="53"/>
      <c r="BH56" s="53"/>
      <c r="BM56" s="7"/>
      <c r="BN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8"/>
      <c r="CH56" s="8"/>
      <c r="CI56" s="9"/>
      <c r="CJ56" s="10"/>
      <c r="CK56" s="4"/>
      <c r="CL56" s="4"/>
      <c r="CM56" s="4"/>
      <c r="CN56" s="4"/>
      <c r="CO56" s="4"/>
      <c r="CP56" s="4"/>
      <c r="CQ56" s="4"/>
      <c r="CR56" s="7"/>
      <c r="CS56" s="7"/>
      <c r="CT56" s="7"/>
      <c r="CU56" s="7"/>
      <c r="CV56" s="5"/>
      <c r="CW56" s="5"/>
      <c r="CX56" s="4"/>
      <c r="CY56" s="4"/>
      <c r="CZ56" s="5"/>
      <c r="DA56" s="5"/>
      <c r="DB56" s="4"/>
      <c r="DC56" s="4"/>
      <c r="DD56" s="4"/>
      <c r="DE56" s="53"/>
      <c r="DF56" s="53"/>
      <c r="DG56" s="53"/>
      <c r="DH56" s="53"/>
      <c r="DI56" s="53"/>
      <c r="DJ56" s="53"/>
      <c r="DK56" s="53"/>
      <c r="DL56" s="54"/>
      <c r="DM56" s="54"/>
      <c r="DN56" s="54"/>
      <c r="DO56" s="54"/>
      <c r="DP56" s="55"/>
      <c r="DQ56" s="54"/>
      <c r="DR56" s="54"/>
      <c r="DS56" s="54"/>
      <c r="DT56" s="54"/>
      <c r="DU56" s="54"/>
      <c r="DV56" s="54"/>
      <c r="DW56" s="54"/>
      <c r="DX56" s="24"/>
      <c r="EN56" s="27"/>
      <c r="EO56" s="27"/>
      <c r="EP56" s="27"/>
      <c r="EQ56" s="27"/>
      <c r="EV56" s="27"/>
      <c r="EW56" s="27"/>
      <c r="EX56" s="27"/>
      <c r="EY56" s="27"/>
      <c r="EZ56" s="27"/>
      <c r="FE56" s="27"/>
      <c r="FF56" s="27"/>
      <c r="FG56" s="27"/>
      <c r="FH56" s="27"/>
      <c r="FI56" s="27"/>
      <c r="FJ56" s="27"/>
      <c r="FK56" s="27"/>
      <c r="FL56" s="27"/>
      <c r="FM56" s="27"/>
      <c r="FO56" s="27"/>
      <c r="FP56" s="27"/>
      <c r="FV56" s="27"/>
      <c r="FX56" s="27"/>
      <c r="FZ56" s="27"/>
      <c r="GB56" s="27"/>
      <c r="GD56" s="27"/>
      <c r="GF56" s="27"/>
      <c r="GL56" s="27"/>
    </row>
    <row r="57" spans="1:368" s="52" customFormat="1" x14ac:dyDescent="0.35">
      <c r="A57" s="18" t="s">
        <v>100</v>
      </c>
      <c r="B57" s="53"/>
      <c r="C57" s="53"/>
      <c r="D57" s="53"/>
      <c r="E57" s="53"/>
      <c r="F57" s="53"/>
      <c r="G57" s="53"/>
      <c r="H57" s="53"/>
      <c r="K57" s="53"/>
      <c r="L57" s="53"/>
      <c r="M57" s="18"/>
      <c r="N57" s="53"/>
      <c r="O57" s="18"/>
      <c r="P57" s="53"/>
      <c r="Q57" s="53"/>
      <c r="AG57" s="7"/>
      <c r="AU57" s="7"/>
      <c r="AW57" s="7"/>
      <c r="AX57" s="7"/>
      <c r="AY57" s="7"/>
      <c r="BF57" s="53"/>
      <c r="BH57" s="53"/>
      <c r="BM57" s="7"/>
      <c r="BN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8"/>
      <c r="CH57" s="8"/>
      <c r="CI57" s="9"/>
      <c r="CJ57" s="10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7"/>
      <c r="CW57" s="7"/>
      <c r="CX57" s="7"/>
      <c r="CY57" s="7"/>
      <c r="CZ57" s="5"/>
      <c r="DA57" s="5"/>
      <c r="DB57" s="4"/>
      <c r="DC57" s="4"/>
      <c r="DD57" s="5"/>
      <c r="DE57" s="56"/>
      <c r="DF57" s="53"/>
      <c r="DG57" s="53"/>
      <c r="DH57" s="53"/>
      <c r="DI57" s="53"/>
      <c r="DJ57" s="53"/>
      <c r="DK57" s="53"/>
      <c r="DL57" s="54"/>
      <c r="DM57" s="54"/>
      <c r="DN57" s="54"/>
      <c r="DO57" s="54"/>
      <c r="DP57" s="55"/>
      <c r="DQ57" s="54"/>
      <c r="DR57" s="54"/>
      <c r="DS57" s="54"/>
      <c r="DT57" s="54"/>
      <c r="DU57" s="54"/>
      <c r="DV57" s="54"/>
      <c r="DW57" s="54"/>
      <c r="DX57" s="24"/>
      <c r="EN57" s="27"/>
      <c r="EO57" s="27"/>
      <c r="EP57" s="27"/>
      <c r="EQ57" s="27"/>
      <c r="EV57" s="27"/>
      <c r="EW57" s="27"/>
      <c r="EX57" s="27"/>
      <c r="EY57" s="27"/>
      <c r="EZ57" s="27"/>
      <c r="FE57" s="27"/>
      <c r="FF57" s="27"/>
      <c r="FG57" s="27"/>
      <c r="FH57" s="27"/>
      <c r="FI57" s="27"/>
      <c r="FJ57" s="27"/>
      <c r="FK57" s="27"/>
      <c r="FL57" s="27"/>
      <c r="FM57" s="27"/>
      <c r="FO57" s="27"/>
      <c r="FP57" s="27"/>
      <c r="FV57" s="27"/>
      <c r="FX57" s="27"/>
      <c r="FZ57" s="27"/>
      <c r="GB57" s="27"/>
      <c r="GD57" s="27"/>
      <c r="GF57" s="27"/>
      <c r="GL57" s="27"/>
    </row>
    <row r="58" spans="1:368" s="52" customFormat="1" x14ac:dyDescent="0.35">
      <c r="A58" s="52" t="s">
        <v>173</v>
      </c>
      <c r="B58" s="53"/>
      <c r="C58" s="53"/>
      <c r="D58" s="53"/>
      <c r="E58" s="53"/>
      <c r="F58" s="53"/>
      <c r="G58" s="53"/>
      <c r="H58" s="53"/>
      <c r="K58" s="53"/>
      <c r="L58" s="53"/>
      <c r="M58" s="18"/>
      <c r="N58" s="53"/>
      <c r="O58" s="18"/>
      <c r="P58" s="53"/>
      <c r="Q58" s="53"/>
      <c r="AG58" s="7"/>
      <c r="AU58" s="7"/>
      <c r="AW58" s="7"/>
      <c r="AX58" s="7"/>
      <c r="AY58" s="7"/>
      <c r="BF58" s="53"/>
      <c r="BH58" s="53"/>
      <c r="BM58" s="7"/>
      <c r="BN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8"/>
      <c r="CH58" s="8"/>
      <c r="CI58" s="9"/>
      <c r="CJ58" s="10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7"/>
      <c r="CW58" s="7"/>
      <c r="CX58" s="7"/>
      <c r="CY58" s="7"/>
      <c r="CZ58" s="5"/>
      <c r="DA58" s="5"/>
      <c r="DB58" s="4"/>
      <c r="DC58" s="4"/>
      <c r="DD58" s="5"/>
      <c r="DE58" s="56"/>
      <c r="DF58" s="53"/>
      <c r="DG58" s="53"/>
      <c r="DH58" s="53"/>
      <c r="DI58" s="53"/>
      <c r="DJ58" s="53"/>
      <c r="DK58" s="53"/>
      <c r="DL58" s="54"/>
      <c r="DM58" s="54"/>
      <c r="DN58" s="54"/>
      <c r="DO58" s="54"/>
      <c r="DP58" s="55"/>
      <c r="DQ58" s="54"/>
      <c r="DR58" s="54"/>
      <c r="DS58" s="54"/>
      <c r="DT58" s="54"/>
      <c r="DU58" s="54"/>
      <c r="DV58" s="54"/>
      <c r="DW58" s="54"/>
      <c r="DX58" s="24"/>
      <c r="EN58" s="27"/>
      <c r="EO58" s="27"/>
      <c r="EP58" s="27"/>
      <c r="EQ58" s="27"/>
      <c r="EV58" s="27"/>
      <c r="EW58" s="27"/>
      <c r="EX58" s="27"/>
      <c r="EY58" s="27"/>
      <c r="EZ58" s="27"/>
      <c r="FE58" s="27"/>
      <c r="FF58" s="27"/>
      <c r="FG58" s="27"/>
      <c r="FH58" s="27"/>
      <c r="FI58" s="27"/>
      <c r="FJ58" s="27"/>
      <c r="FK58" s="27"/>
      <c r="FL58" s="27"/>
      <c r="FM58" s="27"/>
      <c r="FO58" s="27"/>
      <c r="FP58" s="27"/>
      <c r="FV58" s="27"/>
      <c r="FX58" s="27"/>
      <c r="FZ58" s="27"/>
      <c r="GB58" s="27"/>
      <c r="GD58" s="27"/>
      <c r="GF58" s="27"/>
      <c r="GL58" s="27"/>
    </row>
    <row r="59" spans="1:368" s="52" customFormat="1" x14ac:dyDescent="0.35">
      <c r="A59" s="52" t="s">
        <v>101</v>
      </c>
      <c r="B59" s="53"/>
      <c r="C59" s="53"/>
      <c r="D59" s="53"/>
      <c r="E59" s="53"/>
      <c r="F59" s="53"/>
      <c r="G59" s="53"/>
      <c r="H59" s="53"/>
      <c r="K59" s="53"/>
      <c r="L59" s="53"/>
      <c r="M59" s="18"/>
      <c r="N59" s="53"/>
      <c r="O59" s="18"/>
      <c r="P59" s="53"/>
      <c r="Q59" s="53"/>
      <c r="AG59" s="7"/>
      <c r="AU59" s="7"/>
      <c r="AW59" s="7"/>
      <c r="AX59" s="7"/>
      <c r="AY59" s="7"/>
      <c r="BF59" s="53"/>
      <c r="BH59" s="53"/>
      <c r="BM59" s="7"/>
      <c r="BN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8"/>
      <c r="CH59" s="8"/>
      <c r="CI59" s="9"/>
      <c r="CJ59" s="10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7"/>
      <c r="CW59" s="7"/>
      <c r="CX59" s="7"/>
      <c r="CY59" s="7"/>
      <c r="CZ59" s="5"/>
      <c r="DA59" s="5"/>
      <c r="DB59" s="4"/>
      <c r="DC59" s="4"/>
      <c r="DD59" s="5"/>
      <c r="DE59" s="56"/>
      <c r="DF59" s="53"/>
      <c r="DG59" s="53"/>
      <c r="DH59" s="53"/>
      <c r="DI59" s="53"/>
      <c r="DJ59" s="53"/>
      <c r="DK59" s="53"/>
      <c r="DL59" s="54"/>
      <c r="DM59" s="54"/>
      <c r="DN59" s="54"/>
      <c r="DO59" s="54"/>
      <c r="DP59" s="55"/>
      <c r="DQ59" s="54"/>
      <c r="DR59" s="54"/>
      <c r="DS59" s="54"/>
      <c r="DT59" s="54"/>
      <c r="DU59" s="54"/>
      <c r="DV59" s="54"/>
      <c r="DW59" s="54"/>
      <c r="DX59" s="24"/>
      <c r="EN59" s="27"/>
      <c r="EO59" s="27"/>
      <c r="EP59" s="27"/>
      <c r="EQ59" s="27"/>
      <c r="EV59" s="27"/>
      <c r="EW59" s="27"/>
      <c r="EX59" s="27"/>
      <c r="EY59" s="27"/>
      <c r="EZ59" s="27"/>
      <c r="FE59" s="27"/>
      <c r="FF59" s="27"/>
      <c r="FG59" s="27"/>
      <c r="FH59" s="27"/>
      <c r="FI59" s="27"/>
      <c r="FJ59" s="27"/>
      <c r="FK59" s="27"/>
      <c r="FL59" s="27"/>
      <c r="FM59" s="27"/>
      <c r="FO59" s="27"/>
      <c r="FP59" s="27"/>
      <c r="FV59" s="27"/>
      <c r="FX59" s="27"/>
      <c r="FZ59" s="27"/>
      <c r="GB59" s="27"/>
      <c r="GD59" s="27"/>
      <c r="GF59" s="27"/>
      <c r="GL59" s="27"/>
    </row>
    <row r="60" spans="1:368" s="52" customFormat="1" x14ac:dyDescent="0.35">
      <c r="A60" s="18" t="s">
        <v>102</v>
      </c>
      <c r="B60" s="53"/>
      <c r="C60" s="53"/>
      <c r="D60" s="53"/>
      <c r="E60" s="53"/>
      <c r="F60" s="53"/>
      <c r="G60" s="53"/>
      <c r="H60" s="53"/>
      <c r="K60" s="53"/>
      <c r="L60" s="53"/>
      <c r="M60" s="18"/>
      <c r="N60" s="53"/>
      <c r="O60" s="18"/>
      <c r="P60" s="53"/>
      <c r="Q60" s="53"/>
      <c r="AG60" s="7"/>
      <c r="AU60" s="7"/>
      <c r="AW60" s="7"/>
      <c r="AX60" s="7"/>
      <c r="AY60" s="7"/>
      <c r="BF60" s="53"/>
      <c r="BH60" s="53"/>
      <c r="BM60" s="7"/>
      <c r="BN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8"/>
      <c r="CH60" s="8"/>
      <c r="CI60" s="9"/>
      <c r="CJ60" s="10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7"/>
      <c r="CW60" s="7"/>
      <c r="CX60" s="7"/>
      <c r="CY60" s="7"/>
      <c r="CZ60" s="5"/>
      <c r="DA60" s="5"/>
      <c r="DB60" s="4"/>
      <c r="DC60" s="4"/>
      <c r="DD60" s="5"/>
      <c r="DE60" s="56"/>
      <c r="DF60" s="53"/>
      <c r="DG60" s="53"/>
      <c r="DH60" s="53"/>
      <c r="DI60" s="53"/>
      <c r="DJ60" s="53"/>
      <c r="DK60" s="53"/>
      <c r="DL60" s="54"/>
      <c r="DM60" s="54"/>
      <c r="DN60" s="54"/>
      <c r="DO60" s="54"/>
      <c r="DP60" s="55"/>
      <c r="DQ60" s="54"/>
      <c r="DR60" s="54"/>
      <c r="DS60" s="54"/>
      <c r="DT60" s="54"/>
      <c r="DU60" s="54"/>
      <c r="DV60" s="54"/>
      <c r="DW60" s="54"/>
      <c r="DX60" s="24"/>
      <c r="EN60" s="27"/>
      <c r="EO60" s="27"/>
      <c r="EP60" s="27"/>
      <c r="EQ60" s="27"/>
      <c r="EV60" s="27"/>
      <c r="EW60" s="27"/>
      <c r="EX60" s="27"/>
      <c r="EY60" s="27"/>
      <c r="EZ60" s="27"/>
      <c r="FE60" s="27"/>
      <c r="FF60" s="27"/>
      <c r="FG60" s="27"/>
      <c r="FH60" s="27"/>
      <c r="FI60" s="27"/>
      <c r="FJ60" s="27"/>
      <c r="FK60" s="27"/>
      <c r="FL60" s="27"/>
      <c r="FM60" s="27"/>
      <c r="FO60" s="27"/>
      <c r="FP60" s="27"/>
      <c r="FV60" s="27"/>
      <c r="FX60" s="27"/>
      <c r="FZ60" s="27"/>
      <c r="GB60" s="27"/>
      <c r="GD60" s="27"/>
      <c r="GF60" s="27"/>
      <c r="GL60" s="27"/>
    </row>
    <row r="61" spans="1:368" s="52" customFormat="1" x14ac:dyDescent="0.35">
      <c r="A61" s="52" t="s">
        <v>126</v>
      </c>
      <c r="B61" s="53"/>
      <c r="C61" s="53"/>
      <c r="D61" s="53"/>
      <c r="E61" s="53"/>
      <c r="F61" s="53"/>
      <c r="G61" s="53"/>
      <c r="H61" s="53"/>
      <c r="K61" s="53"/>
      <c r="L61" s="53"/>
      <c r="M61" s="18"/>
      <c r="N61" s="53"/>
      <c r="O61" s="18"/>
      <c r="P61" s="53"/>
      <c r="Q61" s="53"/>
      <c r="AG61" s="7"/>
      <c r="AU61" s="7"/>
      <c r="AW61" s="7"/>
      <c r="AX61" s="7"/>
      <c r="AY61" s="7"/>
      <c r="BF61" s="53"/>
      <c r="BH61" s="53"/>
      <c r="BM61" s="7"/>
      <c r="BN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8"/>
      <c r="CH61" s="8"/>
      <c r="CI61" s="9"/>
      <c r="CJ61" s="10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7"/>
      <c r="CW61" s="7"/>
      <c r="CX61" s="7"/>
      <c r="CY61" s="7"/>
      <c r="CZ61" s="5"/>
      <c r="DA61" s="5"/>
      <c r="DB61" s="4"/>
      <c r="DC61" s="4"/>
      <c r="DD61" s="5"/>
      <c r="DE61" s="56"/>
      <c r="DF61" s="53"/>
      <c r="DG61" s="53"/>
      <c r="DH61" s="53"/>
      <c r="DI61" s="53"/>
      <c r="DJ61" s="53"/>
      <c r="DK61" s="53"/>
      <c r="DL61" s="54"/>
      <c r="DM61" s="54"/>
      <c r="DN61" s="54"/>
      <c r="DO61" s="54"/>
      <c r="DP61" s="55"/>
      <c r="DQ61" s="54"/>
      <c r="DR61" s="54"/>
      <c r="DS61" s="54"/>
      <c r="DT61" s="54"/>
      <c r="DU61" s="54"/>
      <c r="DV61" s="54"/>
      <c r="DW61" s="54"/>
      <c r="DX61" s="24"/>
      <c r="EN61" s="27"/>
      <c r="EO61" s="27"/>
      <c r="EP61" s="27"/>
      <c r="EQ61" s="27"/>
      <c r="EV61" s="27"/>
      <c r="EW61" s="27"/>
      <c r="EX61" s="27"/>
      <c r="EY61" s="27"/>
      <c r="EZ61" s="27"/>
      <c r="FE61" s="27"/>
      <c r="FF61" s="27"/>
      <c r="FG61" s="27"/>
      <c r="FH61" s="27"/>
      <c r="FI61" s="27"/>
      <c r="FJ61" s="27"/>
      <c r="FK61" s="27"/>
      <c r="FL61" s="27"/>
      <c r="FM61" s="27"/>
      <c r="FO61" s="27"/>
      <c r="FP61" s="27"/>
      <c r="FV61" s="27"/>
      <c r="FX61" s="27"/>
      <c r="FZ61" s="27"/>
      <c r="GB61" s="27"/>
      <c r="GD61" s="27"/>
      <c r="GF61" s="27"/>
      <c r="GL61" s="27"/>
    </row>
    <row r="62" spans="1:368" s="52" customFormat="1" x14ac:dyDescent="0.35">
      <c r="A62" s="52" t="s">
        <v>105</v>
      </c>
      <c r="B62" s="53"/>
      <c r="C62" s="53"/>
      <c r="D62" s="53"/>
      <c r="E62" s="53"/>
      <c r="F62" s="53"/>
      <c r="G62" s="53"/>
      <c r="H62" s="53"/>
      <c r="K62" s="53"/>
      <c r="L62" s="53"/>
      <c r="M62" s="18"/>
      <c r="N62" s="53"/>
      <c r="O62" s="18"/>
      <c r="P62" s="53"/>
      <c r="Q62" s="53"/>
      <c r="AG62" s="7"/>
      <c r="AU62" s="7"/>
      <c r="AW62" s="7"/>
      <c r="AX62" s="7"/>
      <c r="AY62" s="7"/>
      <c r="BF62" s="53"/>
      <c r="BH62" s="53"/>
      <c r="BM62" s="7"/>
      <c r="BN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8"/>
      <c r="CH62" s="8"/>
      <c r="CI62" s="9"/>
      <c r="CJ62" s="10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7"/>
      <c r="CW62" s="7"/>
      <c r="CX62" s="7"/>
      <c r="CY62" s="7"/>
      <c r="CZ62" s="5"/>
      <c r="DA62" s="5"/>
      <c r="DB62" s="4"/>
      <c r="DC62" s="4"/>
      <c r="DD62" s="5"/>
      <c r="DE62" s="56"/>
      <c r="DF62" s="53"/>
      <c r="DG62" s="53"/>
      <c r="DH62" s="53"/>
      <c r="DI62" s="53"/>
      <c r="DJ62" s="53"/>
      <c r="DK62" s="53"/>
      <c r="DL62" s="54"/>
      <c r="DM62" s="54"/>
      <c r="DN62" s="54"/>
      <c r="DO62" s="54"/>
      <c r="DP62" s="55"/>
      <c r="DQ62" s="54"/>
      <c r="DR62" s="54"/>
      <c r="DS62" s="54"/>
      <c r="DT62" s="54"/>
      <c r="DU62" s="54"/>
      <c r="DV62" s="54"/>
      <c r="DW62" s="54"/>
      <c r="DX62" s="24"/>
      <c r="EN62" s="27"/>
      <c r="EO62" s="27"/>
      <c r="EP62" s="27"/>
      <c r="EQ62" s="27"/>
      <c r="EV62" s="27"/>
      <c r="EW62" s="27"/>
      <c r="EX62" s="27"/>
      <c r="EY62" s="27"/>
      <c r="EZ62" s="27"/>
      <c r="FE62" s="27"/>
      <c r="FF62" s="27"/>
      <c r="FG62" s="27"/>
      <c r="FH62" s="27"/>
      <c r="FI62" s="27"/>
      <c r="FJ62" s="27"/>
      <c r="FK62" s="27"/>
      <c r="FL62" s="27"/>
      <c r="FM62" s="27"/>
      <c r="FO62" s="27"/>
      <c r="FP62" s="27"/>
      <c r="FV62" s="27"/>
      <c r="FX62" s="27"/>
      <c r="FZ62" s="27"/>
      <c r="GB62" s="27"/>
      <c r="GD62" s="27"/>
      <c r="GF62" s="27"/>
      <c r="GL62" s="27"/>
    </row>
    <row r="63" spans="1:368" s="52" customFormat="1" x14ac:dyDescent="0.35">
      <c r="A63" s="52" t="s">
        <v>172</v>
      </c>
      <c r="B63" s="53"/>
      <c r="C63" s="53"/>
      <c r="D63" s="53"/>
      <c r="E63" s="53"/>
      <c r="F63" s="53"/>
      <c r="G63" s="53"/>
      <c r="H63" s="53"/>
      <c r="K63" s="53"/>
      <c r="L63" s="53"/>
      <c r="M63" s="18"/>
      <c r="N63" s="53"/>
      <c r="O63" s="18"/>
      <c r="P63" s="53"/>
      <c r="Q63" s="53"/>
      <c r="AG63" s="7"/>
      <c r="AU63" s="7"/>
      <c r="AW63" s="7"/>
      <c r="AX63" s="7"/>
      <c r="AY63" s="7"/>
      <c r="BF63" s="53"/>
      <c r="BH63" s="53"/>
      <c r="BM63" s="7"/>
      <c r="BN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8"/>
      <c r="CH63" s="8"/>
      <c r="CI63" s="9"/>
      <c r="CJ63" s="10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7"/>
      <c r="CW63" s="7"/>
      <c r="CX63" s="7"/>
      <c r="CY63" s="7"/>
      <c r="CZ63" s="5"/>
      <c r="DA63" s="5"/>
      <c r="DB63" s="4"/>
      <c r="DC63" s="4"/>
      <c r="DD63" s="5"/>
      <c r="DE63" s="56"/>
      <c r="DF63" s="53"/>
      <c r="DG63" s="53"/>
      <c r="DH63" s="53"/>
      <c r="DI63" s="53"/>
      <c r="DJ63" s="53"/>
      <c r="DK63" s="53"/>
      <c r="DL63" s="54"/>
      <c r="DM63" s="54"/>
      <c r="DN63" s="54"/>
      <c r="DO63" s="54"/>
      <c r="DP63" s="55"/>
      <c r="DQ63" s="54"/>
      <c r="DR63" s="54"/>
      <c r="DS63" s="54"/>
      <c r="DT63" s="54"/>
      <c r="DU63" s="54"/>
      <c r="DV63" s="54"/>
      <c r="DW63" s="54"/>
      <c r="DX63" s="24"/>
      <c r="EN63" s="27"/>
      <c r="EO63" s="27"/>
      <c r="EP63" s="27"/>
      <c r="EQ63" s="27"/>
      <c r="EV63" s="27"/>
      <c r="EW63" s="27"/>
      <c r="EX63" s="27"/>
      <c r="EY63" s="27"/>
      <c r="EZ63" s="27"/>
      <c r="FE63" s="27"/>
      <c r="FF63" s="27"/>
      <c r="FG63" s="27"/>
      <c r="FH63" s="27"/>
      <c r="FI63" s="27"/>
      <c r="FJ63" s="27"/>
      <c r="FK63" s="27"/>
      <c r="FL63" s="27"/>
      <c r="FM63" s="27"/>
      <c r="FO63" s="27"/>
      <c r="FP63" s="27"/>
      <c r="FV63" s="27"/>
      <c r="FX63" s="27"/>
      <c r="FZ63" s="27"/>
      <c r="GB63" s="27"/>
      <c r="GD63" s="27"/>
      <c r="GF63" s="27"/>
      <c r="GL63" s="27"/>
    </row>
    <row r="64" spans="1:368" s="52" customFormat="1" x14ac:dyDescent="0.35">
      <c r="A64" s="52" t="s">
        <v>108</v>
      </c>
      <c r="B64" s="53"/>
      <c r="C64" s="53"/>
      <c r="D64" s="53"/>
      <c r="E64" s="53"/>
      <c r="F64" s="53"/>
      <c r="G64" s="53"/>
      <c r="H64" s="53"/>
      <c r="K64" s="53"/>
      <c r="L64" s="53"/>
      <c r="M64" s="18"/>
      <c r="N64" s="53"/>
      <c r="O64" s="18"/>
      <c r="P64" s="53"/>
      <c r="Q64" s="53"/>
      <c r="AG64" s="7"/>
      <c r="AU64" s="7"/>
      <c r="AW64" s="7"/>
      <c r="AX64" s="7"/>
      <c r="AY64" s="7"/>
      <c r="BF64" s="53"/>
      <c r="BH64" s="53"/>
      <c r="BM64" s="7"/>
      <c r="BN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8"/>
      <c r="CH64" s="8"/>
      <c r="CI64" s="9"/>
      <c r="CJ64" s="10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7"/>
      <c r="CW64" s="7"/>
      <c r="CX64" s="7"/>
      <c r="CY64" s="7"/>
      <c r="CZ64" s="5"/>
      <c r="DA64" s="5"/>
      <c r="DB64" s="4"/>
      <c r="DC64" s="4"/>
      <c r="DD64" s="5"/>
      <c r="DE64" s="56"/>
      <c r="DF64" s="53"/>
      <c r="DG64" s="53"/>
      <c r="DH64" s="53"/>
      <c r="DI64" s="53"/>
      <c r="DJ64" s="53"/>
      <c r="DK64" s="53"/>
      <c r="DL64" s="54"/>
      <c r="DM64" s="54"/>
      <c r="DN64" s="54"/>
      <c r="DO64" s="54"/>
      <c r="DP64" s="55"/>
      <c r="DQ64" s="54"/>
      <c r="DR64" s="54"/>
      <c r="DS64" s="54"/>
      <c r="DT64" s="54"/>
      <c r="DU64" s="54"/>
      <c r="DV64" s="54"/>
      <c r="DW64" s="54"/>
      <c r="DX64" s="24"/>
      <c r="EN64" s="27"/>
      <c r="EO64" s="27"/>
      <c r="EP64" s="27"/>
      <c r="EQ64" s="27"/>
      <c r="EV64" s="27"/>
      <c r="EW64" s="27"/>
      <c r="EX64" s="27"/>
      <c r="EY64" s="27"/>
      <c r="EZ64" s="27"/>
      <c r="FE64" s="27"/>
      <c r="FF64" s="27"/>
      <c r="FG64" s="27"/>
      <c r="FH64" s="27"/>
      <c r="FI64" s="27"/>
      <c r="FJ64" s="27"/>
      <c r="FK64" s="27"/>
      <c r="FL64" s="27"/>
      <c r="FM64" s="27"/>
      <c r="FO64" s="27"/>
      <c r="FP64" s="27"/>
      <c r="FV64" s="27"/>
      <c r="FX64" s="27"/>
      <c r="FZ64" s="27"/>
      <c r="GB64" s="27"/>
      <c r="GD64" s="27"/>
      <c r="GF64" s="27"/>
      <c r="GL64" s="27"/>
    </row>
    <row r="65" spans="1:194" s="52" customFormat="1" x14ac:dyDescent="0.35">
      <c r="A65" s="52" t="s">
        <v>129</v>
      </c>
      <c r="B65" s="53"/>
      <c r="C65" s="53"/>
      <c r="D65" s="53"/>
      <c r="E65" s="53"/>
      <c r="F65" s="53"/>
      <c r="G65" s="53"/>
      <c r="H65" s="53"/>
      <c r="K65" s="53"/>
      <c r="L65" s="53"/>
      <c r="M65" s="18"/>
      <c r="N65" s="53"/>
      <c r="O65" s="18"/>
      <c r="P65" s="53"/>
      <c r="Q65" s="53"/>
      <c r="AG65" s="7"/>
      <c r="AU65" s="7"/>
      <c r="AW65" s="7"/>
      <c r="AX65" s="7"/>
      <c r="AY65" s="7"/>
      <c r="BF65" s="53"/>
      <c r="BH65" s="53"/>
      <c r="BM65" s="7"/>
      <c r="BN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8"/>
      <c r="CH65" s="8"/>
      <c r="CI65" s="9"/>
      <c r="CJ65" s="10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7"/>
      <c r="CW65" s="7"/>
      <c r="CX65" s="7"/>
      <c r="CY65" s="7"/>
      <c r="CZ65" s="5"/>
      <c r="DA65" s="5"/>
      <c r="DB65" s="4"/>
      <c r="DC65" s="4"/>
      <c r="DD65" s="5"/>
      <c r="DE65" s="56"/>
      <c r="DF65" s="53"/>
      <c r="DG65" s="53"/>
      <c r="DH65" s="53"/>
      <c r="DI65" s="53"/>
      <c r="DJ65" s="53"/>
      <c r="DK65" s="53"/>
      <c r="DL65" s="54"/>
      <c r="DM65" s="54"/>
      <c r="DN65" s="54"/>
      <c r="DO65" s="54"/>
      <c r="DP65" s="55"/>
      <c r="DQ65" s="54"/>
      <c r="DR65" s="54"/>
      <c r="DS65" s="54"/>
      <c r="DT65" s="54"/>
      <c r="DU65" s="54"/>
      <c r="DV65" s="54"/>
      <c r="DW65" s="54"/>
      <c r="DX65" s="24"/>
      <c r="EN65" s="27"/>
      <c r="EO65" s="27"/>
      <c r="EP65" s="27"/>
      <c r="EQ65" s="27"/>
      <c r="EV65" s="27"/>
      <c r="EW65" s="27"/>
      <c r="EX65" s="27"/>
      <c r="EY65" s="27"/>
      <c r="EZ65" s="27"/>
      <c r="FE65" s="27"/>
      <c r="FF65" s="27"/>
      <c r="FG65" s="27"/>
      <c r="FH65" s="27"/>
      <c r="FI65" s="27"/>
      <c r="FJ65" s="27"/>
      <c r="FK65" s="27"/>
      <c r="FL65" s="27"/>
      <c r="FM65" s="27"/>
      <c r="FO65" s="27"/>
      <c r="FP65" s="27"/>
      <c r="FV65" s="27"/>
      <c r="FX65" s="27"/>
      <c r="FZ65" s="27"/>
      <c r="GB65" s="27"/>
      <c r="GD65" s="27"/>
      <c r="GF65" s="27"/>
      <c r="GL65" s="27"/>
    </row>
    <row r="66" spans="1:194" x14ac:dyDescent="0.35">
      <c r="A66" s="52" t="s">
        <v>174</v>
      </c>
      <c r="I66" s="2"/>
      <c r="M66" s="18"/>
      <c r="O66" s="18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7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7"/>
      <c r="AV66" s="2"/>
      <c r="AW66" s="7"/>
      <c r="AX66" s="7"/>
      <c r="AY66" s="7"/>
      <c r="AZ66" s="2"/>
      <c r="BB66" s="2"/>
      <c r="BC66" s="2"/>
      <c r="BD66" s="2"/>
      <c r="BE66" s="2"/>
      <c r="BG66" s="2"/>
      <c r="BI66" s="2"/>
      <c r="BJ66" s="2"/>
      <c r="BK66" s="2"/>
      <c r="BL66" s="2"/>
      <c r="BM66" s="7"/>
      <c r="BN66" s="7"/>
      <c r="BO66" s="2"/>
      <c r="BP66" s="2"/>
      <c r="BR66" s="7"/>
      <c r="BT66" s="7"/>
      <c r="BV66" s="7"/>
      <c r="BX66" s="7"/>
      <c r="BY66" s="7"/>
      <c r="BZ66" s="7"/>
      <c r="CA66" s="7"/>
      <c r="CB66" s="7"/>
      <c r="CC66" s="7"/>
      <c r="CD66" s="7"/>
      <c r="CE66" s="7"/>
      <c r="CF66" s="7"/>
    </row>
    <row r="67" spans="1:194" x14ac:dyDescent="0.35">
      <c r="A67" s="52" t="s">
        <v>132</v>
      </c>
      <c r="M67" s="18"/>
      <c r="O67" s="18"/>
      <c r="AQ67" s="2"/>
      <c r="AR67" s="2"/>
      <c r="AS67" s="2"/>
      <c r="AT67" s="2"/>
      <c r="AU67" s="7"/>
      <c r="AV67" s="2"/>
      <c r="AW67" s="7"/>
      <c r="AX67" s="7"/>
      <c r="AY67" s="7"/>
      <c r="AZ67" s="2"/>
      <c r="BB67" s="2"/>
      <c r="BC67" s="2"/>
      <c r="BD67" s="2"/>
      <c r="BE67" s="2"/>
      <c r="BG67" s="2"/>
      <c r="BI67" s="2"/>
      <c r="BJ67" s="2"/>
      <c r="BK67" s="2"/>
      <c r="BL67" s="2"/>
      <c r="BM67" s="7"/>
      <c r="BN67" s="7"/>
      <c r="BO67" s="2"/>
      <c r="BP67" s="2"/>
      <c r="BR67" s="7"/>
      <c r="BT67" s="7"/>
      <c r="BV67" s="7"/>
      <c r="BX67" s="7"/>
      <c r="BY67" s="7"/>
      <c r="BZ67" s="7"/>
      <c r="CA67" s="7"/>
      <c r="CB67" s="7"/>
      <c r="CC67" s="7"/>
      <c r="CD67" s="7"/>
      <c r="CE67" s="7"/>
      <c r="CF67" s="7"/>
    </row>
    <row r="68" spans="1:194" x14ac:dyDescent="0.35">
      <c r="A68" s="52" t="s">
        <v>157</v>
      </c>
      <c r="M68" s="18"/>
      <c r="O68" s="18"/>
      <c r="AQ68" s="2"/>
      <c r="AR68" s="2"/>
      <c r="AS68" s="2"/>
      <c r="AT68" s="2"/>
      <c r="AU68" s="7"/>
      <c r="AV68" s="2"/>
      <c r="AW68" s="7"/>
      <c r="AX68" s="7"/>
      <c r="AY68" s="7"/>
      <c r="AZ68" s="2"/>
      <c r="BB68" s="2"/>
      <c r="BC68" s="2"/>
      <c r="BD68" s="2"/>
      <c r="BE68" s="2"/>
      <c r="BG68" s="2"/>
      <c r="BI68" s="2"/>
      <c r="BJ68" s="2"/>
      <c r="BK68" s="2"/>
      <c r="BL68" s="2"/>
      <c r="BM68" s="7"/>
      <c r="BN68" s="7"/>
      <c r="BO68" s="2"/>
      <c r="BP68" s="2"/>
      <c r="BR68" s="7"/>
      <c r="BT68" s="7"/>
      <c r="BV68" s="7"/>
      <c r="BX68" s="7"/>
      <c r="BY68" s="7"/>
      <c r="BZ68" s="7"/>
      <c r="CA68" s="7"/>
      <c r="CB68" s="7"/>
      <c r="CC68" s="7"/>
      <c r="CD68" s="7"/>
      <c r="CE68" s="7"/>
      <c r="CF68" s="7"/>
    </row>
    <row r="69" spans="1:194" x14ac:dyDescent="0.35">
      <c r="A69" s="52" t="s">
        <v>175</v>
      </c>
      <c r="M69" s="18"/>
      <c r="O69" s="18"/>
      <c r="AQ69" s="2"/>
      <c r="AR69" s="2"/>
      <c r="AS69" s="2"/>
      <c r="AT69" s="2"/>
      <c r="AU69" s="7"/>
      <c r="AV69" s="2"/>
      <c r="AW69" s="7"/>
      <c r="AX69" s="7"/>
      <c r="AY69" s="7"/>
      <c r="AZ69" s="2"/>
      <c r="BB69" s="2"/>
      <c r="BC69" s="2"/>
      <c r="BD69" s="2"/>
      <c r="BE69" s="2"/>
      <c r="BG69" s="2"/>
      <c r="BI69" s="2"/>
      <c r="BJ69" s="2"/>
      <c r="BK69" s="2"/>
      <c r="BL69" s="2"/>
      <c r="BM69" s="7"/>
      <c r="BN69" s="7"/>
      <c r="BO69" s="2"/>
      <c r="BP69" s="2"/>
      <c r="BR69" s="7"/>
      <c r="BT69" s="7"/>
      <c r="BV69" s="7"/>
      <c r="BX69" s="7"/>
      <c r="BY69" s="7"/>
      <c r="BZ69" s="7"/>
      <c r="CA69" s="7"/>
      <c r="CB69" s="7"/>
      <c r="CC69" s="7"/>
      <c r="CD69" s="7"/>
      <c r="CE69" s="7"/>
      <c r="CF69" s="7"/>
    </row>
    <row r="70" spans="1:194" x14ac:dyDescent="0.35">
      <c r="A70" s="52" t="s">
        <v>171</v>
      </c>
      <c r="M70" s="18"/>
      <c r="O70" s="18"/>
      <c r="AQ70" s="2"/>
      <c r="AR70" s="2"/>
      <c r="AS70" s="2"/>
      <c r="AT70" s="2"/>
      <c r="AU70" s="7"/>
      <c r="AV70" s="2"/>
      <c r="AW70" s="7"/>
      <c r="AX70" s="7"/>
      <c r="AY70" s="7"/>
      <c r="AZ70" s="2"/>
      <c r="BB70" s="2"/>
      <c r="BC70" s="2"/>
      <c r="BD70" s="2"/>
      <c r="BE70" s="2"/>
      <c r="BG70" s="2"/>
      <c r="BI70" s="2"/>
      <c r="BJ70" s="2"/>
      <c r="BK70" s="2"/>
      <c r="BL70" s="2"/>
      <c r="BM70" s="7"/>
      <c r="BN70" s="7"/>
      <c r="BO70" s="2"/>
      <c r="BP70" s="2"/>
      <c r="BR70" s="7"/>
      <c r="BT70" s="7"/>
      <c r="BV70" s="7"/>
      <c r="BX70" s="7"/>
      <c r="BY70" s="7"/>
      <c r="BZ70" s="7"/>
      <c r="CA70" s="7"/>
      <c r="CB70" s="7"/>
      <c r="CC70" s="7"/>
      <c r="CD70" s="7"/>
      <c r="CE70" s="7"/>
      <c r="CF70" s="7"/>
    </row>
    <row r="71" spans="1:194" x14ac:dyDescent="0.35">
      <c r="A71" s="52" t="s">
        <v>163</v>
      </c>
      <c r="M71" s="18"/>
      <c r="O71" s="18"/>
      <c r="AQ71" s="2"/>
      <c r="AR71" s="2"/>
      <c r="AS71" s="2"/>
      <c r="AT71" s="2"/>
      <c r="AU71" s="7"/>
      <c r="AV71" s="2"/>
      <c r="AW71" s="7"/>
      <c r="AX71" s="7"/>
      <c r="AY71" s="7"/>
      <c r="AZ71" s="2"/>
      <c r="BB71" s="2"/>
      <c r="BC71" s="2"/>
      <c r="BD71" s="2"/>
      <c r="BE71" s="2"/>
      <c r="BG71" s="2"/>
      <c r="BI71" s="2"/>
      <c r="BJ71" s="2"/>
      <c r="BK71" s="2"/>
      <c r="BL71" s="2"/>
      <c r="BM71" s="7"/>
      <c r="BN71" s="7"/>
      <c r="BO71" s="2"/>
      <c r="BP71" s="2"/>
      <c r="BR71" s="7"/>
      <c r="BT71" s="7"/>
      <c r="BV71" s="7"/>
      <c r="BX71" s="7"/>
      <c r="BY71" s="7"/>
      <c r="BZ71" s="7"/>
      <c r="CA71" s="7"/>
      <c r="CB71" s="7"/>
      <c r="CC71" s="7"/>
      <c r="CD71" s="7"/>
      <c r="CE71" s="7"/>
      <c r="CF71" s="7"/>
    </row>
    <row r="72" spans="1:194" x14ac:dyDescent="0.35">
      <c r="A72" s="52" t="s">
        <v>169</v>
      </c>
      <c r="M72" s="18"/>
      <c r="O72" s="18"/>
      <c r="AQ72" s="2"/>
      <c r="AR72" s="2"/>
      <c r="AS72" s="2"/>
      <c r="AT72" s="2"/>
      <c r="AU72" s="7"/>
      <c r="AV72" s="2"/>
      <c r="AW72" s="7"/>
      <c r="AX72" s="7"/>
      <c r="AY72" s="7"/>
      <c r="AZ72" s="2"/>
      <c r="BB72" s="2"/>
      <c r="BC72" s="2"/>
      <c r="BD72" s="2"/>
      <c r="BE72" s="2"/>
      <c r="BG72" s="2"/>
      <c r="BI72" s="2"/>
      <c r="BJ72" s="2"/>
      <c r="BK72" s="2"/>
      <c r="BL72" s="2"/>
      <c r="BM72" s="7"/>
      <c r="BN72" s="7"/>
      <c r="BO72" s="2"/>
      <c r="BP72" s="2"/>
      <c r="BR72" s="7"/>
      <c r="BT72" s="7"/>
      <c r="BV72" s="7"/>
      <c r="BX72" s="7"/>
      <c r="BY72" s="7"/>
      <c r="BZ72" s="7"/>
      <c r="CA72" s="7"/>
      <c r="CB72" s="7"/>
      <c r="CC72" s="7"/>
      <c r="CD72" s="7"/>
      <c r="CE72" s="7"/>
      <c r="CF72" s="7"/>
    </row>
    <row r="73" spans="1:194" x14ac:dyDescent="0.35">
      <c r="A73" s="52" t="s">
        <v>170</v>
      </c>
      <c r="M73" s="18"/>
      <c r="O73" s="18"/>
      <c r="AQ73" s="2"/>
      <c r="AR73" s="2"/>
      <c r="AS73" s="2"/>
      <c r="AT73" s="2"/>
      <c r="AU73" s="7"/>
      <c r="AV73" s="2"/>
      <c r="AW73" s="7"/>
      <c r="AX73" s="7"/>
      <c r="AY73" s="7"/>
      <c r="AZ73" s="2"/>
      <c r="BB73" s="2"/>
      <c r="BC73" s="2"/>
      <c r="BD73" s="2"/>
      <c r="BE73" s="2"/>
      <c r="BG73" s="2"/>
      <c r="BI73" s="2"/>
      <c r="BJ73" s="2"/>
      <c r="BK73" s="2"/>
      <c r="BL73" s="2"/>
      <c r="BM73" s="7"/>
      <c r="BN73" s="7"/>
      <c r="BO73" s="2"/>
      <c r="BP73" s="2"/>
      <c r="BR73" s="7"/>
      <c r="BT73" s="7"/>
      <c r="BV73" s="7"/>
      <c r="BX73" s="7"/>
      <c r="BY73" s="7"/>
      <c r="BZ73" s="7"/>
      <c r="CA73" s="7"/>
      <c r="CB73" s="7"/>
      <c r="CC73" s="7"/>
      <c r="CD73" s="7"/>
      <c r="CE73" s="7"/>
      <c r="CF73" s="7"/>
    </row>
    <row r="74" spans="1:194" x14ac:dyDescent="0.35">
      <c r="M74" s="18"/>
      <c r="O74" s="18"/>
      <c r="AQ74" s="2"/>
      <c r="AR74" s="2"/>
      <c r="AS74" s="2"/>
      <c r="AT74" s="2"/>
      <c r="AU74" s="7"/>
      <c r="AV74" s="2"/>
      <c r="AW74" s="7"/>
      <c r="AX74" s="7"/>
      <c r="AY74" s="7"/>
      <c r="AZ74" s="2"/>
      <c r="BB74" s="2"/>
      <c r="BC74" s="2"/>
      <c r="BD74" s="2"/>
      <c r="BE74" s="2"/>
      <c r="BG74" s="2"/>
      <c r="BI74" s="2"/>
      <c r="BJ74" s="2"/>
      <c r="BK74" s="2"/>
      <c r="BL74" s="2"/>
      <c r="BM74" s="7"/>
      <c r="BN74" s="7"/>
      <c r="BO74" s="2"/>
      <c r="BP74" s="2"/>
      <c r="BR74" s="7"/>
      <c r="BT74" s="7"/>
      <c r="BV74" s="7"/>
      <c r="BX74" s="7"/>
      <c r="BY74" s="7"/>
      <c r="BZ74" s="7"/>
      <c r="CA74" s="7"/>
      <c r="CB74" s="7"/>
      <c r="CC74" s="7"/>
      <c r="CD74" s="7"/>
      <c r="CE74" s="7"/>
      <c r="CF74" s="7"/>
    </row>
    <row r="75" spans="1:194" x14ac:dyDescent="0.35">
      <c r="M75" s="18"/>
      <c r="O75" s="18"/>
      <c r="AQ75" s="2"/>
      <c r="AR75" s="2"/>
      <c r="AS75" s="2"/>
      <c r="AT75" s="2"/>
      <c r="AU75" s="7"/>
      <c r="AV75" s="2"/>
      <c r="AW75" s="7"/>
      <c r="AX75" s="7"/>
      <c r="AY75" s="7"/>
      <c r="AZ75" s="2"/>
      <c r="BB75" s="2"/>
      <c r="BC75" s="2"/>
      <c r="BD75" s="2"/>
      <c r="BE75" s="2"/>
      <c r="BG75" s="2"/>
      <c r="BI75" s="2"/>
      <c r="BJ75" s="2"/>
      <c r="BK75" s="2"/>
      <c r="BL75" s="2"/>
      <c r="BM75" s="7"/>
      <c r="BN75" s="7"/>
      <c r="BO75" s="2"/>
      <c r="BP75" s="2"/>
      <c r="BR75" s="7"/>
      <c r="BT75" s="7"/>
      <c r="BV75" s="7"/>
      <c r="BX75" s="7"/>
      <c r="BY75" s="7"/>
      <c r="BZ75" s="7"/>
      <c r="CA75" s="7"/>
      <c r="CB75" s="7"/>
      <c r="CC75" s="7"/>
      <c r="CD75" s="7"/>
      <c r="CE75" s="7"/>
      <c r="CF75" s="7"/>
    </row>
    <row r="76" spans="1:194" x14ac:dyDescent="0.35">
      <c r="M76" s="18"/>
      <c r="O76" s="18"/>
      <c r="AQ76" s="2"/>
      <c r="AR76" s="2"/>
      <c r="AS76" s="2"/>
      <c r="AT76" s="2"/>
      <c r="AU76" s="7"/>
      <c r="AV76" s="2"/>
      <c r="AW76" s="7"/>
      <c r="AX76" s="7"/>
      <c r="AY76" s="7"/>
      <c r="AZ76" s="2"/>
      <c r="BB76" s="2"/>
      <c r="BC76" s="2"/>
      <c r="BD76" s="2"/>
      <c r="BE76" s="2"/>
      <c r="BG76" s="2"/>
      <c r="BI76" s="2"/>
      <c r="BJ76" s="2"/>
      <c r="BK76" s="2"/>
      <c r="BL76" s="2"/>
      <c r="BM76" s="7"/>
      <c r="BN76" s="7"/>
      <c r="BO76" s="2"/>
      <c r="BP76" s="2"/>
      <c r="BR76" s="7"/>
      <c r="BT76" s="7"/>
      <c r="BV76" s="7"/>
      <c r="BX76" s="7"/>
      <c r="BY76" s="7"/>
      <c r="BZ76" s="7"/>
      <c r="CA76" s="7"/>
      <c r="CB76" s="7"/>
      <c r="CC76" s="7"/>
      <c r="CD76" s="7"/>
      <c r="CE76" s="7"/>
      <c r="CF76" s="7"/>
    </row>
    <row r="77" spans="1:194" x14ac:dyDescent="0.35">
      <c r="M77" s="18"/>
      <c r="O77" s="18"/>
      <c r="AQ77" s="2"/>
      <c r="AR77" s="2"/>
      <c r="AS77" s="2"/>
      <c r="AT77" s="2"/>
      <c r="AU77" s="7"/>
      <c r="AV77" s="2"/>
      <c r="AW77" s="7"/>
      <c r="AX77" s="7"/>
      <c r="AY77" s="7"/>
      <c r="AZ77" s="2"/>
      <c r="BB77" s="2"/>
      <c r="BC77" s="2"/>
      <c r="BD77" s="2"/>
      <c r="BE77" s="2"/>
      <c r="BG77" s="2"/>
      <c r="BI77" s="2"/>
      <c r="BJ77" s="2"/>
      <c r="BK77" s="2"/>
      <c r="BL77" s="2"/>
      <c r="BM77" s="7"/>
      <c r="BN77" s="7"/>
      <c r="BO77" s="2"/>
      <c r="BP77" s="2"/>
      <c r="BR77" s="7"/>
      <c r="BT77" s="7"/>
      <c r="BV77" s="7"/>
      <c r="BX77" s="7"/>
      <c r="BY77" s="7"/>
      <c r="BZ77" s="7"/>
      <c r="CA77" s="7"/>
      <c r="CB77" s="7"/>
      <c r="CC77" s="7"/>
      <c r="CD77" s="7"/>
      <c r="CE77" s="7"/>
      <c r="CF77" s="7"/>
    </row>
    <row r="78" spans="1:194" x14ac:dyDescent="0.35">
      <c r="M78" s="18"/>
      <c r="O78" s="18"/>
      <c r="AQ78" s="2"/>
      <c r="AR78" s="2"/>
      <c r="AS78" s="2"/>
      <c r="AT78" s="2"/>
      <c r="AU78" s="7"/>
      <c r="AV78" s="2"/>
      <c r="AW78" s="7"/>
      <c r="AX78" s="7"/>
      <c r="AY78" s="7"/>
      <c r="AZ78" s="2"/>
      <c r="BB78" s="2"/>
      <c r="BC78" s="2"/>
      <c r="BD78" s="2"/>
      <c r="BE78" s="2"/>
      <c r="BG78" s="2"/>
      <c r="BI78" s="2"/>
      <c r="BJ78" s="2"/>
      <c r="BK78" s="2"/>
      <c r="BL78" s="2"/>
      <c r="BM78" s="7"/>
      <c r="BN78" s="7"/>
      <c r="BO78" s="2"/>
      <c r="BP78" s="2"/>
      <c r="BR78" s="7"/>
      <c r="BT78" s="7"/>
      <c r="BV78" s="7"/>
      <c r="BX78" s="7"/>
      <c r="BY78" s="7"/>
      <c r="BZ78" s="7"/>
      <c r="CA78" s="7"/>
      <c r="CB78" s="7"/>
      <c r="CC78" s="7"/>
      <c r="CD78" s="7"/>
      <c r="CE78" s="7"/>
      <c r="CF78" s="7"/>
    </row>
    <row r="79" spans="1:194" x14ac:dyDescent="0.35">
      <c r="M79" s="18"/>
      <c r="O79" s="18"/>
      <c r="AQ79" s="2"/>
      <c r="AR79" s="2"/>
      <c r="AS79" s="2"/>
      <c r="AT79" s="2"/>
      <c r="AU79" s="7"/>
      <c r="AV79" s="2"/>
      <c r="AW79" s="7"/>
      <c r="AX79" s="7"/>
      <c r="AY79" s="7"/>
      <c r="AZ79" s="2"/>
      <c r="BB79" s="2"/>
      <c r="BC79" s="2"/>
      <c r="BD79" s="2"/>
      <c r="BE79" s="2"/>
      <c r="BG79" s="2"/>
      <c r="BI79" s="2"/>
      <c r="BJ79" s="2"/>
      <c r="BK79" s="2"/>
      <c r="BL79" s="2"/>
      <c r="BM79" s="7"/>
      <c r="BN79" s="7"/>
      <c r="BO79" s="2"/>
      <c r="BP79" s="2"/>
      <c r="BR79" s="7"/>
      <c r="BT79" s="7"/>
      <c r="BV79" s="7"/>
      <c r="BX79" s="7"/>
      <c r="BY79" s="7"/>
      <c r="BZ79" s="7"/>
      <c r="CA79" s="7"/>
      <c r="CB79" s="7"/>
      <c r="CC79" s="7"/>
      <c r="CD79" s="7"/>
      <c r="CE79" s="7"/>
      <c r="CF79" s="7"/>
    </row>
    <row r="80" spans="1:194" x14ac:dyDescent="0.35">
      <c r="M80" s="18"/>
      <c r="O80" s="18"/>
      <c r="AQ80" s="2"/>
      <c r="AR80" s="2"/>
      <c r="AS80" s="2"/>
      <c r="AT80" s="2"/>
      <c r="AU80" s="7"/>
      <c r="AV80" s="2"/>
      <c r="AW80" s="7"/>
      <c r="AX80" s="7"/>
      <c r="AY80" s="7"/>
      <c r="AZ80" s="2"/>
      <c r="BB80" s="2"/>
      <c r="BC80" s="2"/>
      <c r="BD80" s="2"/>
      <c r="BE80" s="2"/>
      <c r="BG80" s="2"/>
      <c r="BI80" s="2"/>
      <c r="BJ80" s="2"/>
      <c r="BK80" s="2"/>
      <c r="BL80" s="2"/>
      <c r="BM80" s="7"/>
      <c r="BN80" s="7"/>
      <c r="BO80" s="2"/>
      <c r="BP80" s="2"/>
      <c r="BR80" s="7"/>
      <c r="BT80" s="7"/>
      <c r="BV80" s="7"/>
      <c r="BX80" s="7"/>
      <c r="BY80" s="7"/>
      <c r="BZ80" s="7"/>
      <c r="CA80" s="7"/>
      <c r="CB80" s="7"/>
      <c r="CC80" s="7"/>
      <c r="CD80" s="7"/>
      <c r="CE80" s="7"/>
      <c r="CF80" s="7"/>
    </row>
    <row r="81" spans="13:84" x14ac:dyDescent="0.35">
      <c r="M81" s="18"/>
      <c r="O81" s="18"/>
      <c r="AQ81" s="2"/>
      <c r="AR81" s="2"/>
      <c r="AS81" s="2"/>
      <c r="AT81" s="2"/>
      <c r="AU81" s="7"/>
      <c r="AV81" s="2"/>
      <c r="AW81" s="7"/>
      <c r="AX81" s="7"/>
      <c r="AY81" s="7"/>
      <c r="AZ81" s="2"/>
      <c r="BB81" s="2"/>
      <c r="BC81" s="2"/>
      <c r="BD81" s="2"/>
      <c r="BE81" s="2"/>
      <c r="BG81" s="2"/>
      <c r="BI81" s="2"/>
      <c r="BJ81" s="2"/>
      <c r="BK81" s="2"/>
      <c r="BL81" s="2"/>
      <c r="BM81" s="7"/>
      <c r="BN81" s="7"/>
      <c r="BO81" s="2"/>
      <c r="BP81" s="2"/>
      <c r="BR81" s="7"/>
      <c r="BT81" s="7"/>
      <c r="BV81" s="7"/>
      <c r="BX81" s="7"/>
      <c r="BY81" s="7"/>
      <c r="BZ81" s="7"/>
      <c r="CA81" s="7"/>
      <c r="CB81" s="7"/>
      <c r="CC81" s="7"/>
      <c r="CD81" s="7"/>
      <c r="CE81" s="7"/>
      <c r="CF81" s="7"/>
    </row>
    <row r="82" spans="13:84" x14ac:dyDescent="0.35">
      <c r="M82" s="18"/>
      <c r="O82" s="18"/>
      <c r="AQ82" s="2"/>
      <c r="AR82" s="2"/>
      <c r="AS82" s="2"/>
      <c r="AT82" s="2"/>
      <c r="AU82" s="7"/>
      <c r="AV82" s="2"/>
      <c r="AW82" s="7"/>
      <c r="AX82" s="7"/>
      <c r="AY82" s="7"/>
      <c r="AZ82" s="2"/>
      <c r="BB82" s="2"/>
      <c r="BC82" s="2"/>
      <c r="BD82" s="2"/>
      <c r="BE82" s="2"/>
      <c r="BG82" s="2"/>
      <c r="BI82" s="2"/>
      <c r="BJ82" s="2"/>
      <c r="BK82" s="2"/>
      <c r="BL82" s="2"/>
      <c r="BM82" s="7"/>
      <c r="BN82" s="7"/>
      <c r="BO82" s="2"/>
      <c r="BP82" s="2"/>
      <c r="BR82" s="7"/>
      <c r="BT82" s="7"/>
      <c r="BV82" s="7"/>
      <c r="BX82" s="7"/>
      <c r="BY82" s="7"/>
      <c r="BZ82" s="7"/>
      <c r="CA82" s="7"/>
      <c r="CB82" s="7"/>
      <c r="CC82" s="7"/>
      <c r="CD82" s="7"/>
      <c r="CE82" s="7"/>
      <c r="CF82" s="7"/>
    </row>
    <row r="83" spans="13:84" x14ac:dyDescent="0.35">
      <c r="M83" s="18"/>
      <c r="O83" s="18"/>
      <c r="AQ83" s="2"/>
      <c r="AR83" s="2"/>
      <c r="AS83" s="2"/>
      <c r="AT83" s="2"/>
      <c r="AU83" s="7"/>
      <c r="AV83" s="2"/>
      <c r="AW83" s="7"/>
      <c r="AX83" s="7"/>
      <c r="AY83" s="7"/>
      <c r="AZ83" s="2"/>
      <c r="BB83" s="2"/>
      <c r="BC83" s="2"/>
      <c r="BD83" s="2"/>
      <c r="BE83" s="2"/>
      <c r="BG83" s="2"/>
      <c r="BI83" s="2"/>
      <c r="BJ83" s="2"/>
      <c r="BK83" s="2"/>
      <c r="BL83" s="2"/>
      <c r="BM83" s="7"/>
      <c r="BN83" s="7"/>
      <c r="BO83" s="2"/>
      <c r="BP83" s="2"/>
      <c r="BR83" s="7"/>
      <c r="BT83" s="7"/>
      <c r="BV83" s="7"/>
      <c r="BX83" s="7"/>
      <c r="BY83" s="7"/>
      <c r="BZ83" s="7"/>
      <c r="CA83" s="7"/>
      <c r="CB83" s="7"/>
      <c r="CC83" s="7"/>
      <c r="CD83" s="7"/>
      <c r="CE83" s="7"/>
      <c r="CF83" s="7"/>
    </row>
    <row r="84" spans="13:84" x14ac:dyDescent="0.35">
      <c r="M84" s="18"/>
      <c r="O84" s="18"/>
      <c r="AQ84" s="2"/>
      <c r="AR84" s="2"/>
      <c r="AS84" s="2"/>
      <c r="AT84" s="2"/>
      <c r="AU84" s="7"/>
      <c r="AV84" s="2"/>
      <c r="AW84" s="7"/>
      <c r="AX84" s="7"/>
      <c r="AY84" s="7"/>
      <c r="AZ84" s="2"/>
      <c r="BB84" s="2"/>
      <c r="BC84" s="2"/>
      <c r="BD84" s="2"/>
      <c r="BE84" s="2"/>
      <c r="BG84" s="2"/>
      <c r="BI84" s="2"/>
      <c r="BJ84" s="2"/>
      <c r="BK84" s="2"/>
      <c r="BL84" s="2"/>
      <c r="BM84" s="7"/>
      <c r="BN84" s="7"/>
      <c r="BO84" s="2"/>
      <c r="BP84" s="2"/>
      <c r="BR84" s="7"/>
      <c r="BT84" s="7"/>
      <c r="BV84" s="7"/>
      <c r="BX84" s="7"/>
      <c r="BY84" s="7"/>
      <c r="BZ84" s="7"/>
      <c r="CA84" s="7"/>
      <c r="CB84" s="7"/>
      <c r="CC84" s="7"/>
      <c r="CD84" s="7"/>
      <c r="CE84" s="7"/>
      <c r="CF84" s="7"/>
    </row>
    <row r="85" spans="13:84" x14ac:dyDescent="0.35">
      <c r="M85" s="18"/>
      <c r="O85" s="18"/>
      <c r="AQ85" s="2"/>
      <c r="AR85" s="2"/>
      <c r="AS85" s="2"/>
      <c r="AT85" s="2"/>
      <c r="AU85" s="7"/>
      <c r="AV85" s="2"/>
      <c r="AW85" s="7"/>
      <c r="AX85" s="7"/>
      <c r="AY85" s="7"/>
      <c r="AZ85" s="2"/>
      <c r="BB85" s="2"/>
      <c r="BC85" s="2"/>
      <c r="BD85" s="2"/>
      <c r="BE85" s="2"/>
      <c r="BG85" s="2"/>
      <c r="BI85" s="2"/>
      <c r="BJ85" s="2"/>
      <c r="BK85" s="2"/>
      <c r="BL85" s="2"/>
      <c r="BM85" s="7"/>
      <c r="BN85" s="7"/>
      <c r="BO85" s="2"/>
      <c r="BP85" s="2"/>
      <c r="BR85" s="7"/>
      <c r="BT85" s="7"/>
      <c r="BV85" s="7"/>
      <c r="BX85" s="7"/>
      <c r="BY85" s="7"/>
      <c r="BZ85" s="7"/>
      <c r="CA85" s="7"/>
      <c r="CB85" s="7"/>
      <c r="CC85" s="7"/>
      <c r="CD85" s="7"/>
      <c r="CE85" s="7"/>
      <c r="CF85" s="7"/>
    </row>
    <row r="86" spans="13:84" x14ac:dyDescent="0.35">
      <c r="M86" s="18"/>
      <c r="O86" s="18"/>
      <c r="AQ86" s="2"/>
      <c r="AR86" s="2"/>
      <c r="AS86" s="2"/>
      <c r="AT86" s="2"/>
      <c r="AU86" s="7"/>
      <c r="AV86" s="2"/>
      <c r="AW86" s="7"/>
      <c r="AX86" s="7"/>
      <c r="AY86" s="7"/>
      <c r="AZ86" s="2"/>
      <c r="BB86" s="2"/>
      <c r="BC86" s="2"/>
      <c r="BD86" s="2"/>
      <c r="BE86" s="2"/>
      <c r="BG86" s="2"/>
      <c r="BI86" s="2"/>
      <c r="BJ86" s="2"/>
      <c r="BK86" s="2"/>
      <c r="BL86" s="2"/>
      <c r="BM86" s="7"/>
      <c r="BN86" s="7"/>
      <c r="BO86" s="2"/>
      <c r="BP86" s="2"/>
      <c r="BR86" s="7"/>
      <c r="BT86" s="7"/>
      <c r="BV86" s="7"/>
      <c r="BX86" s="7"/>
      <c r="BY86" s="7"/>
      <c r="BZ86" s="7"/>
      <c r="CA86" s="7"/>
      <c r="CB86" s="7"/>
      <c r="CC86" s="7"/>
      <c r="CD86" s="7"/>
      <c r="CE86" s="7"/>
      <c r="CF86" s="7"/>
    </row>
    <row r="87" spans="13:84" x14ac:dyDescent="0.35">
      <c r="M87" s="18"/>
      <c r="O87" s="18"/>
      <c r="AQ87" s="2"/>
      <c r="AR87" s="2"/>
      <c r="AS87" s="2"/>
      <c r="AT87" s="2"/>
      <c r="AU87" s="7"/>
      <c r="AV87" s="2"/>
      <c r="AW87" s="7"/>
      <c r="AX87" s="7"/>
      <c r="AY87" s="7"/>
      <c r="AZ87" s="2"/>
      <c r="BB87" s="2"/>
      <c r="BC87" s="2"/>
      <c r="BD87" s="2"/>
      <c r="BE87" s="2"/>
      <c r="BG87" s="2"/>
      <c r="BI87" s="2"/>
      <c r="BJ87" s="2"/>
      <c r="BK87" s="2"/>
      <c r="BL87" s="2"/>
      <c r="BM87" s="7"/>
      <c r="BN87" s="7"/>
      <c r="BO87" s="2"/>
      <c r="BP87" s="2"/>
      <c r="BR87" s="7"/>
      <c r="BT87" s="7"/>
      <c r="BV87" s="7"/>
      <c r="BX87" s="7"/>
      <c r="BY87" s="7"/>
      <c r="BZ87" s="7"/>
      <c r="CA87" s="7"/>
      <c r="CB87" s="7"/>
      <c r="CC87" s="7"/>
      <c r="CD87" s="7"/>
      <c r="CE87" s="7"/>
      <c r="CF87" s="7"/>
    </row>
    <row r="88" spans="13:84" x14ac:dyDescent="0.35">
      <c r="M88" s="18"/>
      <c r="O88" s="18"/>
      <c r="AQ88" s="2"/>
      <c r="AR88" s="2"/>
      <c r="AS88" s="2"/>
      <c r="AT88" s="2"/>
      <c r="AU88" s="7"/>
      <c r="AV88" s="2"/>
      <c r="AW88" s="7"/>
      <c r="AX88" s="7"/>
      <c r="AY88" s="7"/>
      <c r="AZ88" s="2"/>
      <c r="BB88" s="2"/>
      <c r="BC88" s="2"/>
      <c r="BD88" s="2"/>
      <c r="BE88" s="2"/>
      <c r="BG88" s="2"/>
      <c r="BI88" s="2"/>
      <c r="BJ88" s="2"/>
      <c r="BK88" s="2"/>
      <c r="BL88" s="2"/>
      <c r="BM88" s="7"/>
      <c r="BN88" s="7"/>
      <c r="BO88" s="2"/>
      <c r="BP88" s="2"/>
      <c r="BR88" s="7"/>
      <c r="BT88" s="7"/>
      <c r="BV88" s="7"/>
      <c r="BX88" s="7"/>
      <c r="BY88" s="7"/>
      <c r="BZ88" s="7"/>
      <c r="CA88" s="7"/>
      <c r="CB88" s="7"/>
      <c r="CC88" s="7"/>
      <c r="CD88" s="7"/>
      <c r="CE88" s="7"/>
      <c r="CF88" s="7"/>
    </row>
    <row r="89" spans="13:84" x14ac:dyDescent="0.35">
      <c r="M89" s="18"/>
      <c r="O89" s="18"/>
      <c r="AQ89" s="2"/>
      <c r="AR89" s="2"/>
      <c r="AS89" s="2"/>
      <c r="AT89" s="2"/>
      <c r="AU89" s="7"/>
      <c r="AV89" s="2"/>
      <c r="AW89" s="7"/>
      <c r="AX89" s="7"/>
      <c r="AY89" s="7"/>
      <c r="AZ89" s="2"/>
      <c r="BB89" s="2"/>
      <c r="BC89" s="2"/>
      <c r="BD89" s="2"/>
      <c r="BE89" s="2"/>
      <c r="BG89" s="2"/>
      <c r="BI89" s="2"/>
      <c r="BJ89" s="2"/>
      <c r="BK89" s="2"/>
      <c r="BL89" s="2"/>
      <c r="BM89" s="7"/>
      <c r="BN89" s="7"/>
      <c r="BO89" s="2"/>
      <c r="BP89" s="2"/>
      <c r="BR89" s="7"/>
      <c r="BT89" s="7"/>
      <c r="BV89" s="7"/>
      <c r="BX89" s="7"/>
      <c r="BY89" s="7"/>
      <c r="BZ89" s="7"/>
      <c r="CA89" s="7"/>
      <c r="CB89" s="7"/>
      <c r="CC89" s="7"/>
      <c r="CD89" s="7"/>
      <c r="CE89" s="7"/>
      <c r="CF89" s="7"/>
    </row>
    <row r="90" spans="13:84" x14ac:dyDescent="0.35">
      <c r="M90" s="18"/>
      <c r="O90" s="18"/>
      <c r="AQ90" s="2"/>
      <c r="AR90" s="2"/>
      <c r="AS90" s="2"/>
      <c r="AT90" s="2"/>
      <c r="AU90" s="7"/>
      <c r="AV90" s="2"/>
      <c r="AW90" s="7"/>
      <c r="AX90" s="7"/>
      <c r="AY90" s="7"/>
      <c r="AZ90" s="2"/>
      <c r="BB90" s="2"/>
      <c r="BC90" s="2"/>
      <c r="BD90" s="2"/>
      <c r="BE90" s="2"/>
      <c r="BG90" s="2"/>
      <c r="BI90" s="2"/>
      <c r="BJ90" s="2"/>
      <c r="BK90" s="2"/>
      <c r="BL90" s="2"/>
      <c r="BM90" s="7"/>
      <c r="BN90" s="7"/>
      <c r="BO90" s="2"/>
      <c r="BP90" s="2"/>
      <c r="BR90" s="7"/>
      <c r="BT90" s="7"/>
      <c r="BV90" s="7"/>
      <c r="BX90" s="7"/>
      <c r="BY90" s="7"/>
      <c r="BZ90" s="7"/>
      <c r="CA90" s="7"/>
      <c r="CB90" s="7"/>
      <c r="CC90" s="7"/>
      <c r="CD90" s="7"/>
      <c r="CE90" s="7"/>
      <c r="CF90" s="7"/>
    </row>
    <row r="91" spans="13:84" x14ac:dyDescent="0.35">
      <c r="M91" s="18"/>
      <c r="O91" s="18"/>
      <c r="AQ91" s="2"/>
      <c r="AR91" s="2"/>
      <c r="AS91" s="2"/>
      <c r="AT91" s="2"/>
      <c r="AU91" s="7"/>
      <c r="AV91" s="2"/>
      <c r="AW91" s="7"/>
      <c r="AX91" s="7"/>
      <c r="AY91" s="7"/>
      <c r="AZ91" s="2"/>
      <c r="BB91" s="2"/>
      <c r="BC91" s="2"/>
      <c r="BD91" s="2"/>
      <c r="BE91" s="2"/>
      <c r="BG91" s="2"/>
      <c r="BI91" s="2"/>
      <c r="BJ91" s="2"/>
      <c r="BK91" s="2"/>
      <c r="BL91" s="2"/>
      <c r="BM91" s="7"/>
      <c r="BN91" s="7"/>
      <c r="BO91" s="2"/>
      <c r="BP91" s="2"/>
      <c r="BR91" s="7"/>
      <c r="BT91" s="7"/>
      <c r="BV91" s="7"/>
      <c r="BX91" s="7"/>
      <c r="BY91" s="7"/>
      <c r="BZ91" s="7"/>
      <c r="CA91" s="7"/>
      <c r="CB91" s="7"/>
      <c r="CC91" s="7"/>
      <c r="CD91" s="7"/>
      <c r="CE91" s="7"/>
      <c r="CF91" s="7"/>
    </row>
    <row r="92" spans="13:84" x14ac:dyDescent="0.35">
      <c r="AQ92" s="2"/>
      <c r="AR92" s="2"/>
      <c r="AS92" s="2"/>
      <c r="AT92" s="2"/>
      <c r="AU92" s="7"/>
      <c r="AV92" s="2"/>
      <c r="AW92" s="7"/>
      <c r="AX92" s="7"/>
      <c r="AY92" s="7"/>
      <c r="AZ92" s="2"/>
      <c r="BB92" s="2"/>
      <c r="BC92" s="2"/>
      <c r="BD92" s="2"/>
      <c r="BE92" s="2"/>
      <c r="BG92" s="2"/>
      <c r="BI92" s="2"/>
      <c r="BJ92" s="2"/>
      <c r="BK92" s="2"/>
      <c r="BL92" s="2"/>
      <c r="BM92" s="7"/>
      <c r="BN92" s="7"/>
      <c r="BO92" s="2"/>
      <c r="BP92" s="2"/>
      <c r="BR92" s="7"/>
      <c r="BT92" s="7"/>
      <c r="BV92" s="7"/>
      <c r="BX92" s="7"/>
      <c r="BY92" s="7"/>
      <c r="BZ92" s="7"/>
      <c r="CA92" s="7"/>
      <c r="CB92" s="7"/>
      <c r="CC92" s="7"/>
      <c r="CD92" s="7"/>
      <c r="CE92" s="7"/>
      <c r="CF92" s="7"/>
    </row>
    <row r="93" spans="13:84" x14ac:dyDescent="0.35">
      <c r="AQ93" s="2"/>
      <c r="AR93" s="2"/>
      <c r="AS93" s="2"/>
      <c r="AT93" s="2"/>
      <c r="AU93" s="7"/>
      <c r="AV93" s="2"/>
      <c r="AW93" s="7"/>
      <c r="AX93" s="7"/>
      <c r="AY93" s="7"/>
      <c r="AZ93" s="2"/>
      <c r="BB93" s="2"/>
      <c r="BC93" s="2"/>
      <c r="BD93" s="2"/>
      <c r="BE93" s="2"/>
      <c r="BG93" s="2"/>
      <c r="BI93" s="2"/>
      <c r="BJ93" s="2"/>
      <c r="BK93" s="2"/>
      <c r="BL93" s="2"/>
      <c r="BM93" s="7"/>
      <c r="BN93" s="7"/>
      <c r="BO93" s="2"/>
      <c r="BP93" s="2"/>
      <c r="BR93" s="7"/>
      <c r="BT93" s="7"/>
      <c r="BV93" s="7"/>
      <c r="BX93" s="7"/>
      <c r="BY93" s="7"/>
      <c r="BZ93" s="7"/>
      <c r="CA93" s="7"/>
      <c r="CB93" s="7"/>
      <c r="CC93" s="7"/>
      <c r="CD93" s="7"/>
      <c r="CE93" s="7"/>
      <c r="CF93" s="7"/>
    </row>
    <row r="94" spans="13:84" x14ac:dyDescent="0.35">
      <c r="AQ94" s="2"/>
      <c r="AR94" s="2"/>
      <c r="AS94" s="2"/>
      <c r="AT94" s="2"/>
      <c r="AU94" s="7"/>
      <c r="AV94" s="2"/>
      <c r="AW94" s="7"/>
      <c r="AX94" s="7"/>
      <c r="AY94" s="7"/>
      <c r="AZ94" s="2"/>
      <c r="BB94" s="2"/>
      <c r="BC94" s="2"/>
      <c r="BD94" s="2"/>
      <c r="BE94" s="2"/>
      <c r="BG94" s="2"/>
      <c r="BI94" s="2"/>
      <c r="BJ94" s="2"/>
      <c r="BK94" s="2"/>
      <c r="BL94" s="2"/>
      <c r="BM94" s="7"/>
      <c r="BN94" s="7"/>
      <c r="BO94" s="2"/>
      <c r="BP94" s="2"/>
      <c r="BR94" s="7"/>
      <c r="BT94" s="7"/>
      <c r="BV94" s="7"/>
      <c r="BX94" s="7"/>
      <c r="BY94" s="7"/>
      <c r="BZ94" s="7"/>
      <c r="CA94" s="7"/>
      <c r="CB94" s="7"/>
      <c r="CC94" s="7"/>
      <c r="CD94" s="7"/>
      <c r="CE94" s="7"/>
      <c r="CF94" s="7"/>
    </row>
    <row r="95" spans="13:84" x14ac:dyDescent="0.35">
      <c r="AQ95" s="2"/>
      <c r="AR95" s="2"/>
      <c r="AS95" s="2"/>
      <c r="AT95" s="2"/>
      <c r="AU95" s="7"/>
      <c r="AV95" s="2"/>
      <c r="AW95" s="7"/>
      <c r="AX95" s="7"/>
      <c r="AY95" s="7"/>
      <c r="AZ95" s="2"/>
      <c r="BB95" s="2"/>
      <c r="BC95" s="2"/>
      <c r="BD95" s="2"/>
      <c r="BE95" s="2"/>
      <c r="BG95" s="2"/>
      <c r="BI95" s="2"/>
      <c r="BJ95" s="2"/>
      <c r="BK95" s="2"/>
      <c r="BL95" s="2"/>
      <c r="BM95" s="7"/>
      <c r="BN95" s="7"/>
      <c r="BO95" s="2"/>
      <c r="BP95" s="2"/>
      <c r="BR95" s="7"/>
      <c r="BT95" s="7"/>
      <c r="BV95" s="7"/>
      <c r="BX95" s="7"/>
      <c r="BY95" s="7"/>
      <c r="BZ95" s="7"/>
      <c r="CA95" s="7"/>
      <c r="CB95" s="7"/>
      <c r="CC95" s="7"/>
      <c r="CD95" s="7"/>
      <c r="CE95" s="7"/>
      <c r="CF95" s="7"/>
    </row>
    <row r="96" spans="13:84" x14ac:dyDescent="0.35">
      <c r="AQ96" s="2"/>
      <c r="AR96" s="2"/>
      <c r="AS96" s="2"/>
      <c r="AT96" s="2"/>
      <c r="AU96" s="7"/>
      <c r="AV96" s="2"/>
      <c r="AW96" s="7"/>
      <c r="AX96" s="7"/>
      <c r="AY96" s="7"/>
      <c r="AZ96" s="2"/>
      <c r="BB96" s="2"/>
      <c r="BC96" s="2"/>
      <c r="BD96" s="2"/>
      <c r="BE96" s="2"/>
      <c r="BG96" s="2"/>
      <c r="BI96" s="2"/>
      <c r="BJ96" s="2"/>
      <c r="BK96" s="2"/>
      <c r="BL96" s="2"/>
      <c r="BM96" s="7"/>
      <c r="BN96" s="7"/>
      <c r="BO96" s="2"/>
      <c r="BP96" s="2"/>
      <c r="BR96" s="7"/>
      <c r="BT96" s="7"/>
      <c r="BV96" s="7"/>
      <c r="BX96" s="7"/>
      <c r="BY96" s="7"/>
      <c r="BZ96" s="7"/>
      <c r="CA96" s="7"/>
      <c r="CB96" s="7"/>
      <c r="CC96" s="7"/>
      <c r="CD96" s="7"/>
      <c r="CE96" s="7"/>
      <c r="CF96" s="7"/>
    </row>
    <row r="97" spans="43:84" x14ac:dyDescent="0.35">
      <c r="AQ97" s="2"/>
      <c r="AR97" s="2"/>
      <c r="AS97" s="2"/>
      <c r="AT97" s="2"/>
      <c r="AU97" s="7"/>
      <c r="AV97" s="2"/>
      <c r="AW97" s="7"/>
      <c r="AX97" s="7"/>
      <c r="AY97" s="7"/>
      <c r="AZ97" s="2"/>
      <c r="BB97" s="2"/>
      <c r="BC97" s="2"/>
      <c r="BD97" s="2"/>
      <c r="BE97" s="2"/>
      <c r="BG97" s="2"/>
      <c r="BI97" s="2"/>
      <c r="BJ97" s="2"/>
      <c r="BK97" s="2"/>
      <c r="BL97" s="2"/>
      <c r="BM97" s="7"/>
      <c r="BN97" s="7"/>
      <c r="BO97" s="2"/>
      <c r="BP97" s="2"/>
      <c r="BR97" s="7"/>
      <c r="BT97" s="7"/>
      <c r="BV97" s="7"/>
      <c r="BX97" s="7"/>
      <c r="BY97" s="7"/>
      <c r="BZ97" s="7"/>
      <c r="CA97" s="7"/>
      <c r="CB97" s="7"/>
      <c r="CC97" s="7"/>
      <c r="CD97" s="7"/>
      <c r="CE97" s="7"/>
      <c r="CF97" s="7"/>
    </row>
    <row r="98" spans="43:84" x14ac:dyDescent="0.35">
      <c r="AQ98" s="2"/>
      <c r="AR98" s="2"/>
      <c r="AS98" s="2"/>
      <c r="AT98" s="2"/>
      <c r="AU98" s="7"/>
      <c r="AV98" s="2"/>
      <c r="AW98" s="7"/>
      <c r="AX98" s="7"/>
      <c r="AY98" s="7"/>
      <c r="AZ98" s="2"/>
      <c r="BB98" s="2"/>
      <c r="BC98" s="2"/>
      <c r="BD98" s="2"/>
      <c r="BE98" s="2"/>
      <c r="BG98" s="2"/>
      <c r="BI98" s="2"/>
      <c r="BJ98" s="2"/>
      <c r="BK98" s="2"/>
      <c r="BL98" s="2"/>
      <c r="BM98" s="7"/>
      <c r="BN98" s="7"/>
      <c r="BO98" s="2"/>
      <c r="BP98" s="2"/>
      <c r="BR98" s="7"/>
      <c r="BT98" s="7"/>
      <c r="BV98" s="7"/>
      <c r="BX98" s="7"/>
      <c r="BY98" s="7"/>
      <c r="BZ98" s="7"/>
      <c r="CA98" s="7"/>
      <c r="CB98" s="7"/>
      <c r="CC98" s="7"/>
      <c r="CD98" s="7"/>
      <c r="CE98" s="7"/>
      <c r="CF98" s="7"/>
    </row>
    <row r="99" spans="43:84" x14ac:dyDescent="0.35">
      <c r="AQ99" s="2"/>
      <c r="AR99" s="2"/>
      <c r="AS99" s="2"/>
      <c r="AT99" s="2"/>
      <c r="AU99" s="7"/>
      <c r="AV99" s="2"/>
      <c r="AW99" s="7"/>
      <c r="AX99" s="7"/>
      <c r="AY99" s="7"/>
      <c r="AZ99" s="2"/>
      <c r="BB99" s="2"/>
      <c r="BC99" s="2"/>
      <c r="BD99" s="2"/>
      <c r="BE99" s="2"/>
      <c r="BG99" s="2"/>
      <c r="BI99" s="2"/>
      <c r="BJ99" s="2"/>
      <c r="BK99" s="2"/>
      <c r="BL99" s="2"/>
      <c r="BM99" s="7"/>
      <c r="BN99" s="7"/>
      <c r="BO99" s="2"/>
      <c r="BP99" s="2"/>
      <c r="BR99" s="7"/>
      <c r="BT99" s="7"/>
      <c r="BV99" s="7"/>
      <c r="BX99" s="7"/>
      <c r="BY99" s="7"/>
      <c r="BZ99" s="7"/>
      <c r="CA99" s="7"/>
      <c r="CB99" s="7"/>
      <c r="CC99" s="7"/>
      <c r="CD99" s="7"/>
      <c r="CE99" s="7"/>
      <c r="CF99" s="7"/>
    </row>
    <row r="100" spans="43:84" x14ac:dyDescent="0.35">
      <c r="AQ100" s="2"/>
      <c r="AR100" s="2"/>
      <c r="AS100" s="2"/>
      <c r="AT100" s="2"/>
      <c r="AU100" s="7"/>
      <c r="AV100" s="2"/>
      <c r="AW100" s="7"/>
      <c r="AX100" s="7"/>
      <c r="AY100" s="7"/>
      <c r="AZ100" s="2"/>
      <c r="BB100" s="2"/>
      <c r="BC100" s="2"/>
      <c r="BD100" s="2"/>
      <c r="BE100" s="2"/>
      <c r="BG100" s="2"/>
      <c r="BI100" s="2"/>
      <c r="BJ100" s="2"/>
      <c r="BK100" s="2"/>
      <c r="BL100" s="2"/>
      <c r="BM100" s="7"/>
      <c r="BN100" s="7"/>
      <c r="BO100" s="2"/>
      <c r="BP100" s="2"/>
      <c r="BR100" s="7"/>
      <c r="BT100" s="7"/>
      <c r="BV100" s="7"/>
      <c r="BX100" s="7"/>
      <c r="BY100" s="7"/>
      <c r="BZ100" s="7"/>
      <c r="CA100" s="7"/>
      <c r="CB100" s="7"/>
      <c r="CC100" s="7"/>
      <c r="CD100" s="7"/>
      <c r="CE100" s="7"/>
      <c r="CF100" s="7"/>
    </row>
    <row r="101" spans="43:84" x14ac:dyDescent="0.35">
      <c r="AQ101" s="2"/>
      <c r="AR101" s="2"/>
      <c r="AS101" s="2"/>
      <c r="AT101" s="2"/>
      <c r="AU101" s="7"/>
      <c r="AV101" s="2"/>
      <c r="AW101" s="7"/>
      <c r="AX101" s="7"/>
      <c r="AY101" s="7"/>
      <c r="AZ101" s="2"/>
      <c r="BB101" s="2"/>
      <c r="BC101" s="2"/>
      <c r="BD101" s="2"/>
      <c r="BE101" s="2"/>
      <c r="BG101" s="2"/>
      <c r="BI101" s="2"/>
      <c r="BJ101" s="2"/>
      <c r="BK101" s="2"/>
      <c r="BL101" s="2"/>
      <c r="BM101" s="7"/>
      <c r="BN101" s="7"/>
      <c r="BO101" s="2"/>
      <c r="BP101" s="2"/>
      <c r="BR101" s="7"/>
      <c r="BT101" s="7"/>
      <c r="BV101" s="7"/>
      <c r="BX101" s="7"/>
      <c r="BY101" s="7"/>
      <c r="BZ101" s="7"/>
      <c r="CA101" s="7"/>
      <c r="CB101" s="7"/>
      <c r="CC101" s="7"/>
      <c r="CD101" s="7"/>
      <c r="CE101" s="7"/>
      <c r="CF101" s="7"/>
    </row>
    <row r="102" spans="43:84" x14ac:dyDescent="0.35">
      <c r="AQ102" s="2"/>
      <c r="AR102" s="2"/>
      <c r="AS102" s="2"/>
      <c r="AT102" s="2"/>
      <c r="AU102" s="7"/>
      <c r="AV102" s="2"/>
      <c r="AW102" s="7"/>
      <c r="AX102" s="7"/>
      <c r="AY102" s="7"/>
      <c r="AZ102" s="2"/>
      <c r="BB102" s="2"/>
      <c r="BC102" s="2"/>
      <c r="BD102" s="2"/>
      <c r="BE102" s="2"/>
      <c r="BG102" s="2"/>
      <c r="BI102" s="2"/>
      <c r="BJ102" s="2"/>
      <c r="BK102" s="2"/>
      <c r="BL102" s="2"/>
      <c r="BM102" s="7"/>
      <c r="BN102" s="7"/>
      <c r="BO102" s="2"/>
      <c r="BP102" s="2"/>
      <c r="BR102" s="7"/>
      <c r="BT102" s="7"/>
      <c r="BV102" s="7"/>
      <c r="BX102" s="7"/>
      <c r="BY102" s="7"/>
      <c r="BZ102" s="7"/>
      <c r="CA102" s="7"/>
      <c r="CB102" s="7"/>
      <c r="CC102" s="7"/>
      <c r="CD102" s="7"/>
      <c r="CE102" s="7"/>
      <c r="CF102" s="7"/>
    </row>
    <row r="103" spans="43:84" x14ac:dyDescent="0.35">
      <c r="AQ103" s="2"/>
      <c r="AR103" s="2"/>
      <c r="AS103" s="2"/>
      <c r="AT103" s="2"/>
      <c r="AU103" s="7"/>
      <c r="AV103" s="2"/>
      <c r="AW103" s="7"/>
      <c r="AX103" s="7"/>
      <c r="AY103" s="7"/>
      <c r="AZ103" s="2"/>
      <c r="BB103" s="2"/>
      <c r="BC103" s="2"/>
      <c r="BD103" s="2"/>
      <c r="BE103" s="2"/>
      <c r="BG103" s="2"/>
      <c r="BI103" s="2"/>
      <c r="BJ103" s="2"/>
      <c r="BK103" s="2"/>
      <c r="BL103" s="2"/>
      <c r="BM103" s="7"/>
      <c r="BN103" s="7"/>
      <c r="BO103" s="2"/>
      <c r="BP103" s="2"/>
      <c r="BR103" s="7"/>
      <c r="BT103" s="7"/>
      <c r="BV103" s="7"/>
      <c r="BX103" s="7"/>
      <c r="BY103" s="7"/>
      <c r="BZ103" s="7"/>
      <c r="CA103" s="7"/>
      <c r="CB103" s="7"/>
      <c r="CC103" s="7"/>
      <c r="CD103" s="7"/>
      <c r="CE103" s="7"/>
      <c r="CF103" s="7"/>
    </row>
    <row r="104" spans="43:84" x14ac:dyDescent="0.35">
      <c r="AQ104" s="2"/>
      <c r="AR104" s="2"/>
      <c r="AS104" s="2"/>
      <c r="AT104" s="2"/>
      <c r="AU104" s="7"/>
      <c r="AV104" s="2"/>
      <c r="AW104" s="7"/>
      <c r="AX104" s="7"/>
      <c r="AY104" s="7"/>
      <c r="AZ104" s="2"/>
      <c r="BB104" s="2"/>
      <c r="BC104" s="2"/>
      <c r="BD104" s="2"/>
      <c r="BE104" s="2"/>
      <c r="BG104" s="2"/>
      <c r="BI104" s="2"/>
      <c r="BJ104" s="2"/>
      <c r="BK104" s="2"/>
      <c r="BL104" s="2"/>
      <c r="BM104" s="7"/>
      <c r="BN104" s="7"/>
      <c r="BO104" s="2"/>
      <c r="BP104" s="2"/>
      <c r="BR104" s="7"/>
      <c r="BT104" s="7"/>
      <c r="BV104" s="7"/>
      <c r="BX104" s="7"/>
      <c r="BY104" s="7"/>
      <c r="BZ104" s="7"/>
      <c r="CA104" s="7"/>
      <c r="CB104" s="7"/>
      <c r="CC104" s="7"/>
      <c r="CD104" s="7"/>
      <c r="CE104" s="7"/>
      <c r="CF104" s="7"/>
    </row>
    <row r="105" spans="43:84" x14ac:dyDescent="0.35">
      <c r="AQ105" s="2"/>
      <c r="AR105" s="2"/>
      <c r="AS105" s="2"/>
      <c r="AT105" s="2"/>
      <c r="AU105" s="7"/>
      <c r="AV105" s="2"/>
      <c r="AW105" s="7"/>
      <c r="AX105" s="7"/>
      <c r="AY105" s="7"/>
      <c r="AZ105" s="2"/>
      <c r="BB105" s="2"/>
      <c r="BC105" s="2"/>
      <c r="BD105" s="2"/>
      <c r="BE105" s="2"/>
      <c r="BG105" s="2"/>
      <c r="BI105" s="2"/>
      <c r="BJ105" s="2"/>
      <c r="BK105" s="2"/>
      <c r="BL105" s="2"/>
      <c r="BM105" s="7"/>
      <c r="BN105" s="7"/>
      <c r="BO105" s="2"/>
      <c r="BP105" s="2"/>
      <c r="BR105" s="7"/>
      <c r="BT105" s="7"/>
      <c r="BV105" s="7"/>
      <c r="BX105" s="7"/>
      <c r="BY105" s="7"/>
      <c r="BZ105" s="7"/>
      <c r="CA105" s="7"/>
      <c r="CB105" s="7"/>
      <c r="CC105" s="7"/>
      <c r="CD105" s="7"/>
      <c r="CE105" s="7"/>
      <c r="CF105" s="7"/>
    </row>
    <row r="106" spans="43:84" x14ac:dyDescent="0.35">
      <c r="AQ106" s="2"/>
      <c r="AR106" s="2"/>
      <c r="AS106" s="2"/>
      <c r="AT106" s="2"/>
      <c r="AU106" s="7"/>
      <c r="AV106" s="2"/>
      <c r="AW106" s="7"/>
      <c r="AX106" s="7"/>
      <c r="AY106" s="7"/>
      <c r="AZ106" s="2"/>
      <c r="BB106" s="2"/>
      <c r="BC106" s="2"/>
      <c r="BD106" s="2"/>
      <c r="BE106" s="2"/>
      <c r="BG106" s="2"/>
      <c r="BI106" s="2"/>
      <c r="BJ106" s="2"/>
      <c r="BK106" s="2"/>
      <c r="BL106" s="2"/>
      <c r="BM106" s="7"/>
      <c r="BN106" s="7"/>
      <c r="BO106" s="2"/>
      <c r="BP106" s="2"/>
      <c r="BR106" s="7"/>
      <c r="BT106" s="7"/>
      <c r="BV106" s="7"/>
      <c r="BX106" s="7"/>
      <c r="BY106" s="7"/>
      <c r="BZ106" s="7"/>
      <c r="CA106" s="7"/>
      <c r="CB106" s="7"/>
      <c r="CC106" s="7"/>
      <c r="CD106" s="7"/>
      <c r="CE106" s="7"/>
      <c r="CF106" s="7"/>
    </row>
    <row r="107" spans="43:84" x14ac:dyDescent="0.35">
      <c r="AQ107" s="2"/>
      <c r="AR107" s="2"/>
      <c r="AS107" s="2"/>
      <c r="AT107" s="2"/>
      <c r="AU107" s="7"/>
      <c r="AV107" s="2"/>
      <c r="AW107" s="7"/>
      <c r="AX107" s="7"/>
      <c r="AY107" s="7"/>
      <c r="AZ107" s="2"/>
      <c r="BB107" s="2"/>
      <c r="BC107" s="2"/>
      <c r="BD107" s="2"/>
      <c r="BE107" s="2"/>
      <c r="BG107" s="2"/>
      <c r="BI107" s="2"/>
      <c r="BJ107" s="2"/>
      <c r="BK107" s="2"/>
      <c r="BL107" s="2"/>
      <c r="BM107" s="7"/>
      <c r="BN107" s="7"/>
      <c r="BO107" s="2"/>
      <c r="BP107" s="2"/>
      <c r="BR107" s="7"/>
      <c r="BT107" s="7"/>
      <c r="BV107" s="7"/>
      <c r="BX107" s="7"/>
      <c r="BY107" s="7"/>
      <c r="BZ107" s="7"/>
      <c r="CA107" s="7"/>
      <c r="CB107" s="7"/>
      <c r="CC107" s="7"/>
      <c r="CD107" s="7"/>
      <c r="CE107" s="7"/>
      <c r="CF107" s="7"/>
    </row>
    <row r="108" spans="43:84" x14ac:dyDescent="0.35">
      <c r="AQ108" s="2"/>
      <c r="AR108" s="2"/>
      <c r="AS108" s="2"/>
      <c r="AT108" s="2"/>
      <c r="AU108" s="7"/>
      <c r="AV108" s="2"/>
      <c r="AW108" s="7"/>
      <c r="AX108" s="7"/>
      <c r="AY108" s="7"/>
      <c r="AZ108" s="2"/>
      <c r="BB108" s="2"/>
      <c r="BC108" s="2"/>
      <c r="BD108" s="2"/>
      <c r="BE108" s="2"/>
      <c r="BG108" s="2"/>
      <c r="BI108" s="2"/>
      <c r="BJ108" s="2"/>
      <c r="BK108" s="2"/>
      <c r="BL108" s="2"/>
      <c r="BM108" s="7"/>
      <c r="BN108" s="7"/>
      <c r="BO108" s="2"/>
      <c r="BP108" s="2"/>
      <c r="BR108" s="7"/>
      <c r="BT108" s="7"/>
      <c r="BV108" s="7"/>
      <c r="BX108" s="7"/>
      <c r="BY108" s="7"/>
      <c r="BZ108" s="7"/>
      <c r="CA108" s="7"/>
      <c r="CB108" s="7"/>
      <c r="CC108" s="7"/>
      <c r="CD108" s="7"/>
      <c r="CE108" s="7"/>
      <c r="CF108" s="7"/>
    </row>
    <row r="109" spans="43:84" x14ac:dyDescent="0.35">
      <c r="AQ109" s="2"/>
      <c r="AR109" s="2"/>
      <c r="AS109" s="2"/>
      <c r="AT109" s="2"/>
      <c r="AU109" s="7"/>
      <c r="AV109" s="2"/>
      <c r="AW109" s="7"/>
      <c r="AX109" s="7"/>
      <c r="AY109" s="7"/>
      <c r="AZ109" s="2"/>
      <c r="BB109" s="2"/>
      <c r="BC109" s="2"/>
      <c r="BD109" s="2"/>
      <c r="BE109" s="2"/>
      <c r="BG109" s="2"/>
      <c r="BI109" s="2"/>
      <c r="BJ109" s="2"/>
      <c r="BK109" s="2"/>
      <c r="BL109" s="2"/>
      <c r="BM109" s="7"/>
      <c r="BN109" s="7"/>
      <c r="BO109" s="2"/>
      <c r="BP109" s="2"/>
      <c r="BR109" s="7"/>
      <c r="BT109" s="7"/>
      <c r="BV109" s="7"/>
      <c r="BX109" s="7"/>
      <c r="BY109" s="7"/>
      <c r="BZ109" s="7"/>
      <c r="CA109" s="7"/>
      <c r="CB109" s="7"/>
      <c r="CC109" s="7"/>
      <c r="CD109" s="7"/>
      <c r="CE109" s="7"/>
      <c r="CF109" s="7"/>
    </row>
    <row r="110" spans="43:84" x14ac:dyDescent="0.35">
      <c r="AQ110" s="2"/>
      <c r="AR110" s="2"/>
      <c r="AS110" s="2"/>
      <c r="AT110" s="2"/>
      <c r="AU110" s="7"/>
      <c r="AV110" s="2"/>
      <c r="AW110" s="7"/>
      <c r="AX110" s="7"/>
      <c r="AY110" s="7"/>
      <c r="AZ110" s="2"/>
      <c r="BB110" s="2"/>
      <c r="BC110" s="2"/>
      <c r="BD110" s="2"/>
      <c r="BE110" s="2"/>
      <c r="BG110" s="2"/>
      <c r="BI110" s="2"/>
      <c r="BJ110" s="2"/>
      <c r="BK110" s="2"/>
      <c r="BL110" s="2"/>
      <c r="BM110" s="7"/>
      <c r="BN110" s="7"/>
      <c r="BO110" s="2"/>
      <c r="BP110" s="2"/>
      <c r="BR110" s="7"/>
      <c r="BT110" s="7"/>
      <c r="BV110" s="7"/>
      <c r="BX110" s="7"/>
      <c r="BY110" s="7"/>
      <c r="BZ110" s="7"/>
      <c r="CA110" s="7"/>
      <c r="CB110" s="7"/>
      <c r="CC110" s="7"/>
      <c r="CD110" s="7"/>
      <c r="CE110" s="7"/>
      <c r="CF110" s="7"/>
    </row>
    <row r="111" spans="43:84" x14ac:dyDescent="0.35">
      <c r="AQ111" s="2"/>
      <c r="AR111" s="2"/>
      <c r="AS111" s="2"/>
      <c r="AT111" s="2"/>
      <c r="AU111" s="7"/>
      <c r="AV111" s="2"/>
      <c r="AW111" s="7"/>
      <c r="AX111" s="7"/>
      <c r="AY111" s="7"/>
      <c r="AZ111" s="2"/>
      <c r="BB111" s="2"/>
      <c r="BC111" s="2"/>
      <c r="BD111" s="2"/>
      <c r="BE111" s="2"/>
      <c r="BG111" s="2"/>
      <c r="BI111" s="2"/>
      <c r="BJ111" s="2"/>
      <c r="BK111" s="2"/>
      <c r="BL111" s="2"/>
      <c r="BM111" s="7"/>
      <c r="BN111" s="7"/>
      <c r="BO111" s="2"/>
      <c r="BP111" s="2"/>
      <c r="BR111" s="7"/>
      <c r="BT111" s="7"/>
      <c r="BV111" s="7"/>
      <c r="BX111" s="7"/>
      <c r="BY111" s="7"/>
      <c r="BZ111" s="7"/>
      <c r="CA111" s="7"/>
      <c r="CB111" s="7"/>
      <c r="CC111" s="7"/>
      <c r="CD111" s="7"/>
      <c r="CE111" s="7"/>
      <c r="CF111" s="7"/>
    </row>
    <row r="112" spans="43:84" x14ac:dyDescent="0.35">
      <c r="AQ112" s="2"/>
      <c r="AR112" s="2"/>
      <c r="AS112" s="2"/>
      <c r="AT112" s="2"/>
      <c r="AU112" s="7"/>
      <c r="AV112" s="2"/>
      <c r="AW112" s="7"/>
      <c r="AX112" s="7"/>
      <c r="AY112" s="7"/>
      <c r="AZ112" s="2"/>
      <c r="BB112" s="2"/>
      <c r="BC112" s="2"/>
      <c r="BD112" s="2"/>
      <c r="BE112" s="2"/>
      <c r="BG112" s="2"/>
      <c r="BI112" s="2"/>
      <c r="BJ112" s="2"/>
      <c r="BK112" s="2"/>
      <c r="BL112" s="2"/>
      <c r="BM112" s="7"/>
      <c r="BN112" s="7"/>
      <c r="BO112" s="2"/>
      <c r="BP112" s="2"/>
      <c r="BR112" s="7"/>
      <c r="BT112" s="7"/>
      <c r="BV112" s="7"/>
      <c r="BX112" s="7"/>
      <c r="BY112" s="7"/>
      <c r="BZ112" s="7"/>
      <c r="CA112" s="7"/>
      <c r="CB112" s="7"/>
      <c r="CC112" s="7"/>
      <c r="CD112" s="7"/>
      <c r="CE112" s="7"/>
      <c r="CF112" s="7"/>
    </row>
    <row r="113" spans="43:84" x14ac:dyDescent="0.35">
      <c r="AQ113" s="2"/>
      <c r="AR113" s="2"/>
      <c r="AS113" s="2"/>
      <c r="AT113" s="2"/>
      <c r="AU113" s="7"/>
      <c r="AV113" s="2"/>
      <c r="AW113" s="7"/>
      <c r="AX113" s="7"/>
      <c r="AY113" s="7"/>
      <c r="AZ113" s="2"/>
      <c r="BB113" s="2"/>
      <c r="BC113" s="2"/>
      <c r="BD113" s="2"/>
      <c r="BE113" s="2"/>
      <c r="BG113" s="2"/>
      <c r="BI113" s="2"/>
      <c r="BJ113" s="2"/>
      <c r="BK113" s="2"/>
      <c r="BL113" s="2"/>
      <c r="BM113" s="7"/>
      <c r="BN113" s="7"/>
      <c r="BO113" s="2"/>
      <c r="BP113" s="2"/>
      <c r="BR113" s="7"/>
      <c r="BT113" s="7"/>
      <c r="BV113" s="7"/>
      <c r="BX113" s="7"/>
      <c r="BY113" s="7"/>
      <c r="BZ113" s="7"/>
      <c r="CA113" s="7"/>
      <c r="CB113" s="7"/>
      <c r="CC113" s="7"/>
      <c r="CD113" s="7"/>
      <c r="CE113" s="7"/>
      <c r="CF113" s="7"/>
    </row>
    <row r="114" spans="43:84" x14ac:dyDescent="0.35">
      <c r="AQ114" s="2"/>
      <c r="AR114" s="2"/>
      <c r="AS114" s="2"/>
      <c r="AT114" s="2"/>
      <c r="AU114" s="7"/>
      <c r="AV114" s="2"/>
      <c r="AW114" s="7"/>
      <c r="AX114" s="7"/>
      <c r="AY114" s="7"/>
      <c r="AZ114" s="2"/>
      <c r="BB114" s="2"/>
      <c r="BC114" s="2"/>
      <c r="BD114" s="2"/>
      <c r="BE114" s="2"/>
      <c r="BG114" s="2"/>
      <c r="BI114" s="2"/>
      <c r="BJ114" s="2"/>
      <c r="BK114" s="2"/>
      <c r="BL114" s="2"/>
      <c r="BM114" s="7"/>
      <c r="BN114" s="7"/>
      <c r="BO114" s="2"/>
      <c r="BP114" s="2"/>
      <c r="BR114" s="7"/>
      <c r="BT114" s="7"/>
      <c r="BV114" s="7"/>
      <c r="BX114" s="7"/>
      <c r="BY114" s="7"/>
      <c r="BZ114" s="7"/>
      <c r="CA114" s="7"/>
      <c r="CB114" s="7"/>
      <c r="CC114" s="7"/>
      <c r="CD114" s="7"/>
      <c r="CE114" s="7"/>
      <c r="CF114" s="7"/>
    </row>
    <row r="115" spans="43:84" x14ac:dyDescent="0.35">
      <c r="AQ115" s="2"/>
      <c r="AR115" s="2"/>
      <c r="AS115" s="2"/>
      <c r="AT115" s="2"/>
      <c r="AU115" s="7"/>
      <c r="AV115" s="2"/>
      <c r="AW115" s="7"/>
      <c r="AX115" s="7"/>
      <c r="AY115" s="7"/>
      <c r="AZ115" s="2"/>
      <c r="BB115" s="2"/>
      <c r="BC115" s="2"/>
      <c r="BD115" s="2"/>
      <c r="BE115" s="2"/>
      <c r="BG115" s="2"/>
      <c r="BI115" s="2"/>
      <c r="BJ115" s="2"/>
      <c r="BK115" s="2"/>
      <c r="BL115" s="2"/>
      <c r="BM115" s="7"/>
      <c r="BN115" s="7"/>
      <c r="BO115" s="2"/>
      <c r="BP115" s="2"/>
      <c r="BR115" s="7"/>
      <c r="BT115" s="7"/>
      <c r="BV115" s="7"/>
      <c r="BX115" s="7"/>
      <c r="BY115" s="7"/>
      <c r="BZ115" s="7"/>
      <c r="CA115" s="7"/>
      <c r="CB115" s="7"/>
      <c r="CC115" s="7"/>
      <c r="CD115" s="7"/>
      <c r="CE115" s="7"/>
      <c r="CF115" s="7"/>
    </row>
    <row r="116" spans="43:84" x14ac:dyDescent="0.35">
      <c r="AQ116" s="2"/>
      <c r="AR116" s="2"/>
      <c r="AS116" s="2"/>
      <c r="AT116" s="2"/>
      <c r="AU116" s="7"/>
      <c r="AV116" s="2"/>
      <c r="AW116" s="7"/>
      <c r="AX116" s="7"/>
      <c r="AY116" s="7"/>
      <c r="AZ116" s="2"/>
      <c r="BB116" s="2"/>
      <c r="BC116" s="2"/>
      <c r="BD116" s="2"/>
      <c r="BE116" s="2"/>
      <c r="BG116" s="2"/>
      <c r="BI116" s="2"/>
      <c r="BJ116" s="2"/>
      <c r="BK116" s="2"/>
      <c r="BL116" s="2"/>
      <c r="BM116" s="7"/>
      <c r="BN116" s="7"/>
      <c r="BO116" s="2"/>
      <c r="BP116" s="2"/>
      <c r="BR116" s="7"/>
      <c r="BT116" s="7"/>
      <c r="BV116" s="7"/>
      <c r="BX116" s="7"/>
      <c r="BY116" s="7"/>
      <c r="BZ116" s="7"/>
      <c r="CA116" s="7"/>
      <c r="CB116" s="7"/>
      <c r="CC116" s="7"/>
      <c r="CD116" s="7"/>
      <c r="CE116" s="7"/>
      <c r="CF116" s="7"/>
    </row>
    <row r="117" spans="43:84" x14ac:dyDescent="0.35">
      <c r="AQ117" s="2"/>
      <c r="AR117" s="2"/>
      <c r="AS117" s="2"/>
      <c r="AT117" s="2"/>
      <c r="AU117" s="7"/>
      <c r="AV117" s="2"/>
      <c r="AW117" s="7"/>
      <c r="AX117" s="7"/>
      <c r="AY117" s="7"/>
      <c r="AZ117" s="2"/>
      <c r="BB117" s="2"/>
      <c r="BC117" s="2"/>
      <c r="BD117" s="2"/>
      <c r="BE117" s="2"/>
      <c r="BG117" s="2"/>
      <c r="BI117" s="2"/>
      <c r="BJ117" s="2"/>
      <c r="BK117" s="2"/>
      <c r="BL117" s="2"/>
      <c r="BM117" s="7"/>
      <c r="BN117" s="7"/>
      <c r="BO117" s="2"/>
      <c r="BP117" s="2"/>
      <c r="BR117" s="7"/>
      <c r="BT117" s="7"/>
      <c r="BV117" s="7"/>
      <c r="BX117" s="7"/>
      <c r="BY117" s="7"/>
      <c r="BZ117" s="7"/>
      <c r="CA117" s="7"/>
      <c r="CB117" s="7"/>
      <c r="CC117" s="7"/>
      <c r="CD117" s="7"/>
      <c r="CE117" s="7"/>
      <c r="CF117" s="7"/>
    </row>
    <row r="118" spans="43:84" x14ac:dyDescent="0.35">
      <c r="AQ118" s="2"/>
      <c r="AR118" s="2"/>
      <c r="AS118" s="2"/>
      <c r="AT118" s="2"/>
      <c r="AU118" s="7"/>
      <c r="AV118" s="2"/>
      <c r="AW118" s="7"/>
      <c r="AX118" s="7"/>
      <c r="AY118" s="7"/>
      <c r="AZ118" s="2"/>
      <c r="BB118" s="2"/>
      <c r="BC118" s="2"/>
      <c r="BD118" s="2"/>
      <c r="BE118" s="2"/>
      <c r="BG118" s="2"/>
      <c r="BI118" s="2"/>
      <c r="BJ118" s="2"/>
      <c r="BK118" s="2"/>
      <c r="BL118" s="2"/>
      <c r="BM118" s="7"/>
      <c r="BN118" s="7"/>
      <c r="BO118" s="2"/>
      <c r="BP118" s="2"/>
      <c r="BR118" s="7"/>
      <c r="BT118" s="7"/>
      <c r="BV118" s="7"/>
      <c r="BX118" s="7"/>
      <c r="BY118" s="7"/>
      <c r="BZ118" s="7"/>
      <c r="CA118" s="7"/>
      <c r="CB118" s="7"/>
      <c r="CC118" s="7"/>
      <c r="CD118" s="7"/>
      <c r="CE118" s="7"/>
      <c r="CF118" s="7"/>
    </row>
    <row r="119" spans="43:84" x14ac:dyDescent="0.35">
      <c r="AQ119" s="2"/>
      <c r="AR119" s="2"/>
      <c r="AS119" s="2"/>
      <c r="AT119" s="2"/>
      <c r="AU119" s="7"/>
      <c r="AV119" s="2"/>
      <c r="AW119" s="7"/>
      <c r="AX119" s="7"/>
      <c r="AY119" s="7"/>
      <c r="AZ119" s="2"/>
      <c r="BB119" s="2"/>
      <c r="BC119" s="2"/>
      <c r="BD119" s="2"/>
      <c r="BE119" s="2"/>
      <c r="BG119" s="2"/>
      <c r="BI119" s="2"/>
      <c r="BJ119" s="2"/>
      <c r="BK119" s="2"/>
      <c r="BL119" s="2"/>
      <c r="BM119" s="7"/>
      <c r="BN119" s="7"/>
      <c r="BO119" s="2"/>
      <c r="BP119" s="2"/>
      <c r="BR119" s="7"/>
      <c r="BT119" s="7"/>
      <c r="BV119" s="7"/>
      <c r="BX119" s="7"/>
      <c r="BY119" s="7"/>
      <c r="BZ119" s="7"/>
      <c r="CA119" s="7"/>
      <c r="CB119" s="7"/>
      <c r="CC119" s="7"/>
      <c r="CD119" s="7"/>
      <c r="CE119" s="7"/>
      <c r="CF119" s="7"/>
    </row>
    <row r="120" spans="43:84" x14ac:dyDescent="0.35">
      <c r="AQ120" s="2"/>
      <c r="AR120" s="2"/>
      <c r="AS120" s="2"/>
      <c r="AT120" s="2"/>
      <c r="AU120" s="7"/>
      <c r="AV120" s="2"/>
      <c r="AW120" s="7"/>
      <c r="AX120" s="7"/>
      <c r="AY120" s="7"/>
      <c r="AZ120" s="2"/>
      <c r="BB120" s="2"/>
      <c r="BC120" s="2"/>
      <c r="BD120" s="2"/>
      <c r="BE120" s="2"/>
      <c r="BG120" s="2"/>
      <c r="BI120" s="2"/>
      <c r="BJ120" s="2"/>
      <c r="BK120" s="2"/>
      <c r="BL120" s="2"/>
      <c r="BM120" s="7"/>
      <c r="BN120" s="7"/>
      <c r="BO120" s="2"/>
      <c r="BP120" s="2"/>
      <c r="BR120" s="7"/>
      <c r="BT120" s="7"/>
      <c r="BV120" s="7"/>
      <c r="BX120" s="7"/>
      <c r="BY120" s="7"/>
      <c r="BZ120" s="7"/>
      <c r="CA120" s="7"/>
      <c r="CB120" s="7"/>
      <c r="CC120" s="7"/>
      <c r="CD120" s="7"/>
      <c r="CE120" s="7"/>
      <c r="CF120" s="7"/>
    </row>
    <row r="121" spans="43:84" x14ac:dyDescent="0.35">
      <c r="AQ121" s="2"/>
      <c r="AR121" s="2"/>
      <c r="AS121" s="2"/>
      <c r="AT121" s="2"/>
      <c r="AU121" s="7"/>
      <c r="AV121" s="2"/>
      <c r="AW121" s="7"/>
      <c r="AX121" s="7"/>
      <c r="AY121" s="7"/>
      <c r="AZ121" s="2"/>
      <c r="BB121" s="2"/>
      <c r="BC121" s="2"/>
      <c r="BD121" s="2"/>
      <c r="BE121" s="2"/>
      <c r="BG121" s="2"/>
      <c r="BI121" s="2"/>
      <c r="BJ121" s="2"/>
      <c r="BK121" s="2"/>
      <c r="BL121" s="2"/>
      <c r="BM121" s="7"/>
      <c r="BN121" s="7"/>
      <c r="BO121" s="2"/>
      <c r="BP121" s="2"/>
      <c r="BR121" s="7"/>
      <c r="BT121" s="7"/>
      <c r="BV121" s="7"/>
      <c r="BX121" s="7"/>
      <c r="BY121" s="7"/>
      <c r="BZ121" s="7"/>
      <c r="CA121" s="7"/>
      <c r="CB121" s="7"/>
      <c r="CC121" s="7"/>
      <c r="CD121" s="7"/>
      <c r="CE121" s="7"/>
      <c r="CF121" s="7"/>
    </row>
    <row r="122" spans="43:84" x14ac:dyDescent="0.35">
      <c r="AQ122" s="2"/>
      <c r="AR122" s="2"/>
      <c r="AS122" s="2"/>
      <c r="AT122" s="2"/>
      <c r="AU122" s="7"/>
      <c r="AV122" s="2"/>
      <c r="AW122" s="7"/>
      <c r="AX122" s="7"/>
      <c r="AY122" s="7"/>
      <c r="AZ122" s="2"/>
      <c r="BB122" s="2"/>
      <c r="BC122" s="2"/>
      <c r="BD122" s="2"/>
      <c r="BE122" s="2"/>
      <c r="BG122" s="2"/>
      <c r="BI122" s="2"/>
      <c r="BJ122" s="2"/>
      <c r="BK122" s="2"/>
      <c r="BL122" s="2"/>
      <c r="BM122" s="7"/>
      <c r="BN122" s="7"/>
      <c r="BO122" s="2"/>
      <c r="BP122" s="2"/>
      <c r="BR122" s="7"/>
      <c r="BT122" s="7"/>
      <c r="BV122" s="7"/>
      <c r="BX122" s="7"/>
      <c r="BY122" s="7"/>
      <c r="BZ122" s="7"/>
      <c r="CA122" s="7"/>
      <c r="CB122" s="7"/>
      <c r="CC122" s="7"/>
      <c r="CD122" s="7"/>
      <c r="CE122" s="7"/>
      <c r="CF122" s="7"/>
    </row>
    <row r="123" spans="43:84" x14ac:dyDescent="0.35">
      <c r="AQ123" s="2"/>
      <c r="AR123" s="2"/>
      <c r="AS123" s="2"/>
      <c r="AT123" s="2"/>
      <c r="AU123" s="7"/>
      <c r="AV123" s="2"/>
      <c r="AW123" s="7"/>
      <c r="AX123" s="7"/>
      <c r="AY123" s="7"/>
      <c r="AZ123" s="2"/>
      <c r="BB123" s="2"/>
      <c r="BC123" s="2"/>
      <c r="BD123" s="2"/>
      <c r="BE123" s="2"/>
      <c r="BG123" s="2"/>
      <c r="BI123" s="2"/>
      <c r="BJ123" s="2"/>
      <c r="BK123" s="2"/>
      <c r="BL123" s="2"/>
      <c r="BM123" s="7"/>
      <c r="BN123" s="7"/>
      <c r="BO123" s="2"/>
      <c r="BP123" s="2"/>
      <c r="BR123" s="7"/>
      <c r="BT123" s="7"/>
      <c r="BV123" s="7"/>
      <c r="BX123" s="7"/>
      <c r="BY123" s="7"/>
      <c r="BZ123" s="7"/>
      <c r="CA123" s="7"/>
      <c r="CB123" s="7"/>
      <c r="CC123" s="7"/>
      <c r="CD123" s="7"/>
      <c r="CE123" s="7"/>
      <c r="CF123" s="7"/>
    </row>
    <row r="124" spans="43:84" x14ac:dyDescent="0.35">
      <c r="AQ124" s="2"/>
      <c r="AR124" s="2"/>
      <c r="AS124" s="2"/>
      <c r="AT124" s="2"/>
      <c r="AU124" s="7"/>
      <c r="AV124" s="2"/>
      <c r="AW124" s="7"/>
      <c r="AX124" s="7"/>
      <c r="AY124" s="7"/>
      <c r="AZ124" s="2"/>
      <c r="BB124" s="2"/>
      <c r="BC124" s="2"/>
      <c r="BD124" s="2"/>
      <c r="BE124" s="2"/>
      <c r="BG124" s="2"/>
      <c r="BI124" s="2"/>
      <c r="BJ124" s="2"/>
      <c r="BK124" s="2"/>
      <c r="BL124" s="2"/>
      <c r="BM124" s="7"/>
      <c r="BN124" s="7"/>
      <c r="BO124" s="2"/>
      <c r="BP124" s="2"/>
      <c r="BR124" s="7"/>
      <c r="BT124" s="7"/>
      <c r="BV124" s="7"/>
      <c r="BX124" s="7"/>
      <c r="BY124" s="7"/>
      <c r="BZ124" s="7"/>
      <c r="CA124" s="7"/>
      <c r="CB124" s="7"/>
      <c r="CC124" s="7"/>
      <c r="CD124" s="7"/>
      <c r="CE124" s="7"/>
      <c r="CF124" s="7"/>
    </row>
    <row r="125" spans="43:84" x14ac:dyDescent="0.35">
      <c r="AQ125" s="2"/>
      <c r="AR125" s="2"/>
      <c r="AS125" s="2"/>
      <c r="AT125" s="2"/>
      <c r="AU125" s="7"/>
      <c r="AV125" s="2"/>
      <c r="AW125" s="7"/>
      <c r="AX125" s="7"/>
      <c r="AY125" s="7"/>
      <c r="AZ125" s="2"/>
      <c r="BB125" s="2"/>
      <c r="BC125" s="2"/>
      <c r="BD125" s="2"/>
      <c r="BE125" s="2"/>
      <c r="BG125" s="2"/>
      <c r="BI125" s="2"/>
      <c r="BJ125" s="2"/>
      <c r="BK125" s="2"/>
      <c r="BL125" s="2"/>
      <c r="BM125" s="7"/>
      <c r="BN125" s="7"/>
      <c r="BO125" s="2"/>
      <c r="BP125" s="2"/>
      <c r="BR125" s="7"/>
      <c r="BT125" s="7"/>
      <c r="BV125" s="7"/>
      <c r="BX125" s="7"/>
      <c r="BY125" s="7"/>
      <c r="BZ125" s="7"/>
      <c r="CA125" s="7"/>
      <c r="CB125" s="7"/>
      <c r="CC125" s="7"/>
      <c r="CD125" s="7"/>
      <c r="CE125" s="7"/>
      <c r="CF125" s="7"/>
    </row>
    <row r="126" spans="43:84" x14ac:dyDescent="0.35">
      <c r="AQ126" s="2"/>
      <c r="AR126" s="2"/>
      <c r="AS126" s="2"/>
      <c r="AT126" s="2"/>
      <c r="AU126" s="7"/>
      <c r="AV126" s="2"/>
      <c r="AW126" s="7"/>
      <c r="AX126" s="7"/>
      <c r="AY126" s="7"/>
      <c r="AZ126" s="2"/>
      <c r="BB126" s="2"/>
      <c r="BC126" s="2"/>
      <c r="BD126" s="2"/>
      <c r="BE126" s="2"/>
      <c r="BG126" s="2"/>
      <c r="BI126" s="2"/>
      <c r="BJ126" s="2"/>
      <c r="BK126" s="2"/>
      <c r="BL126" s="2"/>
      <c r="BM126" s="7"/>
      <c r="BN126" s="7"/>
      <c r="BO126" s="2"/>
      <c r="BP126" s="2"/>
      <c r="BR126" s="7"/>
      <c r="BT126" s="7"/>
      <c r="BV126" s="7"/>
      <c r="BX126" s="7"/>
      <c r="BY126" s="7"/>
      <c r="BZ126" s="7"/>
      <c r="CA126" s="7"/>
      <c r="CB126" s="7"/>
      <c r="CC126" s="7"/>
      <c r="CD126" s="7"/>
      <c r="CE126" s="7"/>
      <c r="CF126" s="7"/>
    </row>
    <row r="127" spans="43:84" x14ac:dyDescent="0.35">
      <c r="AQ127" s="2"/>
      <c r="AR127" s="2"/>
      <c r="AS127" s="2"/>
      <c r="AT127" s="2"/>
      <c r="AU127" s="7"/>
      <c r="AV127" s="2"/>
      <c r="AW127" s="7"/>
      <c r="AX127" s="7"/>
      <c r="AY127" s="7"/>
      <c r="AZ127" s="2"/>
      <c r="BB127" s="2"/>
      <c r="BC127" s="2"/>
      <c r="BD127" s="2"/>
      <c r="BE127" s="2"/>
      <c r="BG127" s="2"/>
      <c r="BI127" s="2"/>
      <c r="BJ127" s="2"/>
      <c r="BK127" s="2"/>
      <c r="BL127" s="2"/>
      <c r="BM127" s="7"/>
      <c r="BN127" s="7"/>
      <c r="BO127" s="2"/>
      <c r="BP127" s="2"/>
      <c r="BR127" s="7"/>
      <c r="BT127" s="7"/>
      <c r="BV127" s="7"/>
      <c r="BX127" s="7"/>
      <c r="BY127" s="7"/>
      <c r="BZ127" s="7"/>
      <c r="CA127" s="7"/>
      <c r="CB127" s="7"/>
      <c r="CC127" s="7"/>
      <c r="CD127" s="7"/>
      <c r="CE127" s="7"/>
      <c r="CF127" s="7"/>
    </row>
    <row r="128" spans="43:84" x14ac:dyDescent="0.35">
      <c r="AQ128" s="2"/>
      <c r="AR128" s="2"/>
      <c r="AS128" s="2"/>
      <c r="AT128" s="2"/>
      <c r="AU128" s="7"/>
      <c r="AV128" s="2"/>
      <c r="AW128" s="7"/>
      <c r="AX128" s="7"/>
      <c r="AY128" s="7"/>
      <c r="AZ128" s="2"/>
      <c r="BB128" s="2"/>
      <c r="BC128" s="2"/>
      <c r="BD128" s="2"/>
      <c r="BE128" s="2"/>
      <c r="BG128" s="2"/>
      <c r="BI128" s="2"/>
      <c r="BJ128" s="2"/>
      <c r="BK128" s="2"/>
      <c r="BL128" s="2"/>
      <c r="BM128" s="7"/>
      <c r="BN128" s="7"/>
      <c r="BO128" s="2"/>
      <c r="BP128" s="2"/>
      <c r="BR128" s="7"/>
      <c r="BT128" s="7"/>
      <c r="BV128" s="7"/>
      <c r="BX128" s="7"/>
      <c r="BY128" s="7"/>
      <c r="BZ128" s="7"/>
      <c r="CA128" s="7"/>
      <c r="CB128" s="7"/>
      <c r="CC128" s="7"/>
      <c r="CD128" s="7"/>
      <c r="CE128" s="7"/>
      <c r="CF128" s="7"/>
    </row>
    <row r="129" spans="43:84" x14ac:dyDescent="0.35">
      <c r="AQ129" s="2"/>
      <c r="AR129" s="2"/>
      <c r="AS129" s="2"/>
      <c r="AT129" s="2"/>
      <c r="AU129" s="7"/>
      <c r="AV129" s="2"/>
      <c r="AW129" s="7"/>
      <c r="AX129" s="7"/>
      <c r="AY129" s="7"/>
      <c r="AZ129" s="2"/>
      <c r="BB129" s="2"/>
      <c r="BC129" s="2"/>
      <c r="BD129" s="2"/>
      <c r="BE129" s="2"/>
      <c r="BG129" s="2"/>
      <c r="BI129" s="2"/>
      <c r="BJ129" s="2"/>
      <c r="BK129" s="2"/>
      <c r="BL129" s="2"/>
      <c r="BM129" s="7"/>
      <c r="BN129" s="7"/>
      <c r="BO129" s="2"/>
      <c r="BP129" s="2"/>
      <c r="BR129" s="7"/>
      <c r="BT129" s="7"/>
      <c r="BV129" s="7"/>
      <c r="BX129" s="7"/>
      <c r="BY129" s="7"/>
      <c r="BZ129" s="7"/>
      <c r="CA129" s="7"/>
      <c r="CB129" s="7"/>
      <c r="CC129" s="7"/>
      <c r="CD129" s="7"/>
      <c r="CE129" s="7"/>
      <c r="CF129" s="7"/>
    </row>
    <row r="130" spans="43:84" x14ac:dyDescent="0.35">
      <c r="AQ130" s="2"/>
      <c r="AR130" s="2"/>
      <c r="AS130" s="2"/>
      <c r="AT130" s="2"/>
      <c r="AU130" s="7"/>
      <c r="AV130" s="2"/>
      <c r="AW130" s="7"/>
      <c r="AX130" s="7"/>
      <c r="AY130" s="7"/>
      <c r="AZ130" s="2"/>
      <c r="BB130" s="2"/>
      <c r="BC130" s="2"/>
      <c r="BD130" s="2"/>
      <c r="BE130" s="2"/>
      <c r="BG130" s="2"/>
      <c r="BI130" s="2"/>
      <c r="BJ130" s="2"/>
      <c r="BK130" s="2"/>
      <c r="BL130" s="2"/>
      <c r="BM130" s="7"/>
      <c r="BN130" s="7"/>
      <c r="BO130" s="2"/>
      <c r="BP130" s="2"/>
      <c r="BR130" s="7"/>
      <c r="BT130" s="7"/>
      <c r="BV130" s="7"/>
      <c r="BX130" s="7"/>
      <c r="BY130" s="7"/>
      <c r="BZ130" s="7"/>
      <c r="CA130" s="7"/>
      <c r="CB130" s="7"/>
      <c r="CC130" s="7"/>
      <c r="CD130" s="7"/>
      <c r="CE130" s="7"/>
      <c r="CF130" s="7"/>
    </row>
    <row r="131" spans="43:84" x14ac:dyDescent="0.35">
      <c r="AQ131" s="2"/>
      <c r="AR131" s="2"/>
      <c r="AS131" s="2"/>
      <c r="AT131" s="2"/>
      <c r="AU131" s="7"/>
      <c r="AV131" s="2"/>
      <c r="AW131" s="7"/>
      <c r="AX131" s="7"/>
      <c r="AY131" s="7"/>
      <c r="AZ131" s="2"/>
      <c r="BB131" s="2"/>
      <c r="BC131" s="2"/>
      <c r="BD131" s="2"/>
      <c r="BE131" s="2"/>
      <c r="BG131" s="2"/>
      <c r="BI131" s="2"/>
      <c r="BJ131" s="2"/>
      <c r="BK131" s="2"/>
      <c r="BL131" s="2"/>
      <c r="BM131" s="7"/>
      <c r="BN131" s="7"/>
      <c r="BO131" s="2"/>
      <c r="BP131" s="2"/>
      <c r="BR131" s="7"/>
      <c r="BT131" s="7"/>
      <c r="BV131" s="7"/>
      <c r="BX131" s="7"/>
      <c r="BY131" s="7"/>
      <c r="BZ131" s="7"/>
      <c r="CA131" s="7"/>
      <c r="CB131" s="7"/>
      <c r="CC131" s="7"/>
      <c r="CD131" s="7"/>
      <c r="CE131" s="7"/>
      <c r="CF131" s="7"/>
    </row>
    <row r="132" spans="43:84" x14ac:dyDescent="0.35">
      <c r="AQ132" s="2"/>
      <c r="AR132" s="2"/>
      <c r="AS132" s="2"/>
      <c r="AT132" s="2"/>
      <c r="AU132" s="7"/>
      <c r="AV132" s="2"/>
      <c r="AW132" s="7"/>
      <c r="AX132" s="7"/>
      <c r="AY132" s="7"/>
      <c r="AZ132" s="2"/>
      <c r="BB132" s="2"/>
      <c r="BC132" s="2"/>
      <c r="BD132" s="2"/>
      <c r="BE132" s="2"/>
      <c r="BG132" s="2"/>
      <c r="BI132" s="2"/>
      <c r="BJ132" s="2"/>
      <c r="BK132" s="2"/>
      <c r="BL132" s="2"/>
      <c r="BM132" s="7"/>
      <c r="BN132" s="7"/>
      <c r="BO132" s="2"/>
      <c r="BP132" s="2"/>
      <c r="BR132" s="7"/>
      <c r="BT132" s="7"/>
      <c r="BV132" s="7"/>
      <c r="BX132" s="7"/>
      <c r="BY132" s="7"/>
      <c r="BZ132" s="7"/>
      <c r="CA132" s="7"/>
      <c r="CB132" s="7"/>
      <c r="CC132" s="7"/>
      <c r="CD132" s="7"/>
      <c r="CE132" s="7"/>
      <c r="CF132" s="7"/>
    </row>
    <row r="133" spans="43:84" x14ac:dyDescent="0.35">
      <c r="AQ133" s="2"/>
      <c r="AR133" s="2"/>
      <c r="AS133" s="2"/>
      <c r="AT133" s="2"/>
      <c r="AU133" s="7"/>
      <c r="AV133" s="2"/>
      <c r="AW133" s="7"/>
      <c r="AX133" s="7"/>
      <c r="AY133" s="7"/>
      <c r="AZ133" s="2"/>
      <c r="BB133" s="2"/>
      <c r="BC133" s="2"/>
      <c r="BD133" s="2"/>
      <c r="BE133" s="2"/>
      <c r="BG133" s="2"/>
      <c r="BI133" s="2"/>
      <c r="BJ133" s="2"/>
      <c r="BK133" s="2"/>
      <c r="BL133" s="2"/>
      <c r="BM133" s="7"/>
      <c r="BN133" s="7"/>
      <c r="BO133" s="2"/>
      <c r="BP133" s="2"/>
      <c r="BR133" s="7"/>
      <c r="BT133" s="7"/>
      <c r="BV133" s="7"/>
      <c r="BX133" s="7"/>
      <c r="BY133" s="7"/>
      <c r="BZ133" s="7"/>
      <c r="CA133" s="7"/>
      <c r="CB133" s="7"/>
      <c r="CC133" s="7"/>
      <c r="CD133" s="7"/>
      <c r="CE133" s="7"/>
      <c r="CF133" s="7"/>
    </row>
    <row r="134" spans="43:84" x14ac:dyDescent="0.35">
      <c r="AQ134" s="2"/>
      <c r="AR134" s="2"/>
      <c r="AS134" s="2"/>
      <c r="AT134" s="2"/>
      <c r="AU134" s="7"/>
      <c r="AV134" s="2"/>
      <c r="AW134" s="7"/>
      <c r="AX134" s="7"/>
      <c r="AY134" s="7"/>
      <c r="AZ134" s="2"/>
      <c r="BB134" s="2"/>
      <c r="BC134" s="2"/>
      <c r="BD134" s="2"/>
      <c r="BE134" s="2"/>
      <c r="BG134" s="2"/>
      <c r="BI134" s="2"/>
      <c r="BJ134" s="2"/>
      <c r="BK134" s="2"/>
      <c r="BL134" s="2"/>
      <c r="BM134" s="7"/>
      <c r="BN134" s="7"/>
      <c r="BO134" s="2"/>
      <c r="BP134" s="2"/>
      <c r="BR134" s="7"/>
      <c r="BT134" s="7"/>
      <c r="BV134" s="7"/>
      <c r="BX134" s="7"/>
      <c r="BY134" s="7"/>
      <c r="BZ134" s="7"/>
      <c r="CA134" s="7"/>
      <c r="CB134" s="7"/>
      <c r="CC134" s="7"/>
      <c r="CD134" s="7"/>
      <c r="CE134" s="7"/>
      <c r="CF134" s="7"/>
    </row>
    <row r="135" spans="43:84" x14ac:dyDescent="0.35">
      <c r="AQ135" s="2"/>
      <c r="AR135" s="2"/>
      <c r="AS135" s="2"/>
      <c r="AT135" s="2"/>
      <c r="AU135" s="7"/>
      <c r="AV135" s="2"/>
      <c r="AW135" s="7"/>
      <c r="AX135" s="7"/>
      <c r="AY135" s="7"/>
      <c r="AZ135" s="2"/>
      <c r="BB135" s="2"/>
      <c r="BC135" s="2"/>
      <c r="BD135" s="2"/>
      <c r="BE135" s="2"/>
      <c r="BG135" s="2"/>
      <c r="BI135" s="2"/>
      <c r="BJ135" s="2"/>
      <c r="BK135" s="2"/>
      <c r="BL135" s="2"/>
      <c r="BM135" s="7"/>
      <c r="BN135" s="7"/>
      <c r="BO135" s="2"/>
      <c r="BP135" s="2"/>
      <c r="BR135" s="7"/>
      <c r="BT135" s="7"/>
      <c r="BV135" s="7"/>
      <c r="BX135" s="7"/>
      <c r="BY135" s="7"/>
      <c r="BZ135" s="7"/>
      <c r="CA135" s="7"/>
      <c r="CB135" s="7"/>
      <c r="CC135" s="7"/>
      <c r="CD135" s="7"/>
      <c r="CE135" s="7"/>
      <c r="CF135" s="7"/>
    </row>
    <row r="136" spans="43:84" x14ac:dyDescent="0.35">
      <c r="AQ136" s="2"/>
      <c r="AR136" s="2"/>
      <c r="AS136" s="2"/>
      <c r="AT136" s="2"/>
      <c r="AU136" s="7"/>
      <c r="AV136" s="2"/>
      <c r="AW136" s="7"/>
      <c r="AX136" s="7"/>
      <c r="AY136" s="7"/>
      <c r="AZ136" s="2"/>
      <c r="BB136" s="2"/>
      <c r="BC136" s="2"/>
      <c r="BD136" s="2"/>
      <c r="BE136" s="2"/>
      <c r="BG136" s="2"/>
      <c r="BI136" s="2"/>
      <c r="BJ136" s="2"/>
      <c r="BK136" s="2"/>
      <c r="BL136" s="2"/>
      <c r="BM136" s="7"/>
      <c r="BN136" s="7"/>
      <c r="BO136" s="2"/>
      <c r="BP136" s="2"/>
      <c r="BR136" s="7"/>
      <c r="BT136" s="7"/>
      <c r="BV136" s="7"/>
      <c r="BX136" s="7"/>
      <c r="BY136" s="7"/>
      <c r="BZ136" s="7"/>
      <c r="CA136" s="7"/>
      <c r="CB136" s="7"/>
      <c r="CC136" s="7"/>
      <c r="CD136" s="7"/>
      <c r="CE136" s="7"/>
      <c r="CF136" s="7"/>
    </row>
    <row r="137" spans="43:84" x14ac:dyDescent="0.35">
      <c r="AQ137" s="2"/>
      <c r="AR137" s="2"/>
      <c r="AS137" s="2"/>
      <c r="AT137" s="2"/>
      <c r="AU137" s="7"/>
      <c r="AV137" s="2"/>
      <c r="AW137" s="7"/>
      <c r="AX137" s="7"/>
      <c r="AY137" s="7"/>
      <c r="AZ137" s="2"/>
      <c r="BB137" s="2"/>
      <c r="BC137" s="2"/>
      <c r="BD137" s="2"/>
      <c r="BE137" s="2"/>
      <c r="BG137" s="2"/>
      <c r="BI137" s="2"/>
      <c r="BJ137" s="2"/>
      <c r="BK137" s="2"/>
      <c r="BL137" s="2"/>
      <c r="BM137" s="7"/>
      <c r="BN137" s="7"/>
      <c r="BO137" s="2"/>
      <c r="BP137" s="2"/>
      <c r="BR137" s="7"/>
      <c r="BT137" s="7"/>
      <c r="BV137" s="7"/>
      <c r="BX137" s="7"/>
      <c r="BY137" s="7"/>
      <c r="BZ137" s="7"/>
      <c r="CA137" s="7"/>
      <c r="CB137" s="7"/>
      <c r="CC137" s="7"/>
      <c r="CD137" s="7"/>
      <c r="CE137" s="7"/>
      <c r="CF137" s="7"/>
    </row>
    <row r="138" spans="43:84" x14ac:dyDescent="0.35">
      <c r="AQ138" s="2"/>
      <c r="AR138" s="2"/>
      <c r="AS138" s="2"/>
      <c r="AT138" s="2"/>
      <c r="AU138" s="7"/>
      <c r="AV138" s="2"/>
      <c r="AW138" s="7"/>
      <c r="AX138" s="7"/>
      <c r="AY138" s="7"/>
      <c r="AZ138" s="2"/>
      <c r="BB138" s="2"/>
      <c r="BC138" s="2"/>
      <c r="BD138" s="2"/>
      <c r="BE138" s="2"/>
      <c r="BG138" s="2"/>
      <c r="BI138" s="2"/>
      <c r="BJ138" s="2"/>
      <c r="BK138" s="2"/>
      <c r="BL138" s="2"/>
      <c r="BM138" s="7"/>
      <c r="BN138" s="7"/>
      <c r="BO138" s="2"/>
      <c r="BP138" s="2"/>
      <c r="BR138" s="7"/>
      <c r="BT138" s="7"/>
      <c r="BV138" s="7"/>
      <c r="BX138" s="7"/>
      <c r="BY138" s="7"/>
      <c r="BZ138" s="7"/>
      <c r="CA138" s="7"/>
      <c r="CB138" s="7"/>
      <c r="CC138" s="7"/>
      <c r="CD138" s="7"/>
      <c r="CE138" s="7"/>
      <c r="CF138" s="7"/>
    </row>
    <row r="139" spans="43:84" x14ac:dyDescent="0.35">
      <c r="AQ139" s="2"/>
      <c r="AR139" s="2"/>
      <c r="AS139" s="2"/>
      <c r="AT139" s="2"/>
      <c r="AU139" s="7"/>
      <c r="AV139" s="2"/>
      <c r="AW139" s="7"/>
      <c r="AX139" s="7"/>
      <c r="AY139" s="7"/>
      <c r="AZ139" s="2"/>
      <c r="BB139" s="2"/>
      <c r="BC139" s="2"/>
      <c r="BD139" s="2"/>
      <c r="BE139" s="2"/>
      <c r="BG139" s="2"/>
      <c r="BI139" s="2"/>
      <c r="BJ139" s="2"/>
      <c r="BK139" s="2"/>
      <c r="BL139" s="2"/>
      <c r="BM139" s="7"/>
      <c r="BN139" s="7"/>
      <c r="BO139" s="2"/>
      <c r="BP139" s="2"/>
      <c r="BR139" s="7"/>
      <c r="BT139" s="7"/>
      <c r="BV139" s="7"/>
      <c r="BX139" s="7"/>
      <c r="BY139" s="7"/>
      <c r="BZ139" s="7"/>
      <c r="CA139" s="7"/>
      <c r="CB139" s="7"/>
      <c r="CC139" s="7"/>
      <c r="CD139" s="7"/>
      <c r="CE139" s="7"/>
      <c r="CF139" s="7"/>
    </row>
    <row r="140" spans="43:84" x14ac:dyDescent="0.35">
      <c r="AQ140" s="2"/>
      <c r="AR140" s="2"/>
      <c r="AS140" s="2"/>
      <c r="AT140" s="2"/>
      <c r="AU140" s="7"/>
      <c r="AV140" s="2"/>
      <c r="AW140" s="7"/>
      <c r="AX140" s="7"/>
      <c r="AY140" s="7"/>
      <c r="AZ140" s="2"/>
      <c r="BB140" s="2"/>
      <c r="BC140" s="2"/>
      <c r="BD140" s="2"/>
      <c r="BE140" s="2"/>
      <c r="BG140" s="2"/>
      <c r="BI140" s="2"/>
      <c r="BJ140" s="2"/>
      <c r="BK140" s="2"/>
      <c r="BL140" s="2"/>
      <c r="BM140" s="7"/>
      <c r="BN140" s="7"/>
      <c r="BO140" s="2"/>
      <c r="BP140" s="2"/>
      <c r="BR140" s="7"/>
      <c r="BT140" s="7"/>
      <c r="BV140" s="7"/>
      <c r="BX140" s="7"/>
      <c r="BY140" s="7"/>
      <c r="BZ140" s="7"/>
      <c r="CA140" s="7"/>
      <c r="CB140" s="7"/>
      <c r="CC140" s="7"/>
      <c r="CD140" s="7"/>
      <c r="CE140" s="7"/>
      <c r="CF140" s="7"/>
    </row>
    <row r="141" spans="43:84" x14ac:dyDescent="0.35">
      <c r="AQ141" s="2"/>
      <c r="AR141" s="2"/>
      <c r="AS141" s="2"/>
      <c r="AT141" s="2"/>
      <c r="AU141" s="7"/>
      <c r="AV141" s="2"/>
      <c r="AW141" s="7"/>
      <c r="AX141" s="7"/>
      <c r="AY141" s="7"/>
      <c r="AZ141" s="2"/>
      <c r="BB141" s="2"/>
      <c r="BC141" s="2"/>
      <c r="BD141" s="2"/>
      <c r="BE141" s="2"/>
      <c r="BG141" s="2"/>
      <c r="BI141" s="2"/>
      <c r="BJ141" s="2"/>
      <c r="BK141" s="2"/>
      <c r="BL141" s="2"/>
      <c r="BM141" s="7"/>
      <c r="BN141" s="7"/>
      <c r="BO141" s="2"/>
      <c r="BP141" s="2"/>
      <c r="BR141" s="7"/>
      <c r="BT141" s="7"/>
      <c r="BV141" s="7"/>
      <c r="BX141" s="7"/>
      <c r="BY141" s="7"/>
      <c r="BZ141" s="7"/>
      <c r="CA141" s="7"/>
      <c r="CB141" s="7"/>
      <c r="CC141" s="7"/>
      <c r="CD141" s="7"/>
      <c r="CE141" s="7"/>
      <c r="CF141" s="7"/>
    </row>
    <row r="142" spans="43:84" x14ac:dyDescent="0.35">
      <c r="AQ142" s="2"/>
      <c r="AR142" s="2"/>
      <c r="AS142" s="2"/>
      <c r="AT142" s="2"/>
      <c r="AU142" s="7"/>
      <c r="AV142" s="2"/>
      <c r="AW142" s="7"/>
      <c r="AX142" s="7"/>
      <c r="AY142" s="7"/>
      <c r="AZ142" s="2"/>
      <c r="BB142" s="2"/>
      <c r="BC142" s="2"/>
      <c r="BD142" s="2"/>
      <c r="BE142" s="2"/>
      <c r="BG142" s="2"/>
      <c r="BI142" s="2"/>
      <c r="BJ142" s="2"/>
      <c r="BK142" s="2"/>
      <c r="BL142" s="2"/>
      <c r="BM142" s="7"/>
      <c r="BN142" s="7"/>
      <c r="BO142" s="2"/>
      <c r="BP142" s="2"/>
      <c r="BR142" s="7"/>
      <c r="BT142" s="7"/>
      <c r="BV142" s="7"/>
      <c r="BX142" s="7"/>
      <c r="BY142" s="7"/>
      <c r="BZ142" s="7"/>
      <c r="CA142" s="7"/>
      <c r="CB142" s="7"/>
      <c r="CC142" s="7"/>
      <c r="CD142" s="7"/>
      <c r="CE142" s="7"/>
      <c r="CF142" s="7"/>
    </row>
    <row r="143" spans="43:84" x14ac:dyDescent="0.35">
      <c r="AQ143" s="2"/>
      <c r="AR143" s="2"/>
      <c r="AS143" s="2"/>
      <c r="AT143" s="2"/>
      <c r="AU143" s="7"/>
      <c r="AV143" s="2"/>
      <c r="AW143" s="7"/>
      <c r="AX143" s="7"/>
      <c r="AY143" s="7"/>
      <c r="AZ143" s="2"/>
      <c r="BB143" s="2"/>
      <c r="BC143" s="2"/>
      <c r="BD143" s="2"/>
      <c r="BE143" s="2"/>
      <c r="BG143" s="2"/>
      <c r="BI143" s="2"/>
      <c r="BJ143" s="2"/>
      <c r="BK143" s="2"/>
      <c r="BL143" s="2"/>
      <c r="BM143" s="7"/>
      <c r="BN143" s="7"/>
      <c r="BO143" s="2"/>
      <c r="BP143" s="2"/>
      <c r="BR143" s="7"/>
      <c r="BT143" s="7"/>
      <c r="BV143" s="7"/>
      <c r="BX143" s="7"/>
      <c r="BY143" s="7"/>
      <c r="BZ143" s="7"/>
      <c r="CA143" s="7"/>
      <c r="CB143" s="7"/>
      <c r="CC143" s="7"/>
      <c r="CD143" s="7"/>
      <c r="CE143" s="7"/>
      <c r="CF143" s="7"/>
    </row>
    <row r="144" spans="43:84" x14ac:dyDescent="0.35">
      <c r="AQ144" s="2"/>
      <c r="AR144" s="2"/>
      <c r="AS144" s="2"/>
      <c r="AT144" s="2"/>
      <c r="AU144" s="7"/>
      <c r="AV144" s="2"/>
      <c r="AW144" s="7"/>
      <c r="AX144" s="7"/>
      <c r="AY144" s="7"/>
      <c r="AZ144" s="2"/>
      <c r="BB144" s="2"/>
      <c r="BC144" s="2"/>
      <c r="BD144" s="2"/>
      <c r="BE144" s="2"/>
      <c r="BG144" s="2"/>
      <c r="BI144" s="2"/>
      <c r="BJ144" s="2"/>
      <c r="BK144" s="2"/>
      <c r="BL144" s="2"/>
      <c r="BM144" s="7"/>
      <c r="BN144" s="7"/>
      <c r="BO144" s="2"/>
      <c r="BP144" s="2"/>
      <c r="BR144" s="7"/>
      <c r="BT144" s="7"/>
      <c r="BV144" s="7"/>
      <c r="BX144" s="7"/>
      <c r="BY144" s="7"/>
      <c r="BZ144" s="7"/>
      <c r="CA144" s="7"/>
      <c r="CB144" s="7"/>
      <c r="CC144" s="7"/>
      <c r="CD144" s="7"/>
      <c r="CE144" s="7"/>
      <c r="CF144" s="7"/>
    </row>
    <row r="145" spans="43:84" x14ac:dyDescent="0.35">
      <c r="AQ145" s="2"/>
      <c r="AR145" s="2"/>
      <c r="AS145" s="2"/>
      <c r="AT145" s="2"/>
      <c r="AU145" s="7"/>
      <c r="AV145" s="2"/>
      <c r="AW145" s="7"/>
      <c r="AX145" s="7"/>
      <c r="AY145" s="7"/>
      <c r="AZ145" s="2"/>
      <c r="BB145" s="2"/>
      <c r="BC145" s="2"/>
      <c r="BD145" s="2"/>
      <c r="BE145" s="2"/>
      <c r="BG145" s="2"/>
      <c r="BI145" s="2"/>
      <c r="BJ145" s="2"/>
      <c r="BK145" s="2"/>
      <c r="BL145" s="2"/>
      <c r="BM145" s="7"/>
      <c r="BN145" s="7"/>
      <c r="BO145" s="2"/>
      <c r="BP145" s="2"/>
      <c r="BR145" s="7"/>
      <c r="BT145" s="7"/>
      <c r="BV145" s="7"/>
      <c r="BX145" s="7"/>
      <c r="BY145" s="7"/>
      <c r="BZ145" s="7"/>
      <c r="CA145" s="7"/>
      <c r="CB145" s="7"/>
      <c r="CC145" s="7"/>
      <c r="CD145" s="7"/>
      <c r="CE145" s="7"/>
      <c r="CF145" s="7"/>
    </row>
    <row r="146" spans="43:84" x14ac:dyDescent="0.35">
      <c r="AQ146" s="2"/>
      <c r="AR146" s="2"/>
      <c r="AS146" s="2"/>
      <c r="AT146" s="2"/>
      <c r="AU146" s="7"/>
      <c r="AV146" s="2"/>
      <c r="AW146" s="7"/>
      <c r="AX146" s="7"/>
      <c r="AY146" s="7"/>
      <c r="AZ146" s="2"/>
      <c r="BB146" s="2"/>
      <c r="BC146" s="2"/>
      <c r="BD146" s="2"/>
      <c r="BE146" s="2"/>
      <c r="BG146" s="2"/>
      <c r="BI146" s="2"/>
      <c r="BJ146" s="2"/>
      <c r="BK146" s="2"/>
      <c r="BL146" s="2"/>
      <c r="BM146" s="7"/>
      <c r="BN146" s="7"/>
      <c r="BO146" s="2"/>
      <c r="BP146" s="2"/>
      <c r="BR146" s="7"/>
      <c r="BT146" s="7"/>
      <c r="BV146" s="7"/>
      <c r="BX146" s="7"/>
      <c r="BY146" s="7"/>
      <c r="BZ146" s="7"/>
      <c r="CA146" s="7"/>
      <c r="CB146" s="7"/>
      <c r="CC146" s="7"/>
      <c r="CD146" s="7"/>
      <c r="CE146" s="7"/>
      <c r="CF146" s="7"/>
    </row>
    <row r="147" spans="43:84" x14ac:dyDescent="0.35">
      <c r="AQ147" s="2"/>
      <c r="AR147" s="2"/>
      <c r="AS147" s="2"/>
      <c r="AT147" s="2"/>
      <c r="AU147" s="7"/>
      <c r="AV147" s="2"/>
      <c r="AW147" s="7"/>
      <c r="AX147" s="7"/>
      <c r="AY147" s="7"/>
      <c r="AZ147" s="2"/>
      <c r="BB147" s="2"/>
      <c r="BC147" s="2"/>
      <c r="BD147" s="2"/>
      <c r="BE147" s="2"/>
      <c r="BG147" s="2"/>
      <c r="BI147" s="2"/>
      <c r="BJ147" s="2"/>
      <c r="BK147" s="2"/>
      <c r="BL147" s="2"/>
      <c r="BM147" s="7"/>
      <c r="BN147" s="7"/>
      <c r="BO147" s="2"/>
      <c r="BP147" s="2"/>
      <c r="BR147" s="7"/>
      <c r="BT147" s="7"/>
      <c r="BV147" s="7"/>
      <c r="BX147" s="7"/>
      <c r="BY147" s="7"/>
      <c r="BZ147" s="7"/>
      <c r="CA147" s="7"/>
      <c r="CB147" s="7"/>
      <c r="CC147" s="7"/>
      <c r="CD147" s="7"/>
      <c r="CE147" s="7"/>
      <c r="CF147" s="7"/>
    </row>
    <row r="148" spans="43:84" x14ac:dyDescent="0.35">
      <c r="AQ148" s="2"/>
      <c r="AR148" s="2"/>
      <c r="AS148" s="2"/>
      <c r="AT148" s="2"/>
      <c r="AU148" s="7"/>
      <c r="AV148" s="2"/>
      <c r="AW148" s="7"/>
      <c r="AX148" s="7"/>
      <c r="AY148" s="7"/>
      <c r="AZ148" s="2"/>
      <c r="BB148" s="2"/>
      <c r="BC148" s="2"/>
      <c r="BD148" s="2"/>
      <c r="BE148" s="2"/>
      <c r="BG148" s="2"/>
      <c r="BI148" s="2"/>
      <c r="BJ148" s="2"/>
      <c r="BK148" s="2"/>
      <c r="BL148" s="2"/>
      <c r="BM148" s="7"/>
      <c r="BN148" s="7"/>
      <c r="BO148" s="2"/>
      <c r="BP148" s="2"/>
      <c r="BR148" s="7"/>
      <c r="BT148" s="7"/>
      <c r="BV148" s="7"/>
      <c r="BX148" s="7"/>
      <c r="BY148" s="7"/>
      <c r="BZ148" s="7"/>
      <c r="CA148" s="7"/>
      <c r="CB148" s="7"/>
      <c r="CC148" s="7"/>
      <c r="CD148" s="7"/>
      <c r="CE148" s="7"/>
      <c r="CF148" s="7"/>
    </row>
    <row r="149" spans="43:84" x14ac:dyDescent="0.35">
      <c r="AQ149" s="2"/>
      <c r="AR149" s="2"/>
      <c r="AS149" s="2"/>
      <c r="AT149" s="2"/>
      <c r="AU149" s="7"/>
      <c r="AV149" s="2"/>
      <c r="AW149" s="7"/>
      <c r="AX149" s="7"/>
      <c r="AY149" s="7"/>
      <c r="AZ149" s="2"/>
      <c r="BB149" s="2"/>
      <c r="BC149" s="2"/>
      <c r="BD149" s="2"/>
      <c r="BE149" s="2"/>
      <c r="BG149" s="2"/>
      <c r="BI149" s="2"/>
      <c r="BJ149" s="2"/>
      <c r="BK149" s="2"/>
      <c r="BL149" s="2"/>
      <c r="BM149" s="7"/>
      <c r="BN149" s="7"/>
      <c r="BO149" s="2"/>
      <c r="BP149" s="2"/>
      <c r="BR149" s="7"/>
      <c r="BT149" s="7"/>
      <c r="BV149" s="7"/>
      <c r="BX149" s="7"/>
      <c r="BY149" s="7"/>
      <c r="BZ149" s="7"/>
      <c r="CA149" s="7"/>
      <c r="CB149" s="7"/>
      <c r="CC149" s="7"/>
      <c r="CD149" s="7"/>
      <c r="CE149" s="7"/>
      <c r="CF149" s="7"/>
    </row>
    <row r="150" spans="43:84" x14ac:dyDescent="0.35">
      <c r="AQ150" s="2"/>
      <c r="AR150" s="2"/>
      <c r="AS150" s="2"/>
      <c r="AT150" s="2"/>
      <c r="AU150" s="7"/>
      <c r="AV150" s="2"/>
      <c r="AW150" s="7"/>
      <c r="AX150" s="7"/>
      <c r="AY150" s="7"/>
      <c r="AZ150" s="2"/>
      <c r="BB150" s="2"/>
      <c r="BC150" s="2"/>
      <c r="BD150" s="2"/>
      <c r="BE150" s="2"/>
      <c r="BG150" s="2"/>
      <c r="BI150" s="2"/>
      <c r="BJ150" s="2"/>
      <c r="BK150" s="2"/>
      <c r="BL150" s="2"/>
      <c r="BM150" s="7"/>
      <c r="BN150" s="7"/>
      <c r="BO150" s="2"/>
      <c r="BP150" s="2"/>
      <c r="BR150" s="7"/>
      <c r="BT150" s="7"/>
      <c r="BV150" s="7"/>
      <c r="BX150" s="7"/>
      <c r="BY150" s="7"/>
      <c r="BZ150" s="7"/>
      <c r="CA150" s="7"/>
      <c r="CB150" s="7"/>
      <c r="CC150" s="7"/>
      <c r="CD150" s="7"/>
      <c r="CE150" s="7"/>
      <c r="CF150" s="7"/>
    </row>
    <row r="151" spans="43:84" x14ac:dyDescent="0.35">
      <c r="AQ151" s="2"/>
      <c r="AR151" s="2"/>
      <c r="AS151" s="2"/>
      <c r="AT151" s="2"/>
      <c r="AU151" s="7"/>
      <c r="AV151" s="2"/>
      <c r="AW151" s="7"/>
      <c r="AX151" s="7"/>
      <c r="AY151" s="7"/>
      <c r="AZ151" s="2"/>
      <c r="BB151" s="2"/>
      <c r="BC151" s="2"/>
      <c r="BD151" s="2"/>
      <c r="BE151" s="2"/>
      <c r="BG151" s="2"/>
      <c r="BI151" s="2"/>
      <c r="BJ151" s="2"/>
      <c r="BK151" s="2"/>
      <c r="BL151" s="2"/>
      <c r="BM151" s="7"/>
      <c r="BN151" s="7"/>
      <c r="BO151" s="2"/>
      <c r="BP151" s="2"/>
      <c r="BR151" s="7"/>
      <c r="BT151" s="7"/>
      <c r="BV151" s="7"/>
      <c r="BX151" s="7"/>
      <c r="BY151" s="7"/>
      <c r="BZ151" s="7"/>
      <c r="CA151" s="7"/>
      <c r="CB151" s="7"/>
      <c r="CC151" s="7"/>
      <c r="CD151" s="7"/>
      <c r="CE151" s="7"/>
      <c r="CF151" s="7"/>
    </row>
    <row r="152" spans="43:84" x14ac:dyDescent="0.35">
      <c r="AQ152" s="2"/>
      <c r="AR152" s="2"/>
      <c r="AS152" s="2"/>
      <c r="AT152" s="2"/>
      <c r="AU152" s="7"/>
      <c r="AV152" s="2"/>
      <c r="AW152" s="7"/>
      <c r="AX152" s="7"/>
      <c r="AY152" s="7"/>
      <c r="AZ152" s="2"/>
      <c r="BB152" s="2"/>
      <c r="BC152" s="2"/>
      <c r="BD152" s="2"/>
      <c r="BE152" s="2"/>
      <c r="BG152" s="2"/>
      <c r="BI152" s="2"/>
      <c r="BJ152" s="2"/>
      <c r="BK152" s="2"/>
      <c r="BL152" s="2"/>
      <c r="BM152" s="7"/>
      <c r="BN152" s="7"/>
      <c r="BO152" s="2"/>
      <c r="BP152" s="2"/>
      <c r="BR152" s="7"/>
      <c r="BT152" s="7"/>
      <c r="BV152" s="7"/>
      <c r="BX152" s="7"/>
      <c r="BY152" s="7"/>
      <c r="BZ152" s="7"/>
      <c r="CA152" s="7"/>
      <c r="CB152" s="7"/>
      <c r="CC152" s="7"/>
      <c r="CD152" s="7"/>
      <c r="CE152" s="7"/>
      <c r="CF152" s="7"/>
    </row>
    <row r="153" spans="43:84" x14ac:dyDescent="0.35">
      <c r="AQ153" s="2"/>
      <c r="AR153" s="2"/>
      <c r="AS153" s="2"/>
      <c r="AT153" s="2"/>
      <c r="AU153" s="7"/>
      <c r="AV153" s="2"/>
      <c r="AW153" s="7"/>
      <c r="AX153" s="7"/>
      <c r="AY153" s="7"/>
      <c r="AZ153" s="2"/>
      <c r="BB153" s="2"/>
      <c r="BC153" s="2"/>
      <c r="BD153" s="2"/>
      <c r="BE153" s="2"/>
      <c r="BG153" s="2"/>
      <c r="BI153" s="2"/>
      <c r="BJ153" s="2"/>
      <c r="BK153" s="2"/>
      <c r="BL153" s="2"/>
      <c r="BM153" s="7"/>
      <c r="BN153" s="7"/>
      <c r="BO153" s="2"/>
      <c r="BP153" s="2"/>
      <c r="BR153" s="7"/>
      <c r="BT153" s="7"/>
      <c r="BV153" s="7"/>
      <c r="BX153" s="7"/>
      <c r="BY153" s="7"/>
      <c r="BZ153" s="7"/>
      <c r="CA153" s="7"/>
      <c r="CB153" s="7"/>
      <c r="CC153" s="7"/>
      <c r="CD153" s="7"/>
      <c r="CE153" s="7"/>
      <c r="CF153" s="7"/>
    </row>
    <row r="154" spans="43:84" x14ac:dyDescent="0.35">
      <c r="AQ154" s="2"/>
      <c r="AR154" s="2"/>
      <c r="AS154" s="2"/>
      <c r="AT154" s="2"/>
      <c r="AU154" s="7"/>
      <c r="AV154" s="2"/>
      <c r="AW154" s="7"/>
      <c r="AX154" s="7"/>
      <c r="AY154" s="7"/>
      <c r="AZ154" s="2"/>
      <c r="BB154" s="2"/>
      <c r="BC154" s="2"/>
      <c r="BD154" s="2"/>
      <c r="BE154" s="2"/>
      <c r="BG154" s="2"/>
      <c r="BI154" s="2"/>
      <c r="BJ154" s="2"/>
      <c r="BK154" s="2"/>
      <c r="BL154" s="2"/>
      <c r="BM154" s="7"/>
      <c r="BN154" s="7"/>
      <c r="BO154" s="2"/>
      <c r="BP154" s="2"/>
      <c r="BR154" s="7"/>
      <c r="BT154" s="7"/>
      <c r="BV154" s="7"/>
      <c r="BX154" s="7"/>
      <c r="BY154" s="7"/>
      <c r="BZ154" s="7"/>
      <c r="CA154" s="7"/>
      <c r="CB154" s="7"/>
      <c r="CC154" s="7"/>
      <c r="CD154" s="7"/>
      <c r="CE154" s="7"/>
      <c r="CF154" s="7"/>
    </row>
    <row r="155" spans="43:84" x14ac:dyDescent="0.35">
      <c r="AQ155" s="2"/>
      <c r="AR155" s="2"/>
      <c r="AS155" s="2"/>
      <c r="AT155" s="2"/>
      <c r="AU155" s="7"/>
      <c r="AV155" s="2"/>
      <c r="AW155" s="7"/>
      <c r="AX155" s="7"/>
      <c r="AY155" s="7"/>
      <c r="AZ155" s="2"/>
      <c r="BB155" s="2"/>
      <c r="BC155" s="2"/>
      <c r="BD155" s="2"/>
      <c r="BE155" s="2"/>
      <c r="BG155" s="2"/>
      <c r="BI155" s="2"/>
      <c r="BJ155" s="2"/>
      <c r="BK155" s="2"/>
      <c r="BL155" s="2"/>
      <c r="BM155" s="7"/>
      <c r="BN155" s="7"/>
      <c r="BO155" s="2"/>
      <c r="BP155" s="2"/>
      <c r="BR155" s="7"/>
      <c r="BT155" s="7"/>
      <c r="BV155" s="7"/>
      <c r="BX155" s="7"/>
      <c r="BY155" s="7"/>
      <c r="BZ155" s="7"/>
      <c r="CA155" s="7"/>
      <c r="CB155" s="7"/>
      <c r="CC155" s="7"/>
      <c r="CD155" s="7"/>
      <c r="CE155" s="7"/>
      <c r="CF155" s="7"/>
    </row>
    <row r="156" spans="43:84" x14ac:dyDescent="0.35">
      <c r="AQ156" s="2"/>
      <c r="AR156" s="2"/>
      <c r="AS156" s="2"/>
      <c r="AT156" s="2"/>
      <c r="AU156" s="7"/>
      <c r="AV156" s="2"/>
      <c r="AW156" s="7"/>
      <c r="AX156" s="7"/>
      <c r="AY156" s="7"/>
      <c r="AZ156" s="2"/>
      <c r="BB156" s="2"/>
      <c r="BC156" s="2"/>
      <c r="BD156" s="2"/>
      <c r="BE156" s="2"/>
      <c r="BG156" s="2"/>
      <c r="BI156" s="2"/>
      <c r="BJ156" s="2"/>
      <c r="BK156" s="2"/>
      <c r="BL156" s="2"/>
      <c r="BM156" s="7"/>
      <c r="BN156" s="7"/>
      <c r="BO156" s="2"/>
      <c r="BP156" s="2"/>
      <c r="BR156" s="7"/>
      <c r="BT156" s="7"/>
      <c r="BV156" s="7"/>
      <c r="BX156" s="7"/>
      <c r="BY156" s="7"/>
      <c r="BZ156" s="7"/>
      <c r="CA156" s="7"/>
      <c r="CB156" s="7"/>
      <c r="CC156" s="7"/>
      <c r="CD156" s="7"/>
      <c r="CE156" s="7"/>
      <c r="CF156" s="7"/>
    </row>
    <row r="157" spans="43:84" x14ac:dyDescent="0.35">
      <c r="AQ157" s="2"/>
      <c r="AR157" s="2"/>
      <c r="AS157" s="2"/>
      <c r="AT157" s="2"/>
      <c r="AU157" s="7"/>
      <c r="AV157" s="2"/>
      <c r="AW157" s="7"/>
      <c r="AX157" s="7"/>
      <c r="AY157" s="7"/>
      <c r="AZ157" s="2"/>
      <c r="BB157" s="2"/>
      <c r="BC157" s="2"/>
      <c r="BD157" s="2"/>
      <c r="BE157" s="2"/>
      <c r="BG157" s="2"/>
      <c r="BI157" s="2"/>
      <c r="BJ157" s="2"/>
      <c r="BK157" s="2"/>
      <c r="BL157" s="2"/>
      <c r="BM157" s="7"/>
      <c r="BN157" s="7"/>
      <c r="BO157" s="2"/>
      <c r="BP157" s="2"/>
      <c r="BR157" s="7"/>
      <c r="BT157" s="7"/>
      <c r="BV157" s="7"/>
      <c r="BX157" s="7"/>
      <c r="BY157" s="7"/>
      <c r="BZ157" s="7"/>
      <c r="CA157" s="7"/>
      <c r="CB157" s="7"/>
      <c r="CC157" s="7"/>
      <c r="CD157" s="7"/>
      <c r="CE157" s="7"/>
      <c r="CF157" s="7"/>
    </row>
    <row r="158" spans="43:84" x14ac:dyDescent="0.35">
      <c r="AQ158" s="2"/>
      <c r="AR158" s="2"/>
      <c r="AS158" s="2"/>
      <c r="AT158" s="2"/>
      <c r="AU158" s="7"/>
      <c r="AV158" s="2"/>
      <c r="AW158" s="7"/>
      <c r="AX158" s="7"/>
      <c r="AY158" s="7"/>
      <c r="AZ158" s="2"/>
      <c r="BB158" s="2"/>
      <c r="BC158" s="2"/>
      <c r="BD158" s="2"/>
      <c r="BE158" s="2"/>
      <c r="BG158" s="2"/>
      <c r="BI158" s="2"/>
      <c r="BJ158" s="2"/>
      <c r="BK158" s="2"/>
      <c r="BL158" s="2"/>
      <c r="BM158" s="7"/>
      <c r="BN158" s="7"/>
      <c r="BO158" s="2"/>
      <c r="BP158" s="2"/>
      <c r="BR158" s="7"/>
      <c r="BT158" s="7"/>
      <c r="BV158" s="7"/>
      <c r="BX158" s="7"/>
      <c r="BY158" s="7"/>
      <c r="BZ158" s="7"/>
      <c r="CA158" s="7"/>
      <c r="CB158" s="7"/>
      <c r="CC158" s="7"/>
      <c r="CD158" s="7"/>
      <c r="CE158" s="7"/>
      <c r="CF158" s="7"/>
    </row>
    <row r="159" spans="43:84" x14ac:dyDescent="0.35">
      <c r="AQ159" s="2"/>
      <c r="AR159" s="2"/>
      <c r="AS159" s="2"/>
      <c r="AT159" s="2"/>
      <c r="AU159" s="7"/>
      <c r="AV159" s="2"/>
      <c r="AW159" s="7"/>
      <c r="AX159" s="7"/>
      <c r="AY159" s="7"/>
      <c r="AZ159" s="2"/>
      <c r="BB159" s="2"/>
      <c r="BC159" s="2"/>
      <c r="BD159" s="2"/>
      <c r="BE159" s="2"/>
      <c r="BG159" s="2"/>
      <c r="BI159" s="2"/>
      <c r="BJ159" s="2"/>
      <c r="BK159" s="2"/>
      <c r="BL159" s="2"/>
      <c r="BM159" s="7"/>
      <c r="BN159" s="7"/>
      <c r="BO159" s="2"/>
      <c r="BP159" s="2"/>
      <c r="BR159" s="7"/>
      <c r="BT159" s="7"/>
      <c r="BV159" s="7"/>
      <c r="BX159" s="7"/>
      <c r="BY159" s="7"/>
      <c r="BZ159" s="7"/>
      <c r="CA159" s="7"/>
      <c r="CB159" s="7"/>
      <c r="CC159" s="7"/>
      <c r="CD159" s="7"/>
      <c r="CE159" s="7"/>
      <c r="CF159" s="7"/>
    </row>
    <row r="160" spans="43:84" x14ac:dyDescent="0.35">
      <c r="AQ160" s="2"/>
      <c r="AR160" s="2"/>
      <c r="AS160" s="2"/>
      <c r="AT160" s="2"/>
      <c r="AU160" s="7"/>
      <c r="AV160" s="2"/>
      <c r="AW160" s="7"/>
      <c r="AX160" s="7"/>
      <c r="AY160" s="7"/>
      <c r="AZ160" s="2"/>
      <c r="BB160" s="2"/>
      <c r="BC160" s="2"/>
      <c r="BD160" s="2"/>
      <c r="BE160" s="2"/>
      <c r="BG160" s="2"/>
      <c r="BI160" s="2"/>
      <c r="BJ160" s="2"/>
      <c r="BK160" s="2"/>
      <c r="BL160" s="2"/>
      <c r="BM160" s="7"/>
      <c r="BN160" s="7"/>
      <c r="BO160" s="2"/>
      <c r="BP160" s="2"/>
      <c r="BR160" s="7"/>
      <c r="BT160" s="7"/>
      <c r="BV160" s="7"/>
      <c r="BX160" s="7"/>
      <c r="BY160" s="7"/>
      <c r="BZ160" s="7"/>
      <c r="CA160" s="7"/>
      <c r="CB160" s="7"/>
      <c r="CC160" s="7"/>
      <c r="CD160" s="7"/>
      <c r="CE160" s="7"/>
      <c r="CF160" s="7"/>
    </row>
    <row r="161" spans="43:84" x14ac:dyDescent="0.35">
      <c r="AQ161" s="2"/>
      <c r="AR161" s="2"/>
      <c r="AS161" s="2"/>
      <c r="AT161" s="2"/>
      <c r="AU161" s="7"/>
      <c r="AV161" s="2"/>
      <c r="AW161" s="7"/>
      <c r="AX161" s="7"/>
      <c r="AY161" s="7"/>
      <c r="AZ161" s="2"/>
      <c r="BB161" s="2"/>
      <c r="BC161" s="2"/>
      <c r="BD161" s="2"/>
      <c r="BE161" s="2"/>
      <c r="BG161" s="2"/>
      <c r="BI161" s="2"/>
      <c r="BJ161" s="2"/>
      <c r="BK161" s="2"/>
      <c r="BL161" s="2"/>
      <c r="BM161" s="7"/>
      <c r="BN161" s="7"/>
      <c r="BO161" s="2"/>
      <c r="BP161" s="2"/>
      <c r="BR161" s="7"/>
      <c r="BT161" s="7"/>
      <c r="BV161" s="7"/>
      <c r="BX161" s="7"/>
      <c r="BY161" s="7"/>
      <c r="BZ161" s="7"/>
      <c r="CA161" s="7"/>
      <c r="CB161" s="7"/>
      <c r="CC161" s="7"/>
      <c r="CD161" s="7"/>
      <c r="CE161" s="7"/>
      <c r="CF161" s="7"/>
    </row>
    <row r="162" spans="43:84" x14ac:dyDescent="0.35">
      <c r="AQ162" s="2"/>
      <c r="AR162" s="2"/>
      <c r="AS162" s="2"/>
      <c r="AT162" s="2"/>
      <c r="AU162" s="7"/>
      <c r="AV162" s="2"/>
      <c r="AW162" s="7"/>
      <c r="AX162" s="7"/>
      <c r="AY162" s="7"/>
      <c r="AZ162" s="2"/>
      <c r="BB162" s="2"/>
      <c r="BC162" s="2"/>
      <c r="BD162" s="2"/>
      <c r="BE162" s="2"/>
      <c r="BG162" s="2"/>
      <c r="BI162" s="2"/>
      <c r="BJ162" s="2"/>
      <c r="BK162" s="2"/>
      <c r="BL162" s="2"/>
      <c r="BM162" s="7"/>
      <c r="BN162" s="7"/>
      <c r="BO162" s="2"/>
      <c r="BP162" s="2"/>
      <c r="BR162" s="7"/>
      <c r="BT162" s="7"/>
      <c r="BV162" s="7"/>
      <c r="BX162" s="7"/>
      <c r="BY162" s="7"/>
      <c r="BZ162" s="7"/>
      <c r="CA162" s="7"/>
      <c r="CB162" s="7"/>
      <c r="CC162" s="7"/>
      <c r="CD162" s="7"/>
      <c r="CE162" s="7"/>
      <c r="CF162" s="7"/>
    </row>
    <row r="163" spans="43:84" x14ac:dyDescent="0.35">
      <c r="AQ163" s="2"/>
      <c r="AR163" s="2"/>
      <c r="AS163" s="2"/>
      <c r="AT163" s="2"/>
      <c r="AU163" s="7"/>
      <c r="AV163" s="2"/>
      <c r="AW163" s="7"/>
      <c r="AX163" s="7"/>
      <c r="AY163" s="7"/>
      <c r="AZ163" s="2"/>
      <c r="BB163" s="2"/>
      <c r="BC163" s="2"/>
      <c r="BD163" s="2"/>
      <c r="BE163" s="2"/>
      <c r="BG163" s="2"/>
      <c r="BI163" s="2"/>
      <c r="BJ163" s="2"/>
      <c r="BK163" s="2"/>
      <c r="BL163" s="2"/>
      <c r="BM163" s="7"/>
      <c r="BN163" s="7"/>
      <c r="BO163" s="2"/>
      <c r="BP163" s="2"/>
      <c r="BR163" s="7"/>
      <c r="BT163" s="7"/>
      <c r="BV163" s="7"/>
      <c r="BX163" s="7"/>
      <c r="BY163" s="7"/>
      <c r="BZ163" s="7"/>
      <c r="CA163" s="7"/>
      <c r="CB163" s="7"/>
      <c r="CC163" s="7"/>
      <c r="CD163" s="7"/>
      <c r="CE163" s="7"/>
      <c r="CF163" s="7"/>
    </row>
    <row r="164" spans="43:84" x14ac:dyDescent="0.35">
      <c r="AQ164" s="2"/>
      <c r="AR164" s="2"/>
      <c r="AS164" s="2"/>
      <c r="AT164" s="2"/>
      <c r="AU164" s="7"/>
      <c r="AV164" s="2"/>
      <c r="AW164" s="7"/>
      <c r="AX164" s="7"/>
      <c r="AY164" s="7"/>
      <c r="AZ164" s="2"/>
      <c r="BB164" s="2"/>
      <c r="BC164" s="2"/>
      <c r="BD164" s="2"/>
      <c r="BE164" s="2"/>
      <c r="BG164" s="2"/>
      <c r="BI164" s="2"/>
      <c r="BJ164" s="2"/>
      <c r="BK164" s="2"/>
      <c r="BL164" s="2"/>
      <c r="BM164" s="7"/>
      <c r="BN164" s="7"/>
      <c r="BO164" s="2"/>
      <c r="BP164" s="2"/>
      <c r="BR164" s="7"/>
      <c r="BT164" s="7"/>
      <c r="BV164" s="7"/>
      <c r="BX164" s="7"/>
      <c r="BY164" s="7"/>
      <c r="BZ164" s="7"/>
      <c r="CA164" s="7"/>
      <c r="CB164" s="7"/>
      <c r="CC164" s="7"/>
      <c r="CD164" s="7"/>
      <c r="CE164" s="7"/>
      <c r="CF164" s="7"/>
    </row>
    <row r="165" spans="43:84" x14ac:dyDescent="0.35">
      <c r="AQ165" s="2"/>
      <c r="AR165" s="2"/>
      <c r="AS165" s="2"/>
      <c r="AT165" s="2"/>
      <c r="AU165" s="7"/>
      <c r="AV165" s="2"/>
      <c r="AW165" s="7"/>
      <c r="AX165" s="7"/>
      <c r="AY165" s="7"/>
      <c r="AZ165" s="2"/>
      <c r="BB165" s="2"/>
      <c r="BC165" s="2"/>
      <c r="BD165" s="2"/>
      <c r="BE165" s="2"/>
      <c r="BG165" s="2"/>
      <c r="BI165" s="2"/>
      <c r="BJ165" s="2"/>
      <c r="BK165" s="2"/>
      <c r="BL165" s="2"/>
      <c r="BM165" s="7"/>
      <c r="BN165" s="7"/>
      <c r="BO165" s="2"/>
      <c r="BP165" s="2"/>
      <c r="BR165" s="7"/>
      <c r="BT165" s="7"/>
      <c r="BV165" s="7"/>
      <c r="BX165" s="7"/>
      <c r="BY165" s="7"/>
      <c r="BZ165" s="7"/>
      <c r="CA165" s="7"/>
      <c r="CB165" s="7"/>
      <c r="CC165" s="7"/>
      <c r="CD165" s="7"/>
      <c r="CE165" s="7"/>
      <c r="CF165" s="7"/>
    </row>
    <row r="166" spans="43:84" x14ac:dyDescent="0.35">
      <c r="AQ166" s="2"/>
      <c r="AR166" s="2"/>
      <c r="AS166" s="2"/>
      <c r="AT166" s="2"/>
      <c r="AU166" s="7"/>
      <c r="AV166" s="2"/>
      <c r="AW166" s="7"/>
      <c r="AX166" s="7"/>
      <c r="AY166" s="7"/>
      <c r="AZ166" s="2"/>
      <c r="BB166" s="2"/>
      <c r="BC166" s="2"/>
      <c r="BD166" s="2"/>
      <c r="BE166" s="2"/>
      <c r="BG166" s="2"/>
      <c r="BI166" s="2"/>
      <c r="BJ166" s="2"/>
      <c r="BK166" s="2"/>
      <c r="BL166" s="2"/>
      <c r="BM166" s="7"/>
      <c r="BN166" s="7"/>
      <c r="BO166" s="2"/>
      <c r="BP166" s="2"/>
      <c r="BR166" s="7"/>
      <c r="BT166" s="7"/>
      <c r="BV166" s="7"/>
      <c r="BX166" s="7"/>
      <c r="BY166" s="7"/>
      <c r="BZ166" s="7"/>
      <c r="CA166" s="7"/>
      <c r="CB166" s="7"/>
      <c r="CC166" s="7"/>
      <c r="CD166" s="7"/>
      <c r="CE166" s="7"/>
      <c r="CF166" s="7"/>
    </row>
    <row r="167" spans="43:84" x14ac:dyDescent="0.35">
      <c r="AQ167" s="2"/>
      <c r="AR167" s="2"/>
      <c r="AS167" s="2"/>
      <c r="AT167" s="2"/>
      <c r="AU167" s="7"/>
      <c r="AV167" s="2"/>
      <c r="AW167" s="7"/>
      <c r="AX167" s="7"/>
      <c r="AY167" s="7"/>
      <c r="AZ167" s="2"/>
      <c r="BB167" s="2"/>
      <c r="BC167" s="2"/>
      <c r="BD167" s="2"/>
      <c r="BE167" s="2"/>
      <c r="BG167" s="2"/>
      <c r="BI167" s="2"/>
      <c r="BJ167" s="2"/>
      <c r="BK167" s="2"/>
      <c r="BL167" s="2"/>
      <c r="BM167" s="7"/>
      <c r="BN167" s="7"/>
      <c r="BO167" s="2"/>
      <c r="BP167" s="2"/>
      <c r="BR167" s="7"/>
      <c r="BT167" s="7"/>
      <c r="BV167" s="7"/>
      <c r="BX167" s="7"/>
      <c r="BY167" s="7"/>
      <c r="BZ167" s="7"/>
      <c r="CA167" s="7"/>
      <c r="CB167" s="7"/>
      <c r="CC167" s="7"/>
      <c r="CD167" s="7"/>
      <c r="CE167" s="7"/>
      <c r="CF167" s="7"/>
    </row>
    <row r="168" spans="43:84" x14ac:dyDescent="0.35">
      <c r="AQ168" s="2"/>
      <c r="AR168" s="2"/>
      <c r="AS168" s="2"/>
      <c r="AT168" s="2"/>
      <c r="AU168" s="7"/>
      <c r="AV168" s="2"/>
      <c r="AW168" s="7"/>
      <c r="AX168" s="7"/>
      <c r="AY168" s="7"/>
      <c r="AZ168" s="2"/>
      <c r="BB168" s="2"/>
      <c r="BC168" s="2"/>
      <c r="BD168" s="2"/>
      <c r="BE168" s="2"/>
      <c r="BG168" s="2"/>
      <c r="BI168" s="2"/>
      <c r="BJ168" s="2"/>
      <c r="BK168" s="2"/>
      <c r="BL168" s="2"/>
      <c r="BM168" s="7"/>
      <c r="BN168" s="7"/>
      <c r="BO168" s="2"/>
      <c r="BP168" s="2"/>
      <c r="BR168" s="7"/>
      <c r="BT168" s="7"/>
      <c r="BV168" s="7"/>
      <c r="BX168" s="7"/>
      <c r="BY168" s="7"/>
      <c r="BZ168" s="7"/>
      <c r="CA168" s="7"/>
      <c r="CB168" s="7"/>
      <c r="CC168" s="7"/>
      <c r="CD168" s="7"/>
      <c r="CE168" s="7"/>
      <c r="CF168" s="7"/>
    </row>
    <row r="169" spans="43:84" x14ac:dyDescent="0.35">
      <c r="AQ169" s="2"/>
      <c r="AR169" s="2"/>
      <c r="AS169" s="2"/>
      <c r="AT169" s="2"/>
      <c r="AU169" s="7"/>
      <c r="AV169" s="2"/>
      <c r="AW169" s="7"/>
      <c r="AX169" s="7"/>
      <c r="AY169" s="7"/>
      <c r="AZ169" s="2"/>
      <c r="BB169" s="2"/>
      <c r="BC169" s="2"/>
      <c r="BD169" s="2"/>
      <c r="BE169" s="2"/>
      <c r="BG169" s="2"/>
      <c r="BI169" s="2"/>
      <c r="BJ169" s="2"/>
      <c r="BK169" s="2"/>
      <c r="BL169" s="2"/>
      <c r="BM169" s="7"/>
      <c r="BN169" s="7"/>
      <c r="BO169" s="2"/>
      <c r="BP169" s="2"/>
      <c r="BR169" s="7"/>
      <c r="BT169" s="7"/>
      <c r="BV169" s="7"/>
      <c r="BX169" s="7"/>
      <c r="BY169" s="7"/>
      <c r="BZ169" s="7"/>
      <c r="CA169" s="7"/>
      <c r="CB169" s="7"/>
      <c r="CC169" s="7"/>
      <c r="CD169" s="7"/>
      <c r="CE169" s="7"/>
      <c r="CF169" s="7"/>
    </row>
    <row r="170" spans="43:84" x14ac:dyDescent="0.35">
      <c r="AQ170" s="2"/>
      <c r="AR170" s="2"/>
      <c r="AS170" s="2"/>
      <c r="AT170" s="2"/>
      <c r="AU170" s="7"/>
      <c r="AV170" s="2"/>
      <c r="AW170" s="7"/>
      <c r="AX170" s="7"/>
      <c r="AY170" s="7"/>
      <c r="AZ170" s="2"/>
      <c r="BB170" s="2"/>
      <c r="BC170" s="2"/>
      <c r="BD170" s="2"/>
      <c r="BE170" s="2"/>
      <c r="BG170" s="2"/>
      <c r="BI170" s="2"/>
      <c r="BJ170" s="2"/>
      <c r="BK170" s="2"/>
      <c r="BL170" s="2"/>
      <c r="BM170" s="7"/>
      <c r="BN170" s="7"/>
      <c r="BO170" s="2"/>
      <c r="BP170" s="2"/>
      <c r="BR170" s="7"/>
      <c r="BT170" s="7"/>
      <c r="BV170" s="7"/>
      <c r="BX170" s="7"/>
      <c r="BY170" s="7"/>
      <c r="BZ170" s="7"/>
      <c r="CA170" s="7"/>
      <c r="CB170" s="7"/>
      <c r="CC170" s="7"/>
      <c r="CD170" s="7"/>
      <c r="CE170" s="7"/>
      <c r="CF170" s="7"/>
    </row>
    <row r="171" spans="43:84" x14ac:dyDescent="0.35">
      <c r="AQ171" s="2"/>
      <c r="AR171" s="2"/>
      <c r="AS171" s="2"/>
      <c r="AT171" s="2"/>
      <c r="AU171" s="7"/>
      <c r="AV171" s="2"/>
      <c r="AW171" s="7"/>
      <c r="AX171" s="7"/>
      <c r="AY171" s="7"/>
      <c r="AZ171" s="2"/>
      <c r="BB171" s="2"/>
      <c r="BC171" s="2"/>
      <c r="BD171" s="2"/>
      <c r="BE171" s="2"/>
      <c r="BG171" s="2"/>
      <c r="BI171" s="2"/>
      <c r="BJ171" s="2"/>
      <c r="BK171" s="2"/>
      <c r="BL171" s="2"/>
      <c r="BM171" s="7"/>
      <c r="BN171" s="7"/>
      <c r="BO171" s="2"/>
      <c r="BP171" s="2"/>
      <c r="BR171" s="7"/>
      <c r="BT171" s="7"/>
      <c r="BV171" s="7"/>
      <c r="BX171" s="7"/>
      <c r="BY171" s="7"/>
      <c r="BZ171" s="7"/>
      <c r="CA171" s="7"/>
      <c r="CB171" s="7"/>
      <c r="CC171" s="7"/>
      <c r="CD171" s="7"/>
      <c r="CE171" s="7"/>
      <c r="CF171" s="7"/>
    </row>
    <row r="172" spans="43:84" x14ac:dyDescent="0.35">
      <c r="AQ172" s="2"/>
      <c r="AR172" s="2"/>
      <c r="AS172" s="2"/>
      <c r="AT172" s="2"/>
      <c r="AU172" s="7"/>
      <c r="AV172" s="2"/>
      <c r="AW172" s="7"/>
      <c r="AX172" s="7"/>
      <c r="AY172" s="7"/>
      <c r="AZ172" s="2"/>
      <c r="BB172" s="2"/>
      <c r="BC172" s="2"/>
      <c r="BD172" s="2"/>
      <c r="BE172" s="2"/>
      <c r="BG172" s="2"/>
      <c r="BI172" s="2"/>
      <c r="BJ172" s="2"/>
      <c r="BK172" s="2"/>
      <c r="BL172" s="2"/>
      <c r="BM172" s="7"/>
      <c r="BN172" s="7"/>
      <c r="BO172" s="2"/>
      <c r="BP172" s="2"/>
      <c r="BR172" s="7"/>
      <c r="BT172" s="7"/>
      <c r="BV172" s="7"/>
      <c r="BX172" s="7"/>
      <c r="BY172" s="7"/>
      <c r="BZ172" s="7"/>
      <c r="CA172" s="7"/>
      <c r="CB172" s="7"/>
      <c r="CC172" s="7"/>
      <c r="CD172" s="7"/>
      <c r="CE172" s="7"/>
      <c r="CF172" s="7"/>
    </row>
    <row r="173" spans="43:84" x14ac:dyDescent="0.35">
      <c r="AQ173" s="2"/>
      <c r="AR173" s="2"/>
      <c r="AS173" s="2"/>
      <c r="AT173" s="2"/>
      <c r="AU173" s="7"/>
      <c r="AV173" s="2"/>
      <c r="AW173" s="7"/>
      <c r="AX173" s="7"/>
      <c r="AY173" s="7"/>
      <c r="AZ173" s="2"/>
      <c r="BB173" s="2"/>
      <c r="BC173" s="2"/>
      <c r="BD173" s="2"/>
      <c r="BE173" s="2"/>
      <c r="BG173" s="2"/>
      <c r="BI173" s="2"/>
      <c r="BJ173" s="2"/>
      <c r="BK173" s="2"/>
      <c r="BL173" s="2"/>
      <c r="BM173" s="7"/>
      <c r="BN173" s="7"/>
      <c r="BO173" s="2"/>
      <c r="BP173" s="2"/>
      <c r="BR173" s="7"/>
      <c r="BT173" s="7"/>
      <c r="BV173" s="7"/>
      <c r="BX173" s="7"/>
      <c r="BY173" s="7"/>
      <c r="BZ173" s="7"/>
      <c r="CA173" s="7"/>
      <c r="CB173" s="7"/>
      <c r="CC173" s="7"/>
      <c r="CD173" s="7"/>
      <c r="CE173" s="7"/>
      <c r="CF173" s="7"/>
    </row>
    <row r="174" spans="43:84" x14ac:dyDescent="0.35">
      <c r="AQ174" s="2"/>
      <c r="AR174" s="2"/>
      <c r="AS174" s="2"/>
      <c r="AT174" s="2"/>
      <c r="AU174" s="7"/>
      <c r="AV174" s="2"/>
      <c r="AW174" s="7"/>
      <c r="AX174" s="7"/>
      <c r="AY174" s="7"/>
      <c r="AZ174" s="2"/>
      <c r="BB174" s="2"/>
      <c r="BC174" s="2"/>
      <c r="BD174" s="2"/>
      <c r="BE174" s="2"/>
      <c r="BG174" s="2"/>
      <c r="BI174" s="2"/>
      <c r="BJ174" s="2"/>
      <c r="BK174" s="2"/>
      <c r="BL174" s="2"/>
      <c r="BM174" s="7"/>
      <c r="BN174" s="7"/>
      <c r="BO174" s="2"/>
      <c r="BP174" s="2"/>
      <c r="BR174" s="7"/>
      <c r="BT174" s="7"/>
      <c r="BV174" s="7"/>
      <c r="BX174" s="7"/>
      <c r="BY174" s="7"/>
      <c r="BZ174" s="7"/>
      <c r="CA174" s="7"/>
      <c r="CB174" s="7"/>
      <c r="CC174" s="7"/>
      <c r="CD174" s="7"/>
      <c r="CE174" s="7"/>
      <c r="CF174" s="7"/>
    </row>
    <row r="175" spans="43:84" x14ac:dyDescent="0.35">
      <c r="AQ175" s="2"/>
      <c r="AR175" s="2"/>
      <c r="AS175" s="2"/>
      <c r="AT175" s="2"/>
      <c r="AU175" s="7"/>
      <c r="AV175" s="2"/>
      <c r="AW175" s="7"/>
      <c r="AX175" s="7"/>
      <c r="AY175" s="7"/>
      <c r="AZ175" s="2"/>
      <c r="BB175" s="2"/>
      <c r="BC175" s="2"/>
      <c r="BD175" s="2"/>
      <c r="BE175" s="2"/>
      <c r="BG175" s="2"/>
      <c r="BI175" s="2"/>
      <c r="BJ175" s="2"/>
      <c r="BK175" s="2"/>
      <c r="BL175" s="2"/>
      <c r="BM175" s="7"/>
      <c r="BN175" s="7"/>
      <c r="BO175" s="2"/>
      <c r="BP175" s="2"/>
      <c r="BR175" s="7"/>
      <c r="BT175" s="7"/>
      <c r="BV175" s="7"/>
      <c r="BX175" s="7"/>
      <c r="BY175" s="7"/>
      <c r="BZ175" s="7"/>
      <c r="CA175" s="7"/>
      <c r="CB175" s="7"/>
      <c r="CC175" s="7"/>
      <c r="CD175" s="7"/>
      <c r="CE175" s="7"/>
      <c r="CF175" s="7"/>
    </row>
    <row r="176" spans="43:84" x14ac:dyDescent="0.35">
      <c r="AQ176" s="2"/>
      <c r="AR176" s="2"/>
      <c r="AS176" s="2"/>
      <c r="AT176" s="2"/>
      <c r="AU176" s="7"/>
      <c r="AV176" s="2"/>
      <c r="AW176" s="7"/>
      <c r="AX176" s="7"/>
      <c r="AY176" s="7"/>
      <c r="AZ176" s="2"/>
      <c r="BB176" s="2"/>
      <c r="BC176" s="2"/>
      <c r="BD176" s="2"/>
      <c r="BE176" s="2"/>
      <c r="BG176" s="2"/>
      <c r="BI176" s="2"/>
      <c r="BJ176" s="2"/>
      <c r="BK176" s="2"/>
      <c r="BL176" s="2"/>
      <c r="BM176" s="7"/>
      <c r="BN176" s="7"/>
      <c r="BO176" s="2"/>
      <c r="BP176" s="2"/>
      <c r="BR176" s="7"/>
      <c r="BT176" s="7"/>
      <c r="BV176" s="7"/>
      <c r="BX176" s="7"/>
      <c r="BY176" s="7"/>
      <c r="BZ176" s="7"/>
      <c r="CA176" s="7"/>
      <c r="CB176" s="7"/>
      <c r="CC176" s="7"/>
      <c r="CD176" s="7"/>
      <c r="CE176" s="7"/>
      <c r="CF176" s="7"/>
    </row>
    <row r="177" spans="43:84" x14ac:dyDescent="0.35">
      <c r="AQ177" s="2"/>
      <c r="AR177" s="2"/>
      <c r="AS177" s="2"/>
      <c r="AT177" s="2"/>
      <c r="AU177" s="7"/>
      <c r="AV177" s="2"/>
      <c r="AW177" s="7"/>
      <c r="AX177" s="7"/>
      <c r="AY177" s="7"/>
      <c r="AZ177" s="2"/>
      <c r="BB177" s="2"/>
      <c r="BC177" s="2"/>
      <c r="BD177" s="2"/>
      <c r="BE177" s="2"/>
      <c r="BG177" s="2"/>
      <c r="BI177" s="2"/>
      <c r="BJ177" s="2"/>
      <c r="BK177" s="2"/>
      <c r="BL177" s="2"/>
      <c r="BM177" s="7"/>
      <c r="BN177" s="7"/>
      <c r="BO177" s="2"/>
      <c r="BP177" s="2"/>
      <c r="BR177" s="7"/>
      <c r="BT177" s="7"/>
      <c r="BV177" s="7"/>
      <c r="BX177" s="7"/>
      <c r="BY177" s="7"/>
      <c r="BZ177" s="7"/>
      <c r="CA177" s="7"/>
      <c r="CB177" s="7"/>
      <c r="CC177" s="7"/>
      <c r="CD177" s="7"/>
      <c r="CE177" s="7"/>
      <c r="CF177" s="7"/>
    </row>
    <row r="178" spans="43:84" x14ac:dyDescent="0.35">
      <c r="AQ178" s="2"/>
      <c r="AR178" s="2"/>
      <c r="AS178" s="2"/>
      <c r="AT178" s="2"/>
      <c r="AU178" s="7"/>
      <c r="AV178" s="2"/>
      <c r="AW178" s="7"/>
      <c r="AX178" s="7"/>
      <c r="AY178" s="7"/>
      <c r="AZ178" s="2"/>
      <c r="BB178" s="2"/>
      <c r="BC178" s="2"/>
      <c r="BD178" s="2"/>
      <c r="BE178" s="2"/>
      <c r="BG178" s="2"/>
      <c r="BI178" s="2"/>
      <c r="BJ178" s="2"/>
      <c r="BK178" s="2"/>
      <c r="BL178" s="2"/>
      <c r="BM178" s="7"/>
      <c r="BN178" s="7"/>
      <c r="BO178" s="2"/>
      <c r="BP178" s="2"/>
      <c r="BR178" s="7"/>
      <c r="BT178" s="7"/>
      <c r="BV178" s="7"/>
      <c r="BX178" s="7"/>
      <c r="BY178" s="7"/>
      <c r="BZ178" s="7"/>
      <c r="CA178" s="7"/>
      <c r="CB178" s="7"/>
      <c r="CC178" s="7"/>
      <c r="CD178" s="7"/>
      <c r="CE178" s="7"/>
      <c r="CF178" s="7"/>
    </row>
    <row r="179" spans="43:84" x14ac:dyDescent="0.35">
      <c r="AQ179" s="2"/>
      <c r="AR179" s="2"/>
      <c r="AS179" s="2"/>
      <c r="AT179" s="2"/>
      <c r="AU179" s="7"/>
      <c r="AV179" s="2"/>
      <c r="AW179" s="7"/>
      <c r="AX179" s="7"/>
      <c r="AY179" s="7"/>
      <c r="AZ179" s="2"/>
      <c r="BB179" s="2"/>
      <c r="BC179" s="2"/>
      <c r="BD179" s="2"/>
      <c r="BE179" s="2"/>
      <c r="BG179" s="2"/>
      <c r="BI179" s="2"/>
      <c r="BJ179" s="2"/>
      <c r="BK179" s="2"/>
      <c r="BL179" s="2"/>
      <c r="BM179" s="7"/>
      <c r="BN179" s="7"/>
      <c r="BO179" s="2"/>
      <c r="BP179" s="2"/>
      <c r="BR179" s="7"/>
      <c r="BT179" s="7"/>
      <c r="BV179" s="7"/>
      <c r="BX179" s="7"/>
      <c r="BY179" s="7"/>
      <c r="BZ179" s="7"/>
      <c r="CA179" s="7"/>
      <c r="CB179" s="7"/>
      <c r="CC179" s="7"/>
      <c r="CD179" s="7"/>
      <c r="CE179" s="7"/>
      <c r="CF179" s="7"/>
    </row>
    <row r="180" spans="43:84" x14ac:dyDescent="0.35">
      <c r="AQ180" s="2"/>
      <c r="AR180" s="2"/>
      <c r="AS180" s="2"/>
      <c r="AT180" s="2"/>
      <c r="AU180" s="7"/>
      <c r="AV180" s="2"/>
      <c r="AW180" s="7"/>
      <c r="AX180" s="7"/>
      <c r="AY180" s="7"/>
      <c r="AZ180" s="2"/>
      <c r="BB180" s="2"/>
      <c r="BC180" s="2"/>
      <c r="BD180" s="2"/>
      <c r="BE180" s="2"/>
      <c r="BG180" s="2"/>
      <c r="BI180" s="2"/>
      <c r="BJ180" s="2"/>
      <c r="BK180" s="2"/>
      <c r="BL180" s="2"/>
      <c r="BM180" s="7"/>
      <c r="BN180" s="7"/>
      <c r="BO180" s="2"/>
      <c r="BP180" s="2"/>
      <c r="BR180" s="7"/>
      <c r="BT180" s="7"/>
      <c r="BV180" s="7"/>
      <c r="BX180" s="7"/>
      <c r="BY180" s="7"/>
      <c r="BZ180" s="7"/>
      <c r="CA180" s="7"/>
      <c r="CB180" s="7"/>
      <c r="CC180" s="7"/>
      <c r="CD180" s="7"/>
      <c r="CE180" s="7"/>
      <c r="CF180" s="7"/>
    </row>
    <row r="181" spans="43:84" x14ac:dyDescent="0.35">
      <c r="AQ181" s="2"/>
      <c r="AR181" s="2"/>
      <c r="AS181" s="2"/>
      <c r="AT181" s="2"/>
      <c r="AU181" s="7"/>
      <c r="AV181" s="2"/>
      <c r="AW181" s="7"/>
      <c r="AX181" s="7"/>
      <c r="AY181" s="7"/>
      <c r="AZ181" s="2"/>
      <c r="BB181" s="2"/>
      <c r="BC181" s="2"/>
      <c r="BD181" s="2"/>
      <c r="BE181" s="2"/>
      <c r="BG181" s="2"/>
      <c r="BI181" s="2"/>
      <c r="BJ181" s="2"/>
      <c r="BK181" s="2"/>
      <c r="BL181" s="2"/>
      <c r="BM181" s="7"/>
      <c r="BN181" s="7"/>
      <c r="BO181" s="2"/>
      <c r="BP181" s="2"/>
      <c r="BR181" s="7"/>
      <c r="BT181" s="7"/>
      <c r="BV181" s="7"/>
      <c r="BX181" s="7"/>
      <c r="BY181" s="7"/>
      <c r="BZ181" s="7"/>
      <c r="CA181" s="7"/>
      <c r="CB181" s="7"/>
      <c r="CC181" s="7"/>
      <c r="CD181" s="7"/>
      <c r="CE181" s="7"/>
      <c r="CF181" s="7"/>
    </row>
    <row r="182" spans="43:84" x14ac:dyDescent="0.35">
      <c r="AQ182" s="2"/>
      <c r="AR182" s="2"/>
      <c r="AS182" s="2"/>
      <c r="AT182" s="2"/>
      <c r="AU182" s="7"/>
      <c r="AV182" s="2"/>
      <c r="AW182" s="7"/>
      <c r="AX182" s="7"/>
      <c r="AY182" s="7"/>
      <c r="AZ182" s="2"/>
      <c r="BB182" s="2"/>
      <c r="BC182" s="2"/>
      <c r="BD182" s="2"/>
      <c r="BE182" s="2"/>
      <c r="BG182" s="2"/>
      <c r="BI182" s="2"/>
      <c r="BJ182" s="2"/>
      <c r="BK182" s="2"/>
      <c r="BL182" s="2"/>
      <c r="BM182" s="7"/>
      <c r="BN182" s="7"/>
      <c r="BO182" s="2"/>
      <c r="BP182" s="2"/>
      <c r="BR182" s="7"/>
      <c r="BT182" s="7"/>
      <c r="BV182" s="7"/>
      <c r="BX182" s="7"/>
      <c r="BY182" s="7"/>
      <c r="BZ182" s="7"/>
      <c r="CA182" s="7"/>
      <c r="CB182" s="7"/>
      <c r="CC182" s="7"/>
      <c r="CD182" s="7"/>
      <c r="CE182" s="7"/>
      <c r="CF182" s="7"/>
    </row>
    <row r="183" spans="43:84" x14ac:dyDescent="0.35">
      <c r="AQ183" s="2"/>
      <c r="AR183" s="2"/>
      <c r="AS183" s="2"/>
      <c r="AT183" s="2"/>
      <c r="AU183" s="7"/>
      <c r="AV183" s="2"/>
      <c r="AW183" s="7"/>
      <c r="AX183" s="7"/>
      <c r="AY183" s="7"/>
      <c r="AZ183" s="2"/>
      <c r="BB183" s="2"/>
      <c r="BC183" s="2"/>
      <c r="BD183" s="2"/>
      <c r="BE183" s="2"/>
      <c r="BG183" s="2"/>
      <c r="BI183" s="2"/>
      <c r="BJ183" s="2"/>
      <c r="BK183" s="2"/>
      <c r="BL183" s="2"/>
      <c r="BM183" s="7"/>
      <c r="BN183" s="7"/>
      <c r="BO183" s="2"/>
      <c r="BP183" s="2"/>
      <c r="BR183" s="7"/>
      <c r="BT183" s="7"/>
      <c r="BV183" s="7"/>
      <c r="BX183" s="7"/>
      <c r="BY183" s="7"/>
      <c r="BZ183" s="7"/>
      <c r="CA183" s="7"/>
      <c r="CB183" s="7"/>
      <c r="CC183" s="7"/>
      <c r="CD183" s="7"/>
      <c r="CE183" s="7"/>
      <c r="CF183" s="7"/>
    </row>
    <row r="184" spans="43:84" x14ac:dyDescent="0.35">
      <c r="AQ184" s="2"/>
      <c r="AR184" s="2"/>
      <c r="AS184" s="2"/>
      <c r="AT184" s="2"/>
      <c r="AU184" s="7"/>
      <c r="AV184" s="2"/>
      <c r="AW184" s="7"/>
      <c r="AX184" s="7"/>
      <c r="AY184" s="7"/>
      <c r="AZ184" s="2"/>
      <c r="BB184" s="2"/>
      <c r="BC184" s="2"/>
      <c r="BD184" s="2"/>
      <c r="BE184" s="2"/>
      <c r="BG184" s="2"/>
      <c r="BI184" s="2"/>
      <c r="BJ184" s="2"/>
      <c r="BK184" s="2"/>
      <c r="BL184" s="2"/>
      <c r="BM184" s="7"/>
      <c r="BN184" s="7"/>
      <c r="BO184" s="2"/>
      <c r="BP184" s="2"/>
      <c r="BR184" s="7"/>
      <c r="BT184" s="7"/>
      <c r="BV184" s="7"/>
      <c r="BX184" s="7"/>
      <c r="BY184" s="7"/>
      <c r="BZ184" s="7"/>
      <c r="CA184" s="7"/>
      <c r="CB184" s="7"/>
      <c r="CC184" s="7"/>
      <c r="CD184" s="7"/>
      <c r="CE184" s="7"/>
      <c r="CF184" s="7"/>
    </row>
    <row r="185" spans="43:84" x14ac:dyDescent="0.35">
      <c r="AQ185" s="2"/>
      <c r="AR185" s="2"/>
      <c r="AS185" s="2"/>
      <c r="AT185" s="2"/>
      <c r="AU185" s="7"/>
      <c r="AV185" s="2"/>
      <c r="AW185" s="7"/>
      <c r="AX185" s="7"/>
      <c r="AY185" s="7"/>
      <c r="AZ185" s="2"/>
      <c r="BB185" s="2"/>
      <c r="BC185" s="2"/>
      <c r="BD185" s="2"/>
      <c r="BE185" s="2"/>
      <c r="BG185" s="2"/>
      <c r="BI185" s="2"/>
      <c r="BJ185" s="2"/>
      <c r="BK185" s="2"/>
      <c r="BL185" s="2"/>
      <c r="BM185" s="7"/>
      <c r="BN185" s="7"/>
      <c r="BO185" s="2"/>
      <c r="BP185" s="2"/>
      <c r="BR185" s="7"/>
      <c r="BT185" s="7"/>
      <c r="BV185" s="7"/>
      <c r="BX185" s="7"/>
      <c r="BY185" s="7"/>
      <c r="BZ185" s="7"/>
      <c r="CA185" s="7"/>
      <c r="CB185" s="7"/>
      <c r="CC185" s="7"/>
      <c r="CD185" s="7"/>
      <c r="CE185" s="7"/>
      <c r="CF185" s="7"/>
    </row>
    <row r="186" spans="43:84" x14ac:dyDescent="0.35">
      <c r="AQ186" s="2"/>
      <c r="AR186" s="2"/>
      <c r="AS186" s="2"/>
      <c r="AT186" s="2"/>
      <c r="AU186" s="7"/>
      <c r="AV186" s="2"/>
      <c r="AW186" s="7"/>
      <c r="AX186" s="7"/>
      <c r="AY186" s="7"/>
      <c r="AZ186" s="2"/>
      <c r="BB186" s="2"/>
      <c r="BC186" s="2"/>
      <c r="BD186" s="2"/>
      <c r="BE186" s="2"/>
      <c r="BG186" s="2"/>
      <c r="BI186" s="2"/>
      <c r="BJ186" s="2"/>
      <c r="BK186" s="2"/>
      <c r="BL186" s="2"/>
      <c r="BM186" s="7"/>
      <c r="BN186" s="7"/>
      <c r="BO186" s="2"/>
      <c r="BP186" s="2"/>
      <c r="BR186" s="7"/>
      <c r="BT186" s="7"/>
      <c r="BV186" s="7"/>
      <c r="BX186" s="7"/>
      <c r="BY186" s="7"/>
      <c r="BZ186" s="7"/>
      <c r="CA186" s="7"/>
      <c r="CB186" s="7"/>
      <c r="CC186" s="7"/>
      <c r="CD186" s="7"/>
      <c r="CE186" s="7"/>
      <c r="CF186" s="7"/>
    </row>
    <row r="187" spans="43:84" x14ac:dyDescent="0.35">
      <c r="AQ187" s="2"/>
      <c r="AR187" s="2"/>
      <c r="AS187" s="2"/>
      <c r="AT187" s="2"/>
      <c r="AU187" s="7"/>
      <c r="AV187" s="2"/>
      <c r="AW187" s="7"/>
      <c r="AX187" s="7"/>
      <c r="AY187" s="7"/>
      <c r="AZ187" s="2"/>
      <c r="BB187" s="2"/>
      <c r="BC187" s="2"/>
      <c r="BD187" s="2"/>
      <c r="BE187" s="2"/>
      <c r="BG187" s="2"/>
      <c r="BI187" s="2"/>
      <c r="BJ187" s="2"/>
      <c r="BK187" s="2"/>
      <c r="BL187" s="2"/>
      <c r="BM187" s="7"/>
      <c r="BN187" s="7"/>
      <c r="BO187" s="2"/>
      <c r="BP187" s="2"/>
      <c r="BR187" s="7"/>
      <c r="BT187" s="7"/>
      <c r="BV187" s="7"/>
      <c r="BX187" s="7"/>
      <c r="BY187" s="7"/>
      <c r="BZ187" s="7"/>
      <c r="CA187" s="7"/>
      <c r="CB187" s="7"/>
      <c r="CC187" s="7"/>
      <c r="CD187" s="7"/>
      <c r="CE187" s="7"/>
      <c r="CF187" s="7"/>
    </row>
    <row r="188" spans="43:84" x14ac:dyDescent="0.35">
      <c r="AQ188" s="2"/>
      <c r="AR188" s="2"/>
      <c r="AS188" s="2"/>
      <c r="AT188" s="2"/>
      <c r="AU188" s="7"/>
      <c r="AV188" s="2"/>
      <c r="AW188" s="7"/>
      <c r="AX188" s="7"/>
      <c r="AY188" s="7"/>
      <c r="AZ188" s="2"/>
      <c r="BB188" s="2"/>
      <c r="BC188" s="2"/>
      <c r="BD188" s="2"/>
      <c r="BE188" s="2"/>
      <c r="BG188" s="2"/>
      <c r="BI188" s="2"/>
      <c r="BJ188" s="2"/>
      <c r="BK188" s="2"/>
      <c r="BL188" s="2"/>
      <c r="BM188" s="7"/>
      <c r="BN188" s="7"/>
      <c r="BO188" s="2"/>
      <c r="BP188" s="2"/>
      <c r="BR188" s="7"/>
      <c r="BT188" s="7"/>
      <c r="BV188" s="7"/>
      <c r="BX188" s="7"/>
      <c r="BY188" s="7"/>
      <c r="BZ188" s="7"/>
      <c r="CA188" s="7"/>
      <c r="CB188" s="7"/>
      <c r="CC188" s="7"/>
      <c r="CD188" s="7"/>
      <c r="CE188" s="7"/>
      <c r="CF188" s="7"/>
    </row>
    <row r="189" spans="43:84" x14ac:dyDescent="0.35">
      <c r="AQ189" s="2"/>
      <c r="AR189" s="2"/>
      <c r="AS189" s="2"/>
      <c r="AT189" s="2"/>
      <c r="AU189" s="7"/>
      <c r="AV189" s="2"/>
      <c r="AW189" s="7"/>
      <c r="AX189" s="7"/>
      <c r="AY189" s="7"/>
      <c r="AZ189" s="2"/>
      <c r="BB189" s="2"/>
      <c r="BC189" s="2"/>
      <c r="BD189" s="2"/>
      <c r="BE189" s="2"/>
      <c r="BG189" s="2"/>
      <c r="BI189" s="2"/>
      <c r="BJ189" s="2"/>
      <c r="BK189" s="2"/>
      <c r="BL189" s="2"/>
      <c r="BM189" s="7"/>
      <c r="BN189" s="7"/>
      <c r="BO189" s="2"/>
      <c r="BP189" s="2"/>
      <c r="BR189" s="7"/>
      <c r="BT189" s="7"/>
      <c r="BV189" s="7"/>
      <c r="BX189" s="7"/>
      <c r="BY189" s="7"/>
      <c r="BZ189" s="7"/>
      <c r="CA189" s="7"/>
      <c r="CB189" s="7"/>
      <c r="CC189" s="7"/>
      <c r="CD189" s="7"/>
      <c r="CE189" s="7"/>
      <c r="CF189" s="7"/>
    </row>
    <row r="190" spans="43:84" x14ac:dyDescent="0.35">
      <c r="AQ190" s="2"/>
      <c r="AR190" s="2"/>
      <c r="AS190" s="2"/>
      <c r="AT190" s="2"/>
      <c r="AU190" s="7"/>
      <c r="AV190" s="2"/>
      <c r="AW190" s="7"/>
      <c r="AX190" s="7"/>
      <c r="AY190" s="7"/>
      <c r="AZ190" s="2"/>
      <c r="BB190" s="2"/>
      <c r="BC190" s="2"/>
      <c r="BD190" s="2"/>
      <c r="BE190" s="2"/>
      <c r="BG190" s="2"/>
      <c r="BI190" s="2"/>
      <c r="BJ190" s="2"/>
      <c r="BK190" s="2"/>
      <c r="BL190" s="2"/>
      <c r="BM190" s="7"/>
      <c r="BN190" s="7"/>
      <c r="BO190" s="2"/>
      <c r="BP190" s="2"/>
      <c r="BR190" s="7"/>
      <c r="BT190" s="7"/>
      <c r="BV190" s="7"/>
      <c r="BX190" s="7"/>
      <c r="BY190" s="7"/>
      <c r="BZ190" s="7"/>
      <c r="CA190" s="7"/>
      <c r="CB190" s="7"/>
      <c r="CC190" s="7"/>
      <c r="CD190" s="7"/>
      <c r="CE190" s="7"/>
      <c r="CF190" s="7"/>
    </row>
    <row r="191" spans="43:84" x14ac:dyDescent="0.35">
      <c r="AQ191" s="2"/>
      <c r="AR191" s="2"/>
      <c r="AS191" s="2"/>
      <c r="AT191" s="2"/>
      <c r="AU191" s="7"/>
      <c r="AV191" s="2"/>
      <c r="AW191" s="7"/>
      <c r="AX191" s="7"/>
      <c r="AY191" s="7"/>
      <c r="AZ191" s="2"/>
      <c r="BB191" s="2"/>
      <c r="BC191" s="2"/>
      <c r="BD191" s="2"/>
      <c r="BE191" s="2"/>
      <c r="BG191" s="2"/>
      <c r="BI191" s="2"/>
      <c r="BJ191" s="2"/>
      <c r="BK191" s="2"/>
      <c r="BL191" s="2"/>
      <c r="BM191" s="7"/>
      <c r="BN191" s="7"/>
      <c r="BO191" s="2"/>
      <c r="BP191" s="2"/>
      <c r="BR191" s="7"/>
      <c r="BT191" s="7"/>
      <c r="BV191" s="7"/>
      <c r="BX191" s="7"/>
      <c r="BY191" s="7"/>
      <c r="BZ191" s="7"/>
      <c r="CA191" s="7"/>
      <c r="CB191" s="7"/>
      <c r="CC191" s="7"/>
      <c r="CD191" s="7"/>
      <c r="CE191" s="7"/>
      <c r="CF191" s="7"/>
    </row>
    <row r="192" spans="43:84" x14ac:dyDescent="0.35">
      <c r="AQ192" s="2"/>
      <c r="AR192" s="2"/>
      <c r="AS192" s="2"/>
      <c r="AT192" s="2"/>
      <c r="AU192" s="7"/>
      <c r="AV192" s="2"/>
      <c r="AW192" s="7"/>
      <c r="AX192" s="7"/>
      <c r="AY192" s="7"/>
      <c r="AZ192" s="2"/>
      <c r="BB192" s="2"/>
      <c r="BC192" s="2"/>
      <c r="BD192" s="2"/>
      <c r="BE192" s="2"/>
      <c r="BG192" s="2"/>
      <c r="BI192" s="2"/>
      <c r="BJ192" s="2"/>
      <c r="BK192" s="2"/>
      <c r="BL192" s="2"/>
      <c r="BM192" s="7"/>
      <c r="BN192" s="7"/>
      <c r="BO192" s="2"/>
      <c r="BP192" s="2"/>
      <c r="BR192" s="7"/>
      <c r="BT192" s="7"/>
      <c r="BV192" s="7"/>
      <c r="BX192" s="7"/>
      <c r="BY192" s="7"/>
      <c r="BZ192" s="7"/>
      <c r="CA192" s="7"/>
      <c r="CB192" s="7"/>
      <c r="CC192" s="7"/>
      <c r="CD192" s="7"/>
      <c r="CE192" s="7"/>
      <c r="CF192" s="7"/>
    </row>
    <row r="193" spans="43:84" x14ac:dyDescent="0.35">
      <c r="AQ193" s="2"/>
      <c r="AR193" s="2"/>
      <c r="AS193" s="2"/>
      <c r="AT193" s="2"/>
      <c r="AU193" s="7"/>
      <c r="AV193" s="2"/>
      <c r="AW193" s="7"/>
      <c r="AX193" s="7"/>
      <c r="AY193" s="7"/>
      <c r="AZ193" s="2"/>
      <c r="BB193" s="2"/>
      <c r="BC193" s="2"/>
      <c r="BD193" s="2"/>
      <c r="BE193" s="2"/>
      <c r="BG193" s="2"/>
      <c r="BI193" s="2"/>
      <c r="BJ193" s="2"/>
      <c r="BK193" s="2"/>
      <c r="BL193" s="2"/>
      <c r="BM193" s="7"/>
      <c r="BN193" s="7"/>
      <c r="BO193" s="2"/>
      <c r="BP193" s="2"/>
      <c r="BR193" s="7"/>
      <c r="BT193" s="7"/>
      <c r="BV193" s="7"/>
      <c r="BX193" s="7"/>
      <c r="BY193" s="7"/>
      <c r="BZ193" s="7"/>
      <c r="CA193" s="7"/>
      <c r="CB193" s="7"/>
      <c r="CC193" s="7"/>
      <c r="CD193" s="7"/>
      <c r="CE193" s="7"/>
      <c r="CF193" s="7"/>
    </row>
    <row r="194" spans="43:84" x14ac:dyDescent="0.35">
      <c r="AQ194" s="2"/>
      <c r="AR194" s="2"/>
      <c r="AS194" s="2"/>
      <c r="AT194" s="2"/>
      <c r="AU194" s="7"/>
      <c r="AV194" s="2"/>
      <c r="AW194" s="7"/>
      <c r="AX194" s="7"/>
      <c r="AY194" s="7"/>
      <c r="AZ194" s="2"/>
      <c r="BB194" s="2"/>
      <c r="BC194" s="2"/>
      <c r="BD194" s="2"/>
      <c r="BE194" s="2"/>
      <c r="BG194" s="2"/>
      <c r="BI194" s="2"/>
      <c r="BJ194" s="2"/>
      <c r="BK194" s="2"/>
      <c r="BL194" s="2"/>
      <c r="BM194" s="7"/>
      <c r="BN194" s="7"/>
      <c r="BO194" s="2"/>
      <c r="BP194" s="2"/>
      <c r="BR194" s="7"/>
      <c r="BT194" s="7"/>
      <c r="BV194" s="7"/>
      <c r="BX194" s="7"/>
      <c r="BY194" s="7"/>
      <c r="BZ194" s="7"/>
      <c r="CA194" s="7"/>
      <c r="CB194" s="7"/>
      <c r="CC194" s="7"/>
      <c r="CD194" s="7"/>
      <c r="CE194" s="7"/>
      <c r="CF194" s="7"/>
    </row>
    <row r="195" spans="43:84" x14ac:dyDescent="0.35">
      <c r="AQ195" s="2"/>
      <c r="AR195" s="2"/>
      <c r="AS195" s="2"/>
      <c r="AT195" s="2"/>
      <c r="AU195" s="7"/>
      <c r="AV195" s="2"/>
      <c r="AW195" s="7"/>
      <c r="AX195" s="7"/>
      <c r="AY195" s="7"/>
      <c r="AZ195" s="2"/>
      <c r="BB195" s="2"/>
      <c r="BC195" s="2"/>
      <c r="BD195" s="2"/>
      <c r="BE195" s="2"/>
      <c r="BG195" s="2"/>
      <c r="BI195" s="2"/>
      <c r="BJ195" s="2"/>
      <c r="BK195" s="2"/>
      <c r="BL195" s="2"/>
      <c r="BM195" s="7"/>
      <c r="BN195" s="7"/>
      <c r="BO195" s="2"/>
      <c r="BP195" s="2"/>
      <c r="BR195" s="7"/>
      <c r="BT195" s="7"/>
      <c r="BV195" s="7"/>
      <c r="BX195" s="7"/>
      <c r="BY195" s="7"/>
      <c r="BZ195" s="7"/>
      <c r="CA195" s="7"/>
      <c r="CB195" s="7"/>
      <c r="CC195" s="7"/>
      <c r="CD195" s="7"/>
      <c r="CE195" s="7"/>
      <c r="CF195" s="7"/>
    </row>
    <row r="196" spans="43:84" x14ac:dyDescent="0.35">
      <c r="AQ196" s="2"/>
      <c r="AR196" s="2"/>
      <c r="AS196" s="2"/>
      <c r="AT196" s="2"/>
      <c r="AU196" s="7"/>
      <c r="AV196" s="2"/>
      <c r="AW196" s="7"/>
      <c r="AX196" s="7"/>
      <c r="AY196" s="7"/>
      <c r="AZ196" s="2"/>
      <c r="BB196" s="2"/>
      <c r="BC196" s="2"/>
      <c r="BD196" s="2"/>
      <c r="BE196" s="2"/>
      <c r="BG196" s="2"/>
      <c r="BI196" s="2"/>
      <c r="BJ196" s="2"/>
      <c r="BK196" s="2"/>
      <c r="BL196" s="2"/>
      <c r="BM196" s="7"/>
      <c r="BN196" s="7"/>
      <c r="BO196" s="2"/>
      <c r="BP196" s="2"/>
      <c r="BR196" s="7"/>
      <c r="BT196" s="7"/>
      <c r="BV196" s="7"/>
      <c r="BX196" s="7"/>
      <c r="BY196" s="7"/>
      <c r="BZ196" s="7"/>
      <c r="CA196" s="7"/>
      <c r="CB196" s="7"/>
      <c r="CC196" s="7"/>
      <c r="CD196" s="7"/>
      <c r="CE196" s="7"/>
      <c r="CF196" s="7"/>
    </row>
    <row r="197" spans="43:84" x14ac:dyDescent="0.35">
      <c r="AQ197" s="2"/>
      <c r="AR197" s="2"/>
      <c r="AS197" s="2"/>
      <c r="AT197" s="2"/>
      <c r="AU197" s="7"/>
      <c r="AV197" s="2"/>
      <c r="AW197" s="7"/>
      <c r="AX197" s="7"/>
      <c r="AY197" s="7"/>
      <c r="AZ197" s="2"/>
      <c r="BB197" s="2"/>
      <c r="BC197" s="2"/>
      <c r="BD197" s="2"/>
      <c r="BE197" s="2"/>
      <c r="BG197" s="2"/>
      <c r="BI197" s="2"/>
      <c r="BJ197" s="2"/>
      <c r="BK197" s="2"/>
      <c r="BL197" s="2"/>
      <c r="BM197" s="7"/>
      <c r="BN197" s="7"/>
      <c r="BO197" s="2"/>
      <c r="BP197" s="2"/>
      <c r="BR197" s="7"/>
      <c r="BT197" s="7"/>
      <c r="BV197" s="7"/>
      <c r="BX197" s="7"/>
      <c r="BY197" s="7"/>
      <c r="BZ197" s="7"/>
      <c r="CA197" s="7"/>
      <c r="CB197" s="7"/>
      <c r="CC197" s="7"/>
      <c r="CD197" s="7"/>
      <c r="CE197" s="7"/>
      <c r="CF197" s="7"/>
    </row>
    <row r="198" spans="43:84" x14ac:dyDescent="0.35">
      <c r="AQ198" s="2"/>
      <c r="AR198" s="2"/>
      <c r="AS198" s="2"/>
      <c r="AT198" s="2"/>
      <c r="AU198" s="7"/>
      <c r="AV198" s="2"/>
      <c r="AW198" s="7"/>
      <c r="AX198" s="7"/>
      <c r="AY198" s="7"/>
      <c r="AZ198" s="2"/>
      <c r="BB198" s="2"/>
      <c r="BC198" s="2"/>
      <c r="BD198" s="2"/>
      <c r="BE198" s="2"/>
      <c r="BG198" s="2"/>
      <c r="BI198" s="2"/>
      <c r="BJ198" s="2"/>
      <c r="BK198" s="2"/>
      <c r="BL198" s="2"/>
      <c r="BM198" s="7"/>
      <c r="BN198" s="7"/>
      <c r="BO198" s="2"/>
      <c r="BP198" s="2"/>
      <c r="BR198" s="7"/>
      <c r="BT198" s="7"/>
      <c r="BV198" s="7"/>
      <c r="BX198" s="7"/>
      <c r="BY198" s="7"/>
      <c r="BZ198" s="7"/>
      <c r="CA198" s="7"/>
      <c r="CB198" s="7"/>
      <c r="CC198" s="7"/>
      <c r="CD198" s="7"/>
      <c r="CE198" s="7"/>
      <c r="CF198" s="7"/>
    </row>
    <row r="199" spans="43:84" x14ac:dyDescent="0.35">
      <c r="AQ199" s="2"/>
      <c r="AR199" s="2"/>
      <c r="AS199" s="2"/>
      <c r="AT199" s="2"/>
      <c r="AU199" s="7"/>
      <c r="AV199" s="2"/>
      <c r="AW199" s="7"/>
      <c r="AX199" s="7"/>
      <c r="AY199" s="7"/>
      <c r="AZ199" s="2"/>
      <c r="BB199" s="2"/>
      <c r="BC199" s="2"/>
      <c r="BD199" s="2"/>
      <c r="BE199" s="2"/>
      <c r="BG199" s="2"/>
      <c r="BI199" s="2"/>
      <c r="BJ199" s="2"/>
      <c r="BK199" s="2"/>
      <c r="BL199" s="2"/>
      <c r="BM199" s="7"/>
      <c r="BN199" s="7"/>
      <c r="BO199" s="2"/>
      <c r="BP199" s="2"/>
      <c r="BR199" s="7"/>
      <c r="BT199" s="7"/>
      <c r="BV199" s="7"/>
      <c r="BX199" s="7"/>
      <c r="BY199" s="7"/>
      <c r="BZ199" s="7"/>
      <c r="CA199" s="7"/>
      <c r="CB199" s="7"/>
      <c r="CC199" s="7"/>
      <c r="CD199" s="7"/>
      <c r="CE199" s="7"/>
      <c r="CF199" s="7"/>
    </row>
    <row r="200" spans="43:84" x14ac:dyDescent="0.35">
      <c r="AQ200" s="2"/>
      <c r="AR200" s="2"/>
      <c r="AS200" s="2"/>
      <c r="AT200" s="2"/>
      <c r="AU200" s="7"/>
      <c r="AV200" s="2"/>
      <c r="AW200" s="7"/>
      <c r="AX200" s="7"/>
      <c r="AY200" s="7"/>
      <c r="AZ200" s="2"/>
      <c r="BB200" s="2"/>
      <c r="BC200" s="2"/>
      <c r="BD200" s="2"/>
      <c r="BE200" s="2"/>
      <c r="BG200" s="2"/>
      <c r="BI200" s="2"/>
      <c r="BJ200" s="2"/>
      <c r="BK200" s="2"/>
      <c r="BL200" s="2"/>
      <c r="BM200" s="7"/>
      <c r="BN200" s="7"/>
      <c r="BO200" s="2"/>
      <c r="BP200" s="2"/>
      <c r="BR200" s="7"/>
      <c r="BT200" s="7"/>
      <c r="BV200" s="7"/>
      <c r="BX200" s="7"/>
      <c r="BY200" s="7"/>
      <c r="BZ200" s="7"/>
      <c r="CA200" s="7"/>
      <c r="CB200" s="7"/>
      <c r="CC200" s="7"/>
      <c r="CD200" s="7"/>
      <c r="CE200" s="7"/>
      <c r="CF200" s="7"/>
    </row>
    <row r="201" spans="43:84" x14ac:dyDescent="0.35">
      <c r="AQ201" s="2"/>
      <c r="AR201" s="2"/>
      <c r="AS201" s="2"/>
      <c r="AT201" s="2"/>
      <c r="AU201" s="7"/>
      <c r="AV201" s="2"/>
      <c r="AW201" s="7"/>
      <c r="AX201" s="7"/>
      <c r="AY201" s="7"/>
      <c r="AZ201" s="2"/>
      <c r="BB201" s="2"/>
      <c r="BC201" s="2"/>
      <c r="BD201" s="2"/>
      <c r="BE201" s="2"/>
      <c r="BG201" s="2"/>
      <c r="BI201" s="2"/>
      <c r="BJ201" s="2"/>
      <c r="BK201" s="2"/>
      <c r="BL201" s="2"/>
      <c r="BM201" s="7"/>
      <c r="BN201" s="7"/>
      <c r="BO201" s="2"/>
      <c r="BP201" s="2"/>
      <c r="BR201" s="7"/>
      <c r="BT201" s="7"/>
      <c r="BV201" s="7"/>
      <c r="BX201" s="7"/>
      <c r="BY201" s="7"/>
      <c r="BZ201" s="7"/>
      <c r="CA201" s="7"/>
      <c r="CB201" s="7"/>
      <c r="CC201" s="7"/>
      <c r="CD201" s="7"/>
      <c r="CE201" s="7"/>
      <c r="CF201" s="7"/>
    </row>
    <row r="202" spans="43:84" x14ac:dyDescent="0.35">
      <c r="AQ202" s="2"/>
      <c r="AR202" s="2"/>
      <c r="AS202" s="2"/>
      <c r="AT202" s="2"/>
      <c r="AU202" s="7"/>
      <c r="AV202" s="2"/>
      <c r="AW202" s="7"/>
      <c r="AX202" s="7"/>
      <c r="AY202" s="7"/>
      <c r="AZ202" s="2"/>
      <c r="BB202" s="2"/>
      <c r="BC202" s="2"/>
      <c r="BD202" s="2"/>
      <c r="BE202" s="2"/>
      <c r="BG202" s="2"/>
      <c r="BI202" s="2"/>
      <c r="BJ202" s="2"/>
      <c r="BK202" s="2"/>
      <c r="BL202" s="2"/>
      <c r="BM202" s="7"/>
      <c r="BN202" s="7"/>
      <c r="BO202" s="2"/>
      <c r="BP202" s="2"/>
      <c r="BR202" s="7"/>
      <c r="BT202" s="7"/>
      <c r="BV202" s="7"/>
      <c r="BX202" s="7"/>
      <c r="BY202" s="7"/>
      <c r="BZ202" s="7"/>
      <c r="CA202" s="7"/>
      <c r="CB202" s="7"/>
      <c r="CC202" s="7"/>
      <c r="CD202" s="7"/>
      <c r="CE202" s="7"/>
      <c r="CF202" s="7"/>
    </row>
    <row r="203" spans="43:84" x14ac:dyDescent="0.35">
      <c r="AQ203" s="2"/>
      <c r="AR203" s="2"/>
      <c r="AS203" s="2"/>
      <c r="AT203" s="2"/>
      <c r="AU203" s="7"/>
      <c r="AV203" s="2"/>
      <c r="AW203" s="7"/>
      <c r="AX203" s="7"/>
      <c r="AY203" s="7"/>
      <c r="AZ203" s="2"/>
      <c r="BB203" s="2"/>
      <c r="BC203" s="2"/>
      <c r="BD203" s="2"/>
      <c r="BE203" s="2"/>
      <c r="BG203" s="2"/>
      <c r="BI203" s="2"/>
      <c r="BJ203" s="2"/>
      <c r="BK203" s="2"/>
      <c r="BL203" s="2"/>
      <c r="BM203" s="7"/>
      <c r="BN203" s="7"/>
      <c r="BO203" s="2"/>
      <c r="BP203" s="2"/>
      <c r="BR203" s="7"/>
      <c r="BT203" s="7"/>
      <c r="BV203" s="7"/>
      <c r="BX203" s="7"/>
      <c r="BY203" s="7"/>
      <c r="BZ203" s="7"/>
      <c r="CA203" s="7"/>
      <c r="CB203" s="7"/>
      <c r="CC203" s="7"/>
      <c r="CD203" s="7"/>
      <c r="CE203" s="7"/>
      <c r="CF203" s="7"/>
    </row>
    <row r="204" spans="43:84" x14ac:dyDescent="0.35">
      <c r="AQ204" s="2"/>
      <c r="AR204" s="2"/>
      <c r="AS204" s="2"/>
      <c r="AT204" s="2"/>
      <c r="AU204" s="7"/>
      <c r="AV204" s="2"/>
      <c r="AW204" s="7"/>
      <c r="AX204" s="7"/>
      <c r="AY204" s="7"/>
      <c r="AZ204" s="2"/>
      <c r="BB204" s="2"/>
      <c r="BC204" s="2"/>
      <c r="BD204" s="2"/>
      <c r="BE204" s="2"/>
      <c r="BG204" s="2"/>
      <c r="BI204" s="2"/>
      <c r="BJ204" s="2"/>
      <c r="BK204" s="2"/>
      <c r="BL204" s="2"/>
      <c r="BM204" s="7"/>
      <c r="BN204" s="7"/>
      <c r="BO204" s="2"/>
      <c r="BP204" s="2"/>
      <c r="BR204" s="7"/>
      <c r="BT204" s="7"/>
      <c r="BV204" s="7"/>
      <c r="BX204" s="7"/>
      <c r="BY204" s="7"/>
      <c r="BZ204" s="7"/>
      <c r="CA204" s="7"/>
      <c r="CB204" s="7"/>
      <c r="CC204" s="7"/>
      <c r="CD204" s="7"/>
      <c r="CE204" s="7"/>
      <c r="CF204" s="7"/>
    </row>
    <row r="205" spans="43:84" x14ac:dyDescent="0.35">
      <c r="AQ205" s="2"/>
      <c r="AR205" s="2"/>
      <c r="AS205" s="2"/>
      <c r="AT205" s="2"/>
      <c r="AU205" s="7"/>
      <c r="AV205" s="2"/>
      <c r="AW205" s="7"/>
      <c r="AX205" s="7"/>
      <c r="AY205" s="7"/>
      <c r="AZ205" s="2"/>
      <c r="BB205" s="2"/>
      <c r="BC205" s="2"/>
      <c r="BD205" s="2"/>
      <c r="BE205" s="2"/>
      <c r="BG205" s="2"/>
      <c r="BI205" s="2"/>
      <c r="BJ205" s="2"/>
      <c r="BK205" s="2"/>
      <c r="BL205" s="2"/>
      <c r="BM205" s="7"/>
      <c r="BN205" s="7"/>
      <c r="BO205" s="2"/>
      <c r="BP205" s="2"/>
      <c r="BR205" s="7"/>
      <c r="BT205" s="7"/>
      <c r="BV205" s="7"/>
      <c r="BX205" s="7"/>
      <c r="BY205" s="7"/>
      <c r="BZ205" s="7"/>
      <c r="CA205" s="7"/>
      <c r="CB205" s="7"/>
      <c r="CC205" s="7"/>
      <c r="CD205" s="7"/>
      <c r="CE205" s="7"/>
      <c r="CF205" s="7"/>
    </row>
    <row r="206" spans="43:84" x14ac:dyDescent="0.35">
      <c r="AQ206" s="2"/>
      <c r="AR206" s="2"/>
      <c r="AS206" s="2"/>
      <c r="AT206" s="2"/>
      <c r="AU206" s="7"/>
      <c r="AV206" s="2"/>
      <c r="AW206" s="7"/>
      <c r="AX206" s="7"/>
      <c r="AY206" s="7"/>
      <c r="AZ206" s="2"/>
      <c r="BB206" s="2"/>
      <c r="BC206" s="2"/>
      <c r="BD206" s="2"/>
      <c r="BE206" s="2"/>
      <c r="BG206" s="2"/>
      <c r="BI206" s="2"/>
      <c r="BJ206" s="2"/>
      <c r="BK206" s="2"/>
      <c r="BL206" s="2"/>
      <c r="BM206" s="7"/>
      <c r="BN206" s="7"/>
      <c r="BO206" s="2"/>
      <c r="BP206" s="2"/>
      <c r="BR206" s="7"/>
      <c r="BT206" s="7"/>
      <c r="BV206" s="7"/>
      <c r="BX206" s="7"/>
      <c r="BY206" s="7"/>
      <c r="BZ206" s="7"/>
      <c r="CA206" s="7"/>
      <c r="CB206" s="7"/>
      <c r="CC206" s="7"/>
      <c r="CD206" s="7"/>
      <c r="CE206" s="7"/>
      <c r="CF206" s="7"/>
    </row>
    <row r="207" spans="43:84" x14ac:dyDescent="0.35">
      <c r="AQ207" s="2"/>
      <c r="AR207" s="2"/>
      <c r="AS207" s="2"/>
      <c r="AT207" s="2"/>
      <c r="AU207" s="7"/>
      <c r="AV207" s="2"/>
      <c r="AW207" s="7"/>
      <c r="AX207" s="7"/>
      <c r="AY207" s="7"/>
      <c r="AZ207" s="2"/>
      <c r="BB207" s="2"/>
      <c r="BC207" s="2"/>
      <c r="BD207" s="2"/>
      <c r="BE207" s="2"/>
      <c r="BG207" s="2"/>
      <c r="BI207" s="2"/>
      <c r="BJ207" s="2"/>
      <c r="BK207" s="2"/>
      <c r="BL207" s="2"/>
      <c r="BM207" s="7"/>
      <c r="BN207" s="7"/>
      <c r="BO207" s="2"/>
      <c r="BP207" s="2"/>
      <c r="BR207" s="7"/>
      <c r="BT207" s="7"/>
      <c r="BV207" s="7"/>
      <c r="BX207" s="7"/>
      <c r="BY207" s="7"/>
      <c r="BZ207" s="7"/>
      <c r="CA207" s="7"/>
      <c r="CB207" s="7"/>
      <c r="CC207" s="7"/>
      <c r="CD207" s="7"/>
      <c r="CE207" s="7"/>
      <c r="CF207" s="7"/>
    </row>
    <row r="208" spans="43:84" x14ac:dyDescent="0.35">
      <c r="AQ208" s="2"/>
      <c r="AR208" s="2"/>
      <c r="AS208" s="2"/>
      <c r="AT208" s="2"/>
      <c r="AU208" s="7"/>
      <c r="AV208" s="2"/>
      <c r="AW208" s="7"/>
      <c r="AX208" s="7"/>
      <c r="AY208" s="7"/>
      <c r="AZ208" s="2"/>
      <c r="BB208" s="2"/>
      <c r="BC208" s="2"/>
      <c r="BD208" s="2"/>
      <c r="BE208" s="2"/>
      <c r="BG208" s="2"/>
      <c r="BI208" s="2"/>
      <c r="BJ208" s="2"/>
      <c r="BK208" s="2"/>
      <c r="BL208" s="2"/>
      <c r="BM208" s="7"/>
      <c r="BN208" s="7"/>
      <c r="BO208" s="2"/>
      <c r="BP208" s="2"/>
      <c r="BR208" s="7"/>
      <c r="BT208" s="7"/>
      <c r="BV208" s="7"/>
      <c r="BX208" s="7"/>
      <c r="BY208" s="7"/>
      <c r="BZ208" s="7"/>
      <c r="CA208" s="7"/>
      <c r="CB208" s="7"/>
      <c r="CC208" s="7"/>
      <c r="CD208" s="7"/>
      <c r="CE208" s="7"/>
      <c r="CF208" s="7"/>
    </row>
    <row r="209" spans="43:84" x14ac:dyDescent="0.35">
      <c r="AQ209" s="2"/>
      <c r="AR209" s="2"/>
      <c r="AS209" s="2"/>
      <c r="AT209" s="2"/>
      <c r="AU209" s="7"/>
      <c r="AV209" s="2"/>
      <c r="AW209" s="7"/>
      <c r="AX209" s="7"/>
      <c r="AY209" s="7"/>
      <c r="AZ209" s="2"/>
      <c r="BB209" s="2"/>
      <c r="BC209" s="2"/>
      <c r="BD209" s="2"/>
      <c r="BE209" s="2"/>
      <c r="BG209" s="2"/>
      <c r="BI209" s="2"/>
      <c r="BJ209" s="2"/>
      <c r="BK209" s="2"/>
      <c r="BL209" s="2"/>
      <c r="BM209" s="7"/>
      <c r="BN209" s="7"/>
      <c r="BO209" s="2"/>
      <c r="BP209" s="2"/>
      <c r="BR209" s="7"/>
      <c r="BT209" s="7"/>
      <c r="BV209" s="7"/>
      <c r="BX209" s="7"/>
      <c r="BY209" s="7"/>
      <c r="BZ209" s="7"/>
      <c r="CA209" s="7"/>
      <c r="CB209" s="7"/>
      <c r="CC209" s="7"/>
      <c r="CD209" s="7"/>
      <c r="CE209" s="7"/>
      <c r="CF209" s="7"/>
    </row>
    <row r="210" spans="43:84" x14ac:dyDescent="0.35">
      <c r="AQ210" s="2"/>
      <c r="AR210" s="2"/>
      <c r="AS210" s="2"/>
      <c r="AT210" s="2"/>
      <c r="AU210" s="7"/>
      <c r="AV210" s="2"/>
      <c r="AW210" s="7"/>
      <c r="AX210" s="7"/>
      <c r="AY210" s="7"/>
      <c r="AZ210" s="2"/>
      <c r="BB210" s="2"/>
      <c r="BC210" s="2"/>
      <c r="BD210" s="2"/>
      <c r="BE210" s="2"/>
      <c r="BG210" s="2"/>
      <c r="BI210" s="2"/>
      <c r="BJ210" s="2"/>
      <c r="BK210" s="2"/>
      <c r="BL210" s="2"/>
      <c r="BM210" s="7"/>
      <c r="BN210" s="7"/>
      <c r="BO210" s="2"/>
      <c r="BP210" s="2"/>
      <c r="BR210" s="7"/>
      <c r="BT210" s="7"/>
      <c r="BV210" s="7"/>
      <c r="BX210" s="7"/>
      <c r="BY210" s="7"/>
      <c r="BZ210" s="7"/>
      <c r="CA210" s="7"/>
      <c r="CB210" s="7"/>
      <c r="CC210" s="7"/>
      <c r="CD210" s="7"/>
      <c r="CE210" s="7"/>
      <c r="CF210" s="7"/>
    </row>
    <row r="211" spans="43:84" x14ac:dyDescent="0.35">
      <c r="AQ211" s="2"/>
      <c r="AR211" s="2"/>
      <c r="AS211" s="2"/>
      <c r="AT211" s="2"/>
      <c r="AU211" s="7"/>
      <c r="AV211" s="2"/>
      <c r="AW211" s="7"/>
      <c r="AX211" s="7"/>
      <c r="AY211" s="7"/>
      <c r="AZ211" s="2"/>
      <c r="BB211" s="2"/>
      <c r="BC211" s="2"/>
      <c r="BD211" s="2"/>
      <c r="BE211" s="2"/>
      <c r="BG211" s="2"/>
      <c r="BI211" s="2"/>
      <c r="BJ211" s="2"/>
      <c r="BK211" s="2"/>
      <c r="BL211" s="2"/>
      <c r="BM211" s="7"/>
      <c r="BN211" s="7"/>
      <c r="BO211" s="2"/>
      <c r="BP211" s="2"/>
      <c r="BR211" s="7"/>
      <c r="BT211" s="7"/>
      <c r="BV211" s="7"/>
      <c r="BX211" s="7"/>
      <c r="BY211" s="7"/>
      <c r="BZ211" s="7"/>
      <c r="CA211" s="7"/>
      <c r="CB211" s="7"/>
      <c r="CC211" s="7"/>
      <c r="CD211" s="7"/>
      <c r="CE211" s="7"/>
      <c r="CF211" s="7"/>
    </row>
    <row r="212" spans="43:84" x14ac:dyDescent="0.35">
      <c r="AQ212" s="2"/>
      <c r="AR212" s="2"/>
      <c r="AS212" s="2"/>
      <c r="AT212" s="2"/>
      <c r="AU212" s="7"/>
      <c r="AV212" s="2"/>
      <c r="AW212" s="7"/>
      <c r="AX212" s="7"/>
      <c r="AY212" s="7"/>
      <c r="AZ212" s="2"/>
      <c r="BB212" s="2"/>
      <c r="BC212" s="2"/>
      <c r="BD212" s="2"/>
      <c r="BE212" s="2"/>
      <c r="BG212" s="2"/>
      <c r="BI212" s="2"/>
      <c r="BJ212" s="2"/>
      <c r="BK212" s="2"/>
      <c r="BL212" s="2"/>
      <c r="BM212" s="7"/>
      <c r="BN212" s="7"/>
      <c r="BO212" s="2"/>
      <c r="BP212" s="2"/>
      <c r="BR212" s="7"/>
      <c r="BT212" s="7"/>
      <c r="BV212" s="7"/>
      <c r="BX212" s="7"/>
      <c r="BY212" s="7"/>
      <c r="BZ212" s="7"/>
      <c r="CA212" s="7"/>
      <c r="CB212" s="7"/>
      <c r="CC212" s="7"/>
      <c r="CD212" s="7"/>
      <c r="CE212" s="7"/>
      <c r="CF212" s="7"/>
    </row>
    <row r="213" spans="43:84" x14ac:dyDescent="0.35">
      <c r="AQ213" s="2"/>
      <c r="AR213" s="2"/>
      <c r="AS213" s="2"/>
      <c r="AT213" s="2"/>
      <c r="AU213" s="7"/>
      <c r="AV213" s="2"/>
      <c r="AW213" s="7"/>
      <c r="AX213" s="7"/>
      <c r="AY213" s="7"/>
      <c r="AZ213" s="2"/>
      <c r="BB213" s="2"/>
      <c r="BC213" s="2"/>
      <c r="BD213" s="2"/>
      <c r="BE213" s="2"/>
      <c r="BG213" s="2"/>
      <c r="BI213" s="2"/>
      <c r="BJ213" s="2"/>
      <c r="BK213" s="2"/>
      <c r="BL213" s="2"/>
      <c r="BM213" s="7"/>
      <c r="BN213" s="7"/>
      <c r="BO213" s="2"/>
      <c r="BP213" s="2"/>
      <c r="BR213" s="7"/>
      <c r="BT213" s="7"/>
      <c r="BV213" s="7"/>
      <c r="BX213" s="7"/>
      <c r="BY213" s="7"/>
      <c r="BZ213" s="7"/>
      <c r="CA213" s="7"/>
      <c r="CB213" s="7"/>
      <c r="CC213" s="7"/>
      <c r="CD213" s="7"/>
      <c r="CE213" s="7"/>
      <c r="CF213" s="7"/>
    </row>
    <row r="214" spans="43:84" x14ac:dyDescent="0.35">
      <c r="AQ214" s="2"/>
      <c r="AR214" s="2"/>
      <c r="AS214" s="2"/>
      <c r="AT214" s="2"/>
      <c r="AU214" s="7"/>
      <c r="AV214" s="2"/>
      <c r="AW214" s="7"/>
      <c r="AX214" s="7"/>
      <c r="AY214" s="7"/>
      <c r="AZ214" s="2"/>
      <c r="BB214" s="2"/>
      <c r="BC214" s="2"/>
      <c r="BD214" s="2"/>
      <c r="BE214" s="2"/>
      <c r="BG214" s="2"/>
      <c r="BI214" s="2"/>
      <c r="BJ214" s="2"/>
      <c r="BK214" s="2"/>
      <c r="BL214" s="2"/>
      <c r="BM214" s="7"/>
      <c r="BN214" s="7"/>
      <c r="BO214" s="2"/>
      <c r="BP214" s="2"/>
      <c r="BR214" s="7"/>
      <c r="BT214" s="7"/>
      <c r="BV214" s="7"/>
      <c r="BX214" s="7"/>
      <c r="BY214" s="7"/>
      <c r="BZ214" s="7"/>
      <c r="CA214" s="7"/>
      <c r="CB214" s="7"/>
      <c r="CC214" s="7"/>
      <c r="CD214" s="7"/>
      <c r="CE214" s="7"/>
      <c r="CF214" s="7"/>
    </row>
    <row r="215" spans="43:84" x14ac:dyDescent="0.35">
      <c r="AQ215" s="2"/>
      <c r="AR215" s="2"/>
      <c r="AS215" s="2"/>
      <c r="AT215" s="2"/>
      <c r="AU215" s="7"/>
      <c r="AV215" s="2"/>
      <c r="AW215" s="7"/>
      <c r="AX215" s="7"/>
      <c r="AY215" s="7"/>
      <c r="AZ215" s="2"/>
      <c r="BB215" s="2"/>
      <c r="BC215" s="2"/>
      <c r="BD215" s="2"/>
      <c r="BE215" s="2"/>
      <c r="BG215" s="2"/>
      <c r="BI215" s="2"/>
      <c r="BJ215" s="2"/>
      <c r="BK215" s="2"/>
      <c r="BL215" s="2"/>
      <c r="BM215" s="7"/>
      <c r="BN215" s="7"/>
      <c r="BO215" s="2"/>
      <c r="BP215" s="2"/>
      <c r="BR215" s="7"/>
      <c r="BT215" s="7"/>
      <c r="BV215" s="7"/>
      <c r="BX215" s="7"/>
      <c r="BY215" s="7"/>
      <c r="BZ215" s="7"/>
      <c r="CA215" s="7"/>
      <c r="CB215" s="7"/>
      <c r="CC215" s="7"/>
      <c r="CD215" s="7"/>
      <c r="CE215" s="7"/>
      <c r="CF215" s="7"/>
    </row>
    <row r="216" spans="43:84" x14ac:dyDescent="0.35">
      <c r="AQ216" s="2"/>
      <c r="AR216" s="2"/>
      <c r="AS216" s="2"/>
      <c r="AT216" s="2"/>
      <c r="AU216" s="7"/>
      <c r="AV216" s="2"/>
      <c r="AW216" s="7"/>
      <c r="AX216" s="7"/>
      <c r="AY216" s="7"/>
      <c r="AZ216" s="2"/>
      <c r="BB216" s="2"/>
      <c r="BC216" s="2"/>
      <c r="BD216" s="2"/>
      <c r="BE216" s="2"/>
      <c r="BG216" s="2"/>
      <c r="BI216" s="2"/>
      <c r="BJ216" s="2"/>
      <c r="BK216" s="2"/>
      <c r="BL216" s="2"/>
      <c r="BM216" s="7"/>
      <c r="BN216" s="7"/>
      <c r="BO216" s="2"/>
      <c r="BP216" s="2"/>
      <c r="BR216" s="7"/>
      <c r="BT216" s="7"/>
      <c r="BV216" s="7"/>
      <c r="BX216" s="7"/>
      <c r="BY216" s="7"/>
      <c r="BZ216" s="7"/>
      <c r="CA216" s="7"/>
      <c r="CB216" s="7"/>
      <c r="CC216" s="7"/>
      <c r="CD216" s="7"/>
      <c r="CE216" s="7"/>
      <c r="CF216" s="7"/>
    </row>
    <row r="217" spans="43:84" x14ac:dyDescent="0.35">
      <c r="AQ217" s="2"/>
      <c r="AR217" s="2"/>
      <c r="AS217" s="2"/>
      <c r="AT217" s="2"/>
      <c r="AU217" s="7"/>
      <c r="AV217" s="2"/>
      <c r="AW217" s="7"/>
      <c r="AX217" s="7"/>
      <c r="AY217" s="7"/>
      <c r="AZ217" s="2"/>
      <c r="BB217" s="2"/>
      <c r="BC217" s="2"/>
      <c r="BD217" s="2"/>
      <c r="BE217" s="2"/>
      <c r="BG217" s="2"/>
      <c r="BI217" s="2"/>
      <c r="BJ217" s="2"/>
      <c r="BK217" s="2"/>
      <c r="BL217" s="2"/>
      <c r="BM217" s="7"/>
      <c r="BN217" s="7"/>
      <c r="BO217" s="2"/>
      <c r="BP217" s="2"/>
      <c r="BR217" s="7"/>
      <c r="BT217" s="7"/>
      <c r="BV217" s="7"/>
      <c r="BX217" s="7"/>
      <c r="BY217" s="7"/>
      <c r="BZ217" s="7"/>
      <c r="CA217" s="7"/>
      <c r="CB217" s="7"/>
      <c r="CC217" s="7"/>
      <c r="CD217" s="7"/>
      <c r="CE217" s="7"/>
      <c r="CF217" s="7"/>
    </row>
    <row r="218" spans="43:84" x14ac:dyDescent="0.35">
      <c r="AQ218" s="2"/>
      <c r="AR218" s="2"/>
      <c r="AS218" s="2"/>
      <c r="AT218" s="2"/>
      <c r="AU218" s="7"/>
      <c r="AV218" s="2"/>
      <c r="AW218" s="7"/>
      <c r="AX218" s="7"/>
      <c r="AY218" s="7"/>
      <c r="AZ218" s="2"/>
      <c r="BB218" s="2"/>
      <c r="BC218" s="2"/>
      <c r="BD218" s="2"/>
      <c r="BE218" s="2"/>
      <c r="BG218" s="2"/>
      <c r="BI218" s="2"/>
      <c r="BJ218" s="2"/>
      <c r="BK218" s="2"/>
      <c r="BL218" s="2"/>
      <c r="BM218" s="7"/>
      <c r="BN218" s="7"/>
      <c r="BO218" s="2"/>
      <c r="BP218" s="2"/>
      <c r="BR218" s="7"/>
      <c r="BT218" s="7"/>
      <c r="BV218" s="7"/>
      <c r="BX218" s="7"/>
      <c r="BY218" s="7"/>
      <c r="BZ218" s="7"/>
      <c r="CA218" s="7"/>
      <c r="CB218" s="7"/>
      <c r="CC218" s="7"/>
      <c r="CD218" s="7"/>
      <c r="CE218" s="7"/>
      <c r="CF218" s="7"/>
    </row>
    <row r="219" spans="43:84" x14ac:dyDescent="0.35">
      <c r="AQ219" s="2"/>
      <c r="AR219" s="2"/>
      <c r="AS219" s="2"/>
      <c r="AT219" s="2"/>
      <c r="AU219" s="7"/>
      <c r="AV219" s="2"/>
      <c r="AW219" s="7"/>
      <c r="AX219" s="7"/>
      <c r="AY219" s="7"/>
      <c r="AZ219" s="2"/>
      <c r="BB219" s="2"/>
      <c r="BC219" s="2"/>
      <c r="BD219" s="2"/>
      <c r="BE219" s="2"/>
      <c r="BG219" s="2"/>
      <c r="BI219" s="2"/>
      <c r="BJ219" s="2"/>
      <c r="BK219" s="2"/>
      <c r="BL219" s="2"/>
      <c r="BM219" s="7"/>
      <c r="BN219" s="7"/>
      <c r="BO219" s="2"/>
      <c r="BP219" s="2"/>
      <c r="BR219" s="7"/>
      <c r="BT219" s="7"/>
      <c r="BV219" s="7"/>
      <c r="BX219" s="7"/>
      <c r="BY219" s="7"/>
      <c r="BZ219" s="7"/>
      <c r="CA219" s="7"/>
      <c r="CB219" s="7"/>
      <c r="CC219" s="7"/>
      <c r="CD219" s="7"/>
      <c r="CE219" s="7"/>
      <c r="CF219" s="7"/>
    </row>
    <row r="220" spans="43:84" x14ac:dyDescent="0.35">
      <c r="AQ220" s="2"/>
      <c r="AR220" s="2"/>
      <c r="AS220" s="2"/>
      <c r="AT220" s="2"/>
      <c r="AU220" s="7"/>
      <c r="AV220" s="2"/>
      <c r="AW220" s="7"/>
      <c r="AX220" s="7"/>
      <c r="AY220" s="7"/>
      <c r="AZ220" s="2"/>
      <c r="BB220" s="2"/>
      <c r="BC220" s="2"/>
      <c r="BD220" s="2"/>
      <c r="BE220" s="2"/>
      <c r="BG220" s="2"/>
      <c r="BI220" s="2"/>
      <c r="BJ220" s="2"/>
      <c r="BK220" s="2"/>
      <c r="BL220" s="2"/>
      <c r="BM220" s="7"/>
      <c r="BN220" s="7"/>
      <c r="BO220" s="2"/>
      <c r="BP220" s="2"/>
      <c r="BR220" s="7"/>
      <c r="BT220" s="7"/>
      <c r="BV220" s="7"/>
      <c r="BX220" s="7"/>
      <c r="BY220" s="7"/>
      <c r="BZ220" s="7"/>
      <c r="CA220" s="7"/>
      <c r="CB220" s="7"/>
      <c r="CC220" s="7"/>
      <c r="CD220" s="7"/>
      <c r="CE220" s="7"/>
      <c r="CF220" s="7"/>
    </row>
    <row r="221" spans="43:84" x14ac:dyDescent="0.35">
      <c r="AQ221" s="2"/>
      <c r="AR221" s="2"/>
      <c r="AS221" s="2"/>
      <c r="AT221" s="2"/>
      <c r="AU221" s="7"/>
      <c r="AV221" s="2"/>
      <c r="AW221" s="7"/>
      <c r="AX221" s="7"/>
      <c r="AY221" s="7"/>
      <c r="AZ221" s="2"/>
      <c r="BB221" s="2"/>
      <c r="BC221" s="2"/>
      <c r="BD221" s="2"/>
      <c r="BE221" s="2"/>
      <c r="BG221" s="2"/>
      <c r="BI221" s="2"/>
      <c r="BJ221" s="2"/>
      <c r="BK221" s="2"/>
      <c r="BL221" s="2"/>
      <c r="BM221" s="7"/>
      <c r="BN221" s="7"/>
      <c r="BO221" s="2"/>
      <c r="BP221" s="2"/>
      <c r="BR221" s="7"/>
      <c r="BT221" s="7"/>
      <c r="BV221" s="7"/>
      <c r="BX221" s="7"/>
      <c r="BY221" s="7"/>
      <c r="BZ221" s="7"/>
      <c r="CA221" s="7"/>
      <c r="CB221" s="7"/>
      <c r="CC221" s="7"/>
      <c r="CD221" s="7"/>
      <c r="CE221" s="7"/>
      <c r="CF221" s="7"/>
    </row>
    <row r="222" spans="43:84" x14ac:dyDescent="0.35">
      <c r="AQ222" s="2"/>
      <c r="AR222" s="2"/>
      <c r="AS222" s="2"/>
      <c r="AT222" s="2"/>
      <c r="AU222" s="7"/>
      <c r="AV222" s="2"/>
      <c r="AW222" s="7"/>
      <c r="AX222" s="7"/>
      <c r="AY222" s="7"/>
      <c r="AZ222" s="2"/>
      <c r="BB222" s="2"/>
      <c r="BC222" s="2"/>
      <c r="BD222" s="2"/>
      <c r="BE222" s="2"/>
      <c r="BG222" s="2"/>
      <c r="BI222" s="2"/>
      <c r="BJ222" s="2"/>
      <c r="BK222" s="2"/>
      <c r="BL222" s="2"/>
      <c r="BM222" s="7"/>
      <c r="BN222" s="7"/>
      <c r="BO222" s="2"/>
      <c r="BP222" s="2"/>
      <c r="BR222" s="7"/>
      <c r="BT222" s="7"/>
      <c r="BV222" s="7"/>
      <c r="BX222" s="7"/>
      <c r="BY222" s="7"/>
      <c r="BZ222" s="7"/>
      <c r="CA222" s="7"/>
      <c r="CB222" s="7"/>
      <c r="CC222" s="7"/>
      <c r="CD222" s="7"/>
      <c r="CE222" s="7"/>
      <c r="CF222" s="7"/>
    </row>
    <row r="223" spans="43:84" x14ac:dyDescent="0.35">
      <c r="AQ223" s="2"/>
      <c r="AR223" s="2"/>
      <c r="AS223" s="2"/>
      <c r="AT223" s="2"/>
      <c r="AU223" s="7"/>
      <c r="AV223" s="2"/>
      <c r="AW223" s="7"/>
      <c r="AX223" s="7"/>
      <c r="AY223" s="7"/>
      <c r="AZ223" s="2"/>
      <c r="BB223" s="2"/>
      <c r="BC223" s="2"/>
      <c r="BD223" s="2"/>
      <c r="BE223" s="2"/>
      <c r="BG223" s="2"/>
      <c r="BI223" s="2"/>
      <c r="BJ223" s="2"/>
      <c r="BK223" s="2"/>
      <c r="BL223" s="2"/>
      <c r="BM223" s="7"/>
      <c r="BN223" s="7"/>
      <c r="BO223" s="2"/>
      <c r="BP223" s="2"/>
      <c r="BR223" s="7"/>
      <c r="BT223" s="7"/>
      <c r="BV223" s="7"/>
      <c r="BX223" s="7"/>
      <c r="BY223" s="7"/>
      <c r="BZ223" s="7"/>
      <c r="CA223" s="7"/>
      <c r="CB223" s="7"/>
      <c r="CC223" s="7"/>
      <c r="CD223" s="7"/>
      <c r="CE223" s="7"/>
      <c r="CF223" s="7"/>
    </row>
    <row r="224" spans="43:84" x14ac:dyDescent="0.35">
      <c r="AQ224" s="2"/>
      <c r="AR224" s="2"/>
      <c r="AS224" s="2"/>
      <c r="AT224" s="2"/>
      <c r="AU224" s="7"/>
      <c r="AV224" s="2"/>
      <c r="AW224" s="7"/>
      <c r="AX224" s="7"/>
      <c r="AY224" s="7"/>
      <c r="AZ224" s="2"/>
      <c r="BB224" s="2"/>
      <c r="BC224" s="2"/>
      <c r="BD224" s="2"/>
      <c r="BE224" s="2"/>
      <c r="BG224" s="2"/>
      <c r="BI224" s="2"/>
      <c r="BJ224" s="2"/>
      <c r="BK224" s="2"/>
      <c r="BL224" s="2"/>
      <c r="BM224" s="7"/>
      <c r="BN224" s="7"/>
      <c r="BO224" s="2"/>
      <c r="BP224" s="2"/>
      <c r="BR224" s="7"/>
      <c r="BT224" s="7"/>
      <c r="BV224" s="7"/>
      <c r="BX224" s="7"/>
      <c r="BY224" s="7"/>
      <c r="BZ224" s="7"/>
      <c r="CA224" s="7"/>
      <c r="CB224" s="7"/>
      <c r="CC224" s="7"/>
      <c r="CD224" s="7"/>
      <c r="CE224" s="7"/>
      <c r="CF224" s="7"/>
    </row>
    <row r="225" spans="43:84" x14ac:dyDescent="0.35">
      <c r="AQ225" s="2"/>
      <c r="AR225" s="2"/>
      <c r="AS225" s="2"/>
      <c r="AT225" s="2"/>
      <c r="AU225" s="7"/>
      <c r="AV225" s="2"/>
      <c r="AW225" s="7"/>
      <c r="AX225" s="7"/>
      <c r="AY225" s="7"/>
      <c r="AZ225" s="2"/>
      <c r="BB225" s="2"/>
      <c r="BC225" s="2"/>
      <c r="BD225" s="2"/>
      <c r="BE225" s="2"/>
      <c r="BG225" s="2"/>
      <c r="BI225" s="2"/>
      <c r="BJ225" s="2"/>
      <c r="BK225" s="2"/>
      <c r="BL225" s="2"/>
      <c r="BM225" s="7"/>
      <c r="BN225" s="7"/>
      <c r="BO225" s="2"/>
      <c r="BP225" s="2"/>
      <c r="BR225" s="7"/>
      <c r="BT225" s="7"/>
      <c r="BV225" s="7"/>
      <c r="BX225" s="7"/>
      <c r="BY225" s="7"/>
      <c r="BZ225" s="7"/>
      <c r="CA225" s="7"/>
      <c r="CB225" s="7"/>
      <c r="CC225" s="7"/>
      <c r="CD225" s="7"/>
      <c r="CE225" s="7"/>
      <c r="CF225" s="7"/>
    </row>
    <row r="226" spans="43:84" x14ac:dyDescent="0.35">
      <c r="AQ226" s="2"/>
      <c r="AR226" s="2"/>
      <c r="AS226" s="2"/>
      <c r="AT226" s="2"/>
      <c r="AU226" s="7"/>
      <c r="AV226" s="2"/>
      <c r="AW226" s="7"/>
      <c r="AX226" s="7"/>
      <c r="AY226" s="7"/>
      <c r="AZ226" s="2"/>
      <c r="BB226" s="2"/>
      <c r="BC226" s="2"/>
      <c r="BD226" s="2"/>
      <c r="BE226" s="2"/>
      <c r="BG226" s="2"/>
      <c r="BI226" s="2"/>
      <c r="BJ226" s="2"/>
      <c r="BK226" s="2"/>
      <c r="BL226" s="2"/>
      <c r="BM226" s="7"/>
      <c r="BN226" s="7"/>
      <c r="BO226" s="2"/>
      <c r="BP226" s="2"/>
      <c r="BR226" s="7"/>
      <c r="BT226" s="7"/>
      <c r="BV226" s="7"/>
      <c r="BX226" s="7"/>
      <c r="BY226" s="7"/>
      <c r="BZ226" s="7"/>
      <c r="CA226" s="7"/>
      <c r="CB226" s="7"/>
      <c r="CC226" s="7"/>
      <c r="CD226" s="7"/>
      <c r="CE226" s="7"/>
      <c r="CF226" s="7"/>
    </row>
    <row r="227" spans="43:84" x14ac:dyDescent="0.35">
      <c r="AQ227" s="2"/>
      <c r="AR227" s="2"/>
      <c r="AS227" s="2"/>
      <c r="AT227" s="2"/>
      <c r="AU227" s="7"/>
      <c r="AV227" s="2"/>
      <c r="AW227" s="7"/>
      <c r="AX227" s="7"/>
      <c r="AY227" s="7"/>
      <c r="AZ227" s="2"/>
      <c r="BB227" s="2"/>
      <c r="BC227" s="2"/>
      <c r="BD227" s="2"/>
      <c r="BE227" s="2"/>
      <c r="BG227" s="2"/>
      <c r="BI227" s="2"/>
      <c r="BJ227" s="2"/>
      <c r="BK227" s="2"/>
      <c r="BL227" s="2"/>
      <c r="BM227" s="7"/>
      <c r="BN227" s="7"/>
      <c r="BO227" s="2"/>
      <c r="BP227" s="2"/>
      <c r="BR227" s="7"/>
      <c r="BT227" s="7"/>
      <c r="BV227" s="7"/>
      <c r="BX227" s="7"/>
      <c r="BY227" s="7"/>
      <c r="BZ227" s="7"/>
      <c r="CA227" s="7"/>
      <c r="CB227" s="7"/>
      <c r="CC227" s="7"/>
      <c r="CD227" s="7"/>
      <c r="CE227" s="7"/>
      <c r="CF227" s="7"/>
    </row>
    <row r="228" spans="43:84" x14ac:dyDescent="0.35">
      <c r="AQ228" s="2"/>
      <c r="AR228" s="2"/>
      <c r="AS228" s="2"/>
      <c r="AT228" s="2"/>
      <c r="AU228" s="7"/>
      <c r="AV228" s="2"/>
      <c r="AW228" s="7"/>
      <c r="AX228" s="7"/>
      <c r="AY228" s="7"/>
      <c r="AZ228" s="2"/>
      <c r="BB228" s="2"/>
      <c r="BC228" s="2"/>
      <c r="BD228" s="2"/>
      <c r="BE228" s="2"/>
      <c r="BG228" s="2"/>
      <c r="BI228" s="2"/>
      <c r="BJ228" s="2"/>
      <c r="BK228" s="2"/>
      <c r="BL228" s="2"/>
      <c r="BM228" s="7"/>
      <c r="BN228" s="7"/>
      <c r="BO228" s="2"/>
      <c r="BP228" s="2"/>
      <c r="BR228" s="7"/>
      <c r="BT228" s="7"/>
      <c r="BV228" s="7"/>
      <c r="BX228" s="7"/>
      <c r="BY228" s="7"/>
      <c r="BZ228" s="7"/>
      <c r="CA228" s="7"/>
      <c r="CB228" s="7"/>
      <c r="CC228" s="7"/>
      <c r="CD228" s="7"/>
      <c r="CE228" s="7"/>
      <c r="CF228" s="7"/>
    </row>
    <row r="229" spans="43:84" x14ac:dyDescent="0.35">
      <c r="AQ229" s="2"/>
      <c r="AR229" s="2"/>
      <c r="AS229" s="2"/>
      <c r="AT229" s="2"/>
      <c r="AU229" s="7"/>
      <c r="AV229" s="2"/>
      <c r="AW229" s="7"/>
      <c r="AX229" s="7"/>
      <c r="AY229" s="7"/>
      <c r="AZ229" s="2"/>
      <c r="BB229" s="2"/>
      <c r="BC229" s="2"/>
      <c r="BD229" s="2"/>
      <c r="BE229" s="2"/>
      <c r="BG229" s="2"/>
      <c r="BI229" s="2"/>
      <c r="BJ229" s="2"/>
      <c r="BK229" s="2"/>
      <c r="BL229" s="2"/>
      <c r="BM229" s="7"/>
      <c r="BN229" s="7"/>
      <c r="BO229" s="2"/>
      <c r="BP229" s="2"/>
      <c r="BR229" s="7"/>
      <c r="BT229" s="7"/>
      <c r="BV229" s="7"/>
      <c r="BX229" s="7"/>
      <c r="BY229" s="7"/>
      <c r="BZ229" s="7"/>
      <c r="CA229" s="7"/>
      <c r="CB229" s="7"/>
      <c r="CC229" s="7"/>
      <c r="CD229" s="7"/>
      <c r="CE229" s="7"/>
      <c r="CF229" s="7"/>
    </row>
    <row r="230" spans="43:84" x14ac:dyDescent="0.35">
      <c r="AQ230" s="2"/>
      <c r="AR230" s="2"/>
      <c r="AS230" s="2"/>
      <c r="AT230" s="2"/>
      <c r="AU230" s="7"/>
      <c r="AV230" s="2"/>
      <c r="AW230" s="7"/>
      <c r="AX230" s="7"/>
      <c r="AY230" s="7"/>
      <c r="AZ230" s="2"/>
      <c r="BB230" s="2"/>
      <c r="BC230" s="2"/>
      <c r="BD230" s="2"/>
      <c r="BE230" s="2"/>
      <c r="BG230" s="2"/>
      <c r="BI230" s="2"/>
      <c r="BJ230" s="2"/>
      <c r="BK230" s="2"/>
      <c r="BL230" s="2"/>
      <c r="BM230" s="7"/>
      <c r="BN230" s="7"/>
      <c r="BO230" s="2"/>
      <c r="BP230" s="2"/>
      <c r="BR230" s="7"/>
      <c r="BT230" s="7"/>
      <c r="BV230" s="7"/>
      <c r="BX230" s="7"/>
      <c r="BY230" s="7"/>
      <c r="BZ230" s="7"/>
      <c r="CA230" s="7"/>
      <c r="CB230" s="7"/>
      <c r="CC230" s="7"/>
      <c r="CD230" s="7"/>
      <c r="CE230" s="7"/>
      <c r="CF230" s="7"/>
    </row>
    <row r="231" spans="43:84" x14ac:dyDescent="0.35">
      <c r="AQ231" s="2"/>
      <c r="AR231" s="2"/>
      <c r="AS231" s="2"/>
      <c r="AT231" s="2"/>
      <c r="AU231" s="7"/>
      <c r="AV231" s="2"/>
      <c r="AW231" s="7"/>
      <c r="AX231" s="7"/>
      <c r="AY231" s="7"/>
      <c r="AZ231" s="2"/>
      <c r="BB231" s="2"/>
      <c r="BC231" s="2"/>
      <c r="BD231" s="2"/>
      <c r="BE231" s="2"/>
      <c r="BG231" s="2"/>
      <c r="BI231" s="2"/>
      <c r="BJ231" s="2"/>
      <c r="BK231" s="2"/>
      <c r="BL231" s="2"/>
      <c r="BM231" s="7"/>
      <c r="BN231" s="7"/>
      <c r="BO231" s="2"/>
      <c r="BP231" s="2"/>
      <c r="BR231" s="7"/>
      <c r="BT231" s="7"/>
      <c r="BV231" s="7"/>
      <c r="BX231" s="7"/>
      <c r="BY231" s="7"/>
      <c r="BZ231" s="7"/>
      <c r="CA231" s="7"/>
      <c r="CB231" s="7"/>
      <c r="CC231" s="7"/>
      <c r="CD231" s="7"/>
      <c r="CE231" s="7"/>
      <c r="CF231" s="7"/>
    </row>
    <row r="232" spans="43:84" x14ac:dyDescent="0.35">
      <c r="AQ232" s="2"/>
      <c r="AR232" s="2"/>
      <c r="AS232" s="2"/>
      <c r="AT232" s="2"/>
      <c r="AU232" s="7"/>
      <c r="AV232" s="2"/>
      <c r="AW232" s="7"/>
      <c r="AX232" s="7"/>
      <c r="AY232" s="7"/>
      <c r="AZ232" s="2"/>
      <c r="BB232" s="2"/>
      <c r="BC232" s="2"/>
      <c r="BD232" s="2"/>
      <c r="BE232" s="2"/>
      <c r="BG232" s="2"/>
      <c r="BI232" s="2"/>
      <c r="BJ232" s="2"/>
      <c r="BK232" s="2"/>
      <c r="BL232" s="2"/>
      <c r="BM232" s="7"/>
      <c r="BN232" s="7"/>
      <c r="BO232" s="2"/>
      <c r="BP232" s="2"/>
      <c r="BR232" s="7"/>
      <c r="BT232" s="7"/>
      <c r="BV232" s="7"/>
      <c r="BX232" s="7"/>
      <c r="BY232" s="7"/>
      <c r="BZ232" s="7"/>
      <c r="CA232" s="7"/>
      <c r="CB232" s="7"/>
      <c r="CC232" s="7"/>
      <c r="CD232" s="7"/>
      <c r="CE232" s="7"/>
      <c r="CF232" s="7"/>
    </row>
    <row r="233" spans="43:84" x14ac:dyDescent="0.35">
      <c r="AQ233" s="2"/>
      <c r="AR233" s="2"/>
      <c r="AS233" s="2"/>
      <c r="AT233" s="2"/>
      <c r="AU233" s="7"/>
      <c r="AV233" s="2"/>
      <c r="AW233" s="7"/>
      <c r="AX233" s="7"/>
      <c r="AY233" s="7"/>
      <c r="AZ233" s="2"/>
      <c r="BB233" s="2"/>
      <c r="BC233" s="2"/>
      <c r="BD233" s="2"/>
      <c r="BE233" s="2"/>
      <c r="BG233" s="2"/>
      <c r="BI233" s="2"/>
      <c r="BJ233" s="2"/>
      <c r="BK233" s="2"/>
      <c r="BL233" s="2"/>
      <c r="BM233" s="7"/>
      <c r="BN233" s="7"/>
      <c r="BO233" s="2"/>
      <c r="BP233" s="2"/>
      <c r="BR233" s="7"/>
      <c r="BT233" s="7"/>
      <c r="BV233" s="7"/>
      <c r="BX233" s="7"/>
      <c r="BY233" s="7"/>
      <c r="BZ233" s="7"/>
      <c r="CA233" s="7"/>
      <c r="CB233" s="7"/>
      <c r="CC233" s="7"/>
      <c r="CD233" s="7"/>
      <c r="CE233" s="7"/>
      <c r="CF233" s="7"/>
    </row>
    <row r="234" spans="43:84" x14ac:dyDescent="0.35">
      <c r="AQ234" s="2"/>
      <c r="AR234" s="2"/>
      <c r="AS234" s="2"/>
      <c r="AT234" s="2"/>
      <c r="AU234" s="7"/>
      <c r="AV234" s="2"/>
      <c r="AW234" s="7"/>
      <c r="AX234" s="7"/>
      <c r="AY234" s="7"/>
      <c r="AZ234" s="2"/>
      <c r="BB234" s="2"/>
      <c r="BC234" s="2"/>
      <c r="BD234" s="2"/>
      <c r="BE234" s="2"/>
      <c r="BG234" s="2"/>
      <c r="BI234" s="2"/>
      <c r="BJ234" s="2"/>
      <c r="BK234" s="2"/>
      <c r="BL234" s="2"/>
      <c r="BM234" s="7"/>
      <c r="BN234" s="7"/>
      <c r="BO234" s="2"/>
      <c r="BP234" s="2"/>
      <c r="BR234" s="7"/>
      <c r="BT234" s="7"/>
      <c r="BV234" s="7"/>
      <c r="BX234" s="7"/>
      <c r="BY234" s="7"/>
      <c r="BZ234" s="7"/>
      <c r="CA234" s="7"/>
      <c r="CB234" s="7"/>
      <c r="CC234" s="7"/>
      <c r="CD234" s="7"/>
      <c r="CE234" s="7"/>
      <c r="CF234" s="7"/>
    </row>
    <row r="235" spans="43:84" x14ac:dyDescent="0.35">
      <c r="AQ235" s="2"/>
      <c r="AR235" s="2"/>
      <c r="AS235" s="2"/>
      <c r="AT235" s="2"/>
      <c r="AU235" s="7"/>
      <c r="AV235" s="2"/>
      <c r="AW235" s="7"/>
      <c r="AX235" s="7"/>
      <c r="AY235" s="7"/>
      <c r="AZ235" s="2"/>
      <c r="BB235" s="2"/>
      <c r="BC235" s="2"/>
      <c r="BD235" s="2"/>
      <c r="BE235" s="2"/>
      <c r="BG235" s="2"/>
      <c r="BI235" s="2"/>
      <c r="BJ235" s="2"/>
      <c r="BK235" s="2"/>
      <c r="BL235" s="2"/>
      <c r="BM235" s="7"/>
      <c r="BN235" s="7"/>
      <c r="BO235" s="2"/>
      <c r="BP235" s="2"/>
      <c r="BR235" s="7"/>
      <c r="BT235" s="7"/>
      <c r="BV235" s="7"/>
      <c r="BX235" s="7"/>
      <c r="BY235" s="7"/>
      <c r="BZ235" s="7"/>
      <c r="CA235" s="7"/>
      <c r="CB235" s="7"/>
      <c r="CC235" s="7"/>
      <c r="CD235" s="7"/>
      <c r="CE235" s="7"/>
      <c r="CF235" s="7"/>
    </row>
    <row r="236" spans="43:84" x14ac:dyDescent="0.35">
      <c r="AQ236" s="2"/>
      <c r="AR236" s="2"/>
      <c r="AS236" s="2"/>
      <c r="AT236" s="2"/>
      <c r="AU236" s="7"/>
      <c r="AV236" s="2"/>
      <c r="AW236" s="7"/>
      <c r="AX236" s="7"/>
      <c r="AY236" s="7"/>
      <c r="AZ236" s="2"/>
      <c r="BB236" s="2"/>
      <c r="BC236" s="2"/>
      <c r="BD236" s="2"/>
      <c r="BE236" s="2"/>
      <c r="BG236" s="2"/>
      <c r="BI236" s="2"/>
      <c r="BJ236" s="2"/>
      <c r="BK236" s="2"/>
      <c r="BL236" s="2"/>
      <c r="BM236" s="7"/>
      <c r="BN236" s="7"/>
      <c r="BO236" s="2"/>
      <c r="BP236" s="2"/>
      <c r="BR236" s="7"/>
      <c r="BT236" s="7"/>
      <c r="BV236" s="7"/>
      <c r="BX236" s="7"/>
      <c r="BY236" s="7"/>
      <c r="BZ236" s="7"/>
      <c r="CA236" s="7"/>
      <c r="CB236" s="7"/>
      <c r="CC236" s="7"/>
      <c r="CD236" s="7"/>
      <c r="CE236" s="7"/>
      <c r="CF236" s="7"/>
    </row>
    <row r="237" spans="43:84" x14ac:dyDescent="0.35">
      <c r="AQ237" s="2"/>
      <c r="AR237" s="2"/>
      <c r="AS237" s="2"/>
      <c r="AT237" s="2"/>
      <c r="AU237" s="7"/>
      <c r="AV237" s="2"/>
      <c r="AW237" s="7"/>
      <c r="AX237" s="7"/>
      <c r="AY237" s="7"/>
      <c r="AZ237" s="2"/>
      <c r="BB237" s="2"/>
      <c r="BC237" s="2"/>
      <c r="BD237" s="2"/>
      <c r="BE237" s="2"/>
      <c r="BG237" s="2"/>
      <c r="BI237" s="2"/>
      <c r="BJ237" s="2"/>
      <c r="BK237" s="2"/>
      <c r="BL237" s="2"/>
      <c r="BM237" s="7"/>
      <c r="BN237" s="7"/>
      <c r="BO237" s="2"/>
      <c r="BP237" s="2"/>
      <c r="BR237" s="7"/>
      <c r="BT237" s="7"/>
      <c r="BV237" s="7"/>
      <c r="BX237" s="7"/>
      <c r="BY237" s="7"/>
      <c r="BZ237" s="7"/>
      <c r="CA237" s="7"/>
      <c r="CB237" s="7"/>
      <c r="CC237" s="7"/>
      <c r="CD237" s="7"/>
      <c r="CE237" s="7"/>
      <c r="CF237" s="7"/>
    </row>
    <row r="238" spans="43:84" x14ac:dyDescent="0.35">
      <c r="AQ238" s="2"/>
      <c r="AR238" s="2"/>
      <c r="AS238" s="2"/>
      <c r="AT238" s="2"/>
      <c r="AU238" s="7"/>
      <c r="AV238" s="2"/>
      <c r="AW238" s="7"/>
      <c r="AX238" s="7"/>
      <c r="AY238" s="7"/>
      <c r="AZ238" s="2"/>
      <c r="BB238" s="2"/>
      <c r="BC238" s="2"/>
      <c r="BD238" s="2"/>
      <c r="BE238" s="2"/>
      <c r="BG238" s="2"/>
      <c r="BI238" s="2"/>
      <c r="BJ238" s="2"/>
      <c r="BK238" s="2"/>
      <c r="BL238" s="2"/>
      <c r="BM238" s="7"/>
      <c r="BN238" s="7"/>
      <c r="BO238" s="2"/>
      <c r="BP238" s="2"/>
      <c r="BR238" s="7"/>
      <c r="BT238" s="7"/>
      <c r="BV238" s="7"/>
      <c r="BX238" s="7"/>
      <c r="BY238" s="7"/>
      <c r="BZ238" s="7"/>
      <c r="CA238" s="7"/>
      <c r="CB238" s="7"/>
      <c r="CC238" s="7"/>
      <c r="CD238" s="7"/>
      <c r="CE238" s="7"/>
      <c r="CF238" s="7"/>
    </row>
    <row r="239" spans="43:84" x14ac:dyDescent="0.35">
      <c r="AQ239" s="2"/>
      <c r="AR239" s="2"/>
      <c r="AS239" s="2"/>
      <c r="AT239" s="2"/>
      <c r="AU239" s="7"/>
      <c r="AV239" s="2"/>
      <c r="AW239" s="7"/>
      <c r="AX239" s="7"/>
      <c r="AY239" s="7"/>
      <c r="AZ239" s="2"/>
      <c r="BB239" s="2"/>
      <c r="BC239" s="2"/>
      <c r="BD239" s="2"/>
      <c r="BE239" s="2"/>
      <c r="BG239" s="2"/>
      <c r="BI239" s="2"/>
      <c r="BJ239" s="2"/>
      <c r="BK239" s="2"/>
      <c r="BL239" s="2"/>
      <c r="BM239" s="7"/>
      <c r="BN239" s="7"/>
      <c r="BO239" s="2"/>
      <c r="BP239" s="2"/>
      <c r="BR239" s="7"/>
      <c r="BT239" s="7"/>
      <c r="BV239" s="7"/>
      <c r="BX239" s="7"/>
      <c r="BY239" s="7"/>
      <c r="BZ239" s="7"/>
      <c r="CA239" s="7"/>
      <c r="CB239" s="7"/>
      <c r="CC239" s="7"/>
      <c r="CD239" s="7"/>
      <c r="CE239" s="7"/>
      <c r="CF239" s="7"/>
    </row>
    <row r="240" spans="43:84" x14ac:dyDescent="0.35">
      <c r="AQ240" s="2"/>
      <c r="AR240" s="2"/>
      <c r="AS240" s="2"/>
      <c r="AT240" s="2"/>
      <c r="AU240" s="7"/>
      <c r="AV240" s="2"/>
      <c r="AW240" s="7"/>
      <c r="AX240" s="7"/>
      <c r="AY240" s="7"/>
      <c r="AZ240" s="2"/>
      <c r="BB240" s="2"/>
      <c r="BC240" s="2"/>
      <c r="BD240" s="2"/>
      <c r="BE240" s="2"/>
      <c r="BG240" s="2"/>
      <c r="BI240" s="2"/>
      <c r="BJ240" s="2"/>
      <c r="BK240" s="2"/>
      <c r="BL240" s="2"/>
      <c r="BM240" s="7"/>
      <c r="BN240" s="7"/>
      <c r="BO240" s="2"/>
      <c r="BP240" s="2"/>
      <c r="BR240" s="7"/>
      <c r="BT240" s="7"/>
      <c r="BV240" s="7"/>
      <c r="BX240" s="7"/>
      <c r="BY240" s="7"/>
      <c r="BZ240" s="7"/>
      <c r="CA240" s="7"/>
      <c r="CB240" s="7"/>
      <c r="CC240" s="7"/>
      <c r="CD240" s="7"/>
      <c r="CE240" s="7"/>
      <c r="CF240" s="7"/>
    </row>
    <row r="241" spans="43:84" x14ac:dyDescent="0.35">
      <c r="AQ241" s="2"/>
      <c r="AR241" s="2"/>
      <c r="AS241" s="2"/>
      <c r="AT241" s="2"/>
      <c r="AU241" s="7"/>
      <c r="AV241" s="2"/>
      <c r="AW241" s="7"/>
      <c r="AX241" s="7"/>
      <c r="AY241" s="7"/>
      <c r="AZ241" s="2"/>
      <c r="BB241" s="2"/>
      <c r="BC241" s="2"/>
      <c r="BD241" s="2"/>
      <c r="BE241" s="2"/>
      <c r="BG241" s="2"/>
      <c r="BI241" s="2"/>
      <c r="BJ241" s="2"/>
      <c r="BK241" s="2"/>
      <c r="BL241" s="2"/>
      <c r="BM241" s="7"/>
      <c r="BN241" s="7"/>
      <c r="BO241" s="2"/>
      <c r="BP241" s="2"/>
      <c r="BR241" s="7"/>
      <c r="BT241" s="7"/>
      <c r="BV241" s="7"/>
      <c r="BX241" s="7"/>
      <c r="BY241" s="7"/>
      <c r="BZ241" s="7"/>
      <c r="CA241" s="7"/>
      <c r="CB241" s="7"/>
      <c r="CC241" s="7"/>
      <c r="CD241" s="7"/>
      <c r="CE241" s="7"/>
      <c r="CF241" s="7"/>
    </row>
    <row r="242" spans="43:84" x14ac:dyDescent="0.35">
      <c r="AQ242" s="2"/>
      <c r="AR242" s="2"/>
      <c r="AS242" s="2"/>
      <c r="AT242" s="2"/>
      <c r="AU242" s="7"/>
      <c r="AV242" s="2"/>
      <c r="AW242" s="7"/>
      <c r="AX242" s="7"/>
      <c r="AY242" s="7"/>
      <c r="AZ242" s="2"/>
      <c r="BB242" s="2"/>
      <c r="BC242" s="2"/>
      <c r="BD242" s="2"/>
      <c r="BE242" s="2"/>
      <c r="BG242" s="2"/>
      <c r="BI242" s="2"/>
      <c r="BJ242" s="2"/>
      <c r="BK242" s="2"/>
      <c r="BL242" s="2"/>
      <c r="BM242" s="7"/>
      <c r="BN242" s="7"/>
      <c r="BO242" s="2"/>
      <c r="BP242" s="2"/>
      <c r="BR242" s="7"/>
      <c r="BT242" s="7"/>
      <c r="BV242" s="7"/>
      <c r="BX242" s="7"/>
      <c r="BY242" s="7"/>
      <c r="BZ242" s="7"/>
      <c r="CA242" s="7"/>
      <c r="CB242" s="7"/>
      <c r="CC242" s="7"/>
      <c r="CD242" s="7"/>
      <c r="CE242" s="7"/>
      <c r="CF242" s="7"/>
    </row>
    <row r="243" spans="43:84" x14ac:dyDescent="0.35">
      <c r="AQ243" s="2"/>
      <c r="AR243" s="2"/>
      <c r="AS243" s="2"/>
      <c r="AT243" s="2"/>
      <c r="AU243" s="7"/>
      <c r="AV243" s="2"/>
      <c r="AW243" s="7"/>
      <c r="AX243" s="7"/>
      <c r="AY243" s="7"/>
      <c r="AZ243" s="2"/>
      <c r="BB243" s="2"/>
      <c r="BC243" s="2"/>
      <c r="BD243" s="2"/>
      <c r="BE243" s="2"/>
      <c r="BG243" s="2"/>
      <c r="BI243" s="2"/>
      <c r="BJ243" s="2"/>
      <c r="BK243" s="2"/>
      <c r="BL243" s="2"/>
      <c r="BM243" s="7"/>
      <c r="BN243" s="7"/>
      <c r="BO243" s="2"/>
      <c r="BP243" s="2"/>
      <c r="BR243" s="7"/>
      <c r="BT243" s="7"/>
      <c r="BV243" s="7"/>
      <c r="BX243" s="7"/>
      <c r="BY243" s="7"/>
      <c r="BZ243" s="7"/>
      <c r="CA243" s="7"/>
      <c r="CB243" s="7"/>
      <c r="CC243" s="7"/>
      <c r="CD243" s="7"/>
      <c r="CE243" s="7"/>
      <c r="CF243" s="7"/>
    </row>
    <row r="244" spans="43:84" x14ac:dyDescent="0.35">
      <c r="AQ244" s="2"/>
      <c r="AR244" s="2"/>
      <c r="AS244" s="2"/>
      <c r="AT244" s="2"/>
      <c r="AU244" s="7"/>
      <c r="AV244" s="2"/>
      <c r="AW244" s="7"/>
      <c r="AX244" s="7"/>
      <c r="AY244" s="7"/>
      <c r="AZ244" s="2"/>
      <c r="BB244" s="2"/>
      <c r="BC244" s="2"/>
      <c r="BD244" s="2"/>
      <c r="BE244" s="2"/>
      <c r="BG244" s="2"/>
      <c r="BI244" s="2"/>
      <c r="BJ244" s="2"/>
      <c r="BK244" s="2"/>
      <c r="BL244" s="2"/>
      <c r="BM244" s="7"/>
      <c r="BN244" s="7"/>
      <c r="BO244" s="2"/>
      <c r="BP244" s="2"/>
      <c r="BR244" s="7"/>
      <c r="BT244" s="7"/>
      <c r="BV244" s="7"/>
      <c r="BX244" s="7"/>
      <c r="BY244" s="7"/>
      <c r="BZ244" s="7"/>
      <c r="CA244" s="7"/>
      <c r="CB244" s="7"/>
      <c r="CC244" s="7"/>
      <c r="CD244" s="7"/>
      <c r="CE244" s="7"/>
      <c r="CF244" s="7"/>
    </row>
    <row r="245" spans="43:84" x14ac:dyDescent="0.35">
      <c r="AQ245" s="2"/>
      <c r="AR245" s="2"/>
      <c r="AS245" s="2"/>
      <c r="AT245" s="2"/>
      <c r="AU245" s="7"/>
      <c r="AV245" s="2"/>
      <c r="AW245" s="7"/>
      <c r="AX245" s="7"/>
      <c r="AY245" s="7"/>
      <c r="AZ245" s="2"/>
      <c r="BB245" s="2"/>
      <c r="BC245" s="2"/>
      <c r="BD245" s="2"/>
      <c r="BE245" s="2"/>
      <c r="BG245" s="2"/>
      <c r="BI245" s="2"/>
      <c r="BJ245" s="2"/>
      <c r="BK245" s="2"/>
      <c r="BL245" s="2"/>
      <c r="BM245" s="7"/>
      <c r="BN245" s="7"/>
      <c r="BO245" s="2"/>
      <c r="BP245" s="2"/>
      <c r="BR245" s="7"/>
      <c r="BT245" s="7"/>
      <c r="BV245" s="7"/>
      <c r="BX245" s="7"/>
      <c r="BY245" s="7"/>
      <c r="BZ245" s="7"/>
      <c r="CA245" s="7"/>
      <c r="CB245" s="7"/>
      <c r="CC245" s="7"/>
      <c r="CD245" s="7"/>
      <c r="CE245" s="7"/>
      <c r="CF245" s="7"/>
    </row>
    <row r="246" spans="43:84" x14ac:dyDescent="0.35">
      <c r="AQ246" s="2"/>
      <c r="AR246" s="2"/>
      <c r="AS246" s="2"/>
      <c r="AT246" s="2"/>
      <c r="AU246" s="7"/>
      <c r="AV246" s="2"/>
      <c r="AW246" s="7"/>
      <c r="AX246" s="7"/>
      <c r="AY246" s="7"/>
      <c r="AZ246" s="2"/>
      <c r="BB246" s="2"/>
      <c r="BC246" s="2"/>
      <c r="BD246" s="2"/>
      <c r="BE246" s="2"/>
      <c r="BG246" s="2"/>
      <c r="BI246" s="2"/>
      <c r="BJ246" s="2"/>
      <c r="BK246" s="2"/>
      <c r="BL246" s="2"/>
      <c r="BM246" s="7"/>
      <c r="BN246" s="7"/>
      <c r="BO246" s="2"/>
      <c r="BP246" s="2"/>
      <c r="BR246" s="7"/>
      <c r="BT246" s="7"/>
      <c r="BV246" s="7"/>
      <c r="BX246" s="7"/>
      <c r="BY246" s="7"/>
      <c r="BZ246" s="7"/>
      <c r="CA246" s="7"/>
      <c r="CB246" s="7"/>
      <c r="CC246" s="7"/>
      <c r="CD246" s="7"/>
      <c r="CE246" s="7"/>
      <c r="CF246" s="7"/>
    </row>
    <row r="247" spans="43:84" x14ac:dyDescent="0.35">
      <c r="AQ247" s="2"/>
      <c r="AR247" s="2"/>
      <c r="AS247" s="2"/>
      <c r="AT247" s="2"/>
      <c r="AU247" s="7"/>
      <c r="AV247" s="2"/>
      <c r="AW247" s="7"/>
      <c r="AX247" s="7"/>
      <c r="AY247" s="7"/>
      <c r="AZ247" s="2"/>
      <c r="BB247" s="2"/>
      <c r="BC247" s="2"/>
      <c r="BD247" s="2"/>
      <c r="BE247" s="2"/>
      <c r="BG247" s="2"/>
      <c r="BI247" s="2"/>
      <c r="BJ247" s="2"/>
      <c r="BK247" s="2"/>
      <c r="BL247" s="2"/>
      <c r="BM247" s="7"/>
      <c r="BN247" s="7"/>
      <c r="BO247" s="2"/>
      <c r="BP247" s="2"/>
      <c r="BR247" s="7"/>
      <c r="BT247" s="7"/>
      <c r="BV247" s="7"/>
      <c r="BX247" s="7"/>
      <c r="BY247" s="7"/>
      <c r="BZ247" s="7"/>
      <c r="CA247" s="7"/>
      <c r="CB247" s="7"/>
      <c r="CC247" s="7"/>
      <c r="CD247" s="7"/>
      <c r="CE247" s="7"/>
      <c r="CF247" s="7"/>
    </row>
    <row r="248" spans="43:84" x14ac:dyDescent="0.35">
      <c r="AQ248" s="2"/>
      <c r="AR248" s="2"/>
      <c r="AS248" s="2"/>
      <c r="AT248" s="2"/>
      <c r="AU248" s="7"/>
      <c r="AV248" s="2"/>
      <c r="AW248" s="7"/>
      <c r="AX248" s="7"/>
      <c r="AY248" s="7"/>
      <c r="AZ248" s="2"/>
      <c r="BB248" s="2"/>
      <c r="BC248" s="2"/>
      <c r="BD248" s="2"/>
      <c r="BE248" s="2"/>
      <c r="BG248" s="2"/>
      <c r="BI248" s="2"/>
      <c r="BJ248" s="2"/>
      <c r="BK248" s="2"/>
      <c r="BL248" s="2"/>
      <c r="BM248" s="7"/>
      <c r="BN248" s="7"/>
      <c r="BO248" s="2"/>
      <c r="BP248" s="2"/>
      <c r="BR248" s="7"/>
      <c r="BT248" s="7"/>
      <c r="BV248" s="7"/>
      <c r="BX248" s="7"/>
      <c r="BY248" s="7"/>
      <c r="BZ248" s="7"/>
      <c r="CA248" s="7"/>
      <c r="CB248" s="7"/>
      <c r="CC248" s="7"/>
      <c r="CD248" s="7"/>
      <c r="CE248" s="7"/>
      <c r="CF248" s="7"/>
    </row>
    <row r="249" spans="43:84" x14ac:dyDescent="0.35">
      <c r="AQ249" s="2"/>
      <c r="AR249" s="2"/>
      <c r="AS249" s="2"/>
      <c r="AT249" s="2"/>
      <c r="AU249" s="7"/>
      <c r="AV249" s="2"/>
      <c r="AW249" s="7"/>
      <c r="AX249" s="7"/>
      <c r="AY249" s="7"/>
      <c r="AZ249" s="2"/>
      <c r="BB249" s="2"/>
      <c r="BC249" s="2"/>
      <c r="BD249" s="2"/>
      <c r="BE249" s="2"/>
      <c r="BG249" s="2"/>
      <c r="BI249" s="2"/>
      <c r="BJ249" s="2"/>
      <c r="BK249" s="2"/>
      <c r="BL249" s="2"/>
      <c r="BM249" s="7"/>
      <c r="BN249" s="7"/>
      <c r="BO249" s="2"/>
      <c r="BP249" s="2"/>
      <c r="BR249" s="7"/>
      <c r="BT249" s="7"/>
      <c r="BV249" s="7"/>
      <c r="BX249" s="7"/>
      <c r="BY249" s="7"/>
      <c r="BZ249" s="7"/>
      <c r="CA249" s="7"/>
      <c r="CB249" s="7"/>
      <c r="CC249" s="7"/>
      <c r="CD249" s="7"/>
      <c r="CE249" s="7"/>
      <c r="CF249" s="7"/>
    </row>
    <row r="250" spans="43:84" x14ac:dyDescent="0.35">
      <c r="AQ250" s="2"/>
      <c r="AR250" s="2"/>
      <c r="AS250" s="2"/>
      <c r="AT250" s="2"/>
      <c r="AU250" s="7"/>
      <c r="AV250" s="2"/>
      <c r="AW250" s="7"/>
      <c r="AX250" s="7"/>
      <c r="AY250" s="7"/>
      <c r="AZ250" s="2"/>
      <c r="BB250" s="2"/>
      <c r="BC250" s="2"/>
      <c r="BD250" s="2"/>
      <c r="BE250" s="2"/>
      <c r="BG250" s="2"/>
      <c r="BI250" s="2"/>
      <c r="BJ250" s="2"/>
      <c r="BK250" s="2"/>
      <c r="BL250" s="2"/>
      <c r="BM250" s="7"/>
      <c r="BN250" s="7"/>
      <c r="BO250" s="2"/>
      <c r="BP250" s="2"/>
      <c r="BR250" s="7"/>
      <c r="BT250" s="7"/>
      <c r="BV250" s="7"/>
      <c r="BX250" s="7"/>
      <c r="BY250" s="7"/>
      <c r="BZ250" s="7"/>
      <c r="CA250" s="7"/>
      <c r="CB250" s="7"/>
      <c r="CC250" s="7"/>
      <c r="CD250" s="7"/>
      <c r="CE250" s="7"/>
      <c r="CF250" s="7"/>
    </row>
    <row r="251" spans="43:84" x14ac:dyDescent="0.35">
      <c r="AQ251" s="2"/>
      <c r="AR251" s="2"/>
      <c r="AS251" s="2"/>
      <c r="AT251" s="2"/>
      <c r="AU251" s="7"/>
      <c r="AV251" s="2"/>
      <c r="AW251" s="7"/>
      <c r="AX251" s="7"/>
      <c r="AY251" s="7"/>
      <c r="AZ251" s="2"/>
      <c r="BB251" s="2"/>
      <c r="BC251" s="2"/>
      <c r="BD251" s="2"/>
      <c r="BE251" s="2"/>
      <c r="BG251" s="2"/>
      <c r="BI251" s="2"/>
      <c r="BJ251" s="2"/>
      <c r="BK251" s="2"/>
      <c r="BL251" s="2"/>
      <c r="BM251" s="7"/>
      <c r="BN251" s="7"/>
      <c r="BO251" s="2"/>
      <c r="BP251" s="2"/>
      <c r="BR251" s="7"/>
      <c r="BT251" s="7"/>
      <c r="BV251" s="7"/>
      <c r="BX251" s="7"/>
      <c r="BY251" s="7"/>
      <c r="BZ251" s="7"/>
      <c r="CA251" s="7"/>
      <c r="CB251" s="7"/>
      <c r="CC251" s="7"/>
      <c r="CD251" s="7"/>
      <c r="CE251" s="7"/>
      <c r="CF251" s="7"/>
    </row>
    <row r="252" spans="43:84" x14ac:dyDescent="0.35">
      <c r="AQ252" s="2"/>
      <c r="AR252" s="2"/>
      <c r="AS252" s="2"/>
      <c r="AT252" s="2"/>
      <c r="AU252" s="7"/>
      <c r="AV252" s="2"/>
      <c r="AW252" s="7"/>
      <c r="AX252" s="7"/>
      <c r="AY252" s="7"/>
      <c r="AZ252" s="2"/>
      <c r="BB252" s="2"/>
      <c r="BC252" s="2"/>
      <c r="BD252" s="2"/>
      <c r="BE252" s="2"/>
      <c r="BG252" s="2"/>
      <c r="BI252" s="2"/>
      <c r="BJ252" s="2"/>
      <c r="BK252" s="2"/>
      <c r="BL252" s="2"/>
      <c r="BM252" s="7"/>
      <c r="BN252" s="7"/>
      <c r="BO252" s="2"/>
      <c r="BP252" s="2"/>
      <c r="BR252" s="7"/>
      <c r="BT252" s="7"/>
      <c r="BV252" s="7"/>
      <c r="BX252" s="7"/>
      <c r="BY252" s="7"/>
      <c r="BZ252" s="7"/>
      <c r="CA252" s="7"/>
      <c r="CB252" s="7"/>
      <c r="CC252" s="7"/>
      <c r="CD252" s="7"/>
      <c r="CE252" s="7"/>
      <c r="CF252" s="7"/>
    </row>
    <row r="253" spans="43:84" x14ac:dyDescent="0.35">
      <c r="AQ253" s="2"/>
      <c r="AR253" s="2"/>
      <c r="AS253" s="2"/>
      <c r="AT253" s="2"/>
      <c r="AU253" s="7"/>
      <c r="AV253" s="2"/>
      <c r="AW253" s="7"/>
      <c r="AX253" s="7"/>
      <c r="AY253" s="7"/>
      <c r="AZ253" s="2"/>
      <c r="BB253" s="2"/>
      <c r="BC253" s="2"/>
      <c r="BD253" s="2"/>
      <c r="BE253" s="2"/>
      <c r="BG253" s="2"/>
      <c r="BI253" s="2"/>
      <c r="BJ253" s="2"/>
      <c r="BK253" s="2"/>
      <c r="BL253" s="2"/>
      <c r="BM253" s="7"/>
      <c r="BN253" s="7"/>
      <c r="BO253" s="2"/>
      <c r="BP253" s="2"/>
      <c r="BR253" s="7"/>
      <c r="BT253" s="7"/>
      <c r="BV253" s="7"/>
      <c r="BX253" s="7"/>
      <c r="BY253" s="7"/>
      <c r="BZ253" s="7"/>
      <c r="CA253" s="7"/>
      <c r="CB253" s="7"/>
      <c r="CC253" s="7"/>
      <c r="CD253" s="7"/>
      <c r="CE253" s="7"/>
      <c r="CF253" s="7"/>
    </row>
    <row r="254" spans="43:84" x14ac:dyDescent="0.35">
      <c r="AQ254" s="2"/>
      <c r="AR254" s="2"/>
      <c r="AS254" s="2"/>
      <c r="AT254" s="2"/>
      <c r="AU254" s="7"/>
      <c r="AV254" s="2"/>
      <c r="AW254" s="7"/>
      <c r="AX254" s="7"/>
      <c r="AY254" s="7"/>
      <c r="AZ254" s="2"/>
      <c r="BB254" s="2"/>
      <c r="BC254" s="2"/>
      <c r="BD254" s="2"/>
      <c r="BE254" s="2"/>
      <c r="BG254" s="2"/>
      <c r="BI254" s="2"/>
      <c r="BJ254" s="2"/>
      <c r="BK254" s="2"/>
      <c r="BL254" s="2"/>
      <c r="BM254" s="7"/>
      <c r="BN254" s="7"/>
      <c r="BO254" s="2"/>
      <c r="BP254" s="2"/>
      <c r="BR254" s="7"/>
      <c r="BT254" s="7"/>
      <c r="BV254" s="7"/>
      <c r="BX254" s="7"/>
      <c r="BY254" s="7"/>
      <c r="BZ254" s="7"/>
      <c r="CA254" s="7"/>
      <c r="CB254" s="7"/>
      <c r="CC254" s="7"/>
      <c r="CD254" s="7"/>
      <c r="CE254" s="7"/>
      <c r="CF254" s="7"/>
    </row>
    <row r="255" spans="43:84" x14ac:dyDescent="0.35">
      <c r="AQ255" s="2"/>
      <c r="AR255" s="2"/>
      <c r="AS255" s="2"/>
      <c r="AT255" s="2"/>
      <c r="AU255" s="7"/>
      <c r="AV255" s="2"/>
      <c r="AW255" s="7"/>
      <c r="AX255" s="7"/>
      <c r="AY255" s="7"/>
      <c r="AZ255" s="2"/>
      <c r="BB255" s="2"/>
      <c r="BC255" s="2"/>
      <c r="BD255" s="2"/>
      <c r="BE255" s="2"/>
      <c r="BG255" s="2"/>
      <c r="BI255" s="2"/>
      <c r="BJ255" s="2"/>
      <c r="BK255" s="2"/>
      <c r="BL255" s="2"/>
      <c r="BM255" s="7"/>
      <c r="BN255" s="7"/>
      <c r="BO255" s="2"/>
      <c r="BP255" s="2"/>
      <c r="BR255" s="7"/>
      <c r="BT255" s="7"/>
      <c r="BV255" s="7"/>
      <c r="BX255" s="7"/>
      <c r="BY255" s="7"/>
      <c r="BZ255" s="7"/>
      <c r="CA255" s="7"/>
      <c r="CB255" s="7"/>
      <c r="CC255" s="7"/>
      <c r="CD255" s="7"/>
      <c r="CE255" s="7"/>
      <c r="CF255" s="7"/>
    </row>
    <row r="256" spans="43:84" x14ac:dyDescent="0.35">
      <c r="AQ256" s="2"/>
      <c r="AR256" s="2"/>
      <c r="AS256" s="2"/>
      <c r="AT256" s="2"/>
      <c r="AU256" s="7"/>
      <c r="AV256" s="2"/>
      <c r="AW256" s="7"/>
      <c r="AX256" s="7"/>
      <c r="AY256" s="7"/>
      <c r="AZ256" s="2"/>
      <c r="BB256" s="2"/>
      <c r="BC256" s="2"/>
      <c r="BD256" s="2"/>
      <c r="BE256" s="2"/>
      <c r="BG256" s="2"/>
      <c r="BI256" s="2"/>
      <c r="BJ256" s="2"/>
      <c r="BK256" s="2"/>
      <c r="BL256" s="2"/>
      <c r="BM256" s="7"/>
      <c r="BN256" s="7"/>
      <c r="BO256" s="2"/>
      <c r="BP256" s="2"/>
      <c r="BR256" s="7"/>
      <c r="BT256" s="7"/>
      <c r="BV256" s="7"/>
      <c r="BX256" s="7"/>
      <c r="BY256" s="7"/>
      <c r="BZ256" s="7"/>
      <c r="CA256" s="7"/>
      <c r="CB256" s="7"/>
      <c r="CC256" s="7"/>
      <c r="CD256" s="7"/>
      <c r="CE256" s="7"/>
      <c r="CF256" s="7"/>
    </row>
    <row r="257" spans="43:84" x14ac:dyDescent="0.35">
      <c r="AQ257" s="2"/>
      <c r="AR257" s="2"/>
      <c r="AS257" s="2"/>
      <c r="AT257" s="2"/>
      <c r="AU257" s="7"/>
      <c r="AV257" s="2"/>
      <c r="AW257" s="7"/>
      <c r="AX257" s="7"/>
      <c r="AY257" s="7"/>
      <c r="AZ257" s="2"/>
      <c r="BB257" s="2"/>
      <c r="BC257" s="2"/>
      <c r="BD257" s="2"/>
      <c r="BE257" s="2"/>
      <c r="BG257" s="2"/>
      <c r="BI257" s="2"/>
      <c r="BJ257" s="2"/>
      <c r="BK257" s="2"/>
      <c r="BL257" s="2"/>
      <c r="BM257" s="7"/>
      <c r="BN257" s="7"/>
      <c r="BO257" s="2"/>
      <c r="BP257" s="2"/>
      <c r="BR257" s="7"/>
      <c r="BT257" s="7"/>
      <c r="BV257" s="7"/>
      <c r="BX257" s="7"/>
      <c r="BY257" s="7"/>
      <c r="BZ257" s="7"/>
      <c r="CA257" s="7"/>
      <c r="CB257" s="7"/>
      <c r="CC257" s="7"/>
      <c r="CD257" s="7"/>
      <c r="CE257" s="7"/>
      <c r="CF257" s="7"/>
    </row>
    <row r="258" spans="43:84" x14ac:dyDescent="0.35">
      <c r="AQ258" s="2"/>
      <c r="AR258" s="2"/>
      <c r="AS258" s="2"/>
      <c r="AT258" s="2"/>
      <c r="AU258" s="7"/>
      <c r="AV258" s="2"/>
      <c r="AW258" s="7"/>
      <c r="AX258" s="7"/>
      <c r="AY258" s="7"/>
      <c r="AZ258" s="2"/>
      <c r="BB258" s="2"/>
      <c r="BC258" s="2"/>
      <c r="BD258" s="2"/>
      <c r="BE258" s="2"/>
      <c r="BG258" s="2"/>
      <c r="BI258" s="2"/>
      <c r="BJ258" s="2"/>
      <c r="BK258" s="2"/>
      <c r="BL258" s="2"/>
      <c r="BM258" s="7"/>
      <c r="BN258" s="7"/>
      <c r="BO258" s="2"/>
      <c r="BP258" s="2"/>
      <c r="BR258" s="7"/>
      <c r="BT258" s="7"/>
      <c r="BV258" s="7"/>
      <c r="BX258" s="7"/>
      <c r="BY258" s="7"/>
      <c r="BZ258" s="7"/>
      <c r="CA258" s="7"/>
      <c r="CB258" s="7"/>
      <c r="CC258" s="7"/>
      <c r="CD258" s="7"/>
      <c r="CE258" s="7"/>
      <c r="CF258" s="7"/>
    </row>
    <row r="259" spans="43:84" x14ac:dyDescent="0.35">
      <c r="AQ259" s="2"/>
      <c r="AR259" s="2"/>
      <c r="AS259" s="2"/>
      <c r="AT259" s="2"/>
      <c r="AU259" s="7"/>
      <c r="AV259" s="2"/>
      <c r="AW259" s="7"/>
      <c r="AX259" s="7"/>
      <c r="AY259" s="7"/>
      <c r="AZ259" s="2"/>
      <c r="BB259" s="2"/>
      <c r="BC259" s="2"/>
      <c r="BD259" s="2"/>
      <c r="BE259" s="2"/>
      <c r="BG259" s="2"/>
      <c r="BI259" s="2"/>
      <c r="BJ259" s="2"/>
      <c r="BK259" s="2"/>
      <c r="BL259" s="2"/>
      <c r="BM259" s="7"/>
      <c r="BN259" s="7"/>
      <c r="BO259" s="2"/>
      <c r="BP259" s="2"/>
      <c r="BR259" s="7"/>
      <c r="BT259" s="7"/>
      <c r="BV259" s="7"/>
      <c r="BX259" s="7"/>
      <c r="BY259" s="7"/>
      <c r="BZ259" s="7"/>
      <c r="CA259" s="7"/>
      <c r="CB259" s="7"/>
      <c r="CC259" s="7"/>
      <c r="CD259" s="7"/>
      <c r="CE259" s="7"/>
      <c r="CF259" s="7"/>
    </row>
    <row r="260" spans="43:84" x14ac:dyDescent="0.35">
      <c r="AQ260" s="2"/>
      <c r="AR260" s="2"/>
      <c r="AS260" s="2"/>
      <c r="AT260" s="2"/>
      <c r="AU260" s="7"/>
      <c r="AV260" s="2"/>
      <c r="AW260" s="7"/>
      <c r="AX260" s="7"/>
      <c r="AY260" s="7"/>
      <c r="AZ260" s="2"/>
      <c r="BB260" s="2"/>
      <c r="BC260" s="2"/>
      <c r="BD260" s="2"/>
      <c r="BE260" s="2"/>
      <c r="BG260" s="2"/>
      <c r="BI260" s="2"/>
      <c r="BJ260" s="2"/>
      <c r="BK260" s="2"/>
      <c r="BL260" s="2"/>
      <c r="BM260" s="7"/>
      <c r="BN260" s="7"/>
      <c r="BO260" s="2"/>
      <c r="BP260" s="2"/>
      <c r="BR260" s="7"/>
      <c r="BT260" s="7"/>
      <c r="BV260" s="7"/>
      <c r="BX260" s="7"/>
      <c r="BY260" s="7"/>
      <c r="BZ260" s="7"/>
      <c r="CA260" s="7"/>
      <c r="CB260" s="7"/>
      <c r="CC260" s="7"/>
      <c r="CD260" s="7"/>
      <c r="CE260" s="7"/>
      <c r="CF260" s="7"/>
    </row>
    <row r="261" spans="43:84" x14ac:dyDescent="0.35">
      <c r="AQ261" s="2"/>
      <c r="AR261" s="2"/>
      <c r="AS261" s="2"/>
      <c r="AT261" s="2"/>
      <c r="AU261" s="7"/>
      <c r="AV261" s="2"/>
      <c r="AW261" s="7"/>
      <c r="AX261" s="7"/>
      <c r="AY261" s="7"/>
      <c r="AZ261" s="2"/>
      <c r="BB261" s="2"/>
      <c r="BC261" s="2"/>
      <c r="BD261" s="2"/>
      <c r="BE261" s="2"/>
      <c r="BG261" s="2"/>
      <c r="BI261" s="2"/>
      <c r="BJ261" s="2"/>
      <c r="BK261" s="2"/>
      <c r="BL261" s="2"/>
      <c r="BM261" s="7"/>
      <c r="BN261" s="7"/>
      <c r="BO261" s="2"/>
      <c r="BP261" s="2"/>
      <c r="BR261" s="7"/>
      <c r="BT261" s="7"/>
      <c r="BV261" s="7"/>
      <c r="BX261" s="7"/>
      <c r="BY261" s="7"/>
      <c r="BZ261" s="7"/>
      <c r="CA261" s="7"/>
      <c r="CB261" s="7"/>
      <c r="CC261" s="7"/>
      <c r="CD261" s="7"/>
      <c r="CE261" s="7"/>
      <c r="CF261" s="7"/>
    </row>
    <row r="262" spans="43:84" x14ac:dyDescent="0.35">
      <c r="AQ262" s="2"/>
      <c r="AR262" s="2"/>
      <c r="AS262" s="2"/>
      <c r="AT262" s="2"/>
      <c r="AU262" s="7"/>
      <c r="AV262" s="2"/>
      <c r="AW262" s="7"/>
      <c r="AX262" s="7"/>
      <c r="AY262" s="7"/>
      <c r="AZ262" s="2"/>
      <c r="BB262" s="2"/>
      <c r="BC262" s="2"/>
      <c r="BD262" s="2"/>
      <c r="BE262" s="2"/>
      <c r="BG262" s="2"/>
      <c r="BI262" s="2"/>
      <c r="BJ262" s="2"/>
      <c r="BK262" s="2"/>
      <c r="BL262" s="2"/>
      <c r="BM262" s="7"/>
      <c r="BN262" s="7"/>
      <c r="BO262" s="2"/>
      <c r="BP262" s="2"/>
      <c r="BR262" s="7"/>
      <c r="BT262" s="7"/>
      <c r="BV262" s="7"/>
      <c r="BX262" s="7"/>
      <c r="BY262" s="7"/>
      <c r="BZ262" s="7"/>
      <c r="CA262" s="7"/>
      <c r="CB262" s="7"/>
      <c r="CC262" s="7"/>
      <c r="CD262" s="7"/>
      <c r="CE262" s="7"/>
      <c r="CF262" s="7"/>
    </row>
    <row r="263" spans="43:84" x14ac:dyDescent="0.35">
      <c r="AQ263" s="2"/>
      <c r="AR263" s="2"/>
      <c r="AS263" s="2"/>
      <c r="AT263" s="2"/>
      <c r="AU263" s="7"/>
      <c r="AV263" s="2"/>
      <c r="AW263" s="7"/>
      <c r="AX263" s="7"/>
      <c r="AY263" s="7"/>
      <c r="AZ263" s="2"/>
      <c r="BB263" s="2"/>
      <c r="BC263" s="2"/>
      <c r="BD263" s="2"/>
      <c r="BE263" s="2"/>
      <c r="BG263" s="2"/>
      <c r="BI263" s="2"/>
      <c r="BJ263" s="2"/>
      <c r="BK263" s="2"/>
      <c r="BL263" s="2"/>
      <c r="BM263" s="7"/>
      <c r="BN263" s="7"/>
      <c r="BO263" s="2"/>
      <c r="BP263" s="2"/>
      <c r="BR263" s="7"/>
      <c r="BT263" s="7"/>
      <c r="BV263" s="7"/>
      <c r="BX263" s="7"/>
      <c r="BY263" s="7"/>
      <c r="BZ263" s="7"/>
      <c r="CA263" s="7"/>
      <c r="CB263" s="7"/>
      <c r="CC263" s="7"/>
      <c r="CD263" s="7"/>
      <c r="CE263" s="7"/>
      <c r="CF263" s="7"/>
    </row>
    <row r="264" spans="43:84" x14ac:dyDescent="0.35">
      <c r="AQ264" s="2"/>
      <c r="AR264" s="2"/>
      <c r="AS264" s="2"/>
      <c r="AT264" s="2"/>
      <c r="AU264" s="7"/>
      <c r="AV264" s="2"/>
      <c r="AW264" s="7"/>
      <c r="AX264" s="7"/>
      <c r="AY264" s="7"/>
      <c r="AZ264" s="2"/>
      <c r="BB264" s="2"/>
      <c r="BC264" s="2"/>
      <c r="BD264" s="2"/>
      <c r="BE264" s="2"/>
      <c r="BG264" s="2"/>
      <c r="BI264" s="2"/>
      <c r="BJ264" s="2"/>
      <c r="BK264" s="2"/>
      <c r="BL264" s="2"/>
      <c r="BM264" s="7"/>
      <c r="BN264" s="7"/>
      <c r="BO264" s="2"/>
      <c r="BP264" s="2"/>
      <c r="BR264" s="7"/>
      <c r="BT264" s="7"/>
      <c r="BV264" s="7"/>
      <c r="BX264" s="7"/>
      <c r="BY264" s="7"/>
      <c r="BZ264" s="7"/>
      <c r="CA264" s="7"/>
      <c r="CB264" s="7"/>
      <c r="CC264" s="7"/>
      <c r="CD264" s="7"/>
      <c r="CE264" s="7"/>
      <c r="CF264" s="7"/>
    </row>
    <row r="265" spans="43:84" x14ac:dyDescent="0.35">
      <c r="AQ265" s="2"/>
      <c r="AR265" s="2"/>
      <c r="AS265" s="2"/>
      <c r="AT265" s="2"/>
      <c r="AU265" s="7"/>
      <c r="AV265" s="2"/>
      <c r="AW265" s="7"/>
      <c r="AX265" s="7"/>
      <c r="AY265" s="7"/>
      <c r="AZ265" s="2"/>
      <c r="BB265" s="2"/>
      <c r="BC265" s="2"/>
      <c r="BD265" s="2"/>
      <c r="BE265" s="2"/>
      <c r="BG265" s="2"/>
      <c r="BI265" s="2"/>
      <c r="BJ265" s="2"/>
      <c r="BK265" s="2"/>
      <c r="BL265" s="2"/>
      <c r="BM265" s="7"/>
      <c r="BN265" s="7"/>
      <c r="BO265" s="2"/>
      <c r="BP265" s="2"/>
      <c r="BR265" s="7"/>
      <c r="BT265" s="7"/>
      <c r="BV265" s="7"/>
      <c r="BX265" s="7"/>
      <c r="BY265" s="7"/>
      <c r="BZ265" s="7"/>
      <c r="CA265" s="7"/>
      <c r="CB265" s="7"/>
      <c r="CC265" s="7"/>
      <c r="CD265" s="7"/>
      <c r="CE265" s="7"/>
      <c r="CF265" s="7"/>
    </row>
    <row r="266" spans="43:84" x14ac:dyDescent="0.35">
      <c r="AQ266" s="2"/>
      <c r="AR266" s="2"/>
      <c r="AS266" s="2"/>
      <c r="AT266" s="2"/>
      <c r="AU266" s="7"/>
      <c r="AV266" s="2"/>
      <c r="AW266" s="7"/>
      <c r="AX266" s="7"/>
      <c r="AY266" s="7"/>
      <c r="AZ266" s="2"/>
      <c r="BB266" s="2"/>
      <c r="BC266" s="2"/>
      <c r="BD266" s="2"/>
      <c r="BE266" s="2"/>
      <c r="BG266" s="2"/>
      <c r="BI266" s="2"/>
      <c r="BJ266" s="2"/>
      <c r="BK266" s="2"/>
      <c r="BL266" s="2"/>
      <c r="BM266" s="7"/>
      <c r="BN266" s="7"/>
      <c r="BO266" s="2"/>
      <c r="BP266" s="2"/>
      <c r="BR266" s="7"/>
      <c r="BT266" s="7"/>
      <c r="BV266" s="7"/>
      <c r="BX266" s="7"/>
      <c r="BY266" s="7"/>
      <c r="BZ266" s="7"/>
      <c r="CA266" s="7"/>
      <c r="CB266" s="7"/>
      <c r="CC266" s="7"/>
      <c r="CD266" s="7"/>
      <c r="CE266" s="7"/>
      <c r="CF266" s="7"/>
    </row>
    <row r="267" spans="43:84" x14ac:dyDescent="0.35">
      <c r="AQ267" s="2"/>
      <c r="AR267" s="2"/>
      <c r="AS267" s="2"/>
      <c r="AT267" s="2"/>
      <c r="AU267" s="7"/>
      <c r="AV267" s="2"/>
      <c r="AW267" s="7"/>
      <c r="AX267" s="7"/>
      <c r="AY267" s="7"/>
      <c r="AZ267" s="2"/>
      <c r="BB267" s="2"/>
      <c r="BC267" s="2"/>
      <c r="BD267" s="2"/>
      <c r="BE267" s="2"/>
      <c r="BG267" s="2"/>
      <c r="BI267" s="2"/>
      <c r="BJ267" s="2"/>
      <c r="BK267" s="2"/>
      <c r="BL267" s="2"/>
      <c r="BM267" s="7"/>
      <c r="BN267" s="7"/>
      <c r="BO267" s="2"/>
      <c r="BP267" s="2"/>
      <c r="BR267" s="7"/>
      <c r="BT267" s="7"/>
      <c r="BV267" s="7"/>
      <c r="BX267" s="7"/>
      <c r="BY267" s="7"/>
      <c r="BZ267" s="7"/>
      <c r="CA267" s="7"/>
      <c r="CB267" s="7"/>
      <c r="CC267" s="7"/>
      <c r="CD267" s="7"/>
      <c r="CE267" s="7"/>
      <c r="CF267" s="7"/>
    </row>
    <row r="268" spans="43:84" x14ac:dyDescent="0.35">
      <c r="AQ268" s="2"/>
      <c r="AR268" s="2"/>
      <c r="AS268" s="2"/>
      <c r="AT268" s="2"/>
      <c r="AU268" s="7"/>
      <c r="AV268" s="2"/>
      <c r="AW268" s="7"/>
      <c r="AX268" s="7"/>
      <c r="AY268" s="7"/>
      <c r="AZ268" s="2"/>
      <c r="BB268" s="2"/>
      <c r="BC268" s="2"/>
      <c r="BD268" s="2"/>
      <c r="BE268" s="2"/>
      <c r="BG268" s="2"/>
      <c r="BI268" s="2"/>
      <c r="BJ268" s="2"/>
      <c r="BK268" s="2"/>
      <c r="BL268" s="2"/>
      <c r="BM268" s="7"/>
      <c r="BN268" s="7"/>
      <c r="BO268" s="2"/>
      <c r="BP268" s="2"/>
      <c r="BR268" s="7"/>
      <c r="BT268" s="7"/>
      <c r="BV268" s="7"/>
      <c r="BX268" s="7"/>
      <c r="BY268" s="7"/>
      <c r="BZ268" s="7"/>
      <c r="CA268" s="7"/>
      <c r="CB268" s="7"/>
      <c r="CC268" s="7"/>
      <c r="CD268" s="7"/>
      <c r="CE268" s="7"/>
      <c r="CF268" s="7"/>
    </row>
    <row r="269" spans="43:84" x14ac:dyDescent="0.35">
      <c r="AQ269" s="2"/>
      <c r="AR269" s="2"/>
      <c r="AS269" s="2"/>
      <c r="AT269" s="2"/>
      <c r="AU269" s="7"/>
      <c r="AV269" s="2"/>
      <c r="AW269" s="7"/>
      <c r="AX269" s="7"/>
      <c r="AY269" s="7"/>
      <c r="AZ269" s="2"/>
      <c r="BB269" s="2"/>
      <c r="BC269" s="2"/>
      <c r="BD269" s="2"/>
      <c r="BE269" s="2"/>
      <c r="BG269" s="2"/>
      <c r="BI269" s="2"/>
      <c r="BJ269" s="2"/>
      <c r="BK269" s="2"/>
      <c r="BL269" s="2"/>
      <c r="BM269" s="7"/>
      <c r="BN269" s="7"/>
      <c r="BO269" s="2"/>
      <c r="BP269" s="2"/>
      <c r="BR269" s="7"/>
      <c r="BT269" s="7"/>
      <c r="BV269" s="7"/>
      <c r="BX269" s="7"/>
      <c r="BY269" s="7"/>
      <c r="BZ269" s="7"/>
      <c r="CA269" s="7"/>
      <c r="CB269" s="7"/>
      <c r="CC269" s="7"/>
      <c r="CD269" s="7"/>
      <c r="CE269" s="7"/>
      <c r="CF269" s="7"/>
    </row>
    <row r="270" spans="43:84" x14ac:dyDescent="0.35">
      <c r="AQ270" s="2"/>
      <c r="AR270" s="2"/>
      <c r="AS270" s="2"/>
      <c r="AT270" s="2"/>
      <c r="AU270" s="7"/>
      <c r="AV270" s="2"/>
      <c r="AW270" s="7"/>
      <c r="AX270" s="7"/>
      <c r="AY270" s="7"/>
      <c r="AZ270" s="2"/>
      <c r="BB270" s="2"/>
      <c r="BC270" s="2"/>
      <c r="BD270" s="2"/>
      <c r="BE270" s="2"/>
      <c r="BG270" s="2"/>
      <c r="BI270" s="2"/>
      <c r="BJ270" s="2"/>
      <c r="BK270" s="2"/>
      <c r="BL270" s="2"/>
      <c r="BM270" s="7"/>
      <c r="BN270" s="7"/>
      <c r="BO270" s="2"/>
      <c r="BP270" s="2"/>
      <c r="BR270" s="7"/>
      <c r="BT270" s="7"/>
      <c r="BV270" s="7"/>
      <c r="BX270" s="7"/>
      <c r="BY270" s="7"/>
      <c r="BZ270" s="7"/>
      <c r="CA270" s="7"/>
      <c r="CB270" s="7"/>
      <c r="CC270" s="7"/>
      <c r="CD270" s="7"/>
      <c r="CE270" s="7"/>
      <c r="CF270" s="7"/>
    </row>
    <row r="271" spans="43:84" x14ac:dyDescent="0.35">
      <c r="AQ271" s="2"/>
      <c r="AR271" s="2"/>
      <c r="AS271" s="2"/>
      <c r="AT271" s="2"/>
      <c r="AU271" s="7"/>
      <c r="AV271" s="2"/>
      <c r="AW271" s="7"/>
      <c r="AX271" s="7"/>
      <c r="AY271" s="7"/>
      <c r="AZ271" s="2"/>
      <c r="BB271" s="2"/>
      <c r="BC271" s="2"/>
      <c r="BD271" s="2"/>
      <c r="BE271" s="2"/>
      <c r="BG271" s="2"/>
      <c r="BI271" s="2"/>
      <c r="BJ271" s="2"/>
      <c r="BK271" s="2"/>
      <c r="BL271" s="2"/>
      <c r="BM271" s="7"/>
      <c r="BN271" s="7"/>
      <c r="BO271" s="2"/>
      <c r="BP271" s="2"/>
      <c r="BR271" s="7"/>
      <c r="BT271" s="7"/>
      <c r="BV271" s="7"/>
      <c r="BX271" s="7"/>
      <c r="BY271" s="7"/>
      <c r="BZ271" s="7"/>
      <c r="CA271" s="7"/>
      <c r="CB271" s="7"/>
      <c r="CC271" s="7"/>
      <c r="CD271" s="7"/>
      <c r="CE271" s="7"/>
      <c r="CF271" s="7"/>
    </row>
    <row r="272" spans="43:84" x14ac:dyDescent="0.35">
      <c r="AQ272" s="2"/>
      <c r="AR272" s="2"/>
      <c r="AS272" s="2"/>
      <c r="AT272" s="2"/>
      <c r="AU272" s="7"/>
      <c r="AV272" s="2"/>
      <c r="AW272" s="7"/>
      <c r="AX272" s="7"/>
      <c r="AY272" s="7"/>
      <c r="AZ272" s="2"/>
      <c r="BB272" s="2"/>
      <c r="BC272" s="2"/>
      <c r="BD272" s="2"/>
      <c r="BE272" s="2"/>
      <c r="BG272" s="2"/>
      <c r="BI272" s="2"/>
      <c r="BJ272" s="2"/>
      <c r="BK272" s="2"/>
      <c r="BL272" s="2"/>
      <c r="BM272" s="7"/>
      <c r="BN272" s="7"/>
      <c r="BO272" s="2"/>
      <c r="BP272" s="2"/>
      <c r="BR272" s="7"/>
      <c r="BT272" s="7"/>
      <c r="BV272" s="7"/>
      <c r="BX272" s="7"/>
      <c r="BY272" s="7"/>
      <c r="BZ272" s="7"/>
      <c r="CA272" s="7"/>
      <c r="CB272" s="7"/>
      <c r="CC272" s="7"/>
      <c r="CD272" s="7"/>
      <c r="CE272" s="7"/>
      <c r="CF272" s="7"/>
    </row>
    <row r="273" spans="43:84" x14ac:dyDescent="0.35">
      <c r="AQ273" s="2"/>
      <c r="AR273" s="2"/>
      <c r="AS273" s="2"/>
      <c r="AT273" s="2"/>
      <c r="AU273" s="7"/>
      <c r="AV273" s="2"/>
      <c r="AW273" s="7"/>
      <c r="AX273" s="7"/>
      <c r="AY273" s="7"/>
      <c r="AZ273" s="2"/>
      <c r="BB273" s="2"/>
      <c r="BC273" s="2"/>
      <c r="BD273" s="2"/>
      <c r="BE273" s="2"/>
      <c r="BG273" s="2"/>
      <c r="BI273" s="2"/>
      <c r="BJ273" s="2"/>
      <c r="BK273" s="2"/>
      <c r="BL273" s="2"/>
      <c r="BM273" s="7"/>
      <c r="BN273" s="7"/>
      <c r="BO273" s="2"/>
      <c r="BP273" s="2"/>
      <c r="BR273" s="7"/>
      <c r="BT273" s="7"/>
      <c r="BV273" s="7"/>
      <c r="BX273" s="7"/>
      <c r="BY273" s="7"/>
      <c r="BZ273" s="7"/>
      <c r="CA273" s="7"/>
      <c r="CB273" s="7"/>
      <c r="CC273" s="7"/>
      <c r="CD273" s="7"/>
      <c r="CE273" s="7"/>
      <c r="CF273" s="7"/>
    </row>
    <row r="274" spans="43:84" x14ac:dyDescent="0.35">
      <c r="AQ274" s="2"/>
      <c r="AR274" s="2"/>
      <c r="AS274" s="2"/>
      <c r="AT274" s="2"/>
      <c r="AU274" s="7"/>
      <c r="AV274" s="2"/>
      <c r="AW274" s="7"/>
      <c r="AX274" s="7"/>
      <c r="AY274" s="7"/>
      <c r="AZ274" s="2"/>
      <c r="BB274" s="2"/>
      <c r="BC274" s="2"/>
      <c r="BD274" s="2"/>
      <c r="BE274" s="2"/>
      <c r="BG274" s="2"/>
      <c r="BI274" s="2"/>
      <c r="BJ274" s="2"/>
      <c r="BK274" s="2"/>
      <c r="BL274" s="2"/>
      <c r="BM274" s="7"/>
      <c r="BN274" s="7"/>
      <c r="BO274" s="2"/>
      <c r="BP274" s="2"/>
      <c r="BR274" s="7"/>
      <c r="BT274" s="7"/>
      <c r="BV274" s="7"/>
      <c r="BX274" s="7"/>
      <c r="BY274" s="7"/>
      <c r="BZ274" s="7"/>
      <c r="CA274" s="7"/>
      <c r="CB274" s="7"/>
      <c r="CC274" s="7"/>
      <c r="CD274" s="7"/>
      <c r="CE274" s="7"/>
      <c r="CF274" s="7"/>
    </row>
    <row r="275" spans="43:84" x14ac:dyDescent="0.35">
      <c r="AQ275" s="2"/>
      <c r="AR275" s="2"/>
      <c r="AS275" s="2"/>
      <c r="AT275" s="2"/>
      <c r="AU275" s="7"/>
      <c r="AV275" s="2"/>
      <c r="AW275" s="7"/>
      <c r="AX275" s="7"/>
      <c r="AY275" s="7"/>
      <c r="AZ275" s="2"/>
      <c r="BB275" s="2"/>
      <c r="BC275" s="2"/>
      <c r="BD275" s="2"/>
      <c r="BE275" s="2"/>
      <c r="BG275" s="2"/>
      <c r="BI275" s="2"/>
      <c r="BJ275" s="2"/>
      <c r="BK275" s="2"/>
      <c r="BL275" s="2"/>
      <c r="BM275" s="7"/>
      <c r="BN275" s="7"/>
      <c r="BO275" s="2"/>
      <c r="BP275" s="2"/>
      <c r="BR275" s="7"/>
      <c r="BT275" s="7"/>
      <c r="BV275" s="7"/>
      <c r="BX275" s="7"/>
      <c r="BY275" s="7"/>
      <c r="BZ275" s="7"/>
      <c r="CA275" s="7"/>
      <c r="CB275" s="7"/>
      <c r="CC275" s="7"/>
      <c r="CD275" s="7"/>
      <c r="CE275" s="7"/>
      <c r="CF275" s="7"/>
    </row>
    <row r="276" spans="43:84" x14ac:dyDescent="0.35">
      <c r="AQ276" s="2"/>
      <c r="AR276" s="2"/>
      <c r="AS276" s="2"/>
      <c r="AT276" s="2"/>
      <c r="AU276" s="7"/>
      <c r="AV276" s="2"/>
      <c r="AW276" s="7"/>
      <c r="AX276" s="7"/>
      <c r="AY276" s="7"/>
      <c r="AZ276" s="2"/>
      <c r="BB276" s="2"/>
      <c r="BC276" s="2"/>
      <c r="BD276" s="2"/>
      <c r="BE276" s="2"/>
      <c r="BG276" s="2"/>
      <c r="BI276" s="2"/>
      <c r="BJ276" s="2"/>
      <c r="BK276" s="2"/>
      <c r="BL276" s="2"/>
      <c r="BM276" s="7"/>
      <c r="BN276" s="7"/>
      <c r="BO276" s="2"/>
      <c r="BP276" s="2"/>
      <c r="BR276" s="7"/>
      <c r="BT276" s="7"/>
      <c r="BV276" s="7"/>
      <c r="BX276" s="7"/>
      <c r="BY276" s="7"/>
      <c r="BZ276" s="7"/>
      <c r="CA276" s="7"/>
      <c r="CB276" s="7"/>
      <c r="CC276" s="7"/>
      <c r="CD276" s="7"/>
      <c r="CE276" s="7"/>
      <c r="CF276" s="7"/>
    </row>
    <row r="277" spans="43:84" x14ac:dyDescent="0.35">
      <c r="AQ277" s="2"/>
      <c r="AR277" s="2"/>
      <c r="AS277" s="2"/>
      <c r="AT277" s="2"/>
      <c r="AU277" s="7"/>
      <c r="AV277" s="2"/>
      <c r="AW277" s="7"/>
      <c r="AX277" s="7"/>
      <c r="AY277" s="7"/>
      <c r="AZ277" s="2"/>
      <c r="BB277" s="2"/>
      <c r="BC277" s="2"/>
      <c r="BD277" s="2"/>
      <c r="BE277" s="2"/>
      <c r="BG277" s="2"/>
      <c r="BI277" s="2"/>
      <c r="BJ277" s="2"/>
      <c r="BK277" s="2"/>
      <c r="BL277" s="2"/>
      <c r="BM277" s="7"/>
      <c r="BN277" s="7"/>
      <c r="BO277" s="2"/>
      <c r="BP277" s="2"/>
      <c r="BR277" s="7"/>
      <c r="BT277" s="7"/>
      <c r="BV277" s="7"/>
      <c r="BX277" s="7"/>
      <c r="BY277" s="7"/>
      <c r="BZ277" s="7"/>
      <c r="CA277" s="7"/>
      <c r="CB277" s="7"/>
      <c r="CC277" s="7"/>
      <c r="CD277" s="7"/>
      <c r="CE277" s="7"/>
      <c r="CF277" s="7"/>
    </row>
    <row r="278" spans="43:84" x14ac:dyDescent="0.35">
      <c r="AQ278" s="2"/>
      <c r="AR278" s="2"/>
      <c r="AS278" s="2"/>
      <c r="AT278" s="2"/>
      <c r="AU278" s="7"/>
      <c r="AV278" s="2"/>
      <c r="AW278" s="7"/>
      <c r="AX278" s="7"/>
      <c r="AY278" s="7"/>
      <c r="AZ278" s="2"/>
      <c r="BB278" s="2"/>
      <c r="BC278" s="2"/>
      <c r="BD278" s="2"/>
      <c r="BE278" s="2"/>
      <c r="BG278" s="2"/>
      <c r="BI278" s="2"/>
      <c r="BJ278" s="2"/>
      <c r="BK278" s="2"/>
      <c r="BL278" s="2"/>
      <c r="BM278" s="7"/>
      <c r="BN278" s="7"/>
      <c r="BO278" s="2"/>
      <c r="BP278" s="2"/>
      <c r="BR278" s="7"/>
      <c r="BT278" s="7"/>
      <c r="BV278" s="7"/>
      <c r="BX278" s="7"/>
      <c r="BY278" s="7"/>
      <c r="BZ278" s="7"/>
      <c r="CA278" s="7"/>
      <c r="CB278" s="7"/>
      <c r="CC278" s="7"/>
      <c r="CD278" s="7"/>
      <c r="CE278" s="7"/>
      <c r="CF278" s="7"/>
    </row>
    <row r="279" spans="43:84" x14ac:dyDescent="0.35">
      <c r="AQ279" s="2"/>
      <c r="AR279" s="2"/>
      <c r="AS279" s="2"/>
      <c r="AT279" s="2"/>
      <c r="AU279" s="7"/>
      <c r="AV279" s="2"/>
      <c r="AW279" s="7"/>
      <c r="AX279" s="7"/>
      <c r="AY279" s="7"/>
      <c r="AZ279" s="2"/>
      <c r="BB279" s="2"/>
      <c r="BC279" s="2"/>
      <c r="BD279" s="2"/>
      <c r="BE279" s="2"/>
      <c r="BG279" s="2"/>
      <c r="BI279" s="2"/>
      <c r="BJ279" s="2"/>
      <c r="BK279" s="2"/>
      <c r="BL279" s="2"/>
      <c r="BM279" s="7"/>
      <c r="BN279" s="7"/>
      <c r="BO279" s="2"/>
      <c r="BP279" s="2"/>
      <c r="BR279" s="7"/>
      <c r="BT279" s="7"/>
      <c r="BV279" s="7"/>
      <c r="BX279" s="7"/>
      <c r="BY279" s="7"/>
      <c r="BZ279" s="7"/>
      <c r="CA279" s="7"/>
      <c r="CB279" s="7"/>
      <c r="CC279" s="7"/>
      <c r="CD279" s="7"/>
      <c r="CE279" s="7"/>
      <c r="CF279" s="7"/>
    </row>
    <row r="280" spans="43:84" x14ac:dyDescent="0.35">
      <c r="AQ280" s="2"/>
      <c r="AR280" s="2"/>
      <c r="AS280" s="2"/>
      <c r="AT280" s="2"/>
      <c r="AU280" s="7"/>
      <c r="AV280" s="2"/>
      <c r="AW280" s="7"/>
      <c r="AX280" s="7"/>
      <c r="AY280" s="7"/>
      <c r="AZ280" s="2"/>
      <c r="BB280" s="2"/>
      <c r="BC280" s="2"/>
      <c r="BD280" s="2"/>
      <c r="BE280" s="2"/>
      <c r="BG280" s="2"/>
      <c r="BI280" s="2"/>
      <c r="BJ280" s="2"/>
      <c r="BK280" s="2"/>
      <c r="BL280" s="2"/>
      <c r="BM280" s="7"/>
      <c r="BN280" s="7"/>
      <c r="BO280" s="2"/>
      <c r="BP280" s="2"/>
      <c r="BR280" s="7"/>
      <c r="BT280" s="7"/>
      <c r="BV280" s="7"/>
      <c r="BX280" s="7"/>
      <c r="BY280" s="7"/>
      <c r="BZ280" s="7"/>
      <c r="CA280" s="7"/>
      <c r="CB280" s="7"/>
      <c r="CC280" s="7"/>
      <c r="CD280" s="7"/>
      <c r="CE280" s="7"/>
      <c r="CF280" s="7"/>
    </row>
    <row r="281" spans="43:84" x14ac:dyDescent="0.35">
      <c r="AQ281" s="2"/>
      <c r="AR281" s="2"/>
      <c r="AS281" s="2"/>
      <c r="AT281" s="2"/>
      <c r="AU281" s="7"/>
      <c r="AV281" s="2"/>
      <c r="AW281" s="7"/>
      <c r="AX281" s="7"/>
      <c r="AY281" s="7"/>
      <c r="AZ281" s="2"/>
      <c r="BB281" s="2"/>
      <c r="BC281" s="2"/>
      <c r="BD281" s="2"/>
      <c r="BE281" s="2"/>
      <c r="BG281" s="2"/>
      <c r="BI281" s="2"/>
      <c r="BJ281" s="2"/>
      <c r="BK281" s="2"/>
      <c r="BL281" s="2"/>
      <c r="BM281" s="7"/>
      <c r="BN281" s="7"/>
      <c r="BO281" s="2"/>
      <c r="BP281" s="2"/>
      <c r="BR281" s="7"/>
      <c r="BT281" s="7"/>
      <c r="BV281" s="7"/>
      <c r="BX281" s="7"/>
      <c r="BY281" s="7"/>
      <c r="BZ281" s="7"/>
      <c r="CA281" s="7"/>
      <c r="CB281" s="7"/>
      <c r="CC281" s="7"/>
      <c r="CD281" s="7"/>
      <c r="CE281" s="7"/>
      <c r="CF281" s="7"/>
    </row>
    <row r="282" spans="43:84" x14ac:dyDescent="0.35">
      <c r="AQ282" s="2"/>
      <c r="AR282" s="2"/>
      <c r="AS282" s="2"/>
      <c r="AT282" s="2"/>
      <c r="AU282" s="7"/>
      <c r="AV282" s="2"/>
      <c r="AW282" s="7"/>
      <c r="AX282" s="7"/>
      <c r="AY282" s="7"/>
      <c r="AZ282" s="2"/>
      <c r="BB282" s="2"/>
      <c r="BC282" s="2"/>
      <c r="BD282" s="2"/>
      <c r="BE282" s="2"/>
      <c r="BG282" s="2"/>
      <c r="BI282" s="2"/>
      <c r="BJ282" s="2"/>
      <c r="BK282" s="2"/>
      <c r="BL282" s="2"/>
      <c r="BM282" s="7"/>
      <c r="BN282" s="7"/>
      <c r="BO282" s="2"/>
      <c r="BP282" s="2"/>
      <c r="BR282" s="7"/>
      <c r="BT282" s="7"/>
      <c r="BV282" s="7"/>
      <c r="BX282" s="7"/>
      <c r="BY282" s="7"/>
      <c r="BZ282" s="7"/>
      <c r="CA282" s="7"/>
      <c r="CB282" s="7"/>
      <c r="CC282" s="7"/>
      <c r="CD282" s="7"/>
      <c r="CE282" s="7"/>
      <c r="CF282" s="7"/>
    </row>
    <row r="283" spans="43:84" x14ac:dyDescent="0.35">
      <c r="AQ283" s="2"/>
      <c r="AR283" s="2"/>
      <c r="AS283" s="2"/>
      <c r="AT283" s="2"/>
      <c r="AU283" s="7"/>
      <c r="AV283" s="2"/>
      <c r="AW283" s="7"/>
      <c r="AX283" s="7"/>
      <c r="AY283" s="7"/>
      <c r="AZ283" s="2"/>
      <c r="BB283" s="2"/>
      <c r="BC283" s="2"/>
      <c r="BD283" s="2"/>
      <c r="BE283" s="2"/>
      <c r="BG283" s="2"/>
      <c r="BI283" s="2"/>
      <c r="BJ283" s="2"/>
      <c r="BK283" s="2"/>
      <c r="BL283" s="2"/>
      <c r="BM283" s="7"/>
      <c r="BN283" s="7"/>
      <c r="BO283" s="2"/>
      <c r="BP283" s="2"/>
      <c r="BR283" s="7"/>
      <c r="BT283" s="7"/>
      <c r="BV283" s="7"/>
      <c r="BX283" s="7"/>
      <c r="BY283" s="7"/>
      <c r="BZ283" s="7"/>
      <c r="CA283" s="7"/>
      <c r="CB283" s="7"/>
      <c r="CC283" s="7"/>
      <c r="CD283" s="7"/>
      <c r="CE283" s="7"/>
      <c r="CF283" s="7"/>
    </row>
    <row r="284" spans="43:84" x14ac:dyDescent="0.35">
      <c r="AQ284" s="2"/>
      <c r="AR284" s="2"/>
      <c r="AS284" s="2"/>
      <c r="AT284" s="2"/>
      <c r="AU284" s="7"/>
      <c r="AV284" s="2"/>
      <c r="AW284" s="7"/>
      <c r="AX284" s="7"/>
      <c r="AY284" s="7"/>
      <c r="AZ284" s="2"/>
      <c r="BB284" s="2"/>
      <c r="BC284" s="2"/>
      <c r="BD284" s="2"/>
      <c r="BE284" s="2"/>
      <c r="BG284" s="2"/>
      <c r="BI284" s="2"/>
      <c r="BJ284" s="2"/>
      <c r="BK284" s="2"/>
      <c r="BL284" s="2"/>
      <c r="BM284" s="7"/>
      <c r="BN284" s="7"/>
      <c r="BO284" s="2"/>
      <c r="BP284" s="2"/>
      <c r="BR284" s="7"/>
      <c r="BT284" s="7"/>
      <c r="BV284" s="7"/>
      <c r="BX284" s="7"/>
      <c r="BY284" s="7"/>
      <c r="BZ284" s="7"/>
      <c r="CA284" s="7"/>
      <c r="CB284" s="7"/>
      <c r="CC284" s="7"/>
      <c r="CD284" s="7"/>
      <c r="CE284" s="7"/>
      <c r="CF284" s="7"/>
    </row>
    <row r="285" spans="43:84" x14ac:dyDescent="0.35">
      <c r="AQ285" s="2"/>
      <c r="AR285" s="2"/>
      <c r="AS285" s="2"/>
      <c r="AT285" s="2"/>
      <c r="AU285" s="7"/>
      <c r="AV285" s="2"/>
      <c r="AW285" s="7"/>
      <c r="AX285" s="7"/>
      <c r="AY285" s="7"/>
      <c r="AZ285" s="2"/>
      <c r="BB285" s="2"/>
      <c r="BC285" s="2"/>
      <c r="BD285" s="2"/>
      <c r="BE285" s="2"/>
      <c r="BG285" s="2"/>
      <c r="BI285" s="2"/>
      <c r="BJ285" s="2"/>
      <c r="BK285" s="2"/>
      <c r="BL285" s="2"/>
      <c r="BM285" s="7"/>
      <c r="BN285" s="7"/>
      <c r="BO285" s="2"/>
      <c r="BP285" s="2"/>
      <c r="BR285" s="7"/>
      <c r="BT285" s="7"/>
      <c r="BV285" s="7"/>
      <c r="BX285" s="7"/>
      <c r="BY285" s="7"/>
      <c r="BZ285" s="7"/>
      <c r="CA285" s="7"/>
      <c r="CB285" s="7"/>
      <c r="CC285" s="7"/>
      <c r="CD285" s="7"/>
      <c r="CE285" s="7"/>
      <c r="CF285" s="7"/>
    </row>
    <row r="286" spans="43:84" x14ac:dyDescent="0.35">
      <c r="AQ286" s="2"/>
      <c r="AR286" s="2"/>
      <c r="AS286" s="2"/>
      <c r="AT286" s="2"/>
      <c r="AU286" s="7"/>
      <c r="AV286" s="2"/>
      <c r="AW286" s="7"/>
      <c r="AX286" s="7"/>
      <c r="AY286" s="7"/>
      <c r="AZ286" s="2"/>
      <c r="BB286" s="2"/>
      <c r="BC286" s="2"/>
      <c r="BD286" s="2"/>
      <c r="BE286" s="2"/>
      <c r="BG286" s="2"/>
      <c r="BI286" s="2"/>
      <c r="BJ286" s="2"/>
      <c r="BK286" s="2"/>
      <c r="BL286" s="2"/>
      <c r="BM286" s="7"/>
      <c r="BN286" s="7"/>
      <c r="BO286" s="2"/>
      <c r="BP286" s="2"/>
      <c r="BR286" s="7"/>
      <c r="BT286" s="7"/>
      <c r="BV286" s="7"/>
      <c r="BX286" s="7"/>
      <c r="BY286" s="7"/>
      <c r="BZ286" s="7"/>
      <c r="CA286" s="7"/>
      <c r="CB286" s="7"/>
      <c r="CC286" s="7"/>
      <c r="CD286" s="7"/>
      <c r="CE286" s="7"/>
      <c r="CF286" s="7"/>
    </row>
    <row r="287" spans="43:84" x14ac:dyDescent="0.35">
      <c r="AQ287" s="2"/>
      <c r="AR287" s="2"/>
      <c r="AS287" s="2"/>
      <c r="AT287" s="2"/>
      <c r="AU287" s="7"/>
      <c r="AV287" s="2"/>
      <c r="AW287" s="7"/>
      <c r="AX287" s="7"/>
      <c r="AY287" s="7"/>
      <c r="AZ287" s="2"/>
      <c r="BB287" s="2"/>
      <c r="BC287" s="2"/>
      <c r="BD287" s="2"/>
      <c r="BE287" s="2"/>
      <c r="BG287" s="2"/>
      <c r="BI287" s="2"/>
      <c r="BJ287" s="2"/>
      <c r="BK287" s="2"/>
      <c r="BL287" s="2"/>
      <c r="BM287" s="7"/>
      <c r="BN287" s="7"/>
      <c r="BO287" s="2"/>
      <c r="BP287" s="2"/>
      <c r="BR287" s="7"/>
      <c r="BT287" s="7"/>
      <c r="BV287" s="7"/>
      <c r="BX287" s="7"/>
      <c r="BY287" s="7"/>
      <c r="BZ287" s="7"/>
      <c r="CA287" s="7"/>
      <c r="CB287" s="7"/>
      <c r="CC287" s="7"/>
      <c r="CD287" s="7"/>
      <c r="CE287" s="7"/>
      <c r="CF287" s="7"/>
    </row>
    <row r="288" spans="43:84" x14ac:dyDescent="0.35">
      <c r="AQ288" s="2"/>
      <c r="AR288" s="2"/>
      <c r="AS288" s="2"/>
      <c r="AT288" s="2"/>
      <c r="AU288" s="7"/>
      <c r="AV288" s="2"/>
      <c r="AW288" s="7"/>
      <c r="AX288" s="7"/>
      <c r="AY288" s="7"/>
      <c r="AZ288" s="2"/>
      <c r="BB288" s="2"/>
      <c r="BC288" s="2"/>
      <c r="BD288" s="2"/>
      <c r="BE288" s="2"/>
      <c r="BG288" s="2"/>
      <c r="BI288" s="2"/>
      <c r="BJ288" s="2"/>
      <c r="BK288" s="2"/>
      <c r="BL288" s="2"/>
      <c r="BM288" s="7"/>
      <c r="BN288" s="7"/>
      <c r="BO288" s="2"/>
      <c r="BP288" s="2"/>
      <c r="BR288" s="7"/>
      <c r="BT288" s="7"/>
      <c r="BV288" s="7"/>
      <c r="BX288" s="7"/>
      <c r="BY288" s="7"/>
      <c r="BZ288" s="7"/>
      <c r="CA288" s="7"/>
      <c r="CB288" s="7"/>
      <c r="CC288" s="7"/>
      <c r="CD288" s="7"/>
      <c r="CE288" s="7"/>
      <c r="CF288" s="7"/>
    </row>
    <row r="289" spans="43:84" x14ac:dyDescent="0.35">
      <c r="AQ289" s="2"/>
      <c r="AR289" s="2"/>
      <c r="AS289" s="2"/>
      <c r="AT289" s="2"/>
      <c r="AU289" s="7"/>
      <c r="AV289" s="2"/>
      <c r="AW289" s="7"/>
      <c r="AX289" s="7"/>
      <c r="AY289" s="7"/>
      <c r="AZ289" s="2"/>
      <c r="BB289" s="2"/>
      <c r="BC289" s="2"/>
      <c r="BD289" s="2"/>
      <c r="BE289" s="2"/>
      <c r="BG289" s="2"/>
      <c r="BI289" s="2"/>
      <c r="BJ289" s="2"/>
      <c r="BK289" s="2"/>
      <c r="BL289" s="2"/>
      <c r="BM289" s="7"/>
      <c r="BN289" s="7"/>
      <c r="BO289" s="2"/>
      <c r="BP289" s="2"/>
      <c r="BR289" s="7"/>
      <c r="BT289" s="7"/>
      <c r="BV289" s="7"/>
      <c r="BX289" s="7"/>
      <c r="BY289" s="7"/>
      <c r="BZ289" s="7"/>
      <c r="CA289" s="7"/>
      <c r="CB289" s="7"/>
      <c r="CC289" s="7"/>
      <c r="CD289" s="7"/>
      <c r="CE289" s="7"/>
      <c r="CF289" s="7"/>
    </row>
    <row r="290" spans="43:84" x14ac:dyDescent="0.35">
      <c r="AQ290" s="2"/>
      <c r="AR290" s="2"/>
      <c r="AS290" s="2"/>
      <c r="AT290" s="2"/>
      <c r="AU290" s="7"/>
      <c r="AV290" s="2"/>
      <c r="AW290" s="7"/>
      <c r="AX290" s="7"/>
      <c r="AY290" s="7"/>
      <c r="AZ290" s="2"/>
      <c r="BB290" s="2"/>
      <c r="BC290" s="2"/>
      <c r="BD290" s="2"/>
      <c r="BE290" s="2"/>
      <c r="BG290" s="2"/>
      <c r="BI290" s="2"/>
      <c r="BJ290" s="2"/>
      <c r="BK290" s="2"/>
      <c r="BL290" s="2"/>
      <c r="BM290" s="7"/>
      <c r="BN290" s="7"/>
      <c r="BO290" s="2"/>
      <c r="BP290" s="2"/>
      <c r="BR290" s="7"/>
      <c r="BT290" s="7"/>
      <c r="BV290" s="7"/>
      <c r="BX290" s="7"/>
      <c r="BY290" s="7"/>
      <c r="BZ290" s="7"/>
      <c r="CA290" s="7"/>
      <c r="CB290" s="7"/>
      <c r="CC290" s="7"/>
      <c r="CD290" s="7"/>
      <c r="CE290" s="7"/>
      <c r="CF290" s="7"/>
    </row>
    <row r="291" spans="43:84" x14ac:dyDescent="0.35">
      <c r="AQ291" s="2"/>
      <c r="AR291" s="2"/>
      <c r="AS291" s="2"/>
      <c r="AT291" s="2"/>
      <c r="AU291" s="7"/>
      <c r="AV291" s="2"/>
      <c r="AW291" s="7"/>
      <c r="AX291" s="7"/>
      <c r="AY291" s="7"/>
      <c r="AZ291" s="2"/>
      <c r="BB291" s="2"/>
      <c r="BC291" s="2"/>
      <c r="BD291" s="2"/>
      <c r="BE291" s="2"/>
      <c r="BG291" s="2"/>
      <c r="BI291" s="2"/>
      <c r="BJ291" s="2"/>
      <c r="BK291" s="2"/>
      <c r="BL291" s="2"/>
      <c r="BM291" s="7"/>
      <c r="BN291" s="7"/>
      <c r="BO291" s="2"/>
      <c r="BP291" s="2"/>
      <c r="BR291" s="7"/>
      <c r="BT291" s="7"/>
      <c r="BV291" s="7"/>
      <c r="BX291" s="7"/>
      <c r="BY291" s="7"/>
      <c r="BZ291" s="7"/>
      <c r="CA291" s="7"/>
      <c r="CB291" s="7"/>
      <c r="CC291" s="7"/>
      <c r="CD291" s="7"/>
      <c r="CE291" s="7"/>
      <c r="CF291" s="7"/>
    </row>
    <row r="292" spans="43:84" x14ac:dyDescent="0.35">
      <c r="AQ292" s="2"/>
      <c r="AR292" s="2"/>
      <c r="AS292" s="2"/>
      <c r="AT292" s="2"/>
      <c r="AU292" s="7"/>
      <c r="AV292" s="2"/>
      <c r="AW292" s="7"/>
      <c r="AX292" s="7"/>
      <c r="AY292" s="7"/>
      <c r="AZ292" s="2"/>
      <c r="BB292" s="2"/>
      <c r="BC292" s="2"/>
      <c r="BD292" s="2"/>
      <c r="BE292" s="2"/>
      <c r="BG292" s="2"/>
      <c r="BI292" s="2"/>
      <c r="BJ292" s="2"/>
      <c r="BK292" s="2"/>
      <c r="BL292" s="2"/>
      <c r="BM292" s="7"/>
      <c r="BN292" s="7"/>
      <c r="BO292" s="2"/>
      <c r="BP292" s="2"/>
      <c r="BR292" s="7"/>
      <c r="BT292" s="7"/>
      <c r="BV292" s="7"/>
      <c r="BX292" s="7"/>
      <c r="BY292" s="7"/>
      <c r="BZ292" s="7"/>
      <c r="CA292" s="7"/>
      <c r="CB292" s="7"/>
      <c r="CC292" s="7"/>
      <c r="CD292" s="7"/>
      <c r="CE292" s="7"/>
      <c r="CF292" s="7"/>
    </row>
    <row r="293" spans="43:84" x14ac:dyDescent="0.35">
      <c r="AQ293" s="2"/>
      <c r="AR293" s="2"/>
      <c r="AS293" s="2"/>
      <c r="AT293" s="2"/>
      <c r="AU293" s="7"/>
      <c r="AV293" s="2"/>
      <c r="AW293" s="7"/>
      <c r="AX293" s="7"/>
      <c r="AY293" s="7"/>
      <c r="AZ293" s="2"/>
      <c r="BB293" s="2"/>
      <c r="BC293" s="2"/>
      <c r="BD293" s="2"/>
      <c r="BE293" s="2"/>
      <c r="BG293" s="2"/>
      <c r="BI293" s="2"/>
      <c r="BJ293" s="2"/>
      <c r="BK293" s="2"/>
      <c r="BL293" s="2"/>
      <c r="BM293" s="7"/>
      <c r="BN293" s="7"/>
      <c r="BO293" s="2"/>
      <c r="BP293" s="2"/>
      <c r="BR293" s="7"/>
      <c r="BT293" s="7"/>
      <c r="BV293" s="7"/>
      <c r="BX293" s="7"/>
      <c r="BY293" s="7"/>
      <c r="BZ293" s="7"/>
      <c r="CA293" s="7"/>
      <c r="CB293" s="7"/>
      <c r="CC293" s="7"/>
      <c r="CD293" s="7"/>
      <c r="CE293" s="7"/>
      <c r="CF293" s="7"/>
    </row>
    <row r="294" spans="43:84" x14ac:dyDescent="0.35">
      <c r="AQ294" s="2"/>
      <c r="AR294" s="2"/>
      <c r="AS294" s="2"/>
      <c r="AT294" s="2"/>
      <c r="AU294" s="7"/>
      <c r="AV294" s="2"/>
      <c r="AW294" s="7"/>
      <c r="AX294" s="7"/>
      <c r="AY294" s="7"/>
      <c r="AZ294" s="2"/>
      <c r="BB294" s="2"/>
      <c r="BC294" s="2"/>
      <c r="BD294" s="2"/>
      <c r="BE294" s="2"/>
      <c r="BG294" s="2"/>
      <c r="BI294" s="2"/>
      <c r="BJ294" s="2"/>
      <c r="BK294" s="2"/>
      <c r="BL294" s="2"/>
      <c r="BM294" s="7"/>
      <c r="BN294" s="7"/>
      <c r="BO294" s="2"/>
      <c r="BP294" s="2"/>
      <c r="BR294" s="7"/>
      <c r="BT294" s="7"/>
      <c r="BV294" s="7"/>
      <c r="BX294" s="7"/>
      <c r="BY294" s="7"/>
      <c r="BZ294" s="7"/>
      <c r="CA294" s="7"/>
      <c r="CB294" s="7"/>
      <c r="CC294" s="7"/>
      <c r="CD294" s="7"/>
      <c r="CE294" s="7"/>
      <c r="CF294" s="7"/>
    </row>
    <row r="295" spans="43:84" x14ac:dyDescent="0.35">
      <c r="AQ295" s="2"/>
      <c r="AR295" s="2"/>
      <c r="AS295" s="2"/>
      <c r="AT295" s="2"/>
      <c r="AU295" s="7"/>
      <c r="AV295" s="2"/>
      <c r="AW295" s="7"/>
      <c r="AX295" s="7"/>
      <c r="AY295" s="7"/>
      <c r="AZ295" s="2"/>
      <c r="BB295" s="2"/>
      <c r="BC295" s="2"/>
      <c r="BD295" s="2"/>
      <c r="BE295" s="2"/>
      <c r="BG295" s="2"/>
      <c r="BI295" s="2"/>
      <c r="BJ295" s="2"/>
      <c r="BK295" s="2"/>
      <c r="BL295" s="2"/>
      <c r="BM295" s="7"/>
      <c r="BN295" s="7"/>
      <c r="BO295" s="2"/>
      <c r="BP295" s="2"/>
      <c r="BR295" s="7"/>
      <c r="BT295" s="7"/>
      <c r="BV295" s="7"/>
      <c r="BX295" s="7"/>
      <c r="BY295" s="7"/>
      <c r="BZ295" s="7"/>
      <c r="CA295" s="7"/>
      <c r="CB295" s="7"/>
      <c r="CC295" s="7"/>
      <c r="CD295" s="7"/>
      <c r="CE295" s="7"/>
      <c r="CF295" s="7"/>
    </row>
    <row r="296" spans="43:84" x14ac:dyDescent="0.35">
      <c r="AQ296" s="2"/>
      <c r="AR296" s="2"/>
      <c r="AS296" s="2"/>
      <c r="AT296" s="2"/>
      <c r="AU296" s="7"/>
      <c r="AV296" s="2"/>
      <c r="AW296" s="7"/>
      <c r="AX296" s="7"/>
      <c r="AY296" s="7"/>
      <c r="AZ296" s="2"/>
      <c r="BB296" s="2"/>
      <c r="BC296" s="2"/>
      <c r="BD296" s="2"/>
      <c r="BE296" s="2"/>
      <c r="BG296" s="2"/>
      <c r="BI296" s="2"/>
      <c r="BJ296" s="2"/>
      <c r="BK296" s="2"/>
      <c r="BL296" s="2"/>
      <c r="BM296" s="7"/>
      <c r="BN296" s="7"/>
      <c r="BO296" s="2"/>
      <c r="BP296" s="2"/>
      <c r="BR296" s="7"/>
      <c r="BT296" s="7"/>
      <c r="BV296" s="7"/>
      <c r="BX296" s="7"/>
      <c r="BY296" s="7"/>
      <c r="BZ296" s="7"/>
      <c r="CA296" s="7"/>
      <c r="CB296" s="7"/>
      <c r="CC296" s="7"/>
      <c r="CD296" s="7"/>
      <c r="CE296" s="7"/>
      <c r="CF296" s="7"/>
    </row>
    <row r="297" spans="43:84" x14ac:dyDescent="0.35">
      <c r="AQ297" s="2"/>
      <c r="AR297" s="2"/>
      <c r="AS297" s="2"/>
      <c r="AT297" s="2"/>
      <c r="AU297" s="7"/>
      <c r="AV297" s="2"/>
      <c r="AW297" s="7"/>
      <c r="AX297" s="7"/>
      <c r="AY297" s="7"/>
      <c r="AZ297" s="2"/>
      <c r="BB297" s="2"/>
      <c r="BC297" s="2"/>
      <c r="BD297" s="2"/>
      <c r="BE297" s="2"/>
      <c r="BG297" s="2"/>
      <c r="BI297" s="2"/>
      <c r="BJ297" s="2"/>
      <c r="BK297" s="2"/>
      <c r="BL297" s="2"/>
      <c r="BM297" s="7"/>
      <c r="BN297" s="7"/>
      <c r="BO297" s="2"/>
      <c r="BP297" s="2"/>
      <c r="BR297" s="7"/>
      <c r="BT297" s="7"/>
      <c r="BV297" s="7"/>
      <c r="BX297" s="7"/>
      <c r="BY297" s="7"/>
      <c r="BZ297" s="7"/>
      <c r="CA297" s="7"/>
      <c r="CB297" s="7"/>
      <c r="CC297" s="7"/>
      <c r="CD297" s="7"/>
      <c r="CE297" s="7"/>
      <c r="CF297" s="7"/>
    </row>
    <row r="298" spans="43:84" x14ac:dyDescent="0.35">
      <c r="AQ298" s="2"/>
      <c r="AR298" s="2"/>
      <c r="AS298" s="2"/>
      <c r="AT298" s="2"/>
      <c r="AU298" s="7"/>
      <c r="AV298" s="2"/>
      <c r="AW298" s="7"/>
      <c r="AX298" s="7"/>
      <c r="AY298" s="7"/>
      <c r="AZ298" s="2"/>
      <c r="BB298" s="2"/>
      <c r="BC298" s="2"/>
      <c r="BD298" s="2"/>
      <c r="BE298" s="2"/>
      <c r="BG298" s="2"/>
      <c r="BI298" s="2"/>
      <c r="BJ298" s="2"/>
      <c r="BK298" s="2"/>
      <c r="BL298" s="2"/>
      <c r="BM298" s="7"/>
      <c r="BN298" s="7"/>
      <c r="BO298" s="2"/>
      <c r="BP298" s="2"/>
      <c r="BR298" s="7"/>
      <c r="BT298" s="7"/>
      <c r="BV298" s="7"/>
      <c r="BX298" s="7"/>
      <c r="BY298" s="7"/>
      <c r="BZ298" s="7"/>
      <c r="CA298" s="7"/>
      <c r="CB298" s="7"/>
      <c r="CC298" s="7"/>
      <c r="CD298" s="7"/>
      <c r="CE298" s="7"/>
      <c r="CF298" s="7"/>
    </row>
    <row r="299" spans="43:84" x14ac:dyDescent="0.35">
      <c r="AQ299" s="2"/>
      <c r="AR299" s="2"/>
      <c r="AS299" s="2"/>
      <c r="AT299" s="2"/>
      <c r="AU299" s="7"/>
      <c r="AV299" s="2"/>
      <c r="AW299" s="7"/>
      <c r="AX299" s="7"/>
      <c r="AY299" s="7"/>
      <c r="AZ299" s="2"/>
      <c r="BB299" s="2"/>
      <c r="BC299" s="2"/>
      <c r="BD299" s="2"/>
      <c r="BE299" s="2"/>
      <c r="BG299" s="2"/>
      <c r="BI299" s="2"/>
      <c r="BJ299" s="2"/>
      <c r="BK299" s="2"/>
      <c r="BL299" s="2"/>
      <c r="BM299" s="7"/>
      <c r="BN299" s="7"/>
      <c r="BO299" s="2"/>
      <c r="BP299" s="2"/>
      <c r="BR299" s="7"/>
      <c r="BT299" s="7"/>
      <c r="BV299" s="7"/>
      <c r="BX299" s="7"/>
      <c r="BY299" s="7"/>
      <c r="BZ299" s="7"/>
      <c r="CA299" s="7"/>
      <c r="CB299" s="7"/>
      <c r="CC299" s="7"/>
      <c r="CD299" s="7"/>
      <c r="CE299" s="7"/>
      <c r="CF299" s="7"/>
    </row>
    <row r="300" spans="43:84" x14ac:dyDescent="0.35">
      <c r="AQ300" s="2"/>
      <c r="AR300" s="2"/>
      <c r="AS300" s="2"/>
      <c r="AT300" s="2"/>
      <c r="AU300" s="7"/>
      <c r="AV300" s="2"/>
      <c r="AW300" s="7"/>
      <c r="AX300" s="7"/>
      <c r="AY300" s="7"/>
      <c r="AZ300" s="2"/>
      <c r="BB300" s="2"/>
      <c r="BC300" s="2"/>
      <c r="BD300" s="2"/>
      <c r="BE300" s="2"/>
      <c r="BG300" s="2"/>
      <c r="BI300" s="2"/>
      <c r="BJ300" s="2"/>
      <c r="BK300" s="2"/>
      <c r="BL300" s="2"/>
      <c r="BM300" s="7"/>
      <c r="BN300" s="7"/>
      <c r="BO300" s="2"/>
      <c r="BP300" s="2"/>
      <c r="BR300" s="7"/>
      <c r="BT300" s="7"/>
      <c r="BV300" s="7"/>
      <c r="BX300" s="7"/>
      <c r="BY300" s="7"/>
      <c r="BZ300" s="7"/>
      <c r="CA300" s="7"/>
      <c r="CB300" s="7"/>
      <c r="CC300" s="7"/>
      <c r="CD300" s="7"/>
      <c r="CE300" s="7"/>
      <c r="CF300" s="7"/>
    </row>
    <row r="301" spans="43:84" x14ac:dyDescent="0.35">
      <c r="AQ301" s="2"/>
      <c r="AR301" s="2"/>
      <c r="AS301" s="2"/>
      <c r="AT301" s="2"/>
      <c r="AU301" s="7"/>
      <c r="AV301" s="2"/>
      <c r="AW301" s="7"/>
      <c r="AX301" s="7"/>
      <c r="AY301" s="7"/>
      <c r="AZ301" s="2"/>
      <c r="BB301" s="2"/>
      <c r="BC301" s="2"/>
      <c r="BD301" s="2"/>
      <c r="BE301" s="2"/>
      <c r="BG301" s="2"/>
      <c r="BI301" s="2"/>
      <c r="BJ301" s="2"/>
      <c r="BK301" s="2"/>
      <c r="BL301" s="2"/>
      <c r="BM301" s="7"/>
      <c r="BN301" s="7"/>
      <c r="BO301" s="2"/>
      <c r="BP301" s="2"/>
      <c r="BR301" s="7"/>
      <c r="BT301" s="7"/>
      <c r="BV301" s="7"/>
      <c r="BX301" s="7"/>
      <c r="BY301" s="7"/>
      <c r="BZ301" s="7"/>
      <c r="CA301" s="7"/>
      <c r="CB301" s="7"/>
      <c r="CC301" s="7"/>
      <c r="CD301" s="7"/>
      <c r="CE301" s="7"/>
      <c r="CF301" s="7"/>
    </row>
    <row r="302" spans="43:84" x14ac:dyDescent="0.35">
      <c r="AQ302" s="2"/>
      <c r="AR302" s="2"/>
      <c r="AS302" s="2"/>
      <c r="AT302" s="2"/>
      <c r="AU302" s="7"/>
      <c r="AV302" s="2"/>
      <c r="AW302" s="7"/>
      <c r="AX302" s="7"/>
      <c r="AY302" s="7"/>
      <c r="AZ302" s="2"/>
      <c r="BB302" s="2"/>
      <c r="BC302" s="2"/>
      <c r="BD302" s="2"/>
      <c r="BE302" s="2"/>
      <c r="BG302" s="2"/>
      <c r="BI302" s="2"/>
      <c r="BJ302" s="2"/>
      <c r="BK302" s="2"/>
      <c r="BL302" s="2"/>
      <c r="BM302" s="7"/>
      <c r="BN302" s="7"/>
      <c r="BO302" s="2"/>
      <c r="BP302" s="2"/>
      <c r="BR302" s="7"/>
      <c r="BT302" s="7"/>
      <c r="BV302" s="7"/>
      <c r="BX302" s="7"/>
      <c r="BY302" s="7"/>
      <c r="BZ302" s="7"/>
      <c r="CA302" s="7"/>
      <c r="CB302" s="7"/>
      <c r="CC302" s="7"/>
      <c r="CD302" s="7"/>
      <c r="CE302" s="7"/>
      <c r="CF302" s="7"/>
    </row>
    <row r="303" spans="43:84" x14ac:dyDescent="0.35">
      <c r="AQ303" s="2"/>
      <c r="AR303" s="2"/>
      <c r="AS303" s="2"/>
      <c r="AT303" s="2"/>
      <c r="AU303" s="7"/>
      <c r="AV303" s="2"/>
      <c r="AW303" s="7"/>
      <c r="AX303" s="7"/>
      <c r="AY303" s="7"/>
      <c r="AZ303" s="2"/>
      <c r="BB303" s="2"/>
      <c r="BC303" s="2"/>
      <c r="BD303" s="2"/>
      <c r="BE303" s="2"/>
      <c r="BG303" s="2"/>
      <c r="BI303" s="2"/>
      <c r="BJ303" s="2"/>
      <c r="BK303" s="2"/>
      <c r="BL303" s="2"/>
      <c r="BM303" s="7"/>
      <c r="BN303" s="7"/>
      <c r="BO303" s="2"/>
      <c r="BP303" s="2"/>
      <c r="BR303" s="7"/>
      <c r="BT303" s="7"/>
      <c r="BV303" s="7"/>
      <c r="BX303" s="7"/>
      <c r="BY303" s="7"/>
      <c r="BZ303" s="7"/>
      <c r="CA303" s="7"/>
      <c r="CB303" s="7"/>
      <c r="CC303" s="7"/>
      <c r="CD303" s="7"/>
      <c r="CE303" s="7"/>
      <c r="CF303" s="7"/>
    </row>
    <row r="304" spans="43:84" x14ac:dyDescent="0.35">
      <c r="AQ304" s="2"/>
      <c r="AR304" s="2"/>
      <c r="AS304" s="2"/>
      <c r="AT304" s="2"/>
      <c r="AU304" s="7"/>
      <c r="AV304" s="2"/>
      <c r="AW304" s="7"/>
      <c r="AX304" s="7"/>
      <c r="AY304" s="7"/>
      <c r="AZ304" s="2"/>
      <c r="BB304" s="2"/>
      <c r="BC304" s="2"/>
      <c r="BD304" s="2"/>
      <c r="BE304" s="2"/>
      <c r="BG304" s="2"/>
      <c r="BI304" s="2"/>
      <c r="BJ304" s="2"/>
      <c r="BK304" s="2"/>
      <c r="BL304" s="2"/>
      <c r="BM304" s="7"/>
      <c r="BN304" s="7"/>
      <c r="BO304" s="2"/>
      <c r="BP304" s="2"/>
      <c r="BR304" s="7"/>
      <c r="BT304" s="7"/>
      <c r="BV304" s="7"/>
      <c r="BX304" s="7"/>
      <c r="BY304" s="7"/>
      <c r="BZ304" s="7"/>
      <c r="CA304" s="7"/>
      <c r="CB304" s="7"/>
      <c r="CC304" s="7"/>
      <c r="CD304" s="7"/>
      <c r="CE304" s="7"/>
      <c r="CF304" s="7"/>
    </row>
    <row r="305" spans="43:84" x14ac:dyDescent="0.35">
      <c r="AQ305" s="2"/>
      <c r="AR305" s="2"/>
      <c r="AS305" s="2"/>
      <c r="AT305" s="2"/>
      <c r="AU305" s="7"/>
      <c r="AV305" s="2"/>
      <c r="AW305" s="7"/>
      <c r="AX305" s="7"/>
      <c r="AY305" s="7"/>
      <c r="AZ305" s="2"/>
      <c r="BB305" s="2"/>
      <c r="BC305" s="2"/>
      <c r="BD305" s="2"/>
      <c r="BE305" s="2"/>
      <c r="BG305" s="2"/>
      <c r="BI305" s="2"/>
      <c r="BJ305" s="2"/>
      <c r="BK305" s="2"/>
      <c r="BL305" s="2"/>
      <c r="BM305" s="7"/>
      <c r="BN305" s="7"/>
      <c r="BO305" s="2"/>
      <c r="BP305" s="2"/>
      <c r="BR305" s="7"/>
      <c r="BT305" s="7"/>
      <c r="BV305" s="7"/>
      <c r="BX305" s="7"/>
      <c r="BY305" s="7"/>
      <c r="BZ305" s="7"/>
      <c r="CA305" s="7"/>
      <c r="CB305" s="7"/>
      <c r="CC305" s="7"/>
      <c r="CD305" s="7"/>
      <c r="CE305" s="7"/>
      <c r="CF305" s="7"/>
    </row>
    <row r="306" spans="43:84" x14ac:dyDescent="0.35">
      <c r="AQ306" s="2"/>
      <c r="AR306" s="2"/>
      <c r="AS306" s="2"/>
      <c r="AT306" s="2"/>
      <c r="AU306" s="7"/>
      <c r="AV306" s="2"/>
      <c r="AW306" s="7"/>
      <c r="AX306" s="7"/>
      <c r="AY306" s="7"/>
      <c r="AZ306" s="2"/>
      <c r="BB306" s="2"/>
      <c r="BC306" s="2"/>
      <c r="BD306" s="2"/>
      <c r="BE306" s="2"/>
      <c r="BG306" s="2"/>
      <c r="BI306" s="2"/>
      <c r="BJ306" s="2"/>
      <c r="BK306" s="2"/>
      <c r="BL306" s="2"/>
      <c r="BM306" s="7"/>
      <c r="BN306" s="7"/>
      <c r="BO306" s="2"/>
      <c r="BP306" s="2"/>
      <c r="BR306" s="7"/>
      <c r="BT306" s="7"/>
      <c r="BV306" s="7"/>
      <c r="BX306" s="7"/>
      <c r="BY306" s="7"/>
      <c r="BZ306" s="7"/>
      <c r="CA306" s="7"/>
      <c r="CB306" s="7"/>
      <c r="CC306" s="7"/>
      <c r="CD306" s="7"/>
      <c r="CE306" s="7"/>
      <c r="CF306" s="7"/>
    </row>
    <row r="307" spans="43:84" x14ac:dyDescent="0.35">
      <c r="AQ307" s="2"/>
      <c r="AR307" s="2"/>
      <c r="AS307" s="2"/>
      <c r="AT307" s="2"/>
      <c r="AU307" s="7"/>
      <c r="AV307" s="2"/>
      <c r="AW307" s="7"/>
      <c r="AX307" s="7"/>
      <c r="AY307" s="7"/>
      <c r="AZ307" s="2"/>
      <c r="BB307" s="2"/>
      <c r="BC307" s="2"/>
      <c r="BD307" s="2"/>
      <c r="BE307" s="2"/>
      <c r="BG307" s="2"/>
      <c r="BI307" s="2"/>
      <c r="BJ307" s="2"/>
      <c r="BK307" s="2"/>
      <c r="BL307" s="2"/>
      <c r="BM307" s="7"/>
      <c r="BN307" s="7"/>
      <c r="BO307" s="2"/>
      <c r="BP307" s="2"/>
      <c r="BR307" s="7"/>
      <c r="BT307" s="7"/>
      <c r="BV307" s="7"/>
      <c r="BX307" s="7"/>
      <c r="BY307" s="7"/>
      <c r="BZ307" s="7"/>
      <c r="CA307" s="7"/>
      <c r="CB307" s="7"/>
      <c r="CC307" s="7"/>
      <c r="CD307" s="7"/>
      <c r="CE307" s="7"/>
      <c r="CF307" s="7"/>
    </row>
    <row r="308" spans="43:84" x14ac:dyDescent="0.35">
      <c r="AQ308" s="2"/>
      <c r="AR308" s="2"/>
      <c r="AS308" s="2"/>
      <c r="AT308" s="2"/>
      <c r="AU308" s="7"/>
      <c r="AV308" s="2"/>
      <c r="AW308" s="7"/>
      <c r="AX308" s="7"/>
      <c r="AY308" s="7"/>
      <c r="AZ308" s="2"/>
      <c r="BB308" s="2"/>
      <c r="BC308" s="2"/>
      <c r="BD308" s="2"/>
      <c r="BE308" s="2"/>
      <c r="BG308" s="2"/>
      <c r="BI308" s="2"/>
      <c r="BJ308" s="2"/>
      <c r="BK308" s="2"/>
      <c r="BL308" s="2"/>
      <c r="BM308" s="7"/>
      <c r="BN308" s="7"/>
      <c r="BO308" s="2"/>
      <c r="BP308" s="2"/>
      <c r="BR308" s="7"/>
      <c r="BT308" s="7"/>
      <c r="BV308" s="7"/>
      <c r="BX308" s="7"/>
      <c r="BY308" s="7"/>
      <c r="BZ308" s="7"/>
      <c r="CA308" s="7"/>
      <c r="CB308" s="7"/>
      <c r="CC308" s="7"/>
      <c r="CD308" s="7"/>
      <c r="CE308" s="7"/>
      <c r="CF308" s="7"/>
    </row>
    <row r="309" spans="43:84" x14ac:dyDescent="0.35">
      <c r="AQ309" s="2"/>
      <c r="AR309" s="2"/>
      <c r="AS309" s="2"/>
      <c r="AT309" s="2"/>
      <c r="AU309" s="7"/>
      <c r="AV309" s="2"/>
      <c r="AW309" s="7"/>
      <c r="AX309" s="7"/>
      <c r="AY309" s="7"/>
      <c r="AZ309" s="2"/>
      <c r="BB309" s="2"/>
      <c r="BC309" s="2"/>
      <c r="BD309" s="2"/>
      <c r="BE309" s="2"/>
      <c r="BG309" s="2"/>
      <c r="BI309" s="2"/>
      <c r="BJ309" s="2"/>
      <c r="BK309" s="2"/>
      <c r="BL309" s="2"/>
      <c r="BM309" s="7"/>
      <c r="BN309" s="7"/>
      <c r="BO309" s="2"/>
      <c r="BP309" s="2"/>
      <c r="BR309" s="7"/>
      <c r="BT309" s="7"/>
      <c r="BV309" s="7"/>
      <c r="BX309" s="7"/>
      <c r="BY309" s="7"/>
      <c r="BZ309" s="7"/>
      <c r="CA309" s="7"/>
      <c r="CB309" s="7"/>
      <c r="CC309" s="7"/>
      <c r="CD309" s="7"/>
      <c r="CE309" s="7"/>
      <c r="CF309" s="7"/>
    </row>
    <row r="310" spans="43:84" x14ac:dyDescent="0.35">
      <c r="AQ310" s="2"/>
      <c r="AR310" s="2"/>
      <c r="AS310" s="2"/>
      <c r="AT310" s="2"/>
      <c r="AU310" s="7"/>
      <c r="AV310" s="2"/>
      <c r="AW310" s="7"/>
      <c r="AX310" s="7"/>
      <c r="AY310" s="7"/>
      <c r="AZ310" s="2"/>
      <c r="BB310" s="2"/>
      <c r="BC310" s="2"/>
      <c r="BD310" s="2"/>
      <c r="BE310" s="2"/>
      <c r="BG310" s="2"/>
      <c r="BI310" s="2"/>
      <c r="BJ310" s="2"/>
      <c r="BK310" s="2"/>
      <c r="BL310" s="2"/>
      <c r="BM310" s="7"/>
      <c r="BN310" s="7"/>
      <c r="BO310" s="2"/>
      <c r="BP310" s="2"/>
      <c r="BR310" s="7"/>
      <c r="BT310" s="7"/>
      <c r="BV310" s="7"/>
      <c r="BX310" s="7"/>
      <c r="BY310" s="7"/>
      <c r="BZ310" s="7"/>
      <c r="CA310" s="7"/>
      <c r="CB310" s="7"/>
      <c r="CC310" s="7"/>
      <c r="CD310" s="7"/>
      <c r="CE310" s="7"/>
      <c r="CF310" s="7"/>
    </row>
    <row r="311" spans="43:84" x14ac:dyDescent="0.35">
      <c r="AQ311" s="2"/>
      <c r="AR311" s="2"/>
      <c r="AS311" s="2"/>
      <c r="AT311" s="2"/>
      <c r="AU311" s="7"/>
      <c r="AV311" s="2"/>
      <c r="AW311" s="7"/>
      <c r="AX311" s="7"/>
      <c r="AY311" s="7"/>
      <c r="AZ311" s="2"/>
      <c r="BB311" s="2"/>
      <c r="BC311" s="2"/>
      <c r="BD311" s="2"/>
      <c r="BE311" s="2"/>
      <c r="BG311" s="2"/>
      <c r="BI311" s="2"/>
      <c r="BJ311" s="2"/>
      <c r="BK311" s="2"/>
      <c r="BL311" s="2"/>
      <c r="BM311" s="7"/>
      <c r="BN311" s="7"/>
      <c r="BO311" s="2"/>
      <c r="BP311" s="2"/>
      <c r="BR311" s="7"/>
      <c r="BT311" s="7"/>
      <c r="BV311" s="7"/>
      <c r="BX311" s="7"/>
      <c r="BY311" s="7"/>
      <c r="BZ311" s="7"/>
      <c r="CA311" s="7"/>
      <c r="CB311" s="7"/>
      <c r="CC311" s="7"/>
      <c r="CD311" s="7"/>
      <c r="CE311" s="7"/>
      <c r="CF311" s="7"/>
    </row>
    <row r="312" spans="43:84" x14ac:dyDescent="0.35">
      <c r="AQ312" s="2"/>
      <c r="AR312" s="2"/>
      <c r="AS312" s="2"/>
      <c r="AT312" s="2"/>
      <c r="AU312" s="7"/>
      <c r="AV312" s="2"/>
      <c r="AW312" s="7"/>
      <c r="AX312" s="7"/>
      <c r="AY312" s="7"/>
      <c r="AZ312" s="2"/>
      <c r="BB312" s="2"/>
      <c r="BC312" s="2"/>
      <c r="BD312" s="2"/>
      <c r="BE312" s="2"/>
      <c r="BG312" s="2"/>
      <c r="BI312" s="2"/>
      <c r="BJ312" s="2"/>
      <c r="BK312" s="2"/>
      <c r="BL312" s="2"/>
      <c r="BM312" s="7"/>
      <c r="BN312" s="7"/>
      <c r="BO312" s="2"/>
      <c r="BP312" s="2"/>
      <c r="BR312" s="7"/>
      <c r="BT312" s="7"/>
      <c r="BV312" s="7"/>
      <c r="BX312" s="7"/>
      <c r="BY312" s="7"/>
      <c r="BZ312" s="7"/>
      <c r="CA312" s="7"/>
      <c r="CB312" s="7"/>
      <c r="CC312" s="7"/>
      <c r="CD312" s="7"/>
      <c r="CE312" s="7"/>
      <c r="CF312" s="7"/>
    </row>
    <row r="313" spans="43:84" x14ac:dyDescent="0.35">
      <c r="AQ313" s="2"/>
      <c r="AR313" s="2"/>
      <c r="AS313" s="2"/>
      <c r="AT313" s="2"/>
      <c r="AU313" s="7"/>
      <c r="AV313" s="2"/>
      <c r="AW313" s="7"/>
      <c r="AX313" s="7"/>
      <c r="AY313" s="7"/>
      <c r="AZ313" s="2"/>
      <c r="BB313" s="2"/>
      <c r="BC313" s="2"/>
      <c r="BD313" s="2"/>
      <c r="BE313" s="2"/>
      <c r="BG313" s="2"/>
      <c r="BI313" s="2"/>
      <c r="BJ313" s="2"/>
      <c r="BK313" s="2"/>
      <c r="BL313" s="2"/>
      <c r="BM313" s="7"/>
      <c r="BN313" s="7"/>
      <c r="BO313" s="2"/>
      <c r="BP313" s="2"/>
      <c r="BR313" s="7"/>
      <c r="BT313" s="7"/>
      <c r="BV313" s="7"/>
      <c r="BX313" s="7"/>
      <c r="BY313" s="7"/>
      <c r="BZ313" s="7"/>
      <c r="CA313" s="7"/>
      <c r="CB313" s="7"/>
      <c r="CC313" s="7"/>
      <c r="CD313" s="7"/>
      <c r="CE313" s="7"/>
      <c r="CF313" s="7"/>
    </row>
    <row r="314" spans="43:84" x14ac:dyDescent="0.35">
      <c r="AQ314" s="2"/>
      <c r="AR314" s="2"/>
      <c r="AS314" s="2"/>
      <c r="AT314" s="2"/>
      <c r="AU314" s="7"/>
      <c r="AV314" s="2"/>
      <c r="AW314" s="7"/>
      <c r="AX314" s="7"/>
      <c r="AY314" s="7"/>
      <c r="AZ314" s="2"/>
      <c r="BB314" s="2"/>
      <c r="BC314" s="2"/>
      <c r="BD314" s="2"/>
      <c r="BE314" s="2"/>
      <c r="BG314" s="2"/>
      <c r="BI314" s="2"/>
      <c r="BJ314" s="2"/>
      <c r="BK314" s="2"/>
      <c r="BL314" s="2"/>
      <c r="BM314" s="7"/>
      <c r="BN314" s="7"/>
      <c r="BO314" s="2"/>
      <c r="BP314" s="2"/>
      <c r="BR314" s="7"/>
      <c r="BT314" s="7"/>
      <c r="BV314" s="7"/>
      <c r="BX314" s="7"/>
      <c r="BY314" s="7"/>
      <c r="BZ314" s="7"/>
      <c r="CA314" s="7"/>
      <c r="CB314" s="7"/>
      <c r="CC314" s="7"/>
      <c r="CD314" s="7"/>
      <c r="CE314" s="7"/>
      <c r="CF314" s="7"/>
    </row>
    <row r="315" spans="43:84" x14ac:dyDescent="0.35">
      <c r="AQ315" s="2"/>
      <c r="AR315" s="2"/>
      <c r="AS315" s="2"/>
      <c r="AT315" s="2"/>
      <c r="AU315" s="7"/>
      <c r="AV315" s="2"/>
      <c r="AW315" s="7"/>
      <c r="AX315" s="7"/>
      <c r="AY315" s="7"/>
      <c r="AZ315" s="2"/>
      <c r="BB315" s="2"/>
      <c r="BC315" s="2"/>
      <c r="BD315" s="2"/>
      <c r="BE315" s="2"/>
      <c r="BG315" s="2"/>
      <c r="BI315" s="2"/>
      <c r="BJ315" s="2"/>
      <c r="BK315" s="2"/>
      <c r="BL315" s="2"/>
      <c r="BM315" s="7"/>
      <c r="BN315" s="7"/>
      <c r="BO315" s="2"/>
      <c r="BP315" s="2"/>
      <c r="BR315" s="7"/>
      <c r="BT315" s="7"/>
      <c r="BV315" s="7"/>
      <c r="BX315" s="7"/>
      <c r="BY315" s="7"/>
      <c r="BZ315" s="7"/>
      <c r="CA315" s="7"/>
      <c r="CB315" s="7"/>
      <c r="CC315" s="7"/>
      <c r="CD315" s="7"/>
      <c r="CE315" s="7"/>
      <c r="CF315" s="7"/>
    </row>
    <row r="316" spans="43:84" x14ac:dyDescent="0.35">
      <c r="AQ316" s="2"/>
      <c r="AR316" s="2"/>
      <c r="AS316" s="2"/>
      <c r="AT316" s="2"/>
      <c r="AU316" s="7"/>
      <c r="AV316" s="2"/>
      <c r="AW316" s="7"/>
      <c r="AX316" s="7"/>
      <c r="AY316" s="7"/>
      <c r="AZ316" s="2"/>
      <c r="BB316" s="2"/>
      <c r="BC316" s="2"/>
      <c r="BD316" s="2"/>
      <c r="BE316" s="2"/>
      <c r="BG316" s="2"/>
      <c r="BI316" s="2"/>
      <c r="BJ316" s="2"/>
      <c r="BK316" s="2"/>
      <c r="BL316" s="2"/>
      <c r="BM316" s="7"/>
      <c r="BN316" s="7"/>
      <c r="BO316" s="2"/>
      <c r="BP316" s="2"/>
      <c r="BR316" s="7"/>
      <c r="BT316" s="7"/>
      <c r="BV316" s="7"/>
      <c r="BX316" s="7"/>
      <c r="BY316" s="7"/>
      <c r="BZ316" s="7"/>
      <c r="CA316" s="7"/>
      <c r="CB316" s="7"/>
      <c r="CC316" s="7"/>
      <c r="CD316" s="7"/>
      <c r="CE316" s="7"/>
      <c r="CF316" s="7"/>
    </row>
    <row r="317" spans="43:84" x14ac:dyDescent="0.35">
      <c r="AQ317" s="2"/>
      <c r="AR317" s="2"/>
      <c r="AS317" s="2"/>
      <c r="AT317" s="2"/>
      <c r="AU317" s="7"/>
      <c r="AV317" s="2"/>
      <c r="AW317" s="7"/>
      <c r="AX317" s="7"/>
      <c r="AY317" s="7"/>
      <c r="AZ317" s="2"/>
      <c r="BB317" s="2"/>
      <c r="BC317" s="2"/>
      <c r="BD317" s="2"/>
      <c r="BE317" s="2"/>
      <c r="BG317" s="2"/>
      <c r="BI317" s="2"/>
      <c r="BJ317" s="2"/>
      <c r="BK317" s="2"/>
      <c r="BL317" s="2"/>
      <c r="BM317" s="7"/>
      <c r="BN317" s="7"/>
      <c r="BO317" s="2"/>
      <c r="BP317" s="2"/>
      <c r="BR317" s="7"/>
      <c r="BT317" s="7"/>
      <c r="BV317" s="7"/>
      <c r="BX317" s="7"/>
      <c r="BY317" s="7"/>
      <c r="BZ317" s="7"/>
      <c r="CA317" s="7"/>
      <c r="CB317" s="7"/>
      <c r="CC317" s="7"/>
      <c r="CD317" s="7"/>
      <c r="CE317" s="7"/>
      <c r="CF317" s="7"/>
    </row>
    <row r="318" spans="43:84" x14ac:dyDescent="0.35">
      <c r="AQ318" s="2"/>
      <c r="AR318" s="2"/>
      <c r="AS318" s="2"/>
      <c r="AT318" s="2"/>
      <c r="AU318" s="7"/>
      <c r="AV318" s="2"/>
      <c r="AW318" s="7"/>
      <c r="AX318" s="7"/>
      <c r="AY318" s="7"/>
      <c r="AZ318" s="2"/>
      <c r="BB318" s="2"/>
      <c r="BC318" s="2"/>
      <c r="BD318" s="2"/>
      <c r="BE318" s="2"/>
      <c r="BG318" s="2"/>
      <c r="BI318" s="2"/>
      <c r="BJ318" s="2"/>
      <c r="BK318" s="2"/>
      <c r="BL318" s="2"/>
      <c r="BM318" s="7"/>
      <c r="BN318" s="7"/>
      <c r="BO318" s="2"/>
      <c r="BP318" s="2"/>
      <c r="BR318" s="7"/>
      <c r="BT318" s="7"/>
      <c r="BV318" s="7"/>
      <c r="BX318" s="7"/>
      <c r="BY318" s="7"/>
      <c r="BZ318" s="7"/>
      <c r="CA318" s="7"/>
      <c r="CB318" s="7"/>
      <c r="CC318" s="7"/>
      <c r="CD318" s="7"/>
      <c r="CE318" s="7"/>
      <c r="CF318" s="7"/>
    </row>
    <row r="319" spans="43:84" x14ac:dyDescent="0.35">
      <c r="AQ319" s="2"/>
      <c r="AR319" s="2"/>
      <c r="AS319" s="2"/>
      <c r="AT319" s="2"/>
      <c r="AU319" s="7"/>
      <c r="AV319" s="2"/>
      <c r="AW319" s="7"/>
      <c r="AX319" s="7"/>
      <c r="AY319" s="7"/>
      <c r="AZ319" s="2"/>
      <c r="BB319" s="2"/>
      <c r="BC319" s="2"/>
      <c r="BD319" s="2"/>
      <c r="BE319" s="2"/>
      <c r="BG319" s="2"/>
      <c r="BI319" s="2"/>
      <c r="BJ319" s="2"/>
      <c r="BK319" s="2"/>
      <c r="BL319" s="2"/>
      <c r="BM319" s="7"/>
      <c r="BN319" s="7"/>
      <c r="BO319" s="2"/>
      <c r="BP319" s="2"/>
      <c r="BR319" s="7"/>
      <c r="BT319" s="7"/>
      <c r="BV319" s="7"/>
      <c r="BX319" s="7"/>
      <c r="BY319" s="7"/>
      <c r="BZ319" s="7"/>
      <c r="CA319" s="7"/>
      <c r="CB319" s="7"/>
      <c r="CC319" s="7"/>
      <c r="CD319" s="7"/>
      <c r="CE319" s="7"/>
      <c r="CF319" s="7"/>
    </row>
    <row r="320" spans="43:84" x14ac:dyDescent="0.35">
      <c r="AQ320" s="2"/>
      <c r="AR320" s="2"/>
      <c r="AS320" s="2"/>
      <c r="AT320" s="2"/>
      <c r="AU320" s="7"/>
      <c r="AV320" s="2"/>
      <c r="AW320" s="7"/>
      <c r="AX320" s="7"/>
      <c r="AY320" s="7"/>
      <c r="AZ320" s="2"/>
      <c r="BB320" s="2"/>
      <c r="BC320" s="2"/>
      <c r="BD320" s="2"/>
      <c r="BE320" s="2"/>
      <c r="BG320" s="2"/>
      <c r="BI320" s="2"/>
      <c r="BJ320" s="2"/>
      <c r="BK320" s="2"/>
      <c r="BL320" s="2"/>
      <c r="BM320" s="7"/>
      <c r="BN320" s="7"/>
      <c r="BO320" s="2"/>
      <c r="BP320" s="2"/>
      <c r="BR320" s="7"/>
      <c r="BT320" s="7"/>
      <c r="BV320" s="7"/>
      <c r="BX320" s="7"/>
      <c r="BY320" s="7"/>
      <c r="BZ320" s="7"/>
      <c r="CA320" s="7"/>
      <c r="CB320" s="7"/>
      <c r="CC320" s="7"/>
      <c r="CD320" s="7"/>
      <c r="CE320" s="7"/>
      <c r="CF320" s="7"/>
    </row>
    <row r="321" spans="43:84" x14ac:dyDescent="0.35">
      <c r="AQ321" s="2"/>
      <c r="AR321" s="2"/>
      <c r="AS321" s="2"/>
      <c r="AT321" s="2"/>
      <c r="AU321" s="7"/>
      <c r="AV321" s="2"/>
      <c r="AW321" s="7"/>
      <c r="AX321" s="7"/>
      <c r="AY321" s="7"/>
      <c r="AZ321" s="2"/>
      <c r="BB321" s="2"/>
      <c r="BC321" s="2"/>
      <c r="BD321" s="2"/>
      <c r="BE321" s="2"/>
      <c r="BG321" s="2"/>
      <c r="BI321" s="2"/>
      <c r="BJ321" s="2"/>
      <c r="BK321" s="2"/>
      <c r="BL321" s="2"/>
      <c r="BM321" s="7"/>
      <c r="BN321" s="7"/>
      <c r="BO321" s="2"/>
      <c r="BP321" s="2"/>
      <c r="BR321" s="7"/>
      <c r="BT321" s="7"/>
      <c r="BV321" s="7"/>
      <c r="BX321" s="7"/>
      <c r="BY321" s="7"/>
      <c r="BZ321" s="7"/>
      <c r="CA321" s="7"/>
      <c r="CB321" s="7"/>
      <c r="CC321" s="7"/>
      <c r="CD321" s="7"/>
      <c r="CE321" s="7"/>
      <c r="CF321" s="7"/>
    </row>
    <row r="322" spans="43:84" x14ac:dyDescent="0.35">
      <c r="AQ322" s="2"/>
      <c r="AR322" s="2"/>
      <c r="AS322" s="2"/>
      <c r="AT322" s="2"/>
      <c r="AU322" s="7"/>
      <c r="AV322" s="2"/>
      <c r="AW322" s="7"/>
      <c r="AX322" s="7"/>
      <c r="AY322" s="7"/>
      <c r="AZ322" s="2"/>
      <c r="BB322" s="2"/>
      <c r="BC322" s="2"/>
      <c r="BD322" s="2"/>
      <c r="BE322" s="2"/>
      <c r="BG322" s="2"/>
      <c r="BI322" s="2"/>
      <c r="BJ322" s="2"/>
      <c r="BK322" s="2"/>
      <c r="BL322" s="2"/>
      <c r="BM322" s="7"/>
      <c r="BN322" s="7"/>
      <c r="BO322" s="2"/>
      <c r="BP322" s="2"/>
      <c r="BR322" s="7"/>
      <c r="BT322" s="7"/>
      <c r="BV322" s="7"/>
      <c r="BX322" s="7"/>
      <c r="BY322" s="7"/>
      <c r="BZ322" s="7"/>
      <c r="CA322" s="7"/>
      <c r="CB322" s="7"/>
      <c r="CC322" s="7"/>
      <c r="CD322" s="7"/>
      <c r="CE322" s="7"/>
      <c r="CF322" s="7"/>
    </row>
    <row r="323" spans="43:84" x14ac:dyDescent="0.35">
      <c r="AQ323" s="2"/>
      <c r="AR323" s="2"/>
      <c r="AS323" s="2"/>
      <c r="AT323" s="2"/>
      <c r="AU323" s="7"/>
      <c r="AV323" s="2"/>
      <c r="AW323" s="7"/>
      <c r="AX323" s="7"/>
      <c r="AY323" s="7"/>
      <c r="AZ323" s="2"/>
      <c r="BB323" s="2"/>
      <c r="BC323" s="2"/>
      <c r="BD323" s="2"/>
      <c r="BE323" s="2"/>
      <c r="BG323" s="2"/>
      <c r="BI323" s="2"/>
      <c r="BJ323" s="2"/>
      <c r="BK323" s="2"/>
      <c r="BL323" s="2"/>
      <c r="BM323" s="7"/>
      <c r="BN323" s="7"/>
      <c r="BO323" s="2"/>
      <c r="BP323" s="2"/>
      <c r="BR323" s="7"/>
      <c r="BT323" s="7"/>
      <c r="BV323" s="7"/>
      <c r="BX323" s="7"/>
      <c r="BY323" s="7"/>
      <c r="BZ323" s="7"/>
      <c r="CA323" s="7"/>
      <c r="CB323" s="7"/>
      <c r="CC323" s="7"/>
      <c r="CD323" s="7"/>
      <c r="CE323" s="7"/>
      <c r="CF323" s="7"/>
    </row>
    <row r="324" spans="43:84" x14ac:dyDescent="0.35">
      <c r="AQ324" s="2"/>
      <c r="AR324" s="2"/>
      <c r="AS324" s="2"/>
      <c r="AT324" s="2"/>
      <c r="AU324" s="7"/>
      <c r="AV324" s="2"/>
      <c r="AW324" s="7"/>
      <c r="AX324" s="7"/>
      <c r="AY324" s="7"/>
      <c r="AZ324" s="2"/>
      <c r="BB324" s="2"/>
      <c r="BC324" s="2"/>
      <c r="BD324" s="2"/>
      <c r="BE324" s="2"/>
      <c r="BG324" s="2"/>
      <c r="BI324" s="2"/>
      <c r="BJ324" s="2"/>
      <c r="BK324" s="2"/>
      <c r="BL324" s="2"/>
      <c r="BM324" s="7"/>
      <c r="BN324" s="7"/>
      <c r="BO324" s="2"/>
      <c r="BP324" s="2"/>
      <c r="BR324" s="7"/>
      <c r="BT324" s="7"/>
      <c r="BV324" s="7"/>
      <c r="BX324" s="7"/>
      <c r="BY324" s="7"/>
      <c r="BZ324" s="7"/>
      <c r="CA324" s="7"/>
      <c r="CB324" s="7"/>
      <c r="CC324" s="7"/>
      <c r="CD324" s="7"/>
      <c r="CE324" s="7"/>
      <c r="CF324" s="7"/>
    </row>
    <row r="325" spans="43:84" x14ac:dyDescent="0.35">
      <c r="AQ325" s="2"/>
      <c r="AR325" s="2"/>
      <c r="AS325" s="2"/>
      <c r="AT325" s="2"/>
      <c r="AU325" s="7"/>
      <c r="AV325" s="2"/>
      <c r="AW325" s="7"/>
      <c r="AX325" s="7"/>
      <c r="AY325" s="7"/>
      <c r="AZ325" s="2"/>
      <c r="BB325" s="2"/>
      <c r="BC325" s="2"/>
      <c r="BD325" s="2"/>
      <c r="BE325" s="2"/>
      <c r="BG325" s="2"/>
      <c r="BI325" s="2"/>
      <c r="BJ325" s="2"/>
      <c r="BK325" s="2"/>
      <c r="BL325" s="2"/>
      <c r="BM325" s="7"/>
      <c r="BN325" s="7"/>
      <c r="BO325" s="2"/>
      <c r="BP325" s="2"/>
      <c r="BR325" s="7"/>
      <c r="BT325" s="7"/>
      <c r="BV325" s="7"/>
      <c r="BX325" s="7"/>
      <c r="BY325" s="7"/>
      <c r="BZ325" s="7"/>
      <c r="CA325" s="7"/>
      <c r="CB325" s="7"/>
      <c r="CC325" s="7"/>
      <c r="CD325" s="7"/>
      <c r="CE325" s="7"/>
      <c r="CF325" s="7"/>
    </row>
    <row r="326" spans="43:84" x14ac:dyDescent="0.35">
      <c r="AQ326" s="2"/>
      <c r="AR326" s="2"/>
      <c r="AS326" s="2"/>
      <c r="AT326" s="2"/>
      <c r="AU326" s="7"/>
      <c r="AV326" s="2"/>
      <c r="AW326" s="7"/>
      <c r="AX326" s="7"/>
      <c r="AY326" s="7"/>
      <c r="AZ326" s="2"/>
      <c r="BB326" s="2"/>
      <c r="BC326" s="2"/>
      <c r="BD326" s="2"/>
      <c r="BE326" s="2"/>
      <c r="BG326" s="2"/>
      <c r="BI326" s="2"/>
      <c r="BJ326" s="2"/>
      <c r="BK326" s="2"/>
      <c r="BL326" s="2"/>
      <c r="BM326" s="7"/>
      <c r="BN326" s="7"/>
      <c r="BO326" s="2"/>
      <c r="BP326" s="2"/>
      <c r="BR326" s="7"/>
      <c r="BT326" s="7"/>
      <c r="BV326" s="7"/>
      <c r="BX326" s="7"/>
      <c r="BY326" s="7"/>
      <c r="BZ326" s="7"/>
      <c r="CA326" s="7"/>
      <c r="CB326" s="7"/>
      <c r="CC326" s="7"/>
      <c r="CD326" s="7"/>
      <c r="CE326" s="7"/>
      <c r="CF326" s="7"/>
    </row>
    <row r="327" spans="43:84" x14ac:dyDescent="0.35">
      <c r="AQ327" s="2"/>
      <c r="AR327" s="2"/>
      <c r="AS327" s="2"/>
      <c r="AT327" s="2"/>
      <c r="AU327" s="7"/>
      <c r="AV327" s="2"/>
      <c r="AW327" s="7"/>
      <c r="AX327" s="7"/>
      <c r="AY327" s="7"/>
      <c r="AZ327" s="2"/>
      <c r="BB327" s="2"/>
      <c r="BC327" s="2"/>
      <c r="BD327" s="2"/>
      <c r="BE327" s="2"/>
      <c r="BG327" s="2"/>
      <c r="BI327" s="2"/>
      <c r="BJ327" s="2"/>
      <c r="BK327" s="2"/>
      <c r="BL327" s="2"/>
      <c r="BM327" s="7"/>
      <c r="BN327" s="7"/>
      <c r="BO327" s="2"/>
      <c r="BP327" s="2"/>
      <c r="BR327" s="7"/>
      <c r="BT327" s="7"/>
      <c r="BV327" s="7"/>
      <c r="BX327" s="7"/>
      <c r="BY327" s="7"/>
      <c r="BZ327" s="7"/>
      <c r="CA327" s="7"/>
      <c r="CB327" s="7"/>
      <c r="CC327" s="7"/>
      <c r="CD327" s="7"/>
      <c r="CE327" s="7"/>
      <c r="CF327" s="7"/>
    </row>
    <row r="328" spans="43:84" x14ac:dyDescent="0.35">
      <c r="AQ328" s="2"/>
      <c r="AR328" s="2"/>
      <c r="AS328" s="2"/>
      <c r="AT328" s="2"/>
      <c r="AU328" s="7"/>
      <c r="AV328" s="2"/>
      <c r="AW328" s="7"/>
      <c r="AX328" s="7"/>
      <c r="AY328" s="7"/>
      <c r="AZ328" s="2"/>
      <c r="BB328" s="2"/>
      <c r="BC328" s="2"/>
      <c r="BD328" s="2"/>
      <c r="BE328" s="2"/>
      <c r="BG328" s="2"/>
      <c r="BI328" s="2"/>
      <c r="BJ328" s="2"/>
      <c r="BK328" s="2"/>
      <c r="BL328" s="2"/>
      <c r="BM328" s="7"/>
      <c r="BN328" s="7"/>
      <c r="BO328" s="2"/>
      <c r="BP328" s="2"/>
      <c r="BR328" s="7"/>
      <c r="BT328" s="7"/>
      <c r="BV328" s="7"/>
      <c r="BX328" s="7"/>
      <c r="BY328" s="7"/>
      <c r="BZ328" s="7"/>
      <c r="CA328" s="7"/>
      <c r="CB328" s="7"/>
      <c r="CC328" s="7"/>
      <c r="CD328" s="7"/>
      <c r="CE328" s="7"/>
      <c r="CF328" s="7"/>
    </row>
    <row r="329" spans="43:84" x14ac:dyDescent="0.35">
      <c r="AQ329" s="2"/>
      <c r="AR329" s="2"/>
      <c r="AS329" s="2"/>
      <c r="AT329" s="2"/>
      <c r="AU329" s="7"/>
      <c r="AV329" s="2"/>
      <c r="AW329" s="7"/>
      <c r="AX329" s="7"/>
      <c r="AY329" s="7"/>
      <c r="AZ329" s="2"/>
      <c r="BB329" s="2"/>
      <c r="BC329" s="2"/>
      <c r="BD329" s="2"/>
      <c r="BE329" s="2"/>
      <c r="BG329" s="2"/>
      <c r="BI329" s="2"/>
      <c r="BJ329" s="2"/>
      <c r="BK329" s="2"/>
      <c r="BL329" s="2"/>
      <c r="BM329" s="7"/>
      <c r="BN329" s="7"/>
      <c r="BO329" s="2"/>
      <c r="BP329" s="2"/>
      <c r="BR329" s="7"/>
      <c r="BT329" s="7"/>
      <c r="BV329" s="7"/>
      <c r="BX329" s="7"/>
      <c r="BY329" s="7"/>
      <c r="BZ329" s="7"/>
      <c r="CA329" s="7"/>
      <c r="CB329" s="7"/>
      <c r="CC329" s="7"/>
      <c r="CD329" s="7"/>
      <c r="CE329" s="7"/>
      <c r="CF329" s="7"/>
    </row>
    <row r="330" spans="43:84" x14ac:dyDescent="0.35">
      <c r="AQ330" s="2"/>
      <c r="AR330" s="2"/>
      <c r="AS330" s="2"/>
      <c r="AT330" s="2"/>
      <c r="AU330" s="7"/>
      <c r="AV330" s="2"/>
      <c r="AW330" s="7"/>
      <c r="AX330" s="7"/>
      <c r="AY330" s="7"/>
      <c r="AZ330" s="2"/>
      <c r="BB330" s="2"/>
      <c r="BC330" s="2"/>
      <c r="BD330" s="2"/>
      <c r="BE330" s="2"/>
      <c r="BG330" s="2"/>
      <c r="BI330" s="2"/>
      <c r="BJ330" s="2"/>
      <c r="BK330" s="2"/>
      <c r="BL330" s="2"/>
      <c r="BM330" s="7"/>
      <c r="BN330" s="7"/>
      <c r="BO330" s="2"/>
      <c r="BP330" s="2"/>
      <c r="BR330" s="7"/>
      <c r="BT330" s="7"/>
      <c r="BV330" s="7"/>
      <c r="BX330" s="7"/>
      <c r="BY330" s="7"/>
      <c r="BZ330" s="7"/>
      <c r="CA330" s="7"/>
      <c r="CB330" s="7"/>
      <c r="CC330" s="7"/>
      <c r="CD330" s="7"/>
      <c r="CE330" s="7"/>
      <c r="CF330" s="7"/>
    </row>
    <row r="331" spans="43:84" x14ac:dyDescent="0.35">
      <c r="AQ331" s="2"/>
      <c r="AR331" s="2"/>
      <c r="AS331" s="2"/>
      <c r="AT331" s="2"/>
      <c r="AU331" s="7"/>
      <c r="AV331" s="2"/>
      <c r="AW331" s="7"/>
      <c r="AX331" s="7"/>
      <c r="AY331" s="7"/>
      <c r="AZ331" s="2"/>
      <c r="BB331" s="2"/>
      <c r="BC331" s="2"/>
      <c r="BD331" s="2"/>
      <c r="BE331" s="2"/>
      <c r="BG331" s="2"/>
      <c r="BI331" s="2"/>
      <c r="BJ331" s="2"/>
      <c r="BK331" s="2"/>
      <c r="BL331" s="2"/>
      <c r="BM331" s="7"/>
      <c r="BN331" s="7"/>
      <c r="BO331" s="2"/>
      <c r="BP331" s="2"/>
      <c r="BR331" s="7"/>
      <c r="BT331" s="7"/>
      <c r="BV331" s="7"/>
      <c r="BX331" s="7"/>
      <c r="BY331" s="7"/>
      <c r="BZ331" s="7"/>
      <c r="CA331" s="7"/>
      <c r="CB331" s="7"/>
      <c r="CC331" s="7"/>
      <c r="CD331" s="7"/>
      <c r="CE331" s="7"/>
      <c r="CF331" s="7"/>
    </row>
    <row r="332" spans="43:84" x14ac:dyDescent="0.35">
      <c r="AQ332" s="2"/>
      <c r="AR332" s="2"/>
      <c r="AS332" s="2"/>
      <c r="AT332" s="2"/>
      <c r="AU332" s="7"/>
      <c r="AV332" s="2"/>
      <c r="AW332" s="7"/>
      <c r="AX332" s="7"/>
      <c r="AY332" s="7"/>
      <c r="AZ332" s="2"/>
      <c r="BB332" s="2"/>
      <c r="BC332" s="2"/>
      <c r="BD332" s="2"/>
      <c r="BE332" s="2"/>
      <c r="BG332" s="2"/>
      <c r="BI332" s="2"/>
      <c r="BJ332" s="2"/>
      <c r="BK332" s="2"/>
      <c r="BL332" s="2"/>
      <c r="BM332" s="7"/>
      <c r="BN332" s="7"/>
      <c r="BO332" s="2"/>
      <c r="BP332" s="2"/>
      <c r="BR332" s="7"/>
      <c r="BT332" s="7"/>
      <c r="BV332" s="7"/>
      <c r="BX332" s="7"/>
      <c r="BY332" s="7"/>
      <c r="BZ332" s="7"/>
      <c r="CA332" s="7"/>
      <c r="CB332" s="7"/>
      <c r="CC332" s="7"/>
      <c r="CD332" s="7"/>
      <c r="CE332" s="7"/>
      <c r="CF332" s="7"/>
    </row>
    <row r="333" spans="43:84" x14ac:dyDescent="0.35">
      <c r="AQ333" s="2"/>
      <c r="AR333" s="2"/>
      <c r="AS333" s="2"/>
      <c r="AT333" s="2"/>
      <c r="AU333" s="7"/>
      <c r="AV333" s="2"/>
      <c r="AW333" s="7"/>
      <c r="AX333" s="7"/>
      <c r="AY333" s="7"/>
      <c r="AZ333" s="2"/>
      <c r="BB333" s="2"/>
      <c r="BC333" s="2"/>
      <c r="BD333" s="2"/>
      <c r="BE333" s="2"/>
      <c r="BG333" s="2"/>
      <c r="BI333" s="2"/>
      <c r="BJ333" s="2"/>
      <c r="BK333" s="2"/>
      <c r="BL333" s="2"/>
      <c r="BM333" s="7"/>
      <c r="BN333" s="7"/>
      <c r="BO333" s="2"/>
      <c r="BP333" s="2"/>
      <c r="BR333" s="7"/>
      <c r="BT333" s="7"/>
      <c r="BV333" s="7"/>
      <c r="BX333" s="7"/>
      <c r="BY333" s="7"/>
      <c r="BZ333" s="7"/>
      <c r="CA333" s="7"/>
      <c r="CB333" s="7"/>
      <c r="CC333" s="7"/>
      <c r="CD333" s="7"/>
      <c r="CE333" s="7"/>
      <c r="CF333" s="7"/>
    </row>
    <row r="334" spans="43:84" x14ac:dyDescent="0.35">
      <c r="AQ334" s="2"/>
      <c r="AR334" s="2"/>
      <c r="AS334" s="2"/>
      <c r="AT334" s="2"/>
      <c r="AU334" s="7"/>
      <c r="AV334" s="2"/>
      <c r="AW334" s="7"/>
      <c r="AX334" s="7"/>
      <c r="AY334" s="7"/>
      <c r="AZ334" s="2"/>
      <c r="BB334" s="2"/>
      <c r="BC334" s="2"/>
      <c r="BD334" s="2"/>
      <c r="BE334" s="2"/>
      <c r="BG334" s="2"/>
      <c r="BI334" s="2"/>
      <c r="BJ334" s="2"/>
      <c r="BK334" s="2"/>
      <c r="BL334" s="2"/>
      <c r="BM334" s="7"/>
      <c r="BN334" s="7"/>
      <c r="BO334" s="2"/>
      <c r="BP334" s="2"/>
      <c r="BR334" s="7"/>
      <c r="BT334" s="7"/>
      <c r="BV334" s="7"/>
      <c r="BX334" s="7"/>
      <c r="BY334" s="7"/>
      <c r="BZ334" s="7"/>
      <c r="CA334" s="7"/>
      <c r="CB334" s="7"/>
      <c r="CC334" s="7"/>
      <c r="CD334" s="7"/>
      <c r="CE334" s="7"/>
      <c r="CF334" s="7"/>
    </row>
    <row r="335" spans="43:84" x14ac:dyDescent="0.35">
      <c r="AQ335" s="2"/>
      <c r="AR335" s="2"/>
      <c r="AS335" s="2"/>
      <c r="AT335" s="2"/>
      <c r="AU335" s="7"/>
      <c r="AV335" s="2"/>
      <c r="AW335" s="7"/>
      <c r="AX335" s="7"/>
      <c r="AY335" s="7"/>
      <c r="AZ335" s="2"/>
      <c r="BB335" s="2"/>
      <c r="BC335" s="2"/>
      <c r="BD335" s="2"/>
      <c r="BE335" s="2"/>
      <c r="BG335" s="2"/>
      <c r="BI335" s="2"/>
      <c r="BJ335" s="2"/>
      <c r="BK335" s="2"/>
      <c r="BL335" s="2"/>
      <c r="BM335" s="7"/>
      <c r="BN335" s="7"/>
      <c r="BO335" s="2"/>
      <c r="BP335" s="2"/>
      <c r="BR335" s="7"/>
      <c r="BT335" s="7"/>
      <c r="BV335" s="7"/>
      <c r="BX335" s="7"/>
      <c r="BY335" s="7"/>
      <c r="BZ335" s="7"/>
      <c r="CA335" s="7"/>
      <c r="CB335" s="7"/>
      <c r="CC335" s="7"/>
      <c r="CD335" s="7"/>
      <c r="CE335" s="7"/>
      <c r="CF335" s="7"/>
    </row>
    <row r="336" spans="43:84" x14ac:dyDescent="0.35">
      <c r="AQ336" s="2"/>
      <c r="AR336" s="2"/>
      <c r="AS336" s="2"/>
      <c r="AT336" s="2"/>
      <c r="AU336" s="7"/>
      <c r="AV336" s="2"/>
      <c r="AW336" s="7"/>
      <c r="AX336" s="7"/>
      <c r="AY336" s="7"/>
      <c r="AZ336" s="2"/>
      <c r="BB336" s="2"/>
      <c r="BC336" s="2"/>
      <c r="BD336" s="2"/>
      <c r="BE336" s="2"/>
      <c r="BG336" s="2"/>
      <c r="BI336" s="2"/>
      <c r="BJ336" s="2"/>
      <c r="BK336" s="2"/>
      <c r="BL336" s="2"/>
      <c r="BM336" s="7"/>
      <c r="BN336" s="7"/>
      <c r="BO336" s="2"/>
      <c r="BP336" s="2"/>
      <c r="BR336" s="7"/>
      <c r="BT336" s="7"/>
      <c r="BV336" s="7"/>
      <c r="BX336" s="7"/>
      <c r="BY336" s="7"/>
      <c r="BZ336" s="7"/>
      <c r="CA336" s="7"/>
      <c r="CB336" s="7"/>
      <c r="CC336" s="7"/>
      <c r="CD336" s="7"/>
      <c r="CE336" s="7"/>
      <c r="CF336" s="7"/>
    </row>
    <row r="337" spans="43:84" x14ac:dyDescent="0.35">
      <c r="AQ337" s="2"/>
      <c r="AR337" s="2"/>
      <c r="AS337" s="2"/>
      <c r="AT337" s="2"/>
      <c r="AU337" s="7"/>
      <c r="AV337" s="2"/>
      <c r="AW337" s="7"/>
      <c r="AX337" s="7"/>
      <c r="AY337" s="7"/>
      <c r="AZ337" s="2"/>
      <c r="BB337" s="2"/>
      <c r="BC337" s="2"/>
      <c r="BD337" s="2"/>
      <c r="BE337" s="2"/>
      <c r="BG337" s="2"/>
      <c r="BI337" s="2"/>
      <c r="BJ337" s="2"/>
      <c r="BK337" s="2"/>
      <c r="BL337" s="2"/>
      <c r="BM337" s="7"/>
      <c r="BN337" s="7"/>
      <c r="BO337" s="2"/>
      <c r="BP337" s="2"/>
      <c r="BR337" s="7"/>
      <c r="BT337" s="7"/>
      <c r="BV337" s="7"/>
      <c r="BX337" s="7"/>
      <c r="BY337" s="7"/>
      <c r="BZ337" s="7"/>
      <c r="CA337" s="7"/>
      <c r="CB337" s="7"/>
      <c r="CC337" s="7"/>
      <c r="CD337" s="7"/>
      <c r="CE337" s="7"/>
      <c r="CF337" s="7"/>
    </row>
    <row r="338" spans="43:84" x14ac:dyDescent="0.35">
      <c r="AQ338" s="2"/>
      <c r="AR338" s="2"/>
      <c r="AS338" s="2"/>
      <c r="AT338" s="2"/>
      <c r="AU338" s="7"/>
      <c r="AV338" s="2"/>
      <c r="AW338" s="7"/>
      <c r="AX338" s="7"/>
      <c r="AY338" s="7"/>
      <c r="AZ338" s="2"/>
      <c r="BB338" s="2"/>
      <c r="BC338" s="2"/>
      <c r="BD338" s="2"/>
      <c r="BE338" s="2"/>
      <c r="BG338" s="2"/>
      <c r="BI338" s="2"/>
      <c r="BJ338" s="2"/>
      <c r="BK338" s="2"/>
      <c r="BL338" s="2"/>
      <c r="BM338" s="7"/>
      <c r="BN338" s="7"/>
      <c r="BO338" s="2"/>
      <c r="BP338" s="2"/>
      <c r="BR338" s="7"/>
      <c r="BT338" s="7"/>
      <c r="BV338" s="7"/>
      <c r="BX338" s="7"/>
      <c r="BY338" s="7"/>
      <c r="BZ338" s="7"/>
      <c r="CA338" s="7"/>
      <c r="CB338" s="7"/>
      <c r="CC338" s="7"/>
      <c r="CD338" s="7"/>
      <c r="CE338" s="7"/>
      <c r="CF338" s="7"/>
    </row>
    <row r="339" spans="43:84" x14ac:dyDescent="0.35">
      <c r="AQ339" s="2"/>
      <c r="AR339" s="2"/>
      <c r="AS339" s="2"/>
      <c r="AT339" s="2"/>
      <c r="AU339" s="7"/>
      <c r="AV339" s="2"/>
      <c r="AW339" s="7"/>
      <c r="AX339" s="7"/>
      <c r="AY339" s="7"/>
      <c r="AZ339" s="2"/>
      <c r="BB339" s="2"/>
      <c r="BC339" s="2"/>
      <c r="BD339" s="2"/>
      <c r="BE339" s="2"/>
      <c r="BG339" s="2"/>
      <c r="BI339" s="2"/>
      <c r="BJ339" s="2"/>
      <c r="BK339" s="2"/>
      <c r="BL339" s="2"/>
      <c r="BM339" s="7"/>
      <c r="BN339" s="7"/>
      <c r="BO339" s="2"/>
      <c r="BP339" s="2"/>
      <c r="BR339" s="7"/>
      <c r="BT339" s="7"/>
      <c r="BV339" s="7"/>
      <c r="BX339" s="7"/>
      <c r="BY339" s="7"/>
      <c r="BZ339" s="7"/>
      <c r="CA339" s="7"/>
      <c r="CB339" s="7"/>
      <c r="CC339" s="7"/>
      <c r="CD339" s="7"/>
      <c r="CE339" s="7"/>
      <c r="CF339" s="7"/>
    </row>
    <row r="340" spans="43:84" x14ac:dyDescent="0.35">
      <c r="AQ340" s="2"/>
      <c r="AR340" s="2"/>
      <c r="AS340" s="2"/>
      <c r="AT340" s="2"/>
      <c r="AU340" s="7"/>
      <c r="AV340" s="2"/>
      <c r="AW340" s="7"/>
      <c r="AX340" s="7"/>
      <c r="AY340" s="7"/>
      <c r="AZ340" s="2"/>
      <c r="BB340" s="2"/>
      <c r="BC340" s="2"/>
      <c r="BD340" s="2"/>
      <c r="BE340" s="2"/>
      <c r="BG340" s="2"/>
      <c r="BI340" s="2"/>
      <c r="BJ340" s="2"/>
      <c r="BK340" s="2"/>
      <c r="BL340" s="2"/>
      <c r="BM340" s="7"/>
      <c r="BN340" s="7"/>
      <c r="BO340" s="2"/>
      <c r="BP340" s="2"/>
      <c r="BR340" s="7"/>
      <c r="BT340" s="7"/>
      <c r="BV340" s="7"/>
      <c r="BX340" s="7"/>
      <c r="BY340" s="7"/>
      <c r="BZ340" s="7"/>
      <c r="CA340" s="7"/>
      <c r="CB340" s="7"/>
      <c r="CC340" s="7"/>
      <c r="CD340" s="7"/>
      <c r="CE340" s="7"/>
      <c r="CF340" s="7"/>
    </row>
    <row r="341" spans="43:84" x14ac:dyDescent="0.35">
      <c r="AQ341" s="2"/>
      <c r="AR341" s="2"/>
      <c r="AS341" s="2"/>
      <c r="AT341" s="2"/>
      <c r="AU341" s="7"/>
      <c r="AV341" s="2"/>
      <c r="AW341" s="7"/>
      <c r="AX341" s="7"/>
      <c r="AY341" s="7"/>
      <c r="AZ341" s="2"/>
      <c r="BB341" s="2"/>
      <c r="BC341" s="2"/>
      <c r="BD341" s="2"/>
      <c r="BE341" s="2"/>
      <c r="BG341" s="2"/>
      <c r="BI341" s="2"/>
      <c r="BJ341" s="2"/>
      <c r="BK341" s="2"/>
      <c r="BL341" s="2"/>
      <c r="BM341" s="7"/>
      <c r="BN341" s="7"/>
      <c r="BO341" s="2"/>
      <c r="BP341" s="2"/>
      <c r="BR341" s="7"/>
      <c r="BT341" s="7"/>
      <c r="BV341" s="7"/>
      <c r="BX341" s="7"/>
      <c r="BY341" s="7"/>
      <c r="BZ341" s="7"/>
      <c r="CA341" s="7"/>
      <c r="CB341" s="7"/>
      <c r="CC341" s="7"/>
      <c r="CD341" s="7"/>
      <c r="CE341" s="7"/>
      <c r="CF341" s="7"/>
    </row>
    <row r="342" spans="43:84" x14ac:dyDescent="0.35">
      <c r="AQ342" s="2"/>
      <c r="AR342" s="2"/>
      <c r="AS342" s="2"/>
      <c r="AT342" s="2"/>
      <c r="AU342" s="7"/>
      <c r="AV342" s="2"/>
      <c r="AW342" s="7"/>
      <c r="AX342" s="7"/>
      <c r="AY342" s="7"/>
      <c r="AZ342" s="2"/>
      <c r="BB342" s="2"/>
      <c r="BC342" s="2"/>
      <c r="BD342" s="2"/>
      <c r="BE342" s="2"/>
      <c r="BG342" s="2"/>
      <c r="BI342" s="2"/>
      <c r="BJ342" s="2"/>
      <c r="BK342" s="2"/>
      <c r="BL342" s="2"/>
      <c r="BM342" s="7"/>
      <c r="BN342" s="7"/>
      <c r="BO342" s="2"/>
      <c r="BP342" s="2"/>
      <c r="BR342" s="7"/>
      <c r="BT342" s="7"/>
      <c r="BV342" s="7"/>
      <c r="BX342" s="7"/>
      <c r="BY342" s="7"/>
      <c r="BZ342" s="7"/>
      <c r="CA342" s="7"/>
      <c r="CB342" s="7"/>
      <c r="CC342" s="7"/>
      <c r="CD342" s="7"/>
      <c r="CE342" s="7"/>
      <c r="CF342" s="7"/>
    </row>
    <row r="343" spans="43:84" x14ac:dyDescent="0.35">
      <c r="AQ343" s="2"/>
      <c r="AR343" s="2"/>
      <c r="AS343" s="2"/>
      <c r="AT343" s="2"/>
      <c r="AU343" s="7"/>
      <c r="AV343" s="2"/>
      <c r="AW343" s="7"/>
      <c r="AX343" s="7"/>
      <c r="AY343" s="7"/>
      <c r="AZ343" s="2"/>
      <c r="BB343" s="2"/>
      <c r="BC343" s="2"/>
      <c r="BD343" s="2"/>
      <c r="BE343" s="2"/>
      <c r="BG343" s="2"/>
      <c r="BI343" s="2"/>
      <c r="BJ343" s="2"/>
      <c r="BK343" s="2"/>
      <c r="BL343" s="2"/>
      <c r="BM343" s="7"/>
      <c r="BN343" s="7"/>
      <c r="BO343" s="2"/>
      <c r="BP343" s="2"/>
      <c r="BR343" s="7"/>
      <c r="BT343" s="7"/>
      <c r="BV343" s="7"/>
      <c r="BX343" s="7"/>
      <c r="BY343" s="7"/>
      <c r="BZ343" s="7"/>
      <c r="CA343" s="7"/>
      <c r="CB343" s="7"/>
      <c r="CC343" s="7"/>
      <c r="CD343" s="7"/>
      <c r="CE343" s="7"/>
      <c r="CF343" s="7"/>
    </row>
    <row r="344" spans="43:84" x14ac:dyDescent="0.35">
      <c r="AQ344" s="2"/>
      <c r="AR344" s="2"/>
      <c r="AS344" s="2"/>
      <c r="AT344" s="2"/>
      <c r="AU344" s="7"/>
      <c r="AV344" s="2"/>
      <c r="AW344" s="7"/>
      <c r="AX344" s="7"/>
      <c r="AY344" s="7"/>
      <c r="AZ344" s="2"/>
      <c r="BB344" s="2"/>
      <c r="BC344" s="2"/>
      <c r="BD344" s="2"/>
      <c r="BE344" s="2"/>
      <c r="BG344" s="2"/>
      <c r="BI344" s="2"/>
      <c r="BJ344" s="2"/>
      <c r="BK344" s="2"/>
      <c r="BL344" s="2"/>
      <c r="BM344" s="7"/>
      <c r="BN344" s="7"/>
      <c r="BO344" s="2"/>
      <c r="BP344" s="2"/>
      <c r="BR344" s="7"/>
      <c r="BT344" s="7"/>
      <c r="BV344" s="7"/>
      <c r="BX344" s="7"/>
      <c r="BY344" s="7"/>
      <c r="BZ344" s="7"/>
      <c r="CA344" s="7"/>
      <c r="CB344" s="7"/>
      <c r="CC344" s="7"/>
      <c r="CD344" s="7"/>
      <c r="CE344" s="7"/>
      <c r="CF344" s="7"/>
    </row>
    <row r="345" spans="43:84" x14ac:dyDescent="0.35">
      <c r="AQ345" s="2"/>
      <c r="AR345" s="2"/>
      <c r="AS345" s="2"/>
      <c r="AT345" s="2"/>
      <c r="AU345" s="7"/>
      <c r="AV345" s="2"/>
      <c r="AW345" s="7"/>
      <c r="AX345" s="7"/>
      <c r="AY345" s="7"/>
      <c r="AZ345" s="2"/>
      <c r="BB345" s="2"/>
      <c r="BC345" s="2"/>
      <c r="BD345" s="2"/>
      <c r="BE345" s="2"/>
      <c r="BG345" s="2"/>
      <c r="BI345" s="2"/>
      <c r="BJ345" s="2"/>
      <c r="BK345" s="2"/>
      <c r="BL345" s="2"/>
      <c r="BM345" s="7"/>
      <c r="BN345" s="7"/>
      <c r="BO345" s="2"/>
      <c r="BP345" s="2"/>
      <c r="BR345" s="7"/>
      <c r="BT345" s="7"/>
      <c r="BV345" s="7"/>
      <c r="BX345" s="7"/>
      <c r="BY345" s="7"/>
      <c r="BZ345" s="7"/>
      <c r="CA345" s="7"/>
      <c r="CB345" s="7"/>
      <c r="CC345" s="7"/>
      <c r="CD345" s="7"/>
      <c r="CE345" s="7"/>
      <c r="CF345" s="7"/>
    </row>
    <row r="346" spans="43:84" x14ac:dyDescent="0.35">
      <c r="AQ346" s="2"/>
      <c r="AR346" s="2"/>
      <c r="AS346" s="2"/>
      <c r="AT346" s="2"/>
      <c r="AU346" s="7"/>
      <c r="AV346" s="2"/>
      <c r="AW346" s="7"/>
      <c r="AX346" s="7"/>
      <c r="AY346" s="7"/>
      <c r="AZ346" s="2"/>
      <c r="BB346" s="2"/>
      <c r="BC346" s="2"/>
      <c r="BD346" s="2"/>
      <c r="BE346" s="2"/>
      <c r="BG346" s="2"/>
      <c r="BI346" s="2"/>
      <c r="BJ346" s="2"/>
      <c r="BK346" s="2"/>
      <c r="BL346" s="2"/>
      <c r="BM346" s="7"/>
      <c r="BN346" s="7"/>
      <c r="BO346" s="2"/>
      <c r="BP346" s="2"/>
      <c r="BR346" s="7"/>
      <c r="BT346" s="7"/>
      <c r="BV346" s="7"/>
      <c r="BX346" s="7"/>
      <c r="BY346" s="7"/>
      <c r="BZ346" s="7"/>
      <c r="CA346" s="7"/>
      <c r="CB346" s="7"/>
      <c r="CC346" s="7"/>
      <c r="CD346" s="7"/>
      <c r="CE346" s="7"/>
      <c r="CF346" s="7"/>
    </row>
    <row r="347" spans="43:84" x14ac:dyDescent="0.35">
      <c r="AQ347" s="2"/>
      <c r="AR347" s="2"/>
      <c r="AS347" s="2"/>
      <c r="AT347" s="2"/>
      <c r="AU347" s="7"/>
      <c r="AV347" s="2"/>
      <c r="AW347" s="7"/>
      <c r="AX347" s="7"/>
      <c r="AY347" s="7"/>
      <c r="AZ347" s="2"/>
      <c r="BB347" s="2"/>
      <c r="BC347" s="2"/>
      <c r="BD347" s="2"/>
      <c r="BE347" s="2"/>
      <c r="BG347" s="2"/>
      <c r="BI347" s="2"/>
      <c r="BJ347" s="2"/>
      <c r="BK347" s="2"/>
      <c r="BL347" s="2"/>
      <c r="BM347" s="7"/>
      <c r="BN347" s="7"/>
      <c r="BO347" s="2"/>
      <c r="BP347" s="2"/>
      <c r="BR347" s="7"/>
      <c r="BT347" s="7"/>
      <c r="BV347" s="7"/>
      <c r="BX347" s="7"/>
      <c r="BY347" s="7"/>
      <c r="BZ347" s="7"/>
      <c r="CA347" s="7"/>
      <c r="CB347" s="7"/>
      <c r="CC347" s="7"/>
      <c r="CD347" s="7"/>
      <c r="CE347" s="7"/>
      <c r="CF347" s="7"/>
    </row>
    <row r="348" spans="43:84" x14ac:dyDescent="0.35">
      <c r="AQ348" s="2"/>
      <c r="AR348" s="2"/>
      <c r="AS348" s="2"/>
      <c r="AT348" s="2"/>
      <c r="AU348" s="7"/>
      <c r="AV348" s="2"/>
      <c r="AW348" s="7"/>
      <c r="AX348" s="7"/>
      <c r="AY348" s="7"/>
      <c r="AZ348" s="2"/>
      <c r="BB348" s="2"/>
      <c r="BC348" s="2"/>
      <c r="BD348" s="2"/>
      <c r="BE348" s="2"/>
      <c r="BG348" s="2"/>
      <c r="BI348" s="2"/>
      <c r="BJ348" s="2"/>
      <c r="BK348" s="2"/>
      <c r="BL348" s="2"/>
      <c r="BM348" s="7"/>
      <c r="BN348" s="7"/>
      <c r="BO348" s="2"/>
      <c r="BP348" s="2"/>
      <c r="BR348" s="7"/>
      <c r="BT348" s="7"/>
      <c r="BV348" s="7"/>
      <c r="BX348" s="7"/>
      <c r="BY348" s="7"/>
      <c r="BZ348" s="7"/>
      <c r="CA348" s="7"/>
      <c r="CB348" s="7"/>
      <c r="CC348" s="7"/>
      <c r="CD348" s="7"/>
      <c r="CE348" s="7"/>
      <c r="CF348" s="7"/>
    </row>
    <row r="349" spans="43:84" x14ac:dyDescent="0.35">
      <c r="AQ349" s="2"/>
      <c r="AR349" s="2"/>
      <c r="AS349" s="2"/>
      <c r="AT349" s="2"/>
      <c r="AU349" s="7"/>
      <c r="AV349" s="2"/>
      <c r="AW349" s="7"/>
      <c r="AX349" s="7"/>
      <c r="AY349" s="7"/>
      <c r="AZ349" s="2"/>
      <c r="BB349" s="2"/>
      <c r="BC349" s="2"/>
      <c r="BD349" s="2"/>
      <c r="BE349" s="2"/>
      <c r="BG349" s="2"/>
      <c r="BI349" s="2"/>
      <c r="BJ349" s="2"/>
      <c r="BK349" s="2"/>
      <c r="BL349" s="2"/>
      <c r="BM349" s="7"/>
      <c r="BN349" s="7"/>
      <c r="BO349" s="2"/>
      <c r="BP349" s="2"/>
      <c r="BR349" s="7"/>
      <c r="BT349" s="7"/>
      <c r="BV349" s="7"/>
      <c r="BX349" s="7"/>
      <c r="BY349" s="7"/>
      <c r="BZ349" s="7"/>
      <c r="CA349" s="7"/>
      <c r="CB349" s="7"/>
      <c r="CC349" s="7"/>
      <c r="CD349" s="7"/>
      <c r="CE349" s="7"/>
      <c r="CF349" s="7"/>
    </row>
    <row r="350" spans="43:84" x14ac:dyDescent="0.35">
      <c r="AQ350" s="2"/>
      <c r="AR350" s="2"/>
      <c r="AS350" s="2"/>
      <c r="AT350" s="2"/>
      <c r="AU350" s="7"/>
      <c r="AV350" s="2"/>
      <c r="AW350" s="7"/>
      <c r="AX350" s="7"/>
      <c r="AY350" s="7"/>
      <c r="AZ350" s="2"/>
      <c r="BB350" s="2"/>
      <c r="BC350" s="2"/>
      <c r="BD350" s="2"/>
      <c r="BE350" s="2"/>
      <c r="BG350" s="2"/>
      <c r="BI350" s="2"/>
      <c r="BJ350" s="2"/>
      <c r="BK350" s="2"/>
      <c r="BL350" s="2"/>
      <c r="BM350" s="7"/>
      <c r="BN350" s="7"/>
      <c r="BO350" s="2"/>
      <c r="BP350" s="2"/>
      <c r="BR350" s="7"/>
      <c r="BT350" s="7"/>
      <c r="BV350" s="7"/>
      <c r="BX350" s="7"/>
      <c r="BY350" s="7"/>
      <c r="BZ350" s="7"/>
      <c r="CA350" s="7"/>
      <c r="CB350" s="7"/>
      <c r="CC350" s="7"/>
      <c r="CD350" s="7"/>
      <c r="CE350" s="7"/>
      <c r="CF350" s="7"/>
    </row>
    <row r="351" spans="43:84" x14ac:dyDescent="0.35">
      <c r="AQ351" s="2"/>
      <c r="AR351" s="2"/>
      <c r="AS351" s="2"/>
      <c r="AT351" s="2"/>
      <c r="AU351" s="7"/>
      <c r="AV351" s="2"/>
      <c r="AW351" s="7"/>
      <c r="AX351" s="7"/>
      <c r="AY351" s="7"/>
      <c r="AZ351" s="2"/>
      <c r="BB351" s="2"/>
      <c r="BC351" s="2"/>
      <c r="BD351" s="2"/>
      <c r="BE351" s="2"/>
      <c r="BG351" s="2"/>
      <c r="BI351" s="2"/>
      <c r="BJ351" s="2"/>
      <c r="BK351" s="2"/>
      <c r="BL351" s="2"/>
      <c r="BM351" s="7"/>
      <c r="BN351" s="7"/>
      <c r="BO351" s="2"/>
      <c r="BP351" s="2"/>
      <c r="BR351" s="7"/>
      <c r="BT351" s="7"/>
      <c r="BV351" s="7"/>
      <c r="BX351" s="7"/>
      <c r="BY351" s="7"/>
      <c r="BZ351" s="7"/>
      <c r="CA351" s="7"/>
      <c r="CB351" s="7"/>
      <c r="CC351" s="7"/>
      <c r="CD351" s="7"/>
      <c r="CE351" s="7"/>
      <c r="CF351" s="7"/>
    </row>
    <row r="352" spans="43:84" x14ac:dyDescent="0.35">
      <c r="AQ352" s="2"/>
      <c r="AR352" s="2"/>
      <c r="AS352" s="2"/>
      <c r="AT352" s="2"/>
      <c r="AU352" s="7"/>
      <c r="AV352" s="2"/>
      <c r="AW352" s="7"/>
      <c r="AX352" s="7"/>
      <c r="AY352" s="7"/>
      <c r="AZ352" s="2"/>
      <c r="BB352" s="2"/>
      <c r="BC352" s="2"/>
      <c r="BD352" s="2"/>
      <c r="BE352" s="2"/>
      <c r="BG352" s="2"/>
      <c r="BI352" s="2"/>
      <c r="BJ352" s="2"/>
      <c r="BK352" s="2"/>
      <c r="BL352" s="2"/>
      <c r="BM352" s="7"/>
      <c r="BN352" s="7"/>
      <c r="BO352" s="2"/>
      <c r="BP352" s="2"/>
      <c r="BR352" s="7"/>
      <c r="BT352" s="7"/>
      <c r="BV352" s="7"/>
      <c r="BX352" s="7"/>
      <c r="BY352" s="7"/>
      <c r="BZ352" s="7"/>
      <c r="CA352" s="7"/>
      <c r="CB352" s="7"/>
      <c r="CC352" s="7"/>
      <c r="CD352" s="7"/>
      <c r="CE352" s="7"/>
      <c r="CF352" s="7"/>
    </row>
    <row r="353" spans="43:84" x14ac:dyDescent="0.35">
      <c r="AQ353" s="2"/>
      <c r="AR353" s="2"/>
      <c r="AS353" s="2"/>
      <c r="AT353" s="2"/>
      <c r="AU353" s="7"/>
      <c r="AV353" s="2"/>
      <c r="AW353" s="7"/>
      <c r="AX353" s="7"/>
      <c r="AY353" s="7"/>
      <c r="AZ353" s="2"/>
      <c r="BB353" s="2"/>
      <c r="BC353" s="2"/>
      <c r="BD353" s="2"/>
      <c r="BE353" s="2"/>
      <c r="BG353" s="2"/>
      <c r="BI353" s="2"/>
      <c r="BJ353" s="2"/>
      <c r="BK353" s="2"/>
      <c r="BL353" s="2"/>
      <c r="BM353" s="7"/>
      <c r="BN353" s="7"/>
      <c r="BO353" s="2"/>
      <c r="BP353" s="2"/>
      <c r="BR353" s="7"/>
      <c r="BT353" s="7"/>
      <c r="BV353" s="7"/>
      <c r="BX353" s="7"/>
      <c r="BY353" s="7"/>
      <c r="BZ353" s="7"/>
      <c r="CA353" s="7"/>
      <c r="CB353" s="7"/>
      <c r="CC353" s="7"/>
      <c r="CD353" s="7"/>
      <c r="CE353" s="7"/>
      <c r="CF353" s="7"/>
    </row>
    <row r="354" spans="43:84" x14ac:dyDescent="0.35">
      <c r="AQ354" s="2"/>
      <c r="AR354" s="2"/>
      <c r="AS354" s="2"/>
      <c r="AT354" s="2"/>
      <c r="AU354" s="7"/>
      <c r="AV354" s="2"/>
      <c r="AW354" s="7"/>
      <c r="AX354" s="7"/>
      <c r="AY354" s="7"/>
      <c r="AZ354" s="2"/>
      <c r="BB354" s="2"/>
      <c r="BC354" s="2"/>
      <c r="BD354" s="2"/>
      <c r="BE354" s="2"/>
      <c r="BG354" s="2"/>
      <c r="BI354" s="2"/>
      <c r="BJ354" s="2"/>
      <c r="BK354" s="2"/>
      <c r="BL354" s="2"/>
      <c r="BM354" s="7"/>
      <c r="BN354" s="7"/>
      <c r="BO354" s="2"/>
      <c r="BP354" s="2"/>
      <c r="BR354" s="7"/>
      <c r="BT354" s="7"/>
      <c r="BV354" s="7"/>
      <c r="BX354" s="7"/>
      <c r="BY354" s="7"/>
      <c r="BZ354" s="7"/>
      <c r="CA354" s="7"/>
      <c r="CB354" s="7"/>
      <c r="CC354" s="7"/>
      <c r="CD354" s="7"/>
      <c r="CE354" s="7"/>
      <c r="CF354" s="7"/>
    </row>
    <row r="355" spans="43:84" x14ac:dyDescent="0.35">
      <c r="AQ355" s="2"/>
      <c r="AR355" s="2"/>
      <c r="AS355" s="2"/>
      <c r="AT355" s="2"/>
      <c r="AU355" s="7"/>
      <c r="AV355" s="2"/>
      <c r="AW355" s="7"/>
      <c r="AX355" s="7"/>
      <c r="AY355" s="7"/>
      <c r="AZ355" s="2"/>
      <c r="BB355" s="2"/>
      <c r="BC355" s="2"/>
      <c r="BD355" s="2"/>
      <c r="BE355" s="2"/>
      <c r="BG355" s="2"/>
      <c r="BI355" s="2"/>
      <c r="BJ355" s="2"/>
      <c r="BK355" s="2"/>
      <c r="BL355" s="2"/>
      <c r="BM355" s="7"/>
      <c r="BN355" s="7"/>
      <c r="BO355" s="2"/>
      <c r="BP355" s="2"/>
      <c r="BR355" s="7"/>
      <c r="BT355" s="7"/>
      <c r="BV355" s="7"/>
      <c r="BX355" s="7"/>
      <c r="BY355" s="7"/>
      <c r="BZ355" s="7"/>
      <c r="CA355" s="7"/>
      <c r="CB355" s="7"/>
      <c r="CC355" s="7"/>
      <c r="CD355" s="7"/>
      <c r="CE355" s="7"/>
      <c r="CF355" s="7"/>
    </row>
    <row r="356" spans="43:84" x14ac:dyDescent="0.35">
      <c r="AQ356" s="2"/>
      <c r="AR356" s="2"/>
      <c r="AS356" s="2"/>
      <c r="AT356" s="2"/>
      <c r="AU356" s="7"/>
      <c r="AV356" s="2"/>
      <c r="AW356" s="7"/>
      <c r="AX356" s="7"/>
      <c r="AY356" s="7"/>
      <c r="AZ356" s="2"/>
      <c r="BB356" s="2"/>
      <c r="BC356" s="2"/>
      <c r="BD356" s="2"/>
      <c r="BE356" s="2"/>
      <c r="BG356" s="2"/>
      <c r="BI356" s="2"/>
      <c r="BJ356" s="2"/>
      <c r="BK356" s="2"/>
      <c r="BL356" s="2"/>
      <c r="BM356" s="7"/>
      <c r="BN356" s="7"/>
      <c r="BO356" s="2"/>
      <c r="BP356" s="2"/>
      <c r="BR356" s="7"/>
      <c r="BT356" s="7"/>
      <c r="BV356" s="7"/>
      <c r="BX356" s="7"/>
      <c r="BY356" s="7"/>
      <c r="BZ356" s="7"/>
      <c r="CA356" s="7"/>
      <c r="CB356" s="7"/>
      <c r="CC356" s="7"/>
      <c r="CD356" s="7"/>
      <c r="CE356" s="7"/>
      <c r="CF356" s="7"/>
    </row>
    <row r="357" spans="43:84" x14ac:dyDescent="0.35">
      <c r="AQ357" s="2"/>
      <c r="AR357" s="2"/>
      <c r="AS357" s="2"/>
      <c r="AT357" s="2"/>
      <c r="AU357" s="7"/>
      <c r="AV357" s="2"/>
      <c r="AW357" s="7"/>
      <c r="AX357" s="7"/>
      <c r="AY357" s="7"/>
      <c r="AZ357" s="2"/>
      <c r="BB357" s="2"/>
      <c r="BC357" s="2"/>
      <c r="BD357" s="2"/>
      <c r="BE357" s="2"/>
      <c r="BG357" s="2"/>
      <c r="BI357" s="2"/>
      <c r="BJ357" s="2"/>
      <c r="BK357" s="2"/>
      <c r="BL357" s="2"/>
      <c r="BM357" s="7"/>
      <c r="BN357" s="7"/>
      <c r="BO357" s="2"/>
      <c r="BP357" s="2"/>
      <c r="BR357" s="7"/>
      <c r="BT357" s="7"/>
      <c r="BV357" s="7"/>
      <c r="BX357" s="7"/>
      <c r="BY357" s="7"/>
      <c r="BZ357" s="7"/>
      <c r="CA357" s="7"/>
      <c r="CB357" s="7"/>
      <c r="CC357" s="7"/>
      <c r="CD357" s="7"/>
      <c r="CE357" s="7"/>
      <c r="CF357" s="7"/>
    </row>
    <row r="358" spans="43:84" x14ac:dyDescent="0.35">
      <c r="AQ358" s="2"/>
      <c r="AR358" s="2"/>
      <c r="AS358" s="2"/>
      <c r="AT358" s="2"/>
      <c r="AU358" s="7"/>
      <c r="AV358" s="2"/>
      <c r="AW358" s="7"/>
      <c r="AX358" s="7"/>
      <c r="AY358" s="7"/>
      <c r="AZ358" s="2"/>
      <c r="BB358" s="2"/>
      <c r="BC358" s="2"/>
      <c r="BD358" s="2"/>
      <c r="BE358" s="2"/>
      <c r="BG358" s="2"/>
      <c r="BI358" s="2"/>
      <c r="BJ358" s="2"/>
      <c r="BK358" s="2"/>
      <c r="BL358" s="2"/>
      <c r="BM358" s="7"/>
      <c r="BN358" s="7"/>
      <c r="BO358" s="2"/>
      <c r="BP358" s="2"/>
      <c r="BR358" s="7"/>
      <c r="BT358" s="7"/>
      <c r="BV358" s="7"/>
      <c r="BX358" s="7"/>
      <c r="BY358" s="7"/>
      <c r="BZ358" s="7"/>
      <c r="CA358" s="7"/>
      <c r="CB358" s="7"/>
      <c r="CC358" s="7"/>
      <c r="CD358" s="7"/>
      <c r="CE358" s="7"/>
      <c r="CF358" s="7"/>
    </row>
    <row r="359" spans="43:84" x14ac:dyDescent="0.35">
      <c r="AQ359" s="2"/>
      <c r="AR359" s="2"/>
      <c r="AS359" s="2"/>
      <c r="AT359" s="2"/>
      <c r="AU359" s="7"/>
      <c r="AV359" s="2"/>
      <c r="AW359" s="7"/>
      <c r="AX359" s="7"/>
      <c r="AY359" s="7"/>
      <c r="AZ359" s="2"/>
      <c r="BB359" s="2"/>
      <c r="BC359" s="2"/>
      <c r="BD359" s="2"/>
      <c r="BE359" s="2"/>
      <c r="BG359" s="2"/>
      <c r="BI359" s="2"/>
      <c r="BJ359" s="2"/>
      <c r="BK359" s="2"/>
      <c r="BL359" s="2"/>
      <c r="BM359" s="7"/>
      <c r="BN359" s="7"/>
      <c r="BO359" s="2"/>
      <c r="BP359" s="2"/>
      <c r="BR359" s="7"/>
      <c r="BT359" s="7"/>
      <c r="BV359" s="7"/>
      <c r="BX359" s="7"/>
      <c r="BY359" s="7"/>
      <c r="BZ359" s="7"/>
      <c r="CA359" s="7"/>
      <c r="CB359" s="7"/>
      <c r="CC359" s="7"/>
      <c r="CD359" s="7"/>
      <c r="CE359" s="7"/>
      <c r="CF359" s="7"/>
    </row>
    <row r="360" spans="43:84" x14ac:dyDescent="0.35">
      <c r="AQ360" s="2"/>
      <c r="AR360" s="2"/>
      <c r="AS360" s="2"/>
      <c r="AT360" s="2"/>
      <c r="AU360" s="7"/>
      <c r="AV360" s="2"/>
      <c r="AW360" s="7"/>
      <c r="AX360" s="7"/>
      <c r="AY360" s="7"/>
      <c r="AZ360" s="2"/>
      <c r="BB360" s="2"/>
      <c r="BC360" s="2"/>
      <c r="BD360" s="2"/>
      <c r="BE360" s="2"/>
      <c r="BG360" s="2"/>
      <c r="BI360" s="2"/>
      <c r="BJ360" s="2"/>
      <c r="BK360" s="2"/>
      <c r="BL360" s="2"/>
      <c r="BM360" s="7"/>
      <c r="BN360" s="7"/>
      <c r="BO360" s="2"/>
      <c r="BP360" s="2"/>
      <c r="BR360" s="7"/>
      <c r="BT360" s="7"/>
      <c r="BV360" s="7"/>
      <c r="BX360" s="7"/>
      <c r="BY360" s="7"/>
      <c r="BZ360" s="7"/>
      <c r="CA360" s="7"/>
      <c r="CB360" s="7"/>
      <c r="CC360" s="7"/>
      <c r="CD360" s="7"/>
      <c r="CE360" s="7"/>
      <c r="CF360" s="7"/>
    </row>
    <row r="361" spans="43:84" x14ac:dyDescent="0.35">
      <c r="AQ361" s="2"/>
      <c r="AR361" s="2"/>
      <c r="AS361" s="2"/>
      <c r="AT361" s="2"/>
      <c r="AU361" s="7"/>
      <c r="AV361" s="2"/>
      <c r="AW361" s="7"/>
      <c r="AX361" s="7"/>
      <c r="AY361" s="7"/>
      <c r="AZ361" s="2"/>
      <c r="BB361" s="2"/>
      <c r="BC361" s="2"/>
      <c r="BD361" s="2"/>
      <c r="BE361" s="2"/>
      <c r="BG361" s="2"/>
      <c r="BI361" s="2"/>
      <c r="BJ361" s="2"/>
      <c r="BK361" s="2"/>
      <c r="BL361" s="2"/>
      <c r="BM361" s="7"/>
      <c r="BN361" s="7"/>
      <c r="BO361" s="2"/>
      <c r="BP361" s="2"/>
      <c r="BR361" s="7"/>
      <c r="BT361" s="7"/>
      <c r="BV361" s="7"/>
      <c r="BX361" s="7"/>
      <c r="BY361" s="7"/>
      <c r="BZ361" s="7"/>
      <c r="CA361" s="7"/>
      <c r="CB361" s="7"/>
      <c r="CC361" s="7"/>
      <c r="CD361" s="7"/>
      <c r="CE361" s="7"/>
      <c r="CF361" s="7"/>
    </row>
    <row r="362" spans="43:84" x14ac:dyDescent="0.35">
      <c r="AQ362" s="2"/>
      <c r="AR362" s="2"/>
      <c r="AS362" s="2"/>
      <c r="AT362" s="2"/>
      <c r="AU362" s="7"/>
      <c r="AV362" s="2"/>
      <c r="AW362" s="7"/>
      <c r="AX362" s="7"/>
      <c r="AY362" s="7"/>
      <c r="AZ362" s="2"/>
      <c r="BB362" s="2"/>
      <c r="BC362" s="2"/>
      <c r="BD362" s="2"/>
      <c r="BE362" s="2"/>
      <c r="BG362" s="2"/>
      <c r="BI362" s="2"/>
      <c r="BJ362" s="2"/>
      <c r="BK362" s="2"/>
      <c r="BL362" s="2"/>
      <c r="BM362" s="7"/>
      <c r="BN362" s="7"/>
      <c r="BO362" s="2"/>
      <c r="BP362" s="2"/>
      <c r="BR362" s="7"/>
      <c r="BT362" s="7"/>
      <c r="BV362" s="7"/>
      <c r="BX362" s="7"/>
      <c r="BY362" s="7"/>
      <c r="BZ362" s="7"/>
      <c r="CA362" s="7"/>
      <c r="CB362" s="7"/>
      <c r="CC362" s="7"/>
      <c r="CD362" s="7"/>
      <c r="CE362" s="7"/>
      <c r="CF362" s="7"/>
    </row>
    <row r="363" spans="43:84" x14ac:dyDescent="0.35">
      <c r="AQ363" s="2"/>
      <c r="AR363" s="2"/>
      <c r="AS363" s="2"/>
      <c r="AT363" s="2"/>
      <c r="AU363" s="7"/>
      <c r="AV363" s="2"/>
      <c r="AW363" s="7"/>
      <c r="AX363" s="7"/>
      <c r="AY363" s="7"/>
      <c r="AZ363" s="2"/>
      <c r="BB363" s="2"/>
      <c r="BC363" s="2"/>
      <c r="BD363" s="2"/>
      <c r="BE363" s="2"/>
      <c r="BG363" s="2"/>
      <c r="BI363" s="2"/>
      <c r="BJ363" s="2"/>
      <c r="BK363" s="2"/>
      <c r="BL363" s="2"/>
      <c r="BM363" s="7"/>
      <c r="BN363" s="7"/>
      <c r="BO363" s="2"/>
      <c r="BP363" s="2"/>
      <c r="BR363" s="7"/>
      <c r="BT363" s="7"/>
      <c r="BV363" s="7"/>
      <c r="BX363" s="7"/>
      <c r="BY363" s="7"/>
      <c r="BZ363" s="7"/>
      <c r="CA363" s="7"/>
      <c r="CB363" s="7"/>
      <c r="CC363" s="7"/>
      <c r="CD363" s="7"/>
      <c r="CE363" s="7"/>
      <c r="CF363" s="7"/>
    </row>
    <row r="364" spans="43:84" x14ac:dyDescent="0.35">
      <c r="AQ364" s="2"/>
      <c r="AR364" s="2"/>
      <c r="AS364" s="2"/>
      <c r="AT364" s="2"/>
      <c r="AU364" s="7"/>
      <c r="AV364" s="2"/>
      <c r="AW364" s="7"/>
      <c r="AX364" s="7"/>
      <c r="AY364" s="7"/>
      <c r="AZ364" s="2"/>
      <c r="BB364" s="2"/>
      <c r="BC364" s="2"/>
      <c r="BD364" s="2"/>
      <c r="BE364" s="2"/>
      <c r="BG364" s="2"/>
      <c r="BI364" s="2"/>
      <c r="BJ364" s="2"/>
      <c r="BK364" s="2"/>
      <c r="BL364" s="2"/>
      <c r="BM364" s="7"/>
      <c r="BN364" s="7"/>
      <c r="BO364" s="2"/>
      <c r="BP364" s="2"/>
      <c r="BR364" s="7"/>
      <c r="BT364" s="7"/>
      <c r="BV364" s="7"/>
      <c r="BX364" s="7"/>
      <c r="BY364" s="7"/>
      <c r="BZ364" s="7"/>
      <c r="CA364" s="7"/>
      <c r="CB364" s="7"/>
      <c r="CC364" s="7"/>
      <c r="CD364" s="7"/>
      <c r="CE364" s="7"/>
      <c r="CF364" s="7"/>
    </row>
    <row r="365" spans="43:84" x14ac:dyDescent="0.35">
      <c r="AQ365" s="2"/>
      <c r="AR365" s="2"/>
      <c r="AS365" s="2"/>
      <c r="AT365" s="2"/>
      <c r="AU365" s="7"/>
      <c r="AV365" s="2"/>
      <c r="AW365" s="7"/>
      <c r="AX365" s="7"/>
      <c r="AY365" s="7"/>
      <c r="AZ365" s="2"/>
      <c r="BB365" s="2"/>
      <c r="BC365" s="2"/>
      <c r="BD365" s="2"/>
      <c r="BE365" s="2"/>
      <c r="BG365" s="2"/>
      <c r="BI365" s="2"/>
      <c r="BJ365" s="2"/>
      <c r="BK365" s="2"/>
      <c r="BL365" s="2"/>
      <c r="BM365" s="7"/>
      <c r="BN365" s="7"/>
      <c r="BO365" s="2"/>
      <c r="BP365" s="2"/>
      <c r="BR365" s="7"/>
      <c r="BT365" s="7"/>
      <c r="BV365" s="7"/>
      <c r="BX365" s="7"/>
      <c r="BY365" s="7"/>
      <c r="BZ365" s="7"/>
      <c r="CA365" s="7"/>
      <c r="CB365" s="7"/>
      <c r="CC365" s="7"/>
      <c r="CD365" s="7"/>
      <c r="CE365" s="7"/>
      <c r="CF365" s="7"/>
    </row>
    <row r="366" spans="43:84" x14ac:dyDescent="0.35">
      <c r="AQ366" s="2"/>
      <c r="AR366" s="2"/>
      <c r="AS366" s="2"/>
      <c r="AT366" s="2"/>
      <c r="AU366" s="7"/>
      <c r="AV366" s="2"/>
      <c r="AW366" s="7"/>
      <c r="AX366" s="7"/>
      <c r="AY366" s="7"/>
      <c r="AZ366" s="2"/>
      <c r="BB366" s="2"/>
      <c r="BC366" s="2"/>
      <c r="BD366" s="2"/>
      <c r="BE366" s="2"/>
      <c r="BG366" s="2"/>
      <c r="BI366" s="2"/>
      <c r="BJ366" s="2"/>
      <c r="BK366" s="2"/>
      <c r="BL366" s="2"/>
      <c r="BM366" s="7"/>
      <c r="BN366" s="7"/>
      <c r="BO366" s="2"/>
      <c r="BP366" s="2"/>
      <c r="BR366" s="7"/>
      <c r="BT366" s="7"/>
      <c r="BV366" s="7"/>
      <c r="BX366" s="7"/>
      <c r="BY366" s="7"/>
      <c r="BZ366" s="7"/>
      <c r="CA366" s="7"/>
      <c r="CB366" s="7"/>
      <c r="CC366" s="7"/>
      <c r="CD366" s="7"/>
      <c r="CE366" s="7"/>
      <c r="CF366" s="7"/>
    </row>
    <row r="367" spans="43:84" x14ac:dyDescent="0.35">
      <c r="AQ367" s="2"/>
      <c r="AR367" s="2"/>
      <c r="AS367" s="2"/>
      <c r="AT367" s="2"/>
      <c r="AU367" s="7"/>
      <c r="AV367" s="2"/>
      <c r="AW367" s="7"/>
      <c r="AX367" s="7"/>
      <c r="AY367" s="7"/>
      <c r="AZ367" s="2"/>
      <c r="BB367" s="2"/>
      <c r="BC367" s="2"/>
      <c r="BD367" s="2"/>
      <c r="BE367" s="2"/>
      <c r="BG367" s="2"/>
      <c r="BI367" s="2"/>
      <c r="BJ367" s="2"/>
      <c r="BK367" s="2"/>
      <c r="BL367" s="2"/>
      <c r="BM367" s="7"/>
      <c r="BN367" s="7"/>
      <c r="BO367" s="2"/>
      <c r="BP367" s="2"/>
      <c r="BR367" s="7"/>
      <c r="BT367" s="7"/>
      <c r="BV367" s="7"/>
      <c r="BX367" s="7"/>
      <c r="BY367" s="7"/>
      <c r="BZ367" s="7"/>
      <c r="CA367" s="7"/>
      <c r="CB367" s="7"/>
      <c r="CC367" s="7"/>
      <c r="CD367" s="7"/>
      <c r="CE367" s="7"/>
      <c r="CF367" s="7"/>
    </row>
    <row r="368" spans="43:84" x14ac:dyDescent="0.35">
      <c r="AQ368" s="2"/>
      <c r="AR368" s="2"/>
      <c r="AS368" s="2"/>
      <c r="AT368" s="2"/>
      <c r="AU368" s="7"/>
      <c r="AV368" s="2"/>
      <c r="AW368" s="7"/>
      <c r="AX368" s="7"/>
      <c r="AY368" s="7"/>
      <c r="AZ368" s="2"/>
      <c r="BB368" s="2"/>
      <c r="BC368" s="2"/>
      <c r="BD368" s="2"/>
      <c r="BE368" s="2"/>
      <c r="BG368" s="2"/>
      <c r="BI368" s="2"/>
      <c r="BJ368" s="2"/>
      <c r="BK368" s="2"/>
      <c r="BL368" s="2"/>
      <c r="BM368" s="7"/>
      <c r="BN368" s="7"/>
      <c r="BO368" s="2"/>
      <c r="BP368" s="2"/>
      <c r="BR368" s="7"/>
      <c r="BT368" s="7"/>
      <c r="BV368" s="7"/>
      <c r="BX368" s="7"/>
      <c r="BY368" s="7"/>
      <c r="BZ368" s="7"/>
      <c r="CA368" s="7"/>
      <c r="CB368" s="7"/>
      <c r="CC368" s="7"/>
      <c r="CD368" s="7"/>
      <c r="CE368" s="7"/>
      <c r="CF368" s="7"/>
    </row>
    <row r="369" spans="43:84" x14ac:dyDescent="0.35">
      <c r="AQ369" s="2"/>
      <c r="AR369" s="2"/>
      <c r="AS369" s="2"/>
      <c r="AT369" s="2"/>
      <c r="AU369" s="7"/>
      <c r="AV369" s="2"/>
      <c r="AW369" s="7"/>
      <c r="AX369" s="7"/>
      <c r="AY369" s="7"/>
      <c r="AZ369" s="2"/>
      <c r="BB369" s="2"/>
      <c r="BC369" s="2"/>
      <c r="BD369" s="2"/>
      <c r="BE369" s="2"/>
      <c r="BG369" s="2"/>
      <c r="BI369" s="2"/>
      <c r="BJ369" s="2"/>
      <c r="BK369" s="2"/>
      <c r="BL369" s="2"/>
      <c r="BM369" s="7"/>
      <c r="BN369" s="7"/>
      <c r="BO369" s="2"/>
      <c r="BP369" s="2"/>
      <c r="BR369" s="7"/>
      <c r="BT369" s="7"/>
      <c r="BV369" s="7"/>
      <c r="BX369" s="7"/>
      <c r="BY369" s="7"/>
      <c r="BZ369" s="7"/>
      <c r="CA369" s="7"/>
      <c r="CB369" s="7"/>
      <c r="CC369" s="7"/>
      <c r="CD369" s="7"/>
      <c r="CE369" s="7"/>
      <c r="CF369" s="7"/>
    </row>
    <row r="370" spans="43:84" x14ac:dyDescent="0.35">
      <c r="AQ370" s="2"/>
      <c r="AR370" s="2"/>
      <c r="AS370" s="2"/>
      <c r="AT370" s="2"/>
      <c r="AU370" s="7"/>
      <c r="AV370" s="2"/>
      <c r="AW370" s="7"/>
      <c r="AX370" s="7"/>
      <c r="AY370" s="7"/>
      <c r="AZ370" s="2"/>
      <c r="BB370" s="2"/>
      <c r="BC370" s="2"/>
      <c r="BD370" s="2"/>
      <c r="BE370" s="2"/>
      <c r="BG370" s="2"/>
      <c r="BI370" s="2"/>
      <c r="BJ370" s="2"/>
      <c r="BK370" s="2"/>
      <c r="BL370" s="2"/>
      <c r="BM370" s="7"/>
      <c r="BN370" s="7"/>
      <c r="BO370" s="2"/>
      <c r="BP370" s="2"/>
      <c r="BR370" s="7"/>
      <c r="BT370" s="7"/>
      <c r="BV370" s="7"/>
      <c r="BX370" s="7"/>
      <c r="BY370" s="7"/>
      <c r="BZ370" s="7"/>
      <c r="CA370" s="7"/>
      <c r="CB370" s="7"/>
      <c r="CC370" s="7"/>
      <c r="CD370" s="7"/>
      <c r="CE370" s="7"/>
      <c r="CF370" s="7"/>
    </row>
    <row r="371" spans="43:84" x14ac:dyDescent="0.35">
      <c r="AQ371" s="2"/>
      <c r="AR371" s="2"/>
      <c r="AS371" s="2"/>
      <c r="AT371" s="2"/>
      <c r="AU371" s="7"/>
      <c r="AV371" s="2"/>
      <c r="AW371" s="7"/>
      <c r="AX371" s="7"/>
      <c r="AY371" s="7"/>
      <c r="AZ371" s="2"/>
      <c r="BB371" s="2"/>
      <c r="BC371" s="2"/>
      <c r="BD371" s="2"/>
      <c r="BE371" s="2"/>
      <c r="BG371" s="2"/>
      <c r="BI371" s="2"/>
      <c r="BJ371" s="2"/>
      <c r="BK371" s="2"/>
      <c r="BL371" s="2"/>
      <c r="BM371" s="7"/>
      <c r="BN371" s="7"/>
      <c r="BO371" s="2"/>
      <c r="BP371" s="2"/>
      <c r="BR371" s="7"/>
      <c r="BT371" s="7"/>
      <c r="BV371" s="7"/>
      <c r="BX371" s="7"/>
      <c r="BY371" s="7"/>
      <c r="BZ371" s="7"/>
      <c r="CA371" s="7"/>
      <c r="CB371" s="7"/>
      <c r="CC371" s="7"/>
      <c r="CD371" s="7"/>
      <c r="CE371" s="7"/>
      <c r="CF371" s="7"/>
    </row>
    <row r="372" spans="43:84" x14ac:dyDescent="0.35">
      <c r="AQ372" s="2"/>
      <c r="AR372" s="2"/>
      <c r="AS372" s="2"/>
      <c r="AT372" s="2"/>
      <c r="AU372" s="7"/>
      <c r="AV372" s="2"/>
      <c r="AW372" s="7"/>
      <c r="AX372" s="7"/>
      <c r="AY372" s="7"/>
      <c r="AZ372" s="2"/>
      <c r="BB372" s="2"/>
      <c r="BC372" s="2"/>
      <c r="BD372" s="2"/>
      <c r="BE372" s="2"/>
      <c r="BG372" s="2"/>
      <c r="BI372" s="2"/>
      <c r="BJ372" s="2"/>
      <c r="BK372" s="2"/>
      <c r="BL372" s="2"/>
      <c r="BM372" s="7"/>
      <c r="BN372" s="7"/>
      <c r="BO372" s="2"/>
      <c r="BP372" s="2"/>
      <c r="BR372" s="7"/>
      <c r="BT372" s="7"/>
      <c r="BV372" s="7"/>
      <c r="BX372" s="7"/>
      <c r="BY372" s="7"/>
      <c r="BZ372" s="7"/>
      <c r="CA372" s="7"/>
      <c r="CB372" s="7"/>
      <c r="CC372" s="7"/>
      <c r="CD372" s="7"/>
      <c r="CE372" s="7"/>
      <c r="CF372" s="7"/>
    </row>
    <row r="373" spans="43:84" x14ac:dyDescent="0.35">
      <c r="AQ373" s="2"/>
      <c r="AR373" s="2"/>
      <c r="AS373" s="2"/>
      <c r="AT373" s="2"/>
      <c r="AU373" s="7"/>
      <c r="AV373" s="2"/>
      <c r="AW373" s="7"/>
      <c r="AX373" s="7"/>
      <c r="AY373" s="7"/>
      <c r="AZ373" s="2"/>
      <c r="BB373" s="2"/>
      <c r="BC373" s="2"/>
      <c r="BD373" s="2"/>
      <c r="BE373" s="2"/>
      <c r="BG373" s="2"/>
      <c r="BI373" s="2"/>
      <c r="BJ373" s="2"/>
      <c r="BK373" s="2"/>
      <c r="BL373" s="2"/>
      <c r="BM373" s="7"/>
      <c r="BN373" s="7"/>
      <c r="BO373" s="2"/>
      <c r="BP373" s="2"/>
      <c r="BR373" s="7"/>
      <c r="BT373" s="7"/>
      <c r="BV373" s="7"/>
      <c r="BX373" s="7"/>
      <c r="BY373" s="7"/>
      <c r="BZ373" s="7"/>
      <c r="CA373" s="7"/>
      <c r="CB373" s="7"/>
      <c r="CC373" s="7"/>
      <c r="CD373" s="7"/>
      <c r="CE373" s="7"/>
      <c r="CF373" s="7"/>
    </row>
    <row r="374" spans="43:84" x14ac:dyDescent="0.35">
      <c r="AQ374" s="2"/>
      <c r="AR374" s="2"/>
      <c r="AS374" s="2"/>
      <c r="AT374" s="2"/>
      <c r="AU374" s="7"/>
      <c r="AV374" s="2"/>
      <c r="AW374" s="7"/>
      <c r="AX374" s="7"/>
      <c r="AY374" s="7"/>
      <c r="AZ374" s="2"/>
      <c r="BB374" s="2"/>
      <c r="BC374" s="2"/>
      <c r="BD374" s="2"/>
      <c r="BE374" s="2"/>
      <c r="BG374" s="2"/>
      <c r="BI374" s="2"/>
      <c r="BJ374" s="2"/>
      <c r="BK374" s="2"/>
      <c r="BL374" s="2"/>
      <c r="BM374" s="7"/>
      <c r="BN374" s="7"/>
      <c r="BO374" s="2"/>
      <c r="BP374" s="2"/>
      <c r="BR374" s="7"/>
      <c r="BT374" s="7"/>
      <c r="BV374" s="7"/>
      <c r="BX374" s="7"/>
      <c r="BY374" s="7"/>
      <c r="BZ374" s="7"/>
      <c r="CA374" s="7"/>
      <c r="CB374" s="7"/>
      <c r="CC374" s="7"/>
      <c r="CD374" s="7"/>
      <c r="CE374" s="7"/>
      <c r="CF374" s="7"/>
    </row>
    <row r="375" spans="43:84" x14ac:dyDescent="0.35">
      <c r="AQ375" s="2"/>
      <c r="AR375" s="2"/>
      <c r="AS375" s="2"/>
      <c r="AT375" s="2"/>
      <c r="AU375" s="7"/>
      <c r="AV375" s="2"/>
      <c r="AW375" s="7"/>
      <c r="AX375" s="7"/>
      <c r="AY375" s="7"/>
      <c r="AZ375" s="2"/>
      <c r="BB375" s="2"/>
      <c r="BC375" s="2"/>
      <c r="BD375" s="2"/>
      <c r="BE375" s="2"/>
      <c r="BG375" s="2"/>
      <c r="BI375" s="2"/>
      <c r="BJ375" s="2"/>
      <c r="BK375" s="2"/>
      <c r="BL375" s="2"/>
      <c r="BM375" s="7"/>
      <c r="BN375" s="7"/>
      <c r="BO375" s="2"/>
      <c r="BP375" s="2"/>
      <c r="BR375" s="7"/>
      <c r="BT375" s="7"/>
      <c r="BV375" s="7"/>
      <c r="BX375" s="7"/>
      <c r="BY375" s="7"/>
      <c r="BZ375" s="7"/>
      <c r="CA375" s="7"/>
      <c r="CB375" s="7"/>
      <c r="CC375" s="7"/>
      <c r="CD375" s="7"/>
      <c r="CE375" s="7"/>
      <c r="CF375" s="7"/>
    </row>
    <row r="376" spans="43:84" x14ac:dyDescent="0.35">
      <c r="AQ376" s="2"/>
      <c r="AR376" s="2"/>
      <c r="AS376" s="2"/>
      <c r="AT376" s="2"/>
      <c r="AU376" s="7"/>
      <c r="AV376" s="2"/>
      <c r="AW376" s="7"/>
      <c r="AX376" s="7"/>
      <c r="AY376" s="7"/>
      <c r="AZ376" s="2"/>
      <c r="BB376" s="2"/>
      <c r="BC376" s="2"/>
      <c r="BD376" s="2"/>
      <c r="BE376" s="2"/>
      <c r="BG376" s="2"/>
      <c r="BI376" s="2"/>
      <c r="BJ376" s="2"/>
      <c r="BK376" s="2"/>
      <c r="BL376" s="2"/>
      <c r="BM376" s="7"/>
      <c r="BN376" s="7"/>
      <c r="BO376" s="2"/>
      <c r="BP376" s="2"/>
      <c r="BR376" s="7"/>
      <c r="BT376" s="7"/>
      <c r="BV376" s="7"/>
      <c r="BX376" s="7"/>
      <c r="BY376" s="7"/>
      <c r="BZ376" s="7"/>
      <c r="CA376" s="7"/>
      <c r="CB376" s="7"/>
      <c r="CC376" s="7"/>
      <c r="CD376" s="7"/>
      <c r="CE376" s="7"/>
      <c r="CF376" s="7"/>
    </row>
    <row r="377" spans="43:84" x14ac:dyDescent="0.35">
      <c r="AQ377" s="2"/>
      <c r="AR377" s="2"/>
      <c r="AS377" s="2"/>
      <c r="AT377" s="2"/>
      <c r="AU377" s="7"/>
      <c r="AV377" s="2"/>
      <c r="AW377" s="7"/>
      <c r="AX377" s="7"/>
      <c r="AY377" s="7"/>
      <c r="AZ377" s="2"/>
      <c r="BB377" s="2"/>
      <c r="BC377" s="2"/>
      <c r="BD377" s="2"/>
      <c r="BE377" s="2"/>
      <c r="BG377" s="2"/>
      <c r="BI377" s="2"/>
      <c r="BJ377" s="2"/>
      <c r="BK377" s="2"/>
      <c r="BL377" s="2"/>
      <c r="BM377" s="7"/>
      <c r="BN377" s="7"/>
      <c r="BO377" s="2"/>
      <c r="BP377" s="2"/>
      <c r="BR377" s="7"/>
      <c r="BT377" s="7"/>
      <c r="BV377" s="7"/>
      <c r="BX377" s="7"/>
      <c r="BY377" s="7"/>
      <c r="BZ377" s="7"/>
      <c r="CA377" s="7"/>
      <c r="CB377" s="7"/>
      <c r="CC377" s="7"/>
      <c r="CD377" s="7"/>
      <c r="CE377" s="7"/>
      <c r="CF377" s="7"/>
    </row>
    <row r="378" spans="43:84" x14ac:dyDescent="0.35">
      <c r="AQ378" s="2"/>
      <c r="AR378" s="2"/>
      <c r="AS378" s="2"/>
      <c r="AT378" s="2"/>
      <c r="AU378" s="7"/>
      <c r="AV378" s="2"/>
      <c r="AW378" s="7"/>
      <c r="AX378" s="7"/>
      <c r="AY378" s="7"/>
      <c r="AZ378" s="2"/>
      <c r="BB378" s="2"/>
      <c r="BC378" s="2"/>
      <c r="BD378" s="2"/>
      <c r="BE378" s="2"/>
      <c r="BG378" s="2"/>
      <c r="BI378" s="2"/>
      <c r="BJ378" s="2"/>
      <c r="BK378" s="2"/>
      <c r="BL378" s="2"/>
      <c r="BM378" s="7"/>
      <c r="BN378" s="7"/>
      <c r="BO378" s="2"/>
      <c r="BP378" s="2"/>
      <c r="BR378" s="7"/>
      <c r="BT378" s="7"/>
      <c r="BV378" s="7"/>
      <c r="BX378" s="7"/>
      <c r="BY378" s="7"/>
      <c r="BZ378" s="7"/>
      <c r="CA378" s="7"/>
      <c r="CB378" s="7"/>
      <c r="CC378" s="7"/>
      <c r="CD378" s="7"/>
      <c r="CE378" s="7"/>
      <c r="CF378" s="7"/>
    </row>
    <row r="379" spans="43:84" x14ac:dyDescent="0.35">
      <c r="AQ379" s="2"/>
      <c r="AR379" s="2"/>
      <c r="AS379" s="2"/>
      <c r="AT379" s="2"/>
      <c r="AU379" s="7"/>
      <c r="AV379" s="2"/>
      <c r="AW379" s="7"/>
      <c r="AX379" s="7"/>
      <c r="AY379" s="7"/>
      <c r="AZ379" s="2"/>
      <c r="BB379" s="2"/>
      <c r="BC379" s="2"/>
      <c r="BD379" s="2"/>
      <c r="BE379" s="2"/>
      <c r="BG379" s="2"/>
      <c r="BI379" s="2"/>
      <c r="BJ379" s="2"/>
      <c r="BK379" s="2"/>
      <c r="BL379" s="2"/>
      <c r="BM379" s="7"/>
      <c r="BN379" s="7"/>
      <c r="BO379" s="2"/>
      <c r="BP379" s="2"/>
      <c r="BR379" s="7"/>
      <c r="BT379" s="7"/>
      <c r="BV379" s="7"/>
      <c r="BX379" s="7"/>
      <c r="BY379" s="7"/>
      <c r="BZ379" s="7"/>
      <c r="CA379" s="7"/>
      <c r="CB379" s="7"/>
      <c r="CC379" s="7"/>
      <c r="CD379" s="7"/>
      <c r="CE379" s="7"/>
      <c r="CF379" s="7"/>
    </row>
    <row r="380" spans="43:84" x14ac:dyDescent="0.35">
      <c r="AQ380" s="2"/>
      <c r="AR380" s="2"/>
      <c r="AS380" s="2"/>
      <c r="AT380" s="2"/>
      <c r="AU380" s="7"/>
      <c r="AV380" s="2"/>
      <c r="AW380" s="7"/>
      <c r="AX380" s="7"/>
      <c r="AY380" s="7"/>
      <c r="AZ380" s="2"/>
      <c r="BB380" s="2"/>
      <c r="BC380" s="2"/>
      <c r="BD380" s="2"/>
      <c r="BE380" s="2"/>
      <c r="BG380" s="2"/>
      <c r="BI380" s="2"/>
      <c r="BJ380" s="2"/>
      <c r="BK380" s="2"/>
      <c r="BL380" s="2"/>
      <c r="BM380" s="7"/>
      <c r="BN380" s="7"/>
      <c r="BO380" s="2"/>
      <c r="BP380" s="2"/>
      <c r="BR380" s="7"/>
      <c r="BT380" s="7"/>
      <c r="BV380" s="7"/>
      <c r="BX380" s="7"/>
      <c r="BY380" s="7"/>
      <c r="BZ380" s="7"/>
      <c r="CA380" s="7"/>
      <c r="CB380" s="7"/>
      <c r="CC380" s="7"/>
      <c r="CD380" s="7"/>
      <c r="CE380" s="7"/>
      <c r="CF380" s="7"/>
    </row>
    <row r="381" spans="43:84" x14ac:dyDescent="0.35">
      <c r="AQ381" s="2"/>
      <c r="AR381" s="2"/>
      <c r="AS381" s="2"/>
      <c r="AT381" s="2"/>
      <c r="AU381" s="7"/>
      <c r="AV381" s="2"/>
      <c r="AW381" s="7"/>
      <c r="AX381" s="7"/>
      <c r="AY381" s="7"/>
      <c r="AZ381" s="2"/>
      <c r="BB381" s="2"/>
      <c r="BC381" s="2"/>
      <c r="BD381" s="2"/>
      <c r="BE381" s="2"/>
      <c r="BG381" s="2"/>
      <c r="BI381" s="2"/>
      <c r="BJ381" s="2"/>
      <c r="BK381" s="2"/>
      <c r="BL381" s="2"/>
      <c r="BM381" s="7"/>
      <c r="BN381" s="7"/>
      <c r="BO381" s="2"/>
      <c r="BP381" s="2"/>
      <c r="BR381" s="7"/>
      <c r="BT381" s="7"/>
      <c r="BV381" s="7"/>
      <c r="BX381" s="7"/>
      <c r="BY381" s="7"/>
      <c r="BZ381" s="7"/>
      <c r="CA381" s="7"/>
      <c r="CB381" s="7"/>
      <c r="CC381" s="7"/>
      <c r="CD381" s="7"/>
      <c r="CE381" s="7"/>
      <c r="CF381" s="7"/>
    </row>
    <row r="382" spans="43:84" x14ac:dyDescent="0.35">
      <c r="AQ382" s="2"/>
      <c r="AR382" s="2"/>
      <c r="AS382" s="2"/>
      <c r="AT382" s="2"/>
      <c r="AU382" s="7"/>
      <c r="AV382" s="2"/>
      <c r="AW382" s="7"/>
      <c r="AX382" s="7"/>
      <c r="AY382" s="7"/>
      <c r="AZ382" s="2"/>
      <c r="BB382" s="2"/>
      <c r="BC382" s="2"/>
      <c r="BD382" s="2"/>
      <c r="BE382" s="2"/>
      <c r="BG382" s="2"/>
      <c r="BI382" s="2"/>
      <c r="BJ382" s="2"/>
      <c r="BK382" s="2"/>
      <c r="BL382" s="2"/>
      <c r="BM382" s="7"/>
      <c r="BN382" s="7"/>
      <c r="BO382" s="2"/>
      <c r="BP382" s="2"/>
      <c r="BR382" s="7"/>
      <c r="BT382" s="7"/>
      <c r="BV382" s="7"/>
      <c r="BX382" s="7"/>
      <c r="BY382" s="7"/>
      <c r="BZ382" s="7"/>
      <c r="CA382" s="7"/>
      <c r="CB382" s="7"/>
      <c r="CC382" s="7"/>
      <c r="CD382" s="7"/>
      <c r="CE382" s="7"/>
      <c r="CF382" s="7"/>
    </row>
    <row r="383" spans="43:84" x14ac:dyDescent="0.35">
      <c r="AQ383" s="2"/>
      <c r="AR383" s="2"/>
      <c r="AS383" s="2"/>
      <c r="AT383" s="2"/>
      <c r="AU383" s="7"/>
      <c r="AV383" s="2"/>
      <c r="AW383" s="7"/>
      <c r="AX383" s="7"/>
      <c r="AY383" s="7"/>
      <c r="AZ383" s="2"/>
      <c r="BB383" s="2"/>
      <c r="BC383" s="2"/>
      <c r="BD383" s="2"/>
      <c r="BE383" s="2"/>
      <c r="BG383" s="2"/>
      <c r="BI383" s="2"/>
      <c r="BJ383" s="2"/>
      <c r="BK383" s="2"/>
      <c r="BL383" s="2"/>
      <c r="BM383" s="7"/>
      <c r="BN383" s="7"/>
      <c r="BO383" s="2"/>
      <c r="BP383" s="2"/>
      <c r="BR383" s="7"/>
      <c r="BT383" s="7"/>
      <c r="BV383" s="7"/>
      <c r="BX383" s="7"/>
      <c r="BY383" s="7"/>
      <c r="BZ383" s="7"/>
      <c r="CA383" s="7"/>
      <c r="CB383" s="7"/>
      <c r="CC383" s="7"/>
      <c r="CD383" s="7"/>
      <c r="CE383" s="7"/>
      <c r="CF383" s="7"/>
    </row>
    <row r="384" spans="43:84" x14ac:dyDescent="0.35">
      <c r="AQ384" s="2"/>
      <c r="AR384" s="2"/>
      <c r="AS384" s="2"/>
      <c r="AT384" s="2"/>
      <c r="AU384" s="7"/>
      <c r="AV384" s="2"/>
      <c r="AW384" s="7"/>
      <c r="AX384" s="7"/>
      <c r="AY384" s="7"/>
      <c r="AZ384" s="2"/>
      <c r="BB384" s="2"/>
      <c r="BC384" s="2"/>
      <c r="BD384" s="2"/>
      <c r="BE384" s="2"/>
      <c r="BG384" s="2"/>
      <c r="BI384" s="2"/>
      <c r="BJ384" s="2"/>
      <c r="BK384" s="2"/>
      <c r="BL384" s="2"/>
      <c r="BM384" s="7"/>
      <c r="BN384" s="7"/>
      <c r="BO384" s="2"/>
      <c r="BP384" s="2"/>
      <c r="BR384" s="7"/>
      <c r="BT384" s="7"/>
      <c r="BV384" s="7"/>
      <c r="BX384" s="7"/>
      <c r="BY384" s="7"/>
      <c r="BZ384" s="7"/>
      <c r="CA384" s="7"/>
      <c r="CB384" s="7"/>
      <c r="CC384" s="7"/>
      <c r="CD384" s="7"/>
      <c r="CE384" s="7"/>
      <c r="CF384" s="7"/>
    </row>
    <row r="385" spans="43:84" x14ac:dyDescent="0.35">
      <c r="AQ385" s="2"/>
      <c r="AR385" s="2"/>
      <c r="AS385" s="2"/>
      <c r="AT385" s="2"/>
      <c r="AU385" s="7"/>
      <c r="AV385" s="2"/>
      <c r="AW385" s="7"/>
      <c r="AX385" s="7"/>
      <c r="AY385" s="7"/>
      <c r="AZ385" s="2"/>
      <c r="BB385" s="2"/>
      <c r="BC385" s="2"/>
      <c r="BD385" s="2"/>
      <c r="BE385" s="2"/>
      <c r="BG385" s="2"/>
      <c r="BI385" s="2"/>
      <c r="BJ385" s="2"/>
      <c r="BK385" s="2"/>
      <c r="BL385" s="2"/>
      <c r="BM385" s="7"/>
      <c r="BN385" s="7"/>
      <c r="BO385" s="2"/>
      <c r="BP385" s="2"/>
      <c r="BR385" s="7"/>
      <c r="BT385" s="7"/>
      <c r="BV385" s="7"/>
      <c r="BX385" s="7"/>
      <c r="BY385" s="7"/>
      <c r="BZ385" s="7"/>
      <c r="CA385" s="7"/>
      <c r="CB385" s="7"/>
      <c r="CC385" s="7"/>
      <c r="CD385" s="7"/>
      <c r="CE385" s="7"/>
      <c r="CF385" s="7"/>
    </row>
    <row r="386" spans="43:84" x14ac:dyDescent="0.35">
      <c r="AQ386" s="2"/>
      <c r="AR386" s="2"/>
      <c r="AS386" s="2"/>
      <c r="AT386" s="2"/>
      <c r="AU386" s="7"/>
      <c r="AV386" s="2"/>
      <c r="AW386" s="7"/>
      <c r="AX386" s="7"/>
      <c r="AY386" s="7"/>
      <c r="AZ386" s="2"/>
      <c r="BB386" s="2"/>
      <c r="BC386" s="2"/>
      <c r="BD386" s="2"/>
      <c r="BE386" s="2"/>
      <c r="BG386" s="2"/>
      <c r="BI386" s="2"/>
      <c r="BJ386" s="2"/>
      <c r="BK386" s="2"/>
      <c r="BL386" s="2"/>
      <c r="BM386" s="7"/>
      <c r="BN386" s="7"/>
      <c r="BO386" s="2"/>
      <c r="BP386" s="2"/>
      <c r="BR386" s="7"/>
      <c r="BT386" s="7"/>
      <c r="BV386" s="7"/>
      <c r="BX386" s="7"/>
      <c r="BY386" s="7"/>
      <c r="BZ386" s="7"/>
      <c r="CA386" s="7"/>
      <c r="CB386" s="7"/>
      <c r="CC386" s="7"/>
      <c r="CD386" s="7"/>
      <c r="CE386" s="7"/>
      <c r="CF386" s="7"/>
    </row>
    <row r="387" spans="43:84" x14ac:dyDescent="0.35">
      <c r="AQ387" s="2"/>
      <c r="AR387" s="2"/>
      <c r="AS387" s="2"/>
      <c r="AT387" s="2"/>
      <c r="AU387" s="7"/>
      <c r="AV387" s="2"/>
      <c r="AW387" s="7"/>
      <c r="AX387" s="7"/>
      <c r="AY387" s="7"/>
      <c r="AZ387" s="2"/>
      <c r="BB387" s="2"/>
      <c r="BC387" s="2"/>
      <c r="BD387" s="2"/>
      <c r="BE387" s="2"/>
      <c r="BG387" s="2"/>
      <c r="BI387" s="2"/>
      <c r="BJ387" s="2"/>
      <c r="BK387" s="2"/>
      <c r="BL387" s="2"/>
      <c r="BM387" s="7"/>
      <c r="BN387" s="7"/>
      <c r="BO387" s="2"/>
      <c r="BP387" s="2"/>
      <c r="BR387" s="7"/>
      <c r="BT387" s="7"/>
      <c r="BV387" s="7"/>
      <c r="BX387" s="7"/>
      <c r="BY387" s="7"/>
      <c r="BZ387" s="7"/>
      <c r="CA387" s="7"/>
      <c r="CB387" s="7"/>
      <c r="CC387" s="7"/>
      <c r="CD387" s="7"/>
      <c r="CE387" s="7"/>
      <c r="CF387" s="7"/>
    </row>
    <row r="388" spans="43:84" x14ac:dyDescent="0.35">
      <c r="AQ388" s="2"/>
      <c r="AR388" s="2"/>
      <c r="AS388" s="2"/>
      <c r="AT388" s="2"/>
      <c r="AU388" s="7"/>
      <c r="AV388" s="2"/>
      <c r="AW388" s="7"/>
      <c r="AX388" s="7"/>
      <c r="AY388" s="7"/>
      <c r="AZ388" s="2"/>
      <c r="BB388" s="2"/>
      <c r="BC388" s="2"/>
      <c r="BD388" s="2"/>
      <c r="BE388" s="2"/>
      <c r="BG388" s="2"/>
      <c r="BI388" s="2"/>
      <c r="BJ388" s="2"/>
      <c r="BK388" s="2"/>
      <c r="BL388" s="2"/>
      <c r="BM388" s="7"/>
      <c r="BN388" s="7"/>
      <c r="BO388" s="2"/>
      <c r="BP388" s="2"/>
      <c r="BR388" s="7"/>
      <c r="BT388" s="7"/>
      <c r="BV388" s="7"/>
      <c r="BX388" s="7"/>
      <c r="BY388" s="7"/>
      <c r="BZ388" s="7"/>
      <c r="CA388" s="7"/>
      <c r="CB388" s="7"/>
      <c r="CC388" s="7"/>
      <c r="CD388" s="7"/>
      <c r="CE388" s="7"/>
      <c r="CF388" s="7"/>
    </row>
    <row r="389" spans="43:84" x14ac:dyDescent="0.35">
      <c r="AQ389" s="2"/>
      <c r="AR389" s="2"/>
      <c r="AS389" s="2"/>
      <c r="AT389" s="2"/>
      <c r="AU389" s="7"/>
      <c r="AV389" s="2"/>
      <c r="AW389" s="7"/>
      <c r="AX389" s="7"/>
      <c r="AY389" s="7"/>
      <c r="AZ389" s="2"/>
      <c r="BB389" s="2"/>
      <c r="BC389" s="2"/>
      <c r="BD389" s="2"/>
      <c r="BE389" s="2"/>
      <c r="BG389" s="2"/>
      <c r="BI389" s="2"/>
      <c r="BJ389" s="2"/>
      <c r="BK389" s="2"/>
      <c r="BL389" s="2"/>
      <c r="BM389" s="7"/>
      <c r="BN389" s="7"/>
      <c r="BO389" s="2"/>
      <c r="BP389" s="2"/>
      <c r="BR389" s="7"/>
      <c r="BT389" s="7"/>
      <c r="BV389" s="7"/>
      <c r="BX389" s="7"/>
      <c r="BY389" s="7"/>
      <c r="BZ389" s="7"/>
      <c r="CA389" s="7"/>
      <c r="CB389" s="7"/>
      <c r="CC389" s="7"/>
      <c r="CD389" s="7"/>
      <c r="CE389" s="7"/>
      <c r="CF389" s="7"/>
    </row>
    <row r="390" spans="43:84" x14ac:dyDescent="0.35">
      <c r="AQ390" s="2"/>
      <c r="AR390" s="2"/>
      <c r="AS390" s="2"/>
      <c r="AT390" s="2"/>
      <c r="AU390" s="7"/>
      <c r="AV390" s="2"/>
      <c r="AW390" s="7"/>
      <c r="AX390" s="7"/>
      <c r="AY390" s="7"/>
      <c r="AZ390" s="2"/>
      <c r="BB390" s="2"/>
      <c r="BC390" s="2"/>
      <c r="BD390" s="2"/>
      <c r="BE390" s="2"/>
      <c r="BG390" s="2"/>
      <c r="BI390" s="2"/>
      <c r="BJ390" s="2"/>
      <c r="BK390" s="2"/>
      <c r="BL390" s="2"/>
      <c r="BM390" s="7"/>
      <c r="BN390" s="7"/>
      <c r="BO390" s="2"/>
      <c r="BP390" s="2"/>
      <c r="BR390" s="7"/>
      <c r="BT390" s="7"/>
      <c r="BV390" s="7"/>
      <c r="BX390" s="7"/>
      <c r="BY390" s="7"/>
      <c r="BZ390" s="7"/>
      <c r="CA390" s="7"/>
      <c r="CB390" s="7"/>
      <c r="CC390" s="7"/>
      <c r="CD390" s="7"/>
      <c r="CE390" s="7"/>
      <c r="CF390" s="7"/>
    </row>
    <row r="391" spans="43:84" x14ac:dyDescent="0.35">
      <c r="AQ391" s="2"/>
      <c r="AR391" s="2"/>
      <c r="AS391" s="2"/>
      <c r="AT391" s="2"/>
      <c r="AU391" s="7"/>
      <c r="AV391" s="2"/>
      <c r="AW391" s="7"/>
      <c r="AX391" s="7"/>
      <c r="AY391" s="7"/>
      <c r="AZ391" s="2"/>
      <c r="BB391" s="2"/>
      <c r="BC391" s="2"/>
      <c r="BD391" s="2"/>
      <c r="BE391" s="2"/>
      <c r="BG391" s="2"/>
      <c r="BI391" s="2"/>
      <c r="BJ391" s="2"/>
      <c r="BK391" s="2"/>
      <c r="BL391" s="2"/>
      <c r="BM391" s="7"/>
      <c r="BN391" s="7"/>
      <c r="BO391" s="2"/>
      <c r="BP391" s="2"/>
      <c r="BR391" s="7"/>
      <c r="BT391" s="7"/>
      <c r="BV391" s="7"/>
      <c r="BX391" s="7"/>
      <c r="BY391" s="7"/>
      <c r="BZ391" s="7"/>
      <c r="CA391" s="7"/>
      <c r="CB391" s="7"/>
      <c r="CC391" s="7"/>
      <c r="CD391" s="7"/>
      <c r="CE391" s="7"/>
      <c r="CF391" s="7"/>
    </row>
    <row r="392" spans="43:84" x14ac:dyDescent="0.35">
      <c r="AQ392" s="2"/>
      <c r="AR392" s="2"/>
      <c r="AS392" s="2"/>
      <c r="AT392" s="2"/>
      <c r="AU392" s="7"/>
      <c r="AV392" s="2"/>
      <c r="AW392" s="7"/>
      <c r="AX392" s="7"/>
      <c r="AY392" s="7"/>
      <c r="AZ392" s="2"/>
      <c r="BB392" s="2"/>
      <c r="BC392" s="2"/>
      <c r="BD392" s="2"/>
      <c r="BE392" s="2"/>
      <c r="BG392" s="2"/>
      <c r="BI392" s="2"/>
      <c r="BJ392" s="2"/>
      <c r="BK392" s="2"/>
      <c r="BL392" s="2"/>
      <c r="BM392" s="7"/>
      <c r="BN392" s="7"/>
      <c r="BO392" s="2"/>
      <c r="BP392" s="2"/>
      <c r="BR392" s="7"/>
      <c r="BT392" s="7"/>
      <c r="BV392" s="7"/>
      <c r="BX392" s="7"/>
      <c r="BY392" s="7"/>
      <c r="BZ392" s="7"/>
      <c r="CA392" s="7"/>
      <c r="CB392" s="7"/>
      <c r="CC392" s="7"/>
      <c r="CD392" s="7"/>
      <c r="CE392" s="7"/>
      <c r="CF392" s="7"/>
    </row>
    <row r="393" spans="43:84" x14ac:dyDescent="0.35">
      <c r="AQ393" s="2"/>
      <c r="AR393" s="2"/>
      <c r="AS393" s="2"/>
      <c r="AT393" s="2"/>
      <c r="AU393" s="7"/>
      <c r="AV393" s="2"/>
      <c r="AW393" s="7"/>
      <c r="AX393" s="7"/>
      <c r="AY393" s="7"/>
      <c r="AZ393" s="2"/>
      <c r="BB393" s="2"/>
      <c r="BC393" s="2"/>
      <c r="BD393" s="2"/>
      <c r="BE393" s="2"/>
      <c r="BG393" s="2"/>
      <c r="BI393" s="2"/>
      <c r="BJ393" s="2"/>
      <c r="BK393" s="2"/>
      <c r="BL393" s="2"/>
      <c r="BM393" s="7"/>
      <c r="BN393" s="7"/>
      <c r="BO393" s="2"/>
      <c r="BP393" s="2"/>
      <c r="BR393" s="7"/>
      <c r="BT393" s="7"/>
      <c r="BV393" s="7"/>
      <c r="BX393" s="7"/>
      <c r="BY393" s="7"/>
      <c r="BZ393" s="7"/>
      <c r="CA393" s="7"/>
      <c r="CB393" s="7"/>
      <c r="CC393" s="7"/>
      <c r="CD393" s="7"/>
      <c r="CE393" s="7"/>
      <c r="CF393" s="7"/>
    </row>
    <row r="394" spans="43:84" x14ac:dyDescent="0.35">
      <c r="AQ394" s="2"/>
      <c r="AR394" s="2"/>
      <c r="AS394" s="2"/>
      <c r="AT394" s="2"/>
      <c r="AU394" s="7"/>
      <c r="AV394" s="2"/>
      <c r="AW394" s="7"/>
      <c r="AX394" s="7"/>
      <c r="AY394" s="7"/>
      <c r="AZ394" s="2"/>
      <c r="BB394" s="2"/>
      <c r="BC394" s="2"/>
      <c r="BD394" s="2"/>
      <c r="BE394" s="2"/>
      <c r="BG394" s="2"/>
      <c r="BI394" s="2"/>
      <c r="BJ394" s="2"/>
      <c r="BK394" s="2"/>
      <c r="BL394" s="2"/>
      <c r="BM394" s="7"/>
      <c r="BN394" s="7"/>
      <c r="BO394" s="2"/>
      <c r="BP394" s="2"/>
      <c r="BR394" s="7"/>
      <c r="BT394" s="7"/>
      <c r="BV394" s="7"/>
      <c r="BX394" s="7"/>
      <c r="BY394" s="7"/>
      <c r="BZ394" s="7"/>
      <c r="CA394" s="7"/>
      <c r="CB394" s="7"/>
      <c r="CC394" s="7"/>
      <c r="CD394" s="7"/>
      <c r="CE394" s="7"/>
      <c r="CF394" s="7"/>
    </row>
    <row r="395" spans="43:84" x14ac:dyDescent="0.35">
      <c r="AQ395" s="2"/>
      <c r="AR395" s="2"/>
      <c r="AS395" s="2"/>
      <c r="AT395" s="2"/>
      <c r="AU395" s="7"/>
      <c r="AV395" s="2"/>
      <c r="AW395" s="7"/>
      <c r="AX395" s="7"/>
      <c r="AY395" s="7"/>
      <c r="AZ395" s="2"/>
      <c r="BB395" s="2"/>
      <c r="BC395" s="2"/>
      <c r="BD395" s="2"/>
      <c r="BE395" s="2"/>
      <c r="BG395" s="2"/>
      <c r="BI395" s="2"/>
      <c r="BJ395" s="2"/>
      <c r="BK395" s="2"/>
      <c r="BL395" s="2"/>
      <c r="BM395" s="7"/>
      <c r="BN395" s="7"/>
      <c r="BO395" s="2"/>
      <c r="BP395" s="2"/>
      <c r="BR395" s="7"/>
      <c r="BT395" s="7"/>
      <c r="BV395" s="7"/>
      <c r="BX395" s="7"/>
      <c r="BY395" s="7"/>
      <c r="BZ395" s="7"/>
      <c r="CA395" s="7"/>
      <c r="CB395" s="7"/>
      <c r="CC395" s="7"/>
      <c r="CD395" s="7"/>
      <c r="CE395" s="7"/>
      <c r="CF395" s="7"/>
    </row>
    <row r="396" spans="43:84" x14ac:dyDescent="0.35">
      <c r="AQ396" s="2"/>
      <c r="AR396" s="2"/>
      <c r="AS396" s="2"/>
      <c r="AT396" s="2"/>
      <c r="AU396" s="7"/>
      <c r="AV396" s="2"/>
      <c r="AW396" s="7"/>
      <c r="AX396" s="7"/>
      <c r="AY396" s="7"/>
      <c r="AZ396" s="2"/>
      <c r="BB396" s="2"/>
      <c r="BC396" s="2"/>
      <c r="BD396" s="2"/>
      <c r="BE396" s="2"/>
      <c r="BG396" s="2"/>
      <c r="BI396" s="2"/>
      <c r="BJ396" s="2"/>
      <c r="BK396" s="2"/>
      <c r="BL396" s="2"/>
      <c r="BM396" s="7"/>
      <c r="BN396" s="7"/>
      <c r="BO396" s="2"/>
      <c r="BP396" s="2"/>
      <c r="BR396" s="7"/>
      <c r="BT396" s="7"/>
      <c r="BV396" s="7"/>
      <c r="BX396" s="7"/>
      <c r="BY396" s="7"/>
      <c r="BZ396" s="7"/>
      <c r="CA396" s="7"/>
      <c r="CB396" s="7"/>
      <c r="CC396" s="7"/>
      <c r="CD396" s="7"/>
      <c r="CE396" s="7"/>
      <c r="CF396" s="7"/>
    </row>
    <row r="397" spans="43:84" x14ac:dyDescent="0.35">
      <c r="AQ397" s="2"/>
      <c r="AR397" s="2"/>
      <c r="AS397" s="2"/>
      <c r="AT397" s="2"/>
      <c r="AU397" s="7"/>
      <c r="AV397" s="2"/>
      <c r="AW397" s="7"/>
      <c r="AX397" s="7"/>
      <c r="AY397" s="7"/>
      <c r="AZ397" s="2"/>
      <c r="BB397" s="2"/>
      <c r="BC397" s="2"/>
      <c r="BD397" s="2"/>
      <c r="BE397" s="2"/>
      <c r="BG397" s="2"/>
      <c r="BI397" s="2"/>
      <c r="BJ397" s="2"/>
      <c r="BK397" s="2"/>
      <c r="BL397" s="2"/>
      <c r="BM397" s="7"/>
      <c r="BN397" s="7"/>
      <c r="BO397" s="2"/>
      <c r="BP397" s="2"/>
      <c r="BR397" s="7"/>
      <c r="BT397" s="7"/>
      <c r="BV397" s="7"/>
      <c r="BX397" s="7"/>
      <c r="BY397" s="7"/>
      <c r="BZ397" s="7"/>
      <c r="CA397" s="7"/>
      <c r="CB397" s="7"/>
      <c r="CC397" s="7"/>
      <c r="CD397" s="7"/>
      <c r="CE397" s="7"/>
      <c r="CF397" s="7"/>
    </row>
    <row r="398" spans="43:84" x14ac:dyDescent="0.35">
      <c r="AQ398" s="2"/>
      <c r="AR398" s="2"/>
      <c r="AS398" s="2"/>
      <c r="AT398" s="2"/>
      <c r="AU398" s="7"/>
      <c r="AV398" s="2"/>
      <c r="AW398" s="7"/>
      <c r="AX398" s="7"/>
      <c r="AY398" s="7"/>
      <c r="AZ398" s="2"/>
      <c r="BB398" s="2"/>
      <c r="BC398" s="2"/>
      <c r="BD398" s="2"/>
      <c r="BE398" s="2"/>
      <c r="BG398" s="2"/>
      <c r="BI398" s="2"/>
      <c r="BJ398" s="2"/>
      <c r="BK398" s="2"/>
      <c r="BL398" s="2"/>
      <c r="BM398" s="7"/>
      <c r="BN398" s="7"/>
      <c r="BO398" s="2"/>
      <c r="BP398" s="2"/>
      <c r="BR398" s="7"/>
      <c r="BT398" s="7"/>
      <c r="BV398" s="7"/>
      <c r="BX398" s="7"/>
      <c r="BY398" s="7"/>
      <c r="BZ398" s="7"/>
      <c r="CA398" s="7"/>
      <c r="CB398" s="7"/>
      <c r="CC398" s="7"/>
      <c r="CD398" s="7"/>
      <c r="CE398" s="7"/>
      <c r="CF398" s="7"/>
    </row>
    <row r="399" spans="43:84" x14ac:dyDescent="0.35">
      <c r="AQ399" s="2"/>
      <c r="AR399" s="2"/>
      <c r="AS399" s="2"/>
      <c r="AT399" s="2"/>
      <c r="AU399" s="7"/>
      <c r="AV399" s="2"/>
      <c r="AW399" s="7"/>
      <c r="AX399" s="7"/>
      <c r="AY399" s="7"/>
      <c r="AZ399" s="2"/>
      <c r="BB399" s="2"/>
      <c r="BC399" s="2"/>
      <c r="BD399" s="2"/>
      <c r="BE399" s="2"/>
      <c r="BG399" s="2"/>
      <c r="BI399" s="2"/>
      <c r="BJ399" s="2"/>
      <c r="BK399" s="2"/>
      <c r="BL399" s="2"/>
      <c r="BM399" s="7"/>
      <c r="BN399" s="7"/>
      <c r="BO399" s="2"/>
      <c r="BP399" s="2"/>
      <c r="BR399" s="7"/>
      <c r="BT399" s="7"/>
      <c r="BV399" s="7"/>
      <c r="BX399" s="7"/>
      <c r="BY399" s="7"/>
      <c r="BZ399" s="7"/>
      <c r="CA399" s="7"/>
      <c r="CB399" s="7"/>
      <c r="CC399" s="7"/>
      <c r="CD399" s="7"/>
      <c r="CE399" s="7"/>
      <c r="CF399" s="7"/>
    </row>
    <row r="400" spans="43:84" x14ac:dyDescent="0.35">
      <c r="AQ400" s="2"/>
      <c r="AR400" s="2"/>
      <c r="AS400" s="2"/>
      <c r="AT400" s="2"/>
      <c r="AU400" s="7"/>
      <c r="AV400" s="2"/>
      <c r="AW400" s="7"/>
      <c r="AX400" s="7"/>
      <c r="AY400" s="7"/>
      <c r="AZ400" s="2"/>
      <c r="BB400" s="2"/>
      <c r="BC400" s="2"/>
      <c r="BD400" s="2"/>
      <c r="BE400" s="2"/>
      <c r="BG400" s="2"/>
      <c r="BI400" s="2"/>
      <c r="BJ400" s="2"/>
      <c r="BK400" s="2"/>
      <c r="BL400" s="2"/>
      <c r="BM400" s="7"/>
      <c r="BN400" s="7"/>
      <c r="BO400" s="2"/>
      <c r="BP400" s="2"/>
      <c r="BR400" s="7"/>
      <c r="BT400" s="7"/>
      <c r="BV400" s="7"/>
      <c r="BX400" s="7"/>
      <c r="BY400" s="7"/>
      <c r="BZ400" s="7"/>
      <c r="CA400" s="7"/>
      <c r="CB400" s="7"/>
      <c r="CC400" s="7"/>
      <c r="CD400" s="7"/>
      <c r="CE400" s="7"/>
      <c r="CF400" s="7"/>
    </row>
    <row r="401" spans="43:84" x14ac:dyDescent="0.35">
      <c r="AQ401" s="2"/>
      <c r="AR401" s="2"/>
      <c r="AS401" s="2"/>
      <c r="AT401" s="2"/>
      <c r="AU401" s="7"/>
      <c r="AV401" s="2"/>
      <c r="AW401" s="7"/>
      <c r="AX401" s="7"/>
      <c r="AY401" s="7"/>
      <c r="AZ401" s="2"/>
      <c r="BB401" s="2"/>
      <c r="BC401" s="2"/>
      <c r="BD401" s="2"/>
      <c r="BE401" s="2"/>
      <c r="BG401" s="2"/>
      <c r="BI401" s="2"/>
      <c r="BJ401" s="2"/>
      <c r="BK401" s="2"/>
      <c r="BL401" s="2"/>
      <c r="BM401" s="7"/>
      <c r="BN401" s="7"/>
      <c r="BO401" s="2"/>
      <c r="BP401" s="2"/>
      <c r="BR401" s="7"/>
      <c r="BT401" s="7"/>
      <c r="BV401" s="7"/>
      <c r="BX401" s="7"/>
      <c r="BY401" s="7"/>
      <c r="BZ401" s="7"/>
      <c r="CA401" s="7"/>
      <c r="CB401" s="7"/>
      <c r="CC401" s="7"/>
      <c r="CD401" s="7"/>
      <c r="CE401" s="7"/>
      <c r="CF401" s="7"/>
    </row>
    <row r="402" spans="43:84" x14ac:dyDescent="0.35">
      <c r="AQ402" s="2"/>
      <c r="AR402" s="2"/>
      <c r="AS402" s="2"/>
      <c r="AT402" s="2"/>
      <c r="AU402" s="7"/>
      <c r="AV402" s="2"/>
      <c r="AW402" s="7"/>
      <c r="AX402" s="7"/>
      <c r="AY402" s="7"/>
      <c r="AZ402" s="2"/>
      <c r="BB402" s="2"/>
      <c r="BC402" s="2"/>
      <c r="BD402" s="2"/>
      <c r="BE402" s="2"/>
      <c r="BG402" s="2"/>
      <c r="BI402" s="2"/>
      <c r="BJ402" s="2"/>
      <c r="BK402" s="2"/>
      <c r="BL402" s="2"/>
      <c r="BM402" s="7"/>
      <c r="BN402" s="7"/>
      <c r="BO402" s="2"/>
      <c r="BP402" s="2"/>
      <c r="BR402" s="7"/>
      <c r="BT402" s="7"/>
      <c r="BV402" s="7"/>
      <c r="BX402" s="7"/>
      <c r="BY402" s="7"/>
      <c r="BZ402" s="7"/>
      <c r="CA402" s="7"/>
      <c r="CB402" s="7"/>
      <c r="CC402" s="7"/>
      <c r="CD402" s="7"/>
      <c r="CE402" s="7"/>
      <c r="CF402" s="7"/>
    </row>
    <row r="403" spans="43:84" x14ac:dyDescent="0.35">
      <c r="AQ403" s="2"/>
      <c r="AR403" s="2"/>
      <c r="AS403" s="2"/>
      <c r="AT403" s="2"/>
      <c r="AU403" s="7"/>
      <c r="AV403" s="2"/>
      <c r="AW403" s="7"/>
      <c r="AX403" s="7"/>
      <c r="AY403" s="7"/>
      <c r="AZ403" s="2"/>
      <c r="BB403" s="2"/>
      <c r="BC403" s="2"/>
      <c r="BD403" s="2"/>
      <c r="BE403" s="2"/>
      <c r="BG403" s="2"/>
      <c r="BI403" s="2"/>
      <c r="BJ403" s="2"/>
      <c r="BK403" s="2"/>
      <c r="BL403" s="2"/>
      <c r="BM403" s="7"/>
      <c r="BN403" s="7"/>
      <c r="BO403" s="2"/>
      <c r="BP403" s="2"/>
      <c r="BR403" s="7"/>
      <c r="BT403" s="7"/>
      <c r="BV403" s="7"/>
      <c r="BX403" s="7"/>
      <c r="BY403" s="7"/>
      <c r="BZ403" s="7"/>
      <c r="CA403" s="7"/>
      <c r="CB403" s="7"/>
      <c r="CC403" s="7"/>
      <c r="CD403" s="7"/>
      <c r="CE403" s="7"/>
      <c r="CF403" s="7"/>
    </row>
    <row r="404" spans="43:84" x14ac:dyDescent="0.35">
      <c r="AQ404" s="2"/>
      <c r="AR404" s="2"/>
      <c r="AS404" s="2"/>
      <c r="AT404" s="2"/>
      <c r="AU404" s="7"/>
      <c r="AV404" s="2"/>
      <c r="AW404" s="7"/>
      <c r="AX404" s="7"/>
      <c r="AY404" s="7"/>
      <c r="AZ404" s="2"/>
      <c r="BB404" s="2"/>
      <c r="BC404" s="2"/>
      <c r="BD404" s="2"/>
      <c r="BE404" s="2"/>
      <c r="BG404" s="2"/>
      <c r="BI404" s="2"/>
      <c r="BJ404" s="2"/>
      <c r="BK404" s="2"/>
      <c r="BL404" s="2"/>
      <c r="BM404" s="7"/>
      <c r="BN404" s="7"/>
      <c r="BO404" s="2"/>
      <c r="BP404" s="2"/>
      <c r="BR404" s="7"/>
      <c r="BT404" s="7"/>
      <c r="BV404" s="7"/>
      <c r="BX404" s="7"/>
      <c r="BY404" s="7"/>
      <c r="BZ404" s="7"/>
      <c r="CA404" s="7"/>
      <c r="CB404" s="7"/>
      <c r="CC404" s="7"/>
      <c r="CD404" s="7"/>
      <c r="CE404" s="7"/>
      <c r="CF404" s="7"/>
    </row>
    <row r="405" spans="43:84" x14ac:dyDescent="0.35">
      <c r="AQ405" s="2"/>
      <c r="AR405" s="2"/>
      <c r="AS405" s="2"/>
      <c r="AT405" s="2"/>
      <c r="AU405" s="7"/>
      <c r="AV405" s="2"/>
      <c r="AW405" s="7"/>
      <c r="AX405" s="7"/>
      <c r="AY405" s="7"/>
      <c r="AZ405" s="2"/>
      <c r="BB405" s="2"/>
      <c r="BC405" s="2"/>
      <c r="BD405" s="2"/>
      <c r="BE405" s="2"/>
      <c r="BG405" s="2"/>
      <c r="BI405" s="2"/>
      <c r="BJ405" s="2"/>
      <c r="BK405" s="2"/>
      <c r="BL405" s="2"/>
      <c r="BM405" s="7"/>
      <c r="BN405" s="7"/>
      <c r="BO405" s="2"/>
      <c r="BP405" s="2"/>
      <c r="BR405" s="7"/>
      <c r="BT405" s="7"/>
      <c r="BV405" s="7"/>
      <c r="BX405" s="7"/>
      <c r="BY405" s="7"/>
      <c r="BZ405" s="7"/>
      <c r="CA405" s="7"/>
      <c r="CB405" s="7"/>
      <c r="CC405" s="7"/>
      <c r="CD405" s="7"/>
      <c r="CE405" s="7"/>
      <c r="CF405" s="7"/>
    </row>
    <row r="406" spans="43:84" x14ac:dyDescent="0.35">
      <c r="AQ406" s="2"/>
      <c r="AR406" s="2"/>
      <c r="AS406" s="2"/>
      <c r="AT406" s="2"/>
      <c r="AU406" s="7"/>
      <c r="AV406" s="2"/>
      <c r="AW406" s="7"/>
      <c r="AX406" s="7"/>
      <c r="AY406" s="7"/>
      <c r="AZ406" s="2"/>
      <c r="BB406" s="2"/>
      <c r="BC406" s="2"/>
      <c r="BD406" s="2"/>
      <c r="BE406" s="2"/>
      <c r="BG406" s="2"/>
      <c r="BI406" s="2"/>
      <c r="BJ406" s="2"/>
      <c r="BK406" s="2"/>
      <c r="BL406" s="2"/>
      <c r="BM406" s="7"/>
      <c r="BN406" s="7"/>
      <c r="BO406" s="2"/>
      <c r="BP406" s="2"/>
      <c r="BR406" s="7"/>
      <c r="BT406" s="7"/>
      <c r="BV406" s="7"/>
      <c r="BX406" s="7"/>
      <c r="BY406" s="7"/>
      <c r="BZ406" s="7"/>
      <c r="CA406" s="7"/>
      <c r="CB406" s="7"/>
      <c r="CC406" s="7"/>
      <c r="CD406" s="7"/>
      <c r="CE406" s="7"/>
      <c r="CF406" s="7"/>
    </row>
    <row r="407" spans="43:84" x14ac:dyDescent="0.35">
      <c r="AQ407" s="2"/>
      <c r="AR407" s="2"/>
      <c r="AS407" s="2"/>
      <c r="AT407" s="2"/>
      <c r="AU407" s="7"/>
      <c r="AV407" s="2"/>
      <c r="AW407" s="7"/>
      <c r="AX407" s="7"/>
      <c r="AY407" s="7"/>
      <c r="AZ407" s="2"/>
      <c r="BB407" s="2"/>
      <c r="BC407" s="2"/>
      <c r="BD407" s="2"/>
      <c r="BE407" s="2"/>
      <c r="BG407" s="2"/>
      <c r="BI407" s="2"/>
      <c r="BJ407" s="2"/>
      <c r="BK407" s="2"/>
      <c r="BL407" s="2"/>
      <c r="BM407" s="7"/>
      <c r="BN407" s="7"/>
      <c r="BO407" s="2"/>
      <c r="BP407" s="2"/>
      <c r="BR407" s="7"/>
      <c r="BT407" s="7"/>
      <c r="BV407" s="7"/>
      <c r="BX407" s="7"/>
      <c r="BY407" s="7"/>
      <c r="BZ407" s="7"/>
      <c r="CA407" s="7"/>
      <c r="CB407" s="7"/>
      <c r="CC407" s="7"/>
      <c r="CD407" s="7"/>
      <c r="CE407" s="7"/>
      <c r="CF407" s="7"/>
    </row>
    <row r="408" spans="43:84" x14ac:dyDescent="0.35">
      <c r="AQ408" s="2"/>
      <c r="AR408" s="2"/>
      <c r="AS408" s="2"/>
      <c r="AT408" s="2"/>
      <c r="AU408" s="7"/>
      <c r="AV408" s="2"/>
      <c r="AW408" s="7"/>
      <c r="AX408" s="7"/>
      <c r="AY408" s="7"/>
      <c r="AZ408" s="2"/>
      <c r="BB408" s="2"/>
      <c r="BC408" s="2"/>
      <c r="BD408" s="2"/>
      <c r="BE408" s="2"/>
      <c r="BG408" s="2"/>
      <c r="BI408" s="2"/>
      <c r="BJ408" s="2"/>
      <c r="BK408" s="2"/>
      <c r="BL408" s="2"/>
      <c r="BM408" s="7"/>
      <c r="BN408" s="7"/>
      <c r="BO408" s="2"/>
      <c r="BP408" s="2"/>
      <c r="BR408" s="7"/>
      <c r="BT408" s="7"/>
      <c r="BV408" s="7"/>
      <c r="BX408" s="7"/>
      <c r="BY408" s="7"/>
      <c r="BZ408" s="7"/>
      <c r="CA408" s="7"/>
      <c r="CB408" s="7"/>
      <c r="CC408" s="7"/>
      <c r="CD408" s="7"/>
      <c r="CE408" s="7"/>
      <c r="CF408" s="7"/>
    </row>
    <row r="409" spans="43:84" x14ac:dyDescent="0.35">
      <c r="AQ409" s="2"/>
      <c r="AR409" s="2"/>
      <c r="AS409" s="2"/>
      <c r="AT409" s="2"/>
      <c r="AU409" s="7"/>
      <c r="AV409" s="2"/>
      <c r="AW409" s="7"/>
      <c r="AX409" s="7"/>
      <c r="AY409" s="7"/>
      <c r="AZ409" s="2"/>
      <c r="BB409" s="2"/>
      <c r="BC409" s="2"/>
      <c r="BD409" s="2"/>
      <c r="BE409" s="2"/>
      <c r="BG409" s="2"/>
      <c r="BI409" s="2"/>
      <c r="BJ409" s="2"/>
      <c r="BK409" s="2"/>
      <c r="BL409" s="2"/>
      <c r="BM409" s="7"/>
      <c r="BN409" s="7"/>
      <c r="BO409" s="2"/>
      <c r="BP409" s="2"/>
      <c r="BR409" s="7"/>
      <c r="BT409" s="7"/>
      <c r="BV409" s="7"/>
      <c r="BX409" s="7"/>
      <c r="BY409" s="7"/>
      <c r="BZ409" s="7"/>
      <c r="CA409" s="7"/>
      <c r="CB409" s="7"/>
      <c r="CC409" s="7"/>
      <c r="CD409" s="7"/>
      <c r="CE409" s="7"/>
      <c r="CF409" s="7"/>
    </row>
    <row r="410" spans="43:84" x14ac:dyDescent="0.35">
      <c r="AQ410" s="2"/>
      <c r="AR410" s="2"/>
      <c r="AS410" s="2"/>
      <c r="AT410" s="2"/>
      <c r="AU410" s="7"/>
      <c r="AV410" s="2"/>
      <c r="AW410" s="7"/>
      <c r="AX410" s="7"/>
      <c r="AY410" s="7"/>
      <c r="AZ410" s="2"/>
      <c r="BB410" s="2"/>
      <c r="BC410" s="2"/>
      <c r="BD410" s="2"/>
      <c r="BE410" s="2"/>
      <c r="BG410" s="2"/>
      <c r="BI410" s="2"/>
      <c r="BJ410" s="2"/>
      <c r="BK410" s="2"/>
      <c r="BL410" s="2"/>
      <c r="BM410" s="7"/>
      <c r="BN410" s="7"/>
      <c r="BO410" s="2"/>
      <c r="BP410" s="2"/>
      <c r="BR410" s="7"/>
      <c r="BT410" s="7"/>
      <c r="BV410" s="7"/>
      <c r="BX410" s="7"/>
      <c r="BY410" s="7"/>
      <c r="BZ410" s="7"/>
      <c r="CA410" s="7"/>
      <c r="CB410" s="7"/>
      <c r="CC410" s="7"/>
      <c r="CD410" s="7"/>
      <c r="CE410" s="7"/>
      <c r="CF410" s="7"/>
    </row>
    <row r="411" spans="43:84" x14ac:dyDescent="0.35">
      <c r="AQ411" s="2"/>
      <c r="AR411" s="2"/>
      <c r="AS411" s="2"/>
      <c r="AT411" s="2"/>
      <c r="AU411" s="7"/>
      <c r="AV411" s="2"/>
      <c r="AW411" s="7"/>
      <c r="AX411" s="7"/>
      <c r="AY411" s="7"/>
      <c r="AZ411" s="2"/>
      <c r="BB411" s="2"/>
      <c r="BC411" s="2"/>
      <c r="BD411" s="2"/>
      <c r="BE411" s="2"/>
      <c r="BG411" s="2"/>
      <c r="BI411" s="2"/>
      <c r="BJ411" s="2"/>
      <c r="BK411" s="2"/>
      <c r="BL411" s="2"/>
      <c r="BM411" s="7"/>
      <c r="BN411" s="7"/>
      <c r="BO411" s="2"/>
      <c r="BP411" s="2"/>
      <c r="BR411" s="7"/>
      <c r="BT411" s="7"/>
      <c r="BV411" s="7"/>
      <c r="BX411" s="7"/>
      <c r="BY411" s="7"/>
      <c r="BZ411" s="7"/>
      <c r="CA411" s="7"/>
      <c r="CB411" s="7"/>
      <c r="CC411" s="7"/>
      <c r="CD411" s="7"/>
      <c r="CE411" s="7"/>
      <c r="CF411" s="7"/>
    </row>
    <row r="412" spans="43:84" x14ac:dyDescent="0.35">
      <c r="AQ412" s="2"/>
      <c r="AR412" s="2"/>
      <c r="AS412" s="2"/>
      <c r="AT412" s="2"/>
      <c r="AU412" s="7"/>
      <c r="AV412" s="2"/>
      <c r="AW412" s="7"/>
      <c r="AX412" s="7"/>
      <c r="AY412" s="7"/>
      <c r="AZ412" s="2"/>
      <c r="BB412" s="2"/>
      <c r="BC412" s="2"/>
      <c r="BD412" s="2"/>
      <c r="BE412" s="2"/>
      <c r="BG412" s="2"/>
      <c r="BI412" s="2"/>
      <c r="BJ412" s="2"/>
      <c r="BK412" s="2"/>
      <c r="BL412" s="2"/>
      <c r="BM412" s="7"/>
      <c r="BN412" s="7"/>
      <c r="BO412" s="2"/>
      <c r="BP412" s="2"/>
      <c r="BR412" s="7"/>
      <c r="BT412" s="7"/>
      <c r="BV412" s="7"/>
      <c r="BX412" s="7"/>
      <c r="BY412" s="7"/>
      <c r="BZ412" s="7"/>
      <c r="CA412" s="7"/>
      <c r="CB412" s="7"/>
      <c r="CC412" s="7"/>
      <c r="CD412" s="7"/>
      <c r="CE412" s="7"/>
      <c r="CF412" s="7"/>
    </row>
    <row r="413" spans="43:84" x14ac:dyDescent="0.35">
      <c r="AQ413" s="2"/>
      <c r="AR413" s="2"/>
      <c r="AS413" s="2"/>
      <c r="AT413" s="2"/>
      <c r="AU413" s="7"/>
      <c r="AV413" s="2"/>
      <c r="AW413" s="7"/>
      <c r="AX413" s="7"/>
      <c r="AY413" s="7"/>
      <c r="AZ413" s="2"/>
      <c r="BB413" s="2"/>
      <c r="BC413" s="2"/>
      <c r="BD413" s="2"/>
      <c r="BE413" s="2"/>
      <c r="BG413" s="2"/>
      <c r="BI413" s="2"/>
      <c r="BJ413" s="2"/>
      <c r="BK413" s="2"/>
      <c r="BL413" s="2"/>
      <c r="BM413" s="7"/>
      <c r="BN413" s="7"/>
      <c r="BO413" s="2"/>
      <c r="BP413" s="2"/>
      <c r="BR413" s="7"/>
      <c r="BT413" s="7"/>
      <c r="BV413" s="7"/>
      <c r="BX413" s="7"/>
      <c r="BY413" s="7"/>
      <c r="BZ413" s="7"/>
      <c r="CA413" s="7"/>
      <c r="CB413" s="7"/>
      <c r="CC413" s="7"/>
      <c r="CD413" s="7"/>
      <c r="CE413" s="7"/>
      <c r="CF413" s="7"/>
    </row>
    <row r="414" spans="43:84" x14ac:dyDescent="0.35">
      <c r="AQ414" s="2"/>
      <c r="AR414" s="2"/>
      <c r="AS414" s="2"/>
      <c r="AT414" s="2"/>
      <c r="AU414" s="7"/>
      <c r="AV414" s="2"/>
      <c r="AW414" s="7"/>
      <c r="AX414" s="7"/>
      <c r="AY414" s="7"/>
      <c r="AZ414" s="2"/>
      <c r="BB414" s="2"/>
      <c r="BC414" s="2"/>
      <c r="BD414" s="2"/>
      <c r="BE414" s="2"/>
      <c r="BG414" s="2"/>
      <c r="BI414" s="2"/>
      <c r="BJ414" s="2"/>
      <c r="BK414" s="2"/>
      <c r="BL414" s="2"/>
      <c r="BM414" s="7"/>
      <c r="BN414" s="7"/>
      <c r="BO414" s="2"/>
      <c r="BP414" s="2"/>
      <c r="BR414" s="7"/>
      <c r="BT414" s="7"/>
      <c r="BV414" s="7"/>
      <c r="BX414" s="7"/>
      <c r="BY414" s="7"/>
      <c r="BZ414" s="7"/>
      <c r="CA414" s="7"/>
      <c r="CB414" s="7"/>
      <c r="CC414" s="7"/>
      <c r="CD414" s="7"/>
      <c r="CE414" s="7"/>
      <c r="CF414" s="7"/>
    </row>
    <row r="415" spans="43:84" x14ac:dyDescent="0.35">
      <c r="AQ415" s="2"/>
      <c r="AR415" s="2"/>
      <c r="AS415" s="2"/>
      <c r="AT415" s="2"/>
      <c r="AU415" s="7"/>
      <c r="AV415" s="2"/>
      <c r="AW415" s="7"/>
      <c r="AX415" s="7"/>
      <c r="AY415" s="7"/>
      <c r="AZ415" s="2"/>
      <c r="BB415" s="2"/>
      <c r="BC415" s="2"/>
      <c r="BD415" s="2"/>
      <c r="BE415" s="2"/>
      <c r="BG415" s="2"/>
      <c r="BI415" s="2"/>
      <c r="BJ415" s="2"/>
      <c r="BK415" s="2"/>
      <c r="BL415" s="2"/>
      <c r="BM415" s="7"/>
      <c r="BN415" s="7"/>
      <c r="BO415" s="2"/>
      <c r="BP415" s="2"/>
      <c r="BR415" s="7"/>
      <c r="BT415" s="7"/>
      <c r="BV415" s="7"/>
      <c r="BX415" s="7"/>
      <c r="BY415" s="7"/>
      <c r="BZ415" s="7"/>
      <c r="CA415" s="7"/>
      <c r="CB415" s="7"/>
      <c r="CC415" s="7"/>
      <c r="CD415" s="7"/>
      <c r="CE415" s="7"/>
      <c r="CF415" s="7"/>
    </row>
    <row r="416" spans="43:84" x14ac:dyDescent="0.35">
      <c r="AQ416" s="2"/>
      <c r="AR416" s="2"/>
      <c r="AS416" s="2"/>
      <c r="AT416" s="2"/>
      <c r="AU416" s="7"/>
      <c r="AV416" s="2"/>
      <c r="AW416" s="7"/>
      <c r="AX416" s="7"/>
      <c r="AY416" s="7"/>
      <c r="AZ416" s="2"/>
      <c r="BB416" s="2"/>
      <c r="BC416" s="2"/>
      <c r="BD416" s="2"/>
      <c r="BE416" s="2"/>
      <c r="BG416" s="2"/>
      <c r="BI416" s="2"/>
      <c r="BJ416" s="2"/>
      <c r="BK416" s="2"/>
      <c r="BL416" s="2"/>
      <c r="BM416" s="7"/>
      <c r="BN416" s="7"/>
      <c r="BO416" s="2"/>
      <c r="BP416" s="2"/>
      <c r="BR416" s="7"/>
      <c r="BT416" s="7"/>
      <c r="BV416" s="7"/>
      <c r="BX416" s="7"/>
      <c r="BY416" s="7"/>
      <c r="BZ416" s="7"/>
      <c r="CA416" s="7"/>
      <c r="CB416" s="7"/>
      <c r="CC416" s="7"/>
      <c r="CD416" s="7"/>
      <c r="CE416" s="7"/>
      <c r="CF416" s="7"/>
    </row>
    <row r="417" spans="43:84" x14ac:dyDescent="0.35">
      <c r="AQ417" s="2"/>
      <c r="AR417" s="2"/>
      <c r="AS417" s="2"/>
      <c r="AT417" s="2"/>
      <c r="AU417" s="7"/>
      <c r="AV417" s="2"/>
      <c r="AW417" s="7"/>
      <c r="AX417" s="7"/>
      <c r="AY417" s="7"/>
      <c r="AZ417" s="2"/>
      <c r="BB417" s="2"/>
      <c r="BC417" s="2"/>
      <c r="BD417" s="2"/>
      <c r="BE417" s="2"/>
      <c r="BG417" s="2"/>
      <c r="BI417" s="2"/>
      <c r="BJ417" s="2"/>
      <c r="BK417" s="2"/>
      <c r="BL417" s="2"/>
      <c r="BM417" s="7"/>
      <c r="BN417" s="7"/>
      <c r="BO417" s="2"/>
      <c r="BP417" s="2"/>
      <c r="BR417" s="7"/>
      <c r="BT417" s="7"/>
      <c r="BV417" s="7"/>
      <c r="BX417" s="7"/>
      <c r="BY417" s="7"/>
      <c r="BZ417" s="7"/>
      <c r="CA417" s="7"/>
      <c r="CB417" s="7"/>
      <c r="CC417" s="7"/>
      <c r="CD417" s="7"/>
      <c r="CE417" s="7"/>
      <c r="CF417" s="7"/>
    </row>
    <row r="418" spans="43:84" x14ac:dyDescent="0.35">
      <c r="AQ418" s="2"/>
      <c r="AR418" s="2"/>
      <c r="AS418" s="2"/>
      <c r="AT418" s="2"/>
      <c r="AU418" s="7"/>
      <c r="AV418" s="2"/>
      <c r="AW418" s="7"/>
      <c r="AX418" s="7"/>
      <c r="AY418" s="7"/>
      <c r="AZ418" s="2"/>
      <c r="BB418" s="2"/>
      <c r="BC418" s="2"/>
      <c r="BD418" s="2"/>
      <c r="BE418" s="2"/>
      <c r="BG418" s="2"/>
      <c r="BI418" s="2"/>
      <c r="BJ418" s="2"/>
      <c r="BK418" s="2"/>
      <c r="BL418" s="2"/>
      <c r="BM418" s="7"/>
      <c r="BN418" s="7"/>
      <c r="BO418" s="2"/>
      <c r="BP418" s="2"/>
      <c r="BR418" s="7"/>
      <c r="BT418" s="7"/>
      <c r="BV418" s="7"/>
      <c r="BX418" s="7"/>
      <c r="BY418" s="7"/>
      <c r="BZ418" s="7"/>
      <c r="CA418" s="7"/>
      <c r="CB418" s="7"/>
      <c r="CC418" s="7"/>
      <c r="CD418" s="7"/>
      <c r="CE418" s="7"/>
      <c r="CF418" s="7"/>
    </row>
    <row r="419" spans="43:84" x14ac:dyDescent="0.35">
      <c r="AQ419" s="2"/>
      <c r="AR419" s="2"/>
      <c r="AS419" s="2"/>
      <c r="AT419" s="2"/>
      <c r="AU419" s="7"/>
      <c r="AV419" s="2"/>
      <c r="AW419" s="7"/>
      <c r="AX419" s="7"/>
      <c r="AY419" s="7"/>
      <c r="AZ419" s="2"/>
      <c r="BB419" s="2"/>
      <c r="BC419" s="2"/>
      <c r="BD419" s="2"/>
      <c r="BE419" s="2"/>
      <c r="BG419" s="2"/>
      <c r="BI419" s="2"/>
      <c r="BJ419" s="2"/>
      <c r="BK419" s="2"/>
      <c r="BL419" s="2"/>
      <c r="BM419" s="7"/>
      <c r="BN419" s="7"/>
      <c r="BO419" s="2"/>
      <c r="BP419" s="2"/>
      <c r="BR419" s="7"/>
      <c r="BT419" s="7"/>
      <c r="BV419" s="7"/>
      <c r="BX419" s="7"/>
      <c r="BY419" s="7"/>
      <c r="BZ419" s="7"/>
      <c r="CA419" s="7"/>
      <c r="CB419" s="7"/>
      <c r="CC419" s="7"/>
      <c r="CD419" s="7"/>
      <c r="CE419" s="7"/>
      <c r="CF419" s="7"/>
    </row>
    <row r="420" spans="43:84" x14ac:dyDescent="0.35">
      <c r="AQ420" s="2"/>
      <c r="AR420" s="2"/>
      <c r="AS420" s="2"/>
      <c r="AT420" s="2"/>
      <c r="AU420" s="7"/>
      <c r="AV420" s="2"/>
      <c r="AW420" s="7"/>
      <c r="AX420" s="7"/>
      <c r="AY420" s="7"/>
      <c r="AZ420" s="2"/>
      <c r="BB420" s="2"/>
      <c r="BC420" s="2"/>
      <c r="BD420" s="2"/>
      <c r="BE420" s="2"/>
      <c r="BG420" s="2"/>
      <c r="BI420" s="2"/>
      <c r="BJ420" s="2"/>
      <c r="BK420" s="2"/>
      <c r="BL420" s="2"/>
      <c r="BM420" s="7"/>
      <c r="BN420" s="7"/>
      <c r="BO420" s="2"/>
      <c r="BP420" s="2"/>
      <c r="BR420" s="7"/>
      <c r="BT420" s="7"/>
      <c r="BV420" s="7"/>
      <c r="BX420" s="7"/>
      <c r="BY420" s="7"/>
      <c r="BZ420" s="7"/>
      <c r="CA420" s="7"/>
      <c r="CB420" s="7"/>
      <c r="CC420" s="7"/>
      <c r="CD420" s="7"/>
      <c r="CE420" s="7"/>
      <c r="CF420" s="7"/>
    </row>
    <row r="421" spans="43:84" x14ac:dyDescent="0.35">
      <c r="AQ421" s="2"/>
      <c r="AR421" s="2"/>
      <c r="AS421" s="2"/>
      <c r="AT421" s="2"/>
      <c r="AU421" s="7"/>
      <c r="AV421" s="2"/>
      <c r="AW421" s="7"/>
      <c r="AX421" s="7"/>
      <c r="AY421" s="7"/>
      <c r="AZ421" s="2"/>
      <c r="BB421" s="2"/>
      <c r="BC421" s="2"/>
      <c r="BD421" s="2"/>
      <c r="BE421" s="2"/>
      <c r="BG421" s="2"/>
      <c r="BI421" s="2"/>
      <c r="BJ421" s="2"/>
      <c r="BK421" s="2"/>
      <c r="BL421" s="2"/>
      <c r="BM421" s="7"/>
      <c r="BN421" s="7"/>
      <c r="BO421" s="2"/>
      <c r="BP421" s="2"/>
      <c r="BR421" s="7"/>
      <c r="BT421" s="7"/>
      <c r="BV421" s="7"/>
      <c r="BX421" s="7"/>
      <c r="BY421" s="7"/>
      <c r="BZ421" s="7"/>
      <c r="CA421" s="7"/>
      <c r="CB421" s="7"/>
      <c r="CC421" s="7"/>
      <c r="CD421" s="7"/>
      <c r="CE421" s="7"/>
      <c r="CF421" s="7"/>
    </row>
    <row r="422" spans="43:84" x14ac:dyDescent="0.35">
      <c r="AQ422" s="2"/>
      <c r="AR422" s="2"/>
      <c r="AS422" s="2"/>
      <c r="AT422" s="2"/>
      <c r="AU422" s="7"/>
      <c r="AV422" s="2"/>
      <c r="AW422" s="7"/>
      <c r="AX422" s="7"/>
      <c r="AY422" s="7"/>
      <c r="AZ422" s="2"/>
      <c r="BB422" s="2"/>
      <c r="BC422" s="2"/>
      <c r="BD422" s="2"/>
      <c r="BE422" s="2"/>
      <c r="BG422" s="2"/>
      <c r="BI422" s="2"/>
      <c r="BJ422" s="2"/>
      <c r="BK422" s="2"/>
      <c r="BL422" s="2"/>
      <c r="BM422" s="7"/>
      <c r="BN422" s="7"/>
      <c r="BO422" s="2"/>
      <c r="BP422" s="2"/>
      <c r="BR422" s="7"/>
      <c r="BT422" s="7"/>
      <c r="BV422" s="7"/>
      <c r="BX422" s="7"/>
      <c r="BY422" s="7"/>
      <c r="BZ422" s="7"/>
      <c r="CA422" s="7"/>
      <c r="CB422" s="7"/>
      <c r="CC422" s="7"/>
      <c r="CD422" s="7"/>
      <c r="CE422" s="7"/>
      <c r="CF422" s="7"/>
    </row>
    <row r="423" spans="43:84" x14ac:dyDescent="0.35">
      <c r="AQ423" s="2"/>
      <c r="AR423" s="2"/>
      <c r="AS423" s="2"/>
      <c r="AT423" s="2"/>
      <c r="AU423" s="7"/>
      <c r="AV423" s="2"/>
      <c r="AW423" s="7"/>
      <c r="AX423" s="7"/>
      <c r="AY423" s="7"/>
      <c r="AZ423" s="2"/>
      <c r="BB423" s="2"/>
      <c r="BC423" s="2"/>
      <c r="BD423" s="2"/>
      <c r="BE423" s="2"/>
      <c r="BG423" s="2"/>
      <c r="BI423" s="2"/>
      <c r="BJ423" s="2"/>
      <c r="BK423" s="2"/>
      <c r="BL423" s="2"/>
      <c r="BM423" s="7"/>
      <c r="BN423" s="7"/>
      <c r="BO423" s="2"/>
      <c r="BP423" s="2"/>
      <c r="BR423" s="7"/>
      <c r="BT423" s="7"/>
      <c r="BV423" s="7"/>
      <c r="BX423" s="7"/>
      <c r="BY423" s="7"/>
      <c r="BZ423" s="7"/>
      <c r="CA423" s="7"/>
      <c r="CB423" s="7"/>
      <c r="CC423" s="7"/>
      <c r="CD423" s="7"/>
      <c r="CE423" s="7"/>
      <c r="CF423" s="7"/>
    </row>
    <row r="424" spans="43:84" x14ac:dyDescent="0.35">
      <c r="AQ424" s="2"/>
      <c r="AR424" s="2"/>
      <c r="AS424" s="2"/>
      <c r="AT424" s="2"/>
      <c r="AU424" s="7"/>
      <c r="AV424" s="2"/>
      <c r="AW424" s="7"/>
      <c r="AX424" s="7"/>
      <c r="AY424" s="7"/>
      <c r="AZ424" s="2"/>
      <c r="BB424" s="2"/>
      <c r="BC424" s="2"/>
      <c r="BD424" s="2"/>
      <c r="BE424" s="2"/>
      <c r="BG424" s="2"/>
      <c r="BI424" s="2"/>
      <c r="BJ424" s="2"/>
      <c r="BK424" s="2"/>
      <c r="BL424" s="2"/>
      <c r="BM424" s="7"/>
      <c r="BN424" s="7"/>
      <c r="BO424" s="2"/>
      <c r="BP424" s="2"/>
      <c r="BR424" s="7"/>
      <c r="BT424" s="7"/>
      <c r="BV424" s="7"/>
      <c r="BX424" s="7"/>
      <c r="BY424" s="7"/>
      <c r="BZ424" s="7"/>
      <c r="CA424" s="7"/>
      <c r="CB424" s="7"/>
      <c r="CC424" s="7"/>
      <c r="CD424" s="7"/>
      <c r="CE424" s="7"/>
      <c r="CF424" s="7"/>
    </row>
    <row r="425" spans="43:84" x14ac:dyDescent="0.35">
      <c r="AQ425" s="2"/>
      <c r="AR425" s="2"/>
      <c r="AS425" s="2"/>
      <c r="AT425" s="2"/>
      <c r="AU425" s="7"/>
      <c r="AV425" s="2"/>
      <c r="AW425" s="7"/>
      <c r="AX425" s="7"/>
      <c r="AY425" s="7"/>
      <c r="AZ425" s="2"/>
      <c r="BB425" s="2"/>
      <c r="BC425" s="2"/>
      <c r="BD425" s="2"/>
      <c r="BE425" s="2"/>
      <c r="BG425" s="2"/>
      <c r="BI425" s="2"/>
      <c r="BJ425" s="2"/>
      <c r="BK425" s="2"/>
      <c r="BL425" s="2"/>
      <c r="BM425" s="7"/>
      <c r="BN425" s="7"/>
      <c r="BO425" s="2"/>
      <c r="BP425" s="2"/>
      <c r="BR425" s="7"/>
      <c r="BT425" s="7"/>
      <c r="BV425" s="7"/>
      <c r="BX425" s="7"/>
      <c r="BY425" s="7"/>
      <c r="BZ425" s="7"/>
      <c r="CA425" s="7"/>
      <c r="CB425" s="7"/>
      <c r="CC425" s="7"/>
      <c r="CD425" s="7"/>
      <c r="CE425" s="7"/>
      <c r="CF425" s="7"/>
    </row>
    <row r="426" spans="43:84" x14ac:dyDescent="0.35">
      <c r="AQ426" s="2"/>
      <c r="AR426" s="2"/>
      <c r="AS426" s="2"/>
      <c r="AT426" s="2"/>
      <c r="AU426" s="7"/>
      <c r="AV426" s="2"/>
      <c r="AW426" s="7"/>
      <c r="AX426" s="7"/>
      <c r="AY426" s="7"/>
      <c r="AZ426" s="2"/>
      <c r="BB426" s="2"/>
      <c r="BC426" s="2"/>
      <c r="BD426" s="2"/>
      <c r="BE426" s="2"/>
      <c r="BG426" s="2"/>
      <c r="BI426" s="2"/>
      <c r="BJ426" s="2"/>
      <c r="BK426" s="2"/>
      <c r="BL426" s="2"/>
      <c r="BM426" s="7"/>
      <c r="BN426" s="7"/>
      <c r="BO426" s="2"/>
      <c r="BP426" s="2"/>
      <c r="BR426" s="7"/>
      <c r="BT426" s="7"/>
      <c r="BV426" s="7"/>
      <c r="BX426" s="7"/>
      <c r="BY426" s="7"/>
      <c r="BZ426" s="7"/>
      <c r="CA426" s="7"/>
      <c r="CB426" s="7"/>
      <c r="CC426" s="7"/>
      <c r="CD426" s="7"/>
      <c r="CE426" s="7"/>
      <c r="CF426" s="7"/>
    </row>
    <row r="427" spans="43:84" x14ac:dyDescent="0.35">
      <c r="AQ427" s="2"/>
      <c r="AR427" s="2"/>
      <c r="AS427" s="2"/>
      <c r="AT427" s="2"/>
      <c r="AU427" s="7"/>
      <c r="AV427" s="2"/>
      <c r="AW427" s="7"/>
      <c r="AX427" s="7"/>
      <c r="AY427" s="7"/>
      <c r="AZ427" s="2"/>
      <c r="BB427" s="2"/>
      <c r="BC427" s="2"/>
      <c r="BD427" s="2"/>
      <c r="BE427" s="2"/>
      <c r="BG427" s="2"/>
      <c r="BI427" s="2"/>
      <c r="BJ427" s="2"/>
      <c r="BK427" s="2"/>
      <c r="BL427" s="2"/>
      <c r="BM427" s="7"/>
      <c r="BN427" s="7"/>
      <c r="BO427" s="2"/>
      <c r="BP427" s="2"/>
      <c r="BR427" s="7"/>
      <c r="BT427" s="7"/>
      <c r="BV427" s="7"/>
      <c r="BX427" s="7"/>
      <c r="BY427" s="7"/>
      <c r="BZ427" s="7"/>
      <c r="CA427" s="7"/>
      <c r="CB427" s="7"/>
      <c r="CC427" s="7"/>
      <c r="CD427" s="7"/>
      <c r="CE427" s="7"/>
      <c r="CF427" s="7"/>
    </row>
    <row r="428" spans="43:84" x14ac:dyDescent="0.35">
      <c r="AQ428" s="2"/>
      <c r="AR428" s="2"/>
      <c r="AS428" s="2"/>
      <c r="AT428" s="2"/>
      <c r="AU428" s="7"/>
      <c r="AV428" s="2"/>
      <c r="AW428" s="7"/>
      <c r="AX428" s="7"/>
      <c r="AY428" s="7"/>
      <c r="AZ428" s="2"/>
      <c r="BB428" s="2"/>
      <c r="BC428" s="2"/>
      <c r="BD428" s="2"/>
      <c r="BE428" s="2"/>
      <c r="BG428" s="2"/>
      <c r="BI428" s="2"/>
      <c r="BJ428" s="2"/>
      <c r="BK428" s="2"/>
      <c r="BL428" s="2"/>
      <c r="BM428" s="7"/>
      <c r="BN428" s="7"/>
      <c r="BO428" s="2"/>
      <c r="BP428" s="2"/>
      <c r="BR428" s="7"/>
      <c r="BT428" s="7"/>
      <c r="BV428" s="7"/>
      <c r="BX428" s="7"/>
      <c r="BY428" s="7"/>
      <c r="BZ428" s="7"/>
      <c r="CA428" s="7"/>
      <c r="CB428" s="7"/>
      <c r="CC428" s="7"/>
      <c r="CD428" s="7"/>
      <c r="CE428" s="7"/>
      <c r="CF428" s="7"/>
    </row>
    <row r="429" spans="43:84" x14ac:dyDescent="0.35">
      <c r="AQ429" s="2"/>
      <c r="AR429" s="2"/>
      <c r="AS429" s="2"/>
      <c r="AT429" s="2"/>
      <c r="AU429" s="7"/>
      <c r="AV429" s="2"/>
      <c r="AW429" s="7"/>
      <c r="AX429" s="7"/>
      <c r="AY429" s="7"/>
      <c r="AZ429" s="2"/>
      <c r="BB429" s="2"/>
      <c r="BC429" s="2"/>
      <c r="BD429" s="2"/>
      <c r="BE429" s="2"/>
      <c r="BG429" s="2"/>
      <c r="BI429" s="2"/>
      <c r="BJ429" s="2"/>
      <c r="BK429" s="2"/>
      <c r="BL429" s="2"/>
      <c r="BM429" s="7"/>
      <c r="BN429" s="7"/>
      <c r="BO429" s="2"/>
      <c r="BP429" s="2"/>
      <c r="BR429" s="7"/>
      <c r="BT429" s="7"/>
      <c r="BV429" s="7"/>
      <c r="BX429" s="7"/>
      <c r="BY429" s="7"/>
      <c r="BZ429" s="7"/>
      <c r="CA429" s="7"/>
      <c r="CB429" s="7"/>
      <c r="CC429" s="7"/>
      <c r="CD429" s="7"/>
      <c r="CE429" s="7"/>
      <c r="CF429" s="7"/>
    </row>
    <row r="430" spans="43:84" x14ac:dyDescent="0.35">
      <c r="AQ430" s="2"/>
      <c r="AR430" s="2"/>
      <c r="AS430" s="2"/>
      <c r="AT430" s="2"/>
      <c r="AU430" s="7"/>
      <c r="AV430" s="2"/>
      <c r="AW430" s="7"/>
      <c r="AX430" s="7"/>
      <c r="AY430" s="7"/>
      <c r="AZ430" s="2"/>
      <c r="BB430" s="2"/>
      <c r="BC430" s="2"/>
      <c r="BD430" s="2"/>
      <c r="BE430" s="2"/>
      <c r="BG430" s="2"/>
      <c r="BI430" s="2"/>
      <c r="BJ430" s="2"/>
      <c r="BK430" s="2"/>
      <c r="BL430" s="2"/>
      <c r="BM430" s="7"/>
      <c r="BN430" s="7"/>
      <c r="BO430" s="2"/>
      <c r="BP430" s="2"/>
      <c r="BR430" s="7"/>
      <c r="BT430" s="7"/>
      <c r="BV430" s="7"/>
      <c r="BX430" s="7"/>
      <c r="BY430" s="7"/>
      <c r="BZ430" s="7"/>
      <c r="CA430" s="7"/>
      <c r="CB430" s="7"/>
      <c r="CC430" s="7"/>
      <c r="CD430" s="7"/>
      <c r="CE430" s="7"/>
      <c r="CF430" s="7"/>
    </row>
  </sheetData>
  <phoneticPr fontId="0" type="noConversion"/>
  <printOptions horizontalCentered="1" verticalCentered="1"/>
  <pageMargins left="0.5" right="0.5" top="0.5" bottom="0.25" header="0" footer="0.5"/>
  <pageSetup scale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E. coli</vt:lpstr>
      <vt:lpstr>'E. coli'!Print_Area</vt:lpstr>
      <vt:lpstr>'E. coli'!Print_Titles</vt:lpstr>
    </vt:vector>
  </TitlesOfParts>
  <Company>Charles River Watershed Association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Intern3</dc:creator>
  <cp:lastModifiedBy>Bhushan Choudhari</cp:lastModifiedBy>
  <cp:lastPrinted>2008-07-08T15:20:18Z</cp:lastPrinted>
  <dcterms:created xsi:type="dcterms:W3CDTF">2006-11-29T20:33:20Z</dcterms:created>
  <dcterms:modified xsi:type="dcterms:W3CDTF">2020-05-08T01:23:45Z</dcterms:modified>
</cp:coreProperties>
</file>