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fpa cofruta\polpa\"/>
    </mc:Choice>
  </mc:AlternateContent>
  <bookViews>
    <workbookView xWindow="480" yWindow="195" windowWidth="18195" windowHeight="7680" firstSheet="12" activeTab="17"/>
  </bookViews>
  <sheets>
    <sheet name="Primeira" sheetId="1" r:id="rId1"/>
    <sheet name="Segunda" sheetId="2" r:id="rId2"/>
    <sheet name="Terceira" sheetId="21" r:id="rId3"/>
    <sheet name="quarta" sheetId="4" r:id="rId4"/>
    <sheet name="Quinta" sheetId="3" r:id="rId5"/>
    <sheet name="Sexta" sheetId="6" r:id="rId6"/>
    <sheet name="Setima" sheetId="8" r:id="rId7"/>
    <sheet name="Oitava " sheetId="10" r:id="rId8"/>
    <sheet name="Nona" sheetId="9" r:id="rId9"/>
    <sheet name="Decima" sheetId="20" r:id="rId10"/>
    <sheet name="Desima Primeira" sheetId="12" r:id="rId11"/>
    <sheet name="Desima Segunda" sheetId="14" r:id="rId12"/>
    <sheet name="Desima teceira" sheetId="15" r:id="rId13"/>
    <sheet name="Desima quarta" sheetId="17" r:id="rId14"/>
    <sheet name="Desima quinta " sheetId="18" r:id="rId15"/>
    <sheet name="Desima Sexta" sheetId="22" r:id="rId16"/>
    <sheet name="Desima Setima" sheetId="23" r:id="rId17"/>
    <sheet name="Desima Oitava" sheetId="24" r:id="rId18"/>
    <sheet name="Desima nona" sheetId="25" r:id="rId19"/>
    <sheet name="Vigizima" sheetId="26" r:id="rId20"/>
    <sheet name="Vigizima Primeira" sheetId="27" r:id="rId21"/>
    <sheet name="P. Geral" sheetId="11" r:id="rId22"/>
    <sheet name="Plan1" sheetId="7" r:id="rId23"/>
    <sheet name="Plan3" sheetId="19" r:id="rId24"/>
  </sheets>
  <calcPr calcId="152511"/>
</workbook>
</file>

<file path=xl/calcChain.xml><?xml version="1.0" encoding="utf-8"?>
<calcChain xmlns="http://schemas.openxmlformats.org/spreadsheetml/2006/main">
  <c r="H2" i="10" l="1"/>
  <c r="H2" i="8"/>
  <c r="E2" i="8"/>
  <c r="D7" i="6" l="1"/>
  <c r="H7" i="6"/>
  <c r="G6" i="6"/>
  <c r="E6" i="6"/>
  <c r="E7" i="6" s="1"/>
  <c r="G5" i="6" l="1"/>
  <c r="E5" i="6"/>
  <c r="G3" i="6"/>
  <c r="H5" i="3"/>
  <c r="G4" i="3"/>
  <c r="E4" i="3"/>
  <c r="G3" i="3"/>
  <c r="E3" i="3"/>
  <c r="G2" i="3"/>
  <c r="E2" i="3"/>
  <c r="H6" i="4"/>
  <c r="H6" i="21"/>
  <c r="D5" i="1" l="1"/>
  <c r="G4" i="4"/>
  <c r="E4" i="4"/>
  <c r="E4" i="2"/>
  <c r="F5" i="1" l="1"/>
  <c r="H2" i="27" l="1"/>
  <c r="F2" i="27"/>
  <c r="H3" i="26"/>
  <c r="F3" i="26"/>
  <c r="H2" i="26"/>
  <c r="F2" i="26"/>
  <c r="E3" i="26"/>
  <c r="G3" i="26" s="1"/>
  <c r="H3" i="24" l="1"/>
  <c r="E3" i="25" l="1"/>
  <c r="E4" i="25"/>
  <c r="D10" i="25"/>
  <c r="F2" i="24"/>
  <c r="H2" i="24"/>
  <c r="F3" i="23"/>
  <c r="F4" i="23"/>
  <c r="F5" i="23"/>
  <c r="F2" i="23"/>
  <c r="H3" i="23"/>
  <c r="H4" i="23"/>
  <c r="H5" i="23"/>
  <c r="H2" i="23"/>
  <c r="H3" i="22"/>
  <c r="F3" i="22"/>
  <c r="F2" i="22"/>
  <c r="H2" i="22"/>
  <c r="H2" i="18"/>
  <c r="F2" i="18"/>
  <c r="F2" i="17"/>
  <c r="H2" i="17"/>
  <c r="F3" i="15"/>
  <c r="F2" i="15"/>
  <c r="H2" i="15"/>
  <c r="F2" i="14"/>
  <c r="H2" i="14"/>
  <c r="F4" i="12"/>
  <c r="F5" i="12"/>
  <c r="F3" i="12"/>
  <c r="F2" i="12"/>
  <c r="E4" i="12"/>
  <c r="E5" i="12"/>
  <c r="E3" i="12"/>
  <c r="E2" i="12"/>
  <c r="G2" i="12" s="1"/>
  <c r="H3" i="12"/>
  <c r="H4" i="12"/>
  <c r="H5" i="12"/>
  <c r="H2" i="12"/>
  <c r="F3" i="20"/>
  <c r="F4" i="20"/>
  <c r="F2" i="20"/>
  <c r="E3" i="20"/>
  <c r="E4" i="20"/>
  <c r="E2" i="20"/>
  <c r="H3" i="20"/>
  <c r="H4" i="20"/>
  <c r="H2" i="20"/>
  <c r="D4" i="9" l="1"/>
  <c r="B10" i="11" s="1"/>
  <c r="C10" i="11" s="1"/>
  <c r="E2" i="9"/>
  <c r="G2" i="9" s="1"/>
  <c r="G4" i="9" s="1"/>
  <c r="H2" i="9"/>
  <c r="H4" i="9" s="1"/>
  <c r="E4" i="9" l="1"/>
  <c r="E3" i="8"/>
  <c r="G3" i="8" s="1"/>
  <c r="G2" i="8"/>
  <c r="H3" i="10" l="1"/>
  <c r="H4" i="10"/>
  <c r="E3" i="10"/>
  <c r="G3" i="10" s="1"/>
  <c r="E4" i="10"/>
  <c r="G4" i="10" s="1"/>
  <c r="H3" i="8"/>
  <c r="E3" i="6" l="1"/>
  <c r="E3" i="4"/>
  <c r="G3" i="4" s="1"/>
  <c r="F29" i="11" l="1"/>
  <c r="C26" i="11" l="1"/>
  <c r="C25" i="11" l="1"/>
  <c r="C24" i="11" l="1"/>
  <c r="D4" i="27"/>
  <c r="H4" i="27"/>
  <c r="E2" i="27"/>
  <c r="G2" i="27" s="1"/>
  <c r="G4" i="27" s="1"/>
  <c r="D5" i="26"/>
  <c r="H5" i="26"/>
  <c r="E2" i="26"/>
  <c r="D6" i="25"/>
  <c r="H2" i="25"/>
  <c r="H6" i="25" s="1"/>
  <c r="F2" i="25"/>
  <c r="E2" i="25"/>
  <c r="E6" i="25" s="1"/>
  <c r="B20" i="11" l="1"/>
  <c r="C20" i="11" s="1"/>
  <c r="G2" i="26"/>
  <c r="G5" i="26" s="1"/>
  <c r="C23" i="11"/>
  <c r="E4" i="27"/>
  <c r="E5" i="26"/>
  <c r="G2" i="25"/>
  <c r="G6" i="25" s="1"/>
  <c r="D5" i="24"/>
  <c r="F3" i="24"/>
  <c r="E3" i="24"/>
  <c r="G3" i="24" s="1"/>
  <c r="E2" i="24"/>
  <c r="D7" i="23"/>
  <c r="E5" i="23"/>
  <c r="E4" i="23"/>
  <c r="G4" i="23" s="1"/>
  <c r="E3" i="23"/>
  <c r="E2" i="23"/>
  <c r="D4" i="22"/>
  <c r="E3" i="22"/>
  <c r="G3" i="22" s="1"/>
  <c r="E2" i="22"/>
  <c r="B21" i="11" l="1"/>
  <c r="C21" i="11" s="1"/>
  <c r="B22" i="11"/>
  <c r="C22" i="11" s="1"/>
  <c r="G3" i="23"/>
  <c r="G5" i="23"/>
  <c r="G2" i="24"/>
  <c r="G5" i="24" s="1"/>
  <c r="H5" i="24"/>
  <c r="E5" i="24"/>
  <c r="E7" i="23"/>
  <c r="H7" i="23"/>
  <c r="E4" i="22"/>
  <c r="H4" i="22"/>
  <c r="G2" i="23"/>
  <c r="G7" i="23" s="1"/>
  <c r="G2" i="22"/>
  <c r="G4" i="22" s="1"/>
  <c r="E2" i="18"/>
  <c r="G2" i="18" s="1"/>
  <c r="E2" i="17"/>
  <c r="B17" i="11" l="1"/>
  <c r="C17" i="11" s="1"/>
  <c r="B18" i="11"/>
  <c r="C18" i="11" s="1"/>
  <c r="B19" i="11"/>
  <c r="C19" i="11" s="1"/>
  <c r="G2" i="17"/>
  <c r="D6" i="21"/>
  <c r="E4" i="21"/>
  <c r="E6" i="21" s="1"/>
  <c r="B4" i="11" l="1"/>
  <c r="C4" i="11" s="1"/>
  <c r="G4" i="17"/>
  <c r="G4" i="21"/>
  <c r="G6" i="21" s="1"/>
  <c r="H3" i="15" l="1"/>
  <c r="H5" i="15" s="1"/>
  <c r="E3" i="15"/>
  <c r="G3" i="15" s="1"/>
  <c r="E2" i="15"/>
  <c r="G2" i="15" s="1"/>
  <c r="L12" i="14"/>
  <c r="E2" i="14"/>
  <c r="G2" i="14" s="1"/>
  <c r="D6" i="20" l="1"/>
  <c r="E6" i="20"/>
  <c r="I6" i="20" s="1"/>
  <c r="G5" i="12"/>
  <c r="G4" i="12"/>
  <c r="G3" i="12"/>
  <c r="H6" i="20" l="1"/>
  <c r="B11" i="11"/>
  <c r="C11" i="11" s="1"/>
  <c r="H6" i="12"/>
  <c r="E6" i="12"/>
  <c r="E2" i="10"/>
  <c r="G2" i="10" s="1"/>
  <c r="E4" i="6"/>
  <c r="G4" i="6" s="1"/>
  <c r="E2" i="6"/>
  <c r="E2" i="4"/>
  <c r="G2" i="4" s="1"/>
  <c r="I6" i="12" l="1"/>
  <c r="B12" i="11"/>
  <c r="G2" i="6"/>
  <c r="D6" i="1"/>
  <c r="E5" i="1" l="1"/>
  <c r="G5" i="1" s="1"/>
  <c r="G6" i="1" s="1"/>
  <c r="H4" i="18" l="1"/>
  <c r="G5" i="3"/>
  <c r="C12" i="11" l="1"/>
  <c r="D4" i="18" l="1"/>
  <c r="E5" i="15"/>
  <c r="B14" i="11" l="1"/>
  <c r="C14" i="11" s="1"/>
  <c r="E4" i="18"/>
  <c r="G4" i="18"/>
  <c r="D4" i="17"/>
  <c r="B16" i="11" l="1"/>
  <c r="C16" i="11" s="1"/>
  <c r="H4" i="17"/>
  <c r="E4" i="17"/>
  <c r="B15" i="11" l="1"/>
  <c r="C15" i="11" s="1"/>
  <c r="G5" i="14"/>
  <c r="H5" i="14"/>
  <c r="D5" i="15" l="1"/>
  <c r="G5" i="15" l="1"/>
  <c r="D5" i="14"/>
  <c r="E5" i="14"/>
  <c r="C13" i="11" l="1"/>
  <c r="B13" i="11"/>
  <c r="D5" i="10"/>
  <c r="H5" i="10" s="1"/>
  <c r="H5" i="8" l="1"/>
  <c r="E5" i="10" l="1"/>
  <c r="B9" i="11" s="1"/>
  <c r="G5" i="10"/>
  <c r="D5" i="8"/>
  <c r="C9" i="11" l="1"/>
  <c r="I5" i="10"/>
  <c r="E5" i="8"/>
  <c r="I5" i="8" s="1"/>
  <c r="G5" i="8"/>
  <c r="B8" i="11" l="1"/>
  <c r="C8" i="11" s="1"/>
  <c r="G7" i="6"/>
  <c r="E5" i="2"/>
  <c r="G5" i="2" s="1"/>
  <c r="B7" i="11" l="1"/>
  <c r="C7" i="11" s="1"/>
  <c r="D6" i="4"/>
  <c r="D5" i="3"/>
  <c r="E6" i="4" l="1"/>
  <c r="E5" i="3"/>
  <c r="G6" i="4"/>
  <c r="B6" i="11" l="1"/>
  <c r="C6" i="11" s="1"/>
  <c r="B5" i="11"/>
  <c r="C5" i="11" s="1"/>
  <c r="D6" i="2"/>
  <c r="G4" i="2"/>
  <c r="E6" i="2" l="1"/>
  <c r="B3" i="11" s="1"/>
  <c r="G6" i="2"/>
  <c r="C3" i="11" l="1"/>
  <c r="E6" i="1" l="1"/>
  <c r="B2" i="11" s="1"/>
  <c r="B29" i="11" s="1"/>
  <c r="C29" i="11" s="1"/>
  <c r="C2" i="11" l="1"/>
</calcChain>
</file>

<file path=xl/sharedStrings.xml><?xml version="1.0" encoding="utf-8"?>
<sst xmlns="http://schemas.openxmlformats.org/spreadsheetml/2006/main" count="265" uniqueCount="92">
  <si>
    <t>Data</t>
  </si>
  <si>
    <t>Lote 01</t>
  </si>
  <si>
    <t>Nomes</t>
  </si>
  <si>
    <t>Rasa(14kg)</t>
  </si>
  <si>
    <t>V. Kg</t>
  </si>
  <si>
    <t>V. Total(R$)</t>
  </si>
  <si>
    <t>QNT.(kg)</t>
  </si>
  <si>
    <t>Total</t>
  </si>
  <si>
    <t>Lote 03</t>
  </si>
  <si>
    <t>Lote 02</t>
  </si>
  <si>
    <t>Lote 05</t>
  </si>
  <si>
    <t>Lote 06</t>
  </si>
  <si>
    <t>Lote 07</t>
  </si>
  <si>
    <t>Primeira</t>
  </si>
  <si>
    <t>Segunda</t>
  </si>
  <si>
    <t>Quita</t>
  </si>
  <si>
    <t>Sexta</t>
  </si>
  <si>
    <t>Setima</t>
  </si>
  <si>
    <t>Oitava</t>
  </si>
  <si>
    <t>Nona</t>
  </si>
  <si>
    <t>QNT( Lata)</t>
  </si>
  <si>
    <t>Desima</t>
  </si>
  <si>
    <t>Nelio</t>
  </si>
  <si>
    <t>Produtor</t>
  </si>
  <si>
    <t>Tuna</t>
  </si>
  <si>
    <t>Caratai</t>
  </si>
  <si>
    <t>Lote 08</t>
  </si>
  <si>
    <t>Lote 09</t>
  </si>
  <si>
    <t>Lote 10</t>
  </si>
  <si>
    <t>Desima Primeira</t>
  </si>
  <si>
    <t>Desima Segunda</t>
  </si>
  <si>
    <t>Lote 12</t>
  </si>
  <si>
    <t>Lote 13</t>
  </si>
  <si>
    <t>Lote 15</t>
  </si>
  <si>
    <t>Desima Terceira</t>
  </si>
  <si>
    <t>Desima Quarta</t>
  </si>
  <si>
    <t>Desima Quinta</t>
  </si>
  <si>
    <t>Lote 14</t>
  </si>
  <si>
    <t>Livramento</t>
  </si>
  <si>
    <t>%</t>
  </si>
  <si>
    <t>Rosalina</t>
  </si>
  <si>
    <t>Gabriel</t>
  </si>
  <si>
    <t xml:space="preserve">Desima Sexta </t>
  </si>
  <si>
    <t xml:space="preserve">Desima Setima </t>
  </si>
  <si>
    <t xml:space="preserve">Desima Oitava </t>
  </si>
  <si>
    <t>Desima Nona</t>
  </si>
  <si>
    <t xml:space="preserve">Vigizima </t>
  </si>
  <si>
    <t xml:space="preserve">Vigizima Primeira </t>
  </si>
  <si>
    <t xml:space="preserve">Vigizima Segunda </t>
  </si>
  <si>
    <t xml:space="preserve">Vigezima Terceira </t>
  </si>
  <si>
    <t>Vigezima Quarta</t>
  </si>
  <si>
    <t>Tite</t>
  </si>
  <si>
    <t>Vigima Quinta</t>
  </si>
  <si>
    <t>Controle de entrega de Açai na Fabrica da Cofruta Ano 2017</t>
  </si>
  <si>
    <t>Amostra</t>
  </si>
  <si>
    <t>Domingos Caratai</t>
  </si>
  <si>
    <t>Antonio Biriba</t>
  </si>
  <si>
    <t>Professor</t>
  </si>
  <si>
    <t xml:space="preserve">Terceira </t>
  </si>
  <si>
    <t>Qaurta</t>
  </si>
  <si>
    <t xml:space="preserve">LIVRAMENTO </t>
  </si>
  <si>
    <t>Mª Diogo</t>
  </si>
  <si>
    <t>Toroca/ Padre</t>
  </si>
  <si>
    <t>Lote 11º</t>
  </si>
  <si>
    <t>Mario</t>
  </si>
  <si>
    <t>Lote 16</t>
  </si>
  <si>
    <t>Lote 17</t>
  </si>
  <si>
    <t xml:space="preserve">Mª de Jesus </t>
  </si>
  <si>
    <t>Paulina</t>
  </si>
  <si>
    <t>Lote 18</t>
  </si>
  <si>
    <t>Toroca / Padre</t>
  </si>
  <si>
    <t>Tomoteo</t>
  </si>
  <si>
    <t>Lote 19</t>
  </si>
  <si>
    <t>toroca/ Padre</t>
  </si>
  <si>
    <t>Lote 21</t>
  </si>
  <si>
    <t>Controle de entrega de Açai na Fabrica da Cofruta Ano 2019</t>
  </si>
  <si>
    <t>Teste</t>
  </si>
  <si>
    <t>M. Livramento</t>
  </si>
  <si>
    <t>Lote 04</t>
  </si>
  <si>
    <t>Luiz Gozaga</t>
  </si>
  <si>
    <t>Antonio ( Biribar)</t>
  </si>
  <si>
    <t>Hellrison(Neguinho)</t>
  </si>
  <si>
    <t>Antonio (Biriba)</t>
  </si>
  <si>
    <t>Luiz Gonzaga</t>
  </si>
  <si>
    <t>Maria diogo</t>
  </si>
  <si>
    <t>Maria coquiro</t>
  </si>
  <si>
    <t>Maria de Jesus</t>
  </si>
  <si>
    <t>Paulina Prexedes</t>
  </si>
  <si>
    <t>Agenor</t>
  </si>
  <si>
    <t>Merenda escolar</t>
  </si>
  <si>
    <t>228/11</t>
  </si>
  <si>
    <t>Izaque Cartilho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</si>
</sst>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44" fontId="0" fillId="0" borderId="0" xfId="0" applyNumberFormat="1"/>
    <xf numFmtId="0" fontId="0" fillId="0" borderId="3" xfId="0" applyBorder="1"/>
    <xf numFmtId="14" fontId="0" fillId="0" borderId="3" xfId="0" applyNumberFormat="1" applyBorder="1"/>
    <xf numFmtId="44" fontId="0" fillId="0" borderId="3" xfId="0" applyNumberFormat="1" applyBorder="1"/>
    <xf numFmtId="0" fontId="0" fillId="0" borderId="4" xfId="0" applyBorder="1"/>
    <xf numFmtId="0" fontId="0" fillId="0" borderId="2" xfId="0" applyBorder="1"/>
    <xf numFmtId="44" fontId="0" fillId="0" borderId="6" xfId="0" applyNumberFormat="1" applyBorder="1"/>
    <xf numFmtId="44" fontId="0" fillId="0" borderId="8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44" fontId="0" fillId="0" borderId="0" xfId="0" applyNumberFormat="1" applyBorder="1"/>
    <xf numFmtId="14" fontId="0" fillId="0" borderId="0" xfId="0" applyNumberFormat="1" applyBorder="1"/>
    <xf numFmtId="0" fontId="0" fillId="0" borderId="0" xfId="0" applyBorder="1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4" xfId="0" applyNumberFormat="1" applyBorder="1"/>
    <xf numFmtId="0" fontId="0" fillId="0" borderId="13" xfId="0" applyBorder="1"/>
    <xf numFmtId="14" fontId="0" fillId="0" borderId="15" xfId="0" applyNumberFormat="1" applyFill="1" applyBorder="1"/>
    <xf numFmtId="0" fontId="0" fillId="0" borderId="16" xfId="0" applyBorder="1"/>
    <xf numFmtId="0" fontId="0" fillId="0" borderId="16" xfId="0" applyBorder="1" applyAlignment="1"/>
    <xf numFmtId="0" fontId="0" fillId="0" borderId="16" xfId="0" applyBorder="1" applyAlignment="1">
      <alignment horizontal="center"/>
    </xf>
    <xf numFmtId="14" fontId="0" fillId="0" borderId="17" xfId="0" applyNumberFormat="1" applyBorder="1"/>
    <xf numFmtId="0" fontId="0" fillId="0" borderId="17" xfId="0" applyBorder="1"/>
    <xf numFmtId="14" fontId="0" fillId="0" borderId="0" xfId="0" applyNumberFormat="1" applyFill="1" applyBorder="1"/>
    <xf numFmtId="0" fontId="0" fillId="0" borderId="0" xfId="0" applyNumberFormat="1"/>
    <xf numFmtId="0" fontId="0" fillId="0" borderId="14" xfId="0" applyBorder="1"/>
    <xf numFmtId="44" fontId="0" fillId="0" borderId="16" xfId="0" applyNumberFormat="1" applyBorder="1"/>
    <xf numFmtId="44" fontId="0" fillId="0" borderId="4" xfId="0" applyNumberFormat="1" applyBorder="1"/>
    <xf numFmtId="44" fontId="0" fillId="0" borderId="18" xfId="0" applyNumberFormat="1" applyBorder="1"/>
    <xf numFmtId="0" fontId="0" fillId="0" borderId="8" xfId="0" applyBorder="1"/>
    <xf numFmtId="44" fontId="0" fillId="0" borderId="20" xfId="0" applyNumberFormat="1" applyBorder="1"/>
    <xf numFmtId="44" fontId="0" fillId="0" borderId="19" xfId="0" applyNumberFormat="1" applyBorder="1"/>
    <xf numFmtId="44" fontId="0" fillId="0" borderId="21" xfId="0" applyNumberFormat="1" applyBorder="1"/>
    <xf numFmtId="44" fontId="0" fillId="0" borderId="22" xfId="0" applyNumberFormat="1" applyBorder="1"/>
    <xf numFmtId="0" fontId="0" fillId="0" borderId="9" xfId="0" applyFill="1" applyBorder="1" applyAlignment="1">
      <alignment horizontal="center"/>
    </xf>
    <xf numFmtId="44" fontId="0" fillId="0" borderId="23" xfId="0" applyNumberFormat="1" applyBorder="1"/>
    <xf numFmtId="44" fontId="0" fillId="0" borderId="7" xfId="0" applyNumberFormat="1" applyBorder="1"/>
    <xf numFmtId="0" fontId="0" fillId="0" borderId="20" xfId="0" applyBorder="1"/>
    <xf numFmtId="14" fontId="0" fillId="0" borderId="5" xfId="0" applyNumberFormat="1" applyBorder="1"/>
    <xf numFmtId="0" fontId="0" fillId="0" borderId="20" xfId="0" applyBorder="1" applyAlignment="1"/>
    <xf numFmtId="0" fontId="0" fillId="0" borderId="20" xfId="0" applyBorder="1" applyAlignment="1">
      <alignment horizontal="center"/>
    </xf>
    <xf numFmtId="14" fontId="0" fillId="0" borderId="16" xfId="0" applyNumberFormat="1" applyBorder="1"/>
    <xf numFmtId="0" fontId="0" fillId="0" borderId="25" xfId="0" applyBorder="1"/>
    <xf numFmtId="0" fontId="0" fillId="0" borderId="25" xfId="0" applyBorder="1" applyAlignment="1">
      <alignment horizontal="center"/>
    </xf>
    <xf numFmtId="14" fontId="0" fillId="0" borderId="20" xfId="0" applyNumberFormat="1" applyBorder="1"/>
    <xf numFmtId="14" fontId="0" fillId="0" borderId="24" xfId="0" applyNumberFormat="1" applyBorder="1"/>
    <xf numFmtId="0" fontId="0" fillId="0" borderId="26" xfId="0" applyBorder="1"/>
    <xf numFmtId="14" fontId="0" fillId="0" borderId="21" xfId="0" applyNumberFormat="1" applyBorder="1"/>
    <xf numFmtId="0" fontId="0" fillId="0" borderId="3" xfId="0" applyBorder="1" applyAlignment="1">
      <alignment horizontal="left"/>
    </xf>
    <xf numFmtId="44" fontId="0" fillId="0" borderId="3" xfId="0" applyNumberFormat="1" applyFill="1" applyBorder="1" applyAlignment="1">
      <alignment horizontal="center"/>
    </xf>
    <xf numFmtId="0" fontId="0" fillId="0" borderId="21" xfId="0" applyBorder="1"/>
    <xf numFmtId="164" fontId="0" fillId="0" borderId="4" xfId="0" applyNumberFormat="1" applyBorder="1"/>
    <xf numFmtId="44" fontId="0" fillId="0" borderId="4" xfId="0" applyNumberFormat="1" applyFill="1" applyBorder="1" applyAlignment="1">
      <alignment horizontal="center"/>
    </xf>
    <xf numFmtId="14" fontId="0" fillId="0" borderId="28" xfId="0" applyNumberFormat="1" applyBorder="1"/>
    <xf numFmtId="14" fontId="0" fillId="0" borderId="29" xfId="0" applyNumberFormat="1" applyBorder="1"/>
    <xf numFmtId="14" fontId="0" fillId="0" borderId="27" xfId="0" applyNumberFormat="1" applyBorder="1"/>
    <xf numFmtId="44" fontId="0" fillId="0" borderId="20" xfId="0" applyNumberFormat="1" applyFill="1" applyBorder="1" applyAlignment="1">
      <alignment horizontal="center"/>
    </xf>
    <xf numFmtId="0" fontId="0" fillId="0" borderId="30" xfId="0" applyFill="1" applyBorder="1"/>
    <xf numFmtId="0" fontId="0" fillId="0" borderId="31" xfId="0" applyBorder="1"/>
    <xf numFmtId="0" fontId="0" fillId="0" borderId="32" xfId="0" applyBorder="1"/>
    <xf numFmtId="0" fontId="0" fillId="0" borderId="1" xfId="0" applyFill="1" applyBorder="1" applyAlignment="1">
      <alignment horizontal="center"/>
    </xf>
    <xf numFmtId="0" fontId="0" fillId="0" borderId="21" xfId="0" applyBorder="1" applyAlignment="1"/>
    <xf numFmtId="0" fontId="0" fillId="0" borderId="21" xfId="0" applyBorder="1" applyAlignment="1">
      <alignment horizontal="center"/>
    </xf>
    <xf numFmtId="0" fontId="0" fillId="0" borderId="15" xfId="0" applyBorder="1"/>
    <xf numFmtId="44" fontId="0" fillId="0" borderId="15" xfId="0" applyNumberFormat="1" applyBorder="1"/>
    <xf numFmtId="44" fontId="0" fillId="0" borderId="33" xfId="0" applyNumberFormat="1" applyBorder="1"/>
    <xf numFmtId="14" fontId="0" fillId="0" borderId="34" xfId="0" applyNumberFormat="1" applyBorder="1"/>
    <xf numFmtId="0" fontId="0" fillId="0" borderId="35" xfId="0" applyBorder="1"/>
    <xf numFmtId="0" fontId="0" fillId="0" borderId="18" xfId="0" applyBorder="1"/>
    <xf numFmtId="0" fontId="0" fillId="0" borderId="0" xfId="0" applyFill="1" applyBorder="1"/>
    <xf numFmtId="0" fontId="0" fillId="0" borderId="9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/>
    <xf numFmtId="164" fontId="0" fillId="0" borderId="21" xfId="0" applyNumberFormat="1" applyBorder="1"/>
    <xf numFmtId="44" fontId="0" fillId="0" borderId="21" xfId="0" applyNumberFormat="1" applyFill="1" applyBorder="1" applyAlignment="1">
      <alignment horizontal="center"/>
    </xf>
    <xf numFmtId="164" fontId="0" fillId="0" borderId="16" xfId="0" applyNumberFormat="1" applyBorder="1"/>
    <xf numFmtId="44" fontId="0" fillId="0" borderId="16" xfId="0" applyNumberFormat="1" applyFill="1" applyBorder="1" applyAlignment="1">
      <alignment horizontal="center"/>
    </xf>
    <xf numFmtId="0" fontId="0" fillId="0" borderId="25" xfId="0" applyBorder="1" applyAlignment="1"/>
    <xf numFmtId="0" fontId="0" fillId="0" borderId="3" xfId="0" applyBorder="1" applyAlignment="1">
      <alignment horizontal="center" vertical="center"/>
    </xf>
    <xf numFmtId="0" fontId="0" fillId="0" borderId="17" xfId="0" applyBorder="1" applyAlignment="1"/>
    <xf numFmtId="0" fontId="0" fillId="0" borderId="17" xfId="0" applyBorder="1" applyAlignment="1">
      <alignment horizontal="center"/>
    </xf>
    <xf numFmtId="44" fontId="0" fillId="0" borderId="1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J25" sqref="J25"/>
    </sheetView>
  </sheetViews>
  <sheetFormatPr defaultRowHeight="15" x14ac:dyDescent="0.25"/>
  <cols>
    <col min="1" max="1" width="10.7109375" bestFit="1" customWidth="1"/>
    <col min="2" max="2" width="7" customWidth="1"/>
    <col min="3" max="3" width="19" customWidth="1"/>
    <col min="4" max="4" width="10.5703125" customWidth="1"/>
    <col min="5" max="5" width="8.7109375" customWidth="1"/>
    <col min="6" max="6" width="12.140625" bestFit="1" customWidth="1"/>
    <col min="7" max="7" width="13.140625" customWidth="1"/>
    <col min="8" max="8" width="13.28515625" bestFit="1" customWidth="1"/>
  </cols>
  <sheetData>
    <row r="1" spans="1:8" x14ac:dyDescent="0.25">
      <c r="A1" t="s">
        <v>75</v>
      </c>
    </row>
    <row r="3" spans="1:8" ht="15.75" thickBot="1" x14ac:dyDescent="0.3"/>
    <row r="4" spans="1:8" ht="16.5" thickTop="1" thickBot="1" x14ac:dyDescent="0.3">
      <c r="A4" s="1" t="s">
        <v>0</v>
      </c>
      <c r="B4" s="1" t="s">
        <v>1</v>
      </c>
      <c r="C4" s="14" t="s">
        <v>2</v>
      </c>
      <c r="D4" s="1" t="s">
        <v>3</v>
      </c>
      <c r="E4" s="1" t="s">
        <v>6</v>
      </c>
      <c r="F4" s="1" t="s">
        <v>4</v>
      </c>
      <c r="G4" s="1" t="s">
        <v>5</v>
      </c>
    </row>
    <row r="5" spans="1:8" ht="16.5" thickTop="1" thickBot="1" x14ac:dyDescent="0.3">
      <c r="A5" s="4"/>
      <c r="B5" s="3"/>
      <c r="C5" s="90">
        <v>32</v>
      </c>
      <c r="D5" s="10">
        <f>C5*14</f>
        <v>448</v>
      </c>
      <c r="E5" s="3">
        <f>D5*14</f>
        <v>6272</v>
      </c>
      <c r="F5" s="5">
        <f>28/14</f>
        <v>2</v>
      </c>
      <c r="G5" s="8">
        <f>F5*E5</f>
        <v>12544</v>
      </c>
      <c r="H5" t="s">
        <v>54</v>
      </c>
    </row>
    <row r="6" spans="1:8" ht="16.5" thickTop="1" thickBot="1" x14ac:dyDescent="0.3">
      <c r="A6" s="7"/>
      <c r="B6" s="7"/>
      <c r="C6" s="12" t="s">
        <v>7</v>
      </c>
      <c r="D6" s="12">
        <f>SUM(D5:D5)</f>
        <v>448</v>
      </c>
      <c r="E6" s="7">
        <f>SUM(E5:E5)</f>
        <v>6272</v>
      </c>
      <c r="F6" s="7"/>
      <c r="G6" s="9">
        <f>SUM(G5:G5)</f>
        <v>12544</v>
      </c>
    </row>
    <row r="7" spans="1:8" ht="15.75" thickTop="1" x14ac:dyDescent="0.25">
      <c r="A7" s="17"/>
      <c r="B7" s="17"/>
      <c r="C7" s="18"/>
      <c r="D7" s="18"/>
      <c r="E7" s="17"/>
      <c r="F7" s="17"/>
      <c r="G7" s="19"/>
    </row>
    <row r="8" spans="1:8" x14ac:dyDescent="0.25">
      <c r="C8" s="13"/>
      <c r="D8" s="13"/>
    </row>
    <row r="9" spans="1:8" x14ac:dyDescent="0.25">
      <c r="C9" s="13"/>
      <c r="D9" s="13"/>
    </row>
    <row r="10" spans="1:8" x14ac:dyDescent="0.25">
      <c r="A10" s="17"/>
      <c r="B10" s="17"/>
      <c r="C10" s="18"/>
      <c r="D10" s="18"/>
      <c r="E10" s="17"/>
      <c r="F10" s="17"/>
      <c r="G10" s="17"/>
      <c r="H10" s="2"/>
    </row>
    <row r="11" spans="1:8" x14ac:dyDescent="0.25">
      <c r="A11" s="20"/>
      <c r="B11" s="17"/>
      <c r="C11" s="21"/>
      <c r="D11" s="18"/>
      <c r="E11" s="17"/>
      <c r="F11" s="19"/>
      <c r="G11" s="19"/>
      <c r="H11" s="2"/>
    </row>
    <row r="12" spans="1:8" x14ac:dyDescent="0.25">
      <c r="A12" s="17"/>
      <c r="B12" s="17"/>
      <c r="C12" s="21"/>
      <c r="D12" s="18"/>
      <c r="E12" s="17"/>
      <c r="F12" s="19"/>
      <c r="G12" s="19"/>
    </row>
    <row r="13" spans="1:8" x14ac:dyDescent="0.25">
      <c r="A13" s="17"/>
      <c r="B13" s="17"/>
      <c r="C13" s="21"/>
      <c r="D13" s="18"/>
      <c r="E13" s="17"/>
      <c r="F13" s="19"/>
      <c r="G13" s="19"/>
      <c r="H13" s="2"/>
    </row>
    <row r="14" spans="1:8" x14ac:dyDescent="0.25">
      <c r="A14" s="17"/>
      <c r="B14" s="17"/>
      <c r="C14" s="18"/>
      <c r="D14" s="18"/>
      <c r="E14" s="17"/>
      <c r="F14" s="19"/>
      <c r="G14" s="19"/>
    </row>
    <row r="15" spans="1:8" x14ac:dyDescent="0.25">
      <c r="A15" s="17"/>
      <c r="B15" s="17"/>
      <c r="C15" s="18"/>
      <c r="D15" s="18"/>
      <c r="E15" s="17"/>
      <c r="F15" s="17"/>
      <c r="G15" s="19"/>
    </row>
    <row r="16" spans="1:8" x14ac:dyDescent="0.25">
      <c r="A16" s="17"/>
      <c r="B16" s="17"/>
      <c r="C16" s="18"/>
      <c r="D16" s="18"/>
      <c r="E16" s="17"/>
      <c r="F16" s="17"/>
      <c r="G16" s="19"/>
    </row>
    <row r="17" spans="1:7" x14ac:dyDescent="0.25">
      <c r="A17" s="17"/>
      <c r="B17" s="17"/>
      <c r="C17" s="18"/>
      <c r="D17" s="18"/>
      <c r="E17" s="17"/>
      <c r="F17" s="17"/>
      <c r="G17" s="17"/>
    </row>
    <row r="18" spans="1:7" x14ac:dyDescent="0.25">
      <c r="A18" s="17"/>
      <c r="B18" s="17"/>
      <c r="C18" s="18"/>
      <c r="D18" s="18"/>
      <c r="E18" s="17"/>
      <c r="F18" s="17"/>
      <c r="G18" s="17"/>
    </row>
    <row r="19" spans="1:7" x14ac:dyDescent="0.25">
      <c r="A19" s="20"/>
      <c r="B19" s="17"/>
      <c r="C19" s="21"/>
      <c r="D19" s="18"/>
      <c r="E19" s="17"/>
      <c r="F19" s="19"/>
      <c r="G19" s="19"/>
    </row>
    <row r="20" spans="1:7" x14ac:dyDescent="0.25">
      <c r="A20" s="17"/>
      <c r="B20" s="17"/>
      <c r="C20" s="21"/>
      <c r="D20" s="18"/>
      <c r="E20" s="17"/>
      <c r="F20" s="19"/>
      <c r="G20" s="19"/>
    </row>
    <row r="21" spans="1:7" x14ac:dyDescent="0.25">
      <c r="A21" s="17"/>
      <c r="B21" s="17"/>
      <c r="C21" s="21"/>
      <c r="D21" s="18"/>
      <c r="E21" s="17"/>
      <c r="F21" s="19"/>
      <c r="G21" s="19"/>
    </row>
    <row r="22" spans="1:7" x14ac:dyDescent="0.25">
      <c r="A22" s="17"/>
      <c r="B22" s="17"/>
      <c r="C22" s="18"/>
      <c r="D22" s="18"/>
      <c r="E22" s="17"/>
      <c r="F22" s="17"/>
      <c r="G22" s="19"/>
    </row>
    <row r="23" spans="1:7" x14ac:dyDescent="0.25">
      <c r="A23" s="17"/>
      <c r="B23" s="17"/>
      <c r="C23" s="18"/>
      <c r="D23" s="18"/>
      <c r="E23" s="17"/>
      <c r="F23" s="17"/>
      <c r="G23" s="19"/>
    </row>
    <row r="24" spans="1:7" x14ac:dyDescent="0.25">
      <c r="A24" s="17"/>
      <c r="B24" s="17"/>
      <c r="C24" s="18"/>
      <c r="D24" s="18"/>
      <c r="E24" s="17"/>
      <c r="F24" s="17"/>
      <c r="G24" s="17"/>
    </row>
    <row r="25" spans="1:7" x14ac:dyDescent="0.25">
      <c r="A25" s="17"/>
      <c r="B25" s="17"/>
      <c r="C25" s="18"/>
      <c r="D25" s="17"/>
      <c r="E25" s="17"/>
      <c r="F25" s="17"/>
      <c r="G25" s="17"/>
    </row>
    <row r="26" spans="1:7" x14ac:dyDescent="0.25">
      <c r="A26" s="17"/>
      <c r="B26" s="17"/>
      <c r="C26" s="18"/>
      <c r="D26" s="17"/>
      <c r="E26" s="17"/>
      <c r="F26" s="17"/>
      <c r="G26" s="17"/>
    </row>
    <row r="27" spans="1:7" x14ac:dyDescent="0.25">
      <c r="A27" s="20"/>
      <c r="B27" s="17"/>
      <c r="C27" s="21"/>
      <c r="D27" s="17"/>
      <c r="E27" s="17"/>
      <c r="F27" s="19"/>
      <c r="G27" s="19"/>
    </row>
    <row r="28" spans="1:7" x14ac:dyDescent="0.25">
      <c r="A28" s="17"/>
      <c r="B28" s="17"/>
      <c r="C28" s="21"/>
      <c r="D28" s="17"/>
      <c r="E28" s="17"/>
      <c r="F28" s="19"/>
      <c r="G28" s="19"/>
    </row>
    <row r="29" spans="1:7" x14ac:dyDescent="0.25">
      <c r="A29" s="17"/>
      <c r="B29" s="17"/>
      <c r="C29" s="21"/>
      <c r="D29" s="17"/>
      <c r="E29" s="17"/>
      <c r="F29" s="19"/>
      <c r="G29" s="19"/>
    </row>
    <row r="30" spans="1:7" x14ac:dyDescent="0.25">
      <c r="A30" s="17"/>
      <c r="B30" s="17"/>
      <c r="C30" s="21"/>
      <c r="D30" s="17"/>
      <c r="E30" s="17"/>
      <c r="F30" s="19"/>
      <c r="G30" s="19"/>
    </row>
    <row r="31" spans="1:7" x14ac:dyDescent="0.25">
      <c r="A31" s="17"/>
      <c r="B31" s="17"/>
      <c r="C31" s="18"/>
      <c r="D31" s="17"/>
      <c r="E31" s="17"/>
      <c r="F31" s="17"/>
      <c r="G31" s="19"/>
    </row>
    <row r="32" spans="1:7" x14ac:dyDescent="0.25">
      <c r="A32" s="17"/>
      <c r="B32" s="17"/>
      <c r="C32" s="18"/>
      <c r="D32" s="17"/>
      <c r="E32" s="17"/>
      <c r="F32" s="17"/>
      <c r="G32" s="19"/>
    </row>
    <row r="33" spans="1:7" x14ac:dyDescent="0.25">
      <c r="A33" s="17"/>
      <c r="B33" s="17"/>
      <c r="C33" s="18"/>
      <c r="D33" s="17"/>
      <c r="E33" s="17"/>
      <c r="F33" s="17"/>
      <c r="G33" s="17"/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8"/>
      <c r="D35" s="17"/>
      <c r="E35" s="17"/>
      <c r="F35" s="17"/>
      <c r="G35" s="17"/>
    </row>
    <row r="36" spans="1:7" x14ac:dyDescent="0.25">
      <c r="A36" s="20"/>
      <c r="B36" s="17"/>
      <c r="C36" s="17"/>
      <c r="D36" s="17"/>
      <c r="E36" s="17"/>
      <c r="F36" s="19"/>
      <c r="G36" s="19"/>
    </row>
    <row r="37" spans="1:7" x14ac:dyDescent="0.25">
      <c r="A37" s="17"/>
      <c r="B37" s="17"/>
      <c r="C37" s="17"/>
      <c r="D37" s="17"/>
      <c r="E37" s="17"/>
      <c r="F37" s="19"/>
      <c r="G37" s="19"/>
    </row>
    <row r="38" spans="1:7" x14ac:dyDescent="0.25">
      <c r="A38" s="17"/>
      <c r="B38" s="17"/>
      <c r="C38" s="17"/>
      <c r="D38" s="17"/>
      <c r="E38" s="17"/>
      <c r="F38" s="19"/>
      <c r="G38" s="19"/>
    </row>
    <row r="39" spans="1:7" x14ac:dyDescent="0.25">
      <c r="A39" s="17"/>
      <c r="B39" s="17"/>
      <c r="C39" s="17"/>
      <c r="D39" s="17"/>
      <c r="E39" s="17"/>
      <c r="F39" s="19"/>
      <c r="G39" s="19"/>
    </row>
    <row r="40" spans="1:7" x14ac:dyDescent="0.25">
      <c r="A40" s="17"/>
      <c r="B40" s="17"/>
      <c r="C40" s="17"/>
      <c r="D40" s="17"/>
      <c r="E40" s="17"/>
      <c r="F40" s="19"/>
      <c r="G40" s="19"/>
    </row>
    <row r="41" spans="1:7" x14ac:dyDescent="0.25">
      <c r="A41" s="17"/>
      <c r="B41" s="17"/>
      <c r="C41" s="18"/>
      <c r="D41" s="17"/>
      <c r="E41" s="17"/>
      <c r="F41" s="17"/>
      <c r="G41" s="19"/>
    </row>
    <row r="42" spans="1:7" x14ac:dyDescent="0.25">
      <c r="A42" s="17"/>
      <c r="B42" s="17"/>
      <c r="C42" s="17"/>
      <c r="D42" s="17"/>
      <c r="E42" s="17"/>
      <c r="F42" s="17"/>
      <c r="G42" s="17"/>
    </row>
    <row r="43" spans="1:7" x14ac:dyDescent="0.25">
      <c r="A43" s="17"/>
      <c r="B43" s="17"/>
      <c r="C43" s="17"/>
      <c r="D43" s="17"/>
      <c r="E43" s="17"/>
      <c r="F43" s="17"/>
      <c r="G43" s="17"/>
    </row>
    <row r="44" spans="1:7" x14ac:dyDescent="0.25">
      <c r="A44" s="17"/>
      <c r="B44" s="17"/>
      <c r="C44" s="17"/>
      <c r="D44" s="17"/>
      <c r="E44" s="17"/>
      <c r="F44" s="17"/>
      <c r="G44" s="17"/>
    </row>
    <row r="45" spans="1:7" x14ac:dyDescent="0.25">
      <c r="A45" s="17"/>
      <c r="B45" s="17"/>
      <c r="C45" s="17"/>
      <c r="D45" s="17"/>
      <c r="E45" s="17"/>
      <c r="F45" s="17"/>
      <c r="G45" s="17"/>
    </row>
    <row r="46" spans="1:7" x14ac:dyDescent="0.25">
      <c r="A46" s="17"/>
      <c r="B46" s="17"/>
      <c r="C46" s="17"/>
      <c r="D46" s="17"/>
      <c r="E46" s="17"/>
      <c r="F46" s="17"/>
      <c r="G46" s="17"/>
    </row>
    <row r="47" spans="1:7" x14ac:dyDescent="0.25">
      <c r="A47" s="17"/>
      <c r="B47" s="17"/>
      <c r="C47" s="17"/>
      <c r="D47" s="17"/>
      <c r="E47" s="17"/>
      <c r="F47" s="17"/>
      <c r="G47" s="17"/>
    </row>
  </sheetData>
  <pageMargins left="0.25" right="0.25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4" sqref="C4"/>
    </sheetView>
  </sheetViews>
  <sheetFormatPr defaultRowHeight="15" x14ac:dyDescent="0.25"/>
  <cols>
    <col min="1" max="1" width="11.7109375" customWidth="1"/>
    <col min="3" max="3" width="18" customWidth="1"/>
    <col min="4" max="4" width="10.85546875" customWidth="1"/>
    <col min="7" max="7" width="12.140625" customWidth="1"/>
    <col min="8" max="8" width="14.140625" customWidth="1"/>
  </cols>
  <sheetData>
    <row r="1" spans="1:9" ht="16.5" thickTop="1" thickBot="1" x14ac:dyDescent="0.3">
      <c r="A1" s="1" t="s">
        <v>0</v>
      </c>
      <c r="B1" s="1" t="s">
        <v>28</v>
      </c>
      <c r="C1" s="14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45" t="s">
        <v>23</v>
      </c>
      <c r="I1" s="68" t="s">
        <v>39</v>
      </c>
    </row>
    <row r="2" spans="1:9" ht="16.5" thickTop="1" thickBot="1" x14ac:dyDescent="0.3">
      <c r="A2" s="49">
        <v>43027</v>
      </c>
      <c r="B2" s="3"/>
      <c r="C2" s="10" t="s">
        <v>55</v>
      </c>
      <c r="D2" s="3">
        <v>51</v>
      </c>
      <c r="E2" s="3">
        <f>D2*14</f>
        <v>714</v>
      </c>
      <c r="F2" s="5">
        <f>27/14</f>
        <v>1.9285714285714286</v>
      </c>
      <c r="G2" s="3"/>
      <c r="H2" s="60">
        <f>D2*27</f>
        <v>1377</v>
      </c>
    </row>
    <row r="3" spans="1:9" ht="16.5" thickTop="1" thickBot="1" x14ac:dyDescent="0.3">
      <c r="A3" s="49">
        <v>43027</v>
      </c>
      <c r="B3" s="6"/>
      <c r="C3" s="11" t="s">
        <v>62</v>
      </c>
      <c r="D3" s="6">
        <v>108</v>
      </c>
      <c r="E3" s="3">
        <f t="shared" ref="E3:E4" si="0">D3*14</f>
        <v>1512</v>
      </c>
      <c r="F3" s="5">
        <f t="shared" ref="F3:F4" si="1">27/14</f>
        <v>1.9285714285714286</v>
      </c>
      <c r="G3" s="6"/>
      <c r="H3" s="60">
        <f t="shared" ref="H3:H4" si="2">D3*27</f>
        <v>2916</v>
      </c>
    </row>
    <row r="4" spans="1:9" ht="15.75" thickTop="1" x14ac:dyDescent="0.25">
      <c r="A4" s="49">
        <v>43027</v>
      </c>
      <c r="B4" s="6"/>
      <c r="C4" s="11"/>
      <c r="D4" s="6"/>
      <c r="E4" s="3">
        <f t="shared" si="0"/>
        <v>0</v>
      </c>
      <c r="F4" s="5">
        <f t="shared" si="1"/>
        <v>1.9285714285714286</v>
      </c>
      <c r="G4" s="6"/>
      <c r="H4" s="60">
        <f t="shared" si="2"/>
        <v>0</v>
      </c>
    </row>
    <row r="5" spans="1:9" ht="15.75" thickBot="1" x14ac:dyDescent="0.3">
      <c r="A5" s="65"/>
      <c r="B5" s="48"/>
      <c r="C5" s="51"/>
      <c r="D5" s="48"/>
      <c r="E5" s="48"/>
      <c r="F5" s="48"/>
      <c r="G5" s="48"/>
      <c r="H5" s="67"/>
    </row>
    <row r="6" spans="1:9" ht="16.5" thickTop="1" thickBot="1" x14ac:dyDescent="0.3">
      <c r="A6" s="7"/>
      <c r="B6" s="7"/>
      <c r="C6" s="12" t="s">
        <v>7</v>
      </c>
      <c r="D6" s="12">
        <f>SUM(D2:D5)</f>
        <v>159</v>
      </c>
      <c r="E6" s="7">
        <f>SUM(E2:E5)</f>
        <v>2226</v>
      </c>
      <c r="F6" s="7"/>
      <c r="G6" s="9"/>
      <c r="H6" s="42">
        <f>D6*22</f>
        <v>3498</v>
      </c>
      <c r="I6">
        <f>1032/E6</f>
        <v>0.46361185983827491</v>
      </c>
    </row>
    <row r="7" spans="1:9" ht="15.75" thickTop="1" x14ac:dyDescent="0.25">
      <c r="C7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11" sqref="D11"/>
    </sheetView>
  </sheetViews>
  <sheetFormatPr defaultRowHeight="15" x14ac:dyDescent="0.25"/>
  <cols>
    <col min="1" max="1" width="11.7109375" customWidth="1"/>
    <col min="3" max="3" width="19" customWidth="1"/>
    <col min="4" max="4" width="10.85546875" customWidth="1"/>
    <col min="7" max="7" width="13.85546875" customWidth="1"/>
    <col min="8" max="8" width="13.28515625" customWidth="1"/>
    <col min="9" max="9" width="10.7109375" bestFit="1" customWidth="1"/>
  </cols>
  <sheetData>
    <row r="1" spans="1:9" ht="16.5" thickTop="1" thickBot="1" x14ac:dyDescent="0.3">
      <c r="A1" s="1" t="s">
        <v>0</v>
      </c>
      <c r="B1" s="1" t="s">
        <v>63</v>
      </c>
      <c r="C1" s="14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45" t="s">
        <v>23</v>
      </c>
    </row>
    <row r="2" spans="1:9" ht="15.75" thickTop="1" x14ac:dyDescent="0.25">
      <c r="A2" s="66">
        <v>43028</v>
      </c>
      <c r="B2" s="3"/>
      <c r="C2" s="59" t="s">
        <v>56</v>
      </c>
      <c r="D2" s="3">
        <v>91</v>
      </c>
      <c r="E2" s="61">
        <f>D2*14</f>
        <v>1274</v>
      </c>
      <c r="F2" s="85">
        <f>27/14</f>
        <v>1.9285714285714286</v>
      </c>
      <c r="G2" s="85">
        <f>E2*F2</f>
        <v>2457</v>
      </c>
      <c r="H2" s="86">
        <f>D2*27</f>
        <v>2457</v>
      </c>
    </row>
    <row r="3" spans="1:9" x14ac:dyDescent="0.25">
      <c r="A3" s="64"/>
      <c r="B3" s="6"/>
      <c r="C3" s="11" t="s">
        <v>57</v>
      </c>
      <c r="D3" s="6">
        <v>32</v>
      </c>
      <c r="E3" s="6">
        <f>D3*14</f>
        <v>448</v>
      </c>
      <c r="F3" s="62">
        <f>27/14</f>
        <v>1.9285714285714286</v>
      </c>
      <c r="G3" s="62">
        <f t="shared" ref="G3:G5" si="0">E3*F3</f>
        <v>864</v>
      </c>
      <c r="H3" s="63">
        <f t="shared" ref="H3:H5" si="1">D3*27</f>
        <v>864</v>
      </c>
    </row>
    <row r="4" spans="1:9" x14ac:dyDescent="0.25">
      <c r="A4" s="64"/>
      <c r="B4" s="6"/>
      <c r="C4" s="11" t="s">
        <v>24</v>
      </c>
      <c r="D4" s="6">
        <v>24</v>
      </c>
      <c r="E4" s="6">
        <f t="shared" ref="E4:E5" si="2">D4*14</f>
        <v>336</v>
      </c>
      <c r="F4" s="62">
        <f t="shared" ref="F4:F5" si="3">27/14</f>
        <v>1.9285714285714286</v>
      </c>
      <c r="G4" s="62">
        <f t="shared" si="0"/>
        <v>648</v>
      </c>
      <c r="H4" s="63">
        <f t="shared" si="1"/>
        <v>648</v>
      </c>
    </row>
    <row r="5" spans="1:9" x14ac:dyDescent="0.25">
      <c r="A5" s="64"/>
      <c r="B5" s="6"/>
      <c r="C5" s="11" t="s">
        <v>61</v>
      </c>
      <c r="D5" s="6">
        <v>66</v>
      </c>
      <c r="E5" s="6">
        <f t="shared" si="2"/>
        <v>924</v>
      </c>
      <c r="F5" s="62">
        <f t="shared" si="3"/>
        <v>1.9285714285714286</v>
      </c>
      <c r="G5" s="87">
        <f t="shared" si="0"/>
        <v>1782</v>
      </c>
      <c r="H5" s="88">
        <f t="shared" si="1"/>
        <v>1782</v>
      </c>
    </row>
    <row r="6" spans="1:9" ht="15.75" thickBot="1" x14ac:dyDescent="0.3">
      <c r="A6" s="48"/>
      <c r="B6" s="48"/>
      <c r="C6" s="51" t="s">
        <v>7</v>
      </c>
      <c r="D6" s="51"/>
      <c r="E6" s="48">
        <f>SUM(E2:E5)</f>
        <v>2982</v>
      </c>
      <c r="F6" s="48"/>
      <c r="G6" s="41"/>
      <c r="H6" s="41">
        <f>SUM(H2:H5)</f>
        <v>5751</v>
      </c>
      <c r="I6">
        <f>1260/E6</f>
        <v>0.42253521126760563</v>
      </c>
    </row>
    <row r="7" spans="1:9" ht="15.75" thickTop="1" x14ac:dyDescent="0.25">
      <c r="C7" s="13"/>
    </row>
    <row r="8" spans="1:9" x14ac:dyDescent="0.25">
      <c r="C8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F5" sqref="F5"/>
    </sheetView>
  </sheetViews>
  <sheetFormatPr defaultRowHeight="15" x14ac:dyDescent="0.25"/>
  <cols>
    <col min="1" max="1" width="11.7109375" customWidth="1"/>
    <col min="3" max="3" width="11.140625" customWidth="1"/>
    <col min="4" max="4" width="10.85546875" customWidth="1"/>
    <col min="7" max="7" width="13.5703125" customWidth="1"/>
    <col min="8" max="8" width="13.28515625" customWidth="1"/>
  </cols>
  <sheetData>
    <row r="1" spans="1:12" ht="16.5" thickTop="1" thickBot="1" x14ac:dyDescent="0.3">
      <c r="A1" s="1" t="s">
        <v>0</v>
      </c>
      <c r="B1" s="1" t="s">
        <v>31</v>
      </c>
      <c r="C1" s="14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45" t="s">
        <v>23</v>
      </c>
    </row>
    <row r="2" spans="1:12" ht="16.5" thickTop="1" thickBot="1" x14ac:dyDescent="0.3">
      <c r="A2" s="4">
        <v>43032</v>
      </c>
      <c r="B2" s="3"/>
      <c r="C2" s="15" t="s">
        <v>38</v>
      </c>
      <c r="D2" s="10">
        <v>160.5</v>
      </c>
      <c r="E2" s="3">
        <f>D2*14</f>
        <v>2247</v>
      </c>
      <c r="F2" s="5">
        <f>26/14</f>
        <v>1.8571428571428572</v>
      </c>
      <c r="G2" s="8">
        <f>E2*F2</f>
        <v>4173</v>
      </c>
      <c r="H2" s="5">
        <f>D2*26</f>
        <v>4173</v>
      </c>
    </row>
    <row r="3" spans="1:12" ht="15.75" thickTop="1" x14ac:dyDescent="0.25">
      <c r="A3" s="58"/>
      <c r="B3" s="29"/>
      <c r="C3" s="30"/>
      <c r="D3" s="31"/>
      <c r="E3" s="6"/>
      <c r="F3" s="37"/>
      <c r="G3" s="39"/>
      <c r="H3" s="47"/>
    </row>
    <row r="4" spans="1:12" ht="15.75" thickBot="1" x14ac:dyDescent="0.3">
      <c r="A4" s="52"/>
      <c r="B4" s="48"/>
      <c r="C4" s="50"/>
      <c r="D4" s="51"/>
      <c r="E4" s="48"/>
      <c r="F4" s="41"/>
      <c r="G4" s="41"/>
      <c r="H4" s="41"/>
    </row>
    <row r="5" spans="1:12" ht="16.5" thickTop="1" thickBot="1" x14ac:dyDescent="0.3">
      <c r="A5" s="7"/>
      <c r="B5" s="7"/>
      <c r="C5" s="12" t="s">
        <v>7</v>
      </c>
      <c r="D5" s="12">
        <f>SUM(D2:D4)</f>
        <v>160.5</v>
      </c>
      <c r="E5" s="7">
        <f>SUM(E2:E3)</f>
        <v>2247</v>
      </c>
      <c r="F5" s="7"/>
      <c r="G5" s="9">
        <f>SUM(G2:G4)</f>
        <v>4173</v>
      </c>
      <c r="H5" s="42">
        <f>SUM(H2:H4)</f>
        <v>4173</v>
      </c>
    </row>
    <row r="6" spans="1:12" ht="15.75" thickTop="1" x14ac:dyDescent="0.25">
      <c r="C6" s="13"/>
    </row>
    <row r="7" spans="1:12" x14ac:dyDescent="0.25">
      <c r="C7" s="13"/>
    </row>
    <row r="12" spans="1:12" x14ac:dyDescent="0.25">
      <c r="L12">
        <f>21/14</f>
        <v>1.5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7" sqref="F7"/>
    </sheetView>
  </sheetViews>
  <sheetFormatPr defaultRowHeight="15" x14ac:dyDescent="0.25"/>
  <cols>
    <col min="1" max="1" width="11.7109375" customWidth="1"/>
    <col min="3" max="3" width="17" customWidth="1"/>
    <col min="4" max="4" width="10.85546875" customWidth="1"/>
    <col min="7" max="7" width="13.5703125" customWidth="1"/>
    <col min="8" max="8" width="13.28515625" customWidth="1"/>
  </cols>
  <sheetData>
    <row r="1" spans="1:8" ht="16.5" thickTop="1" thickBot="1" x14ac:dyDescent="0.3">
      <c r="A1" s="1" t="s">
        <v>0</v>
      </c>
      <c r="B1" s="1" t="s">
        <v>32</v>
      </c>
      <c r="C1" s="14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45" t="s">
        <v>23</v>
      </c>
    </row>
    <row r="2" spans="1:8" ht="16.5" thickTop="1" thickBot="1" x14ac:dyDescent="0.3">
      <c r="A2" s="4">
        <v>43033</v>
      </c>
      <c r="B2" s="3"/>
      <c r="C2" s="15" t="s">
        <v>56</v>
      </c>
      <c r="D2" s="10">
        <v>135.5</v>
      </c>
      <c r="E2" s="61">
        <f>D2*14</f>
        <v>1897</v>
      </c>
      <c r="F2" s="43">
        <f>26/14</f>
        <v>1.8571428571428572</v>
      </c>
      <c r="G2" s="44">
        <f>E2*F2</f>
        <v>3523</v>
      </c>
      <c r="H2" s="43">
        <f>D2*26</f>
        <v>3523</v>
      </c>
    </row>
    <row r="3" spans="1:8" ht="15.75" thickTop="1" x14ac:dyDescent="0.25">
      <c r="A3" s="58"/>
      <c r="B3" s="29"/>
      <c r="C3" s="30" t="s">
        <v>55</v>
      </c>
      <c r="D3" s="31">
        <v>48</v>
      </c>
      <c r="E3" s="6">
        <f t="shared" ref="E3" si="0">D3*14</f>
        <v>672</v>
      </c>
      <c r="F3" s="38">
        <f>26/14</f>
        <v>1.8571428571428572</v>
      </c>
      <c r="G3" s="39">
        <f t="shared" ref="G3" si="1">E3*F3</f>
        <v>1248</v>
      </c>
      <c r="H3" s="38">
        <f t="shared" ref="H3" si="2">D3*21</f>
        <v>1008</v>
      </c>
    </row>
    <row r="4" spans="1:8" ht="15.75" thickBot="1" x14ac:dyDescent="0.3">
      <c r="A4" s="52"/>
      <c r="B4" s="48"/>
      <c r="C4" s="50"/>
      <c r="D4" s="51"/>
      <c r="E4" s="48"/>
      <c r="F4" s="41"/>
      <c r="G4" s="41"/>
      <c r="H4" s="41"/>
    </row>
    <row r="5" spans="1:8" ht="16.5" thickTop="1" thickBot="1" x14ac:dyDescent="0.3">
      <c r="A5" s="7"/>
      <c r="B5" s="7"/>
      <c r="C5" s="12" t="s">
        <v>7</v>
      </c>
      <c r="D5" s="12">
        <f>SUM(D2:D4)</f>
        <v>183.5</v>
      </c>
      <c r="E5" s="7">
        <f>SUM(E2:E3)</f>
        <v>2569</v>
      </c>
      <c r="F5" s="7"/>
      <c r="G5" s="9">
        <f>SUM(G2:G3)</f>
        <v>4771</v>
      </c>
      <c r="H5" s="42">
        <f>SUM(H2:H3)</f>
        <v>4531</v>
      </c>
    </row>
    <row r="6" spans="1:8" ht="15.75" thickTop="1" x14ac:dyDescent="0.25">
      <c r="C6" s="13"/>
    </row>
    <row r="7" spans="1:8" x14ac:dyDescent="0.25">
      <c r="C7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3" sqref="D3"/>
    </sheetView>
  </sheetViews>
  <sheetFormatPr defaultRowHeight="15" x14ac:dyDescent="0.25"/>
  <cols>
    <col min="1" max="1" width="11.7109375" customWidth="1"/>
    <col min="3" max="3" width="12.42578125" customWidth="1"/>
    <col min="4" max="4" width="10.85546875" customWidth="1"/>
    <col min="7" max="7" width="13.5703125" customWidth="1"/>
    <col min="8" max="8" width="13.28515625" customWidth="1"/>
  </cols>
  <sheetData>
    <row r="1" spans="1:8" ht="16.5" thickTop="1" thickBot="1" x14ac:dyDescent="0.3">
      <c r="A1" s="1" t="s">
        <v>0</v>
      </c>
      <c r="B1" s="1" t="s">
        <v>37</v>
      </c>
      <c r="C1" s="14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45" t="s">
        <v>23</v>
      </c>
    </row>
    <row r="2" spans="1:8" ht="15.75" thickTop="1" x14ac:dyDescent="0.25">
      <c r="A2" s="58">
        <v>43034</v>
      </c>
      <c r="B2" s="61"/>
      <c r="C2" s="72" t="s">
        <v>64</v>
      </c>
      <c r="D2" s="73">
        <v>195</v>
      </c>
      <c r="E2" s="61">
        <f>D2*14</f>
        <v>2730</v>
      </c>
      <c r="F2" s="43">
        <f>26/14</f>
        <v>1.8571428571428572</v>
      </c>
      <c r="G2" s="44">
        <f>F2*E2</f>
        <v>5070</v>
      </c>
      <c r="H2" s="43">
        <f>D2*26</f>
        <v>5070</v>
      </c>
    </row>
    <row r="3" spans="1:8" ht="15.75" thickBot="1" x14ac:dyDescent="0.3">
      <c r="A3" s="26"/>
      <c r="B3" s="6"/>
      <c r="C3" s="16"/>
      <c r="D3" s="11"/>
      <c r="E3" s="6"/>
      <c r="F3" s="38"/>
      <c r="G3" s="38"/>
      <c r="H3" s="38"/>
    </row>
    <row r="4" spans="1:8" ht="16.5" thickTop="1" thickBot="1" x14ac:dyDescent="0.3">
      <c r="A4" s="7"/>
      <c r="B4" s="7"/>
      <c r="C4" s="12" t="s">
        <v>7</v>
      </c>
      <c r="D4" s="12">
        <f>SUM(D2:D3)</f>
        <v>195</v>
      </c>
      <c r="E4" s="7">
        <f>SUM(E2:E3)</f>
        <v>2730</v>
      </c>
      <c r="F4" s="7"/>
      <c r="G4" s="9">
        <f>SUM(G2:G3)</f>
        <v>5070</v>
      </c>
      <c r="H4" s="42">
        <f>SUM(H2:H3)</f>
        <v>5070</v>
      </c>
    </row>
    <row r="5" spans="1:8" ht="15.75" thickTop="1" x14ac:dyDescent="0.25">
      <c r="C5" s="13"/>
    </row>
    <row r="6" spans="1:8" x14ac:dyDescent="0.25">
      <c r="C6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2" sqref="E2"/>
    </sheetView>
  </sheetViews>
  <sheetFormatPr defaultRowHeight="15" x14ac:dyDescent="0.25"/>
  <cols>
    <col min="1" max="1" width="11.7109375" customWidth="1"/>
    <col min="3" max="3" width="15" customWidth="1"/>
    <col min="4" max="4" width="10.85546875" customWidth="1"/>
    <col min="7" max="7" width="13.5703125" customWidth="1"/>
    <col min="8" max="8" width="13.28515625" customWidth="1"/>
  </cols>
  <sheetData>
    <row r="1" spans="1:8" ht="16.5" thickTop="1" thickBot="1" x14ac:dyDescent="0.3">
      <c r="A1" s="1" t="s">
        <v>0</v>
      </c>
      <c r="B1" s="1" t="s">
        <v>33</v>
      </c>
      <c r="C1" s="14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45" t="s">
        <v>23</v>
      </c>
    </row>
    <row r="2" spans="1:8" ht="15.75" thickTop="1" x14ac:dyDescent="0.25">
      <c r="A2" s="58">
        <v>43035</v>
      </c>
      <c r="B2" s="61"/>
      <c r="C2" s="72" t="s">
        <v>51</v>
      </c>
      <c r="D2" s="73">
        <v>157</v>
      </c>
      <c r="E2" s="61">
        <f>D2*14</f>
        <v>2198</v>
      </c>
      <c r="F2" s="43">
        <f>26/14</f>
        <v>1.8571428571428572</v>
      </c>
      <c r="G2" s="43">
        <f>E2*F2</f>
        <v>4082</v>
      </c>
      <c r="H2" s="43">
        <f>D2*26</f>
        <v>4082</v>
      </c>
    </row>
    <row r="3" spans="1:8" ht="15.75" thickBot="1" x14ac:dyDescent="0.3">
      <c r="A3" s="55"/>
      <c r="B3" s="48"/>
      <c r="C3" s="50"/>
      <c r="D3" s="51"/>
      <c r="E3" s="48"/>
      <c r="F3" s="41"/>
      <c r="G3" s="41"/>
      <c r="H3" s="41"/>
    </row>
    <row r="4" spans="1:8" ht="16.5" thickTop="1" thickBot="1" x14ac:dyDescent="0.3">
      <c r="A4" s="7"/>
      <c r="B4" s="7"/>
      <c r="C4" s="12" t="s">
        <v>7</v>
      </c>
      <c r="D4" s="12">
        <f>SUM(D2:D2)</f>
        <v>157</v>
      </c>
      <c r="E4" s="7">
        <f>SUM(E2:E2)</f>
        <v>2198</v>
      </c>
      <c r="F4" s="7"/>
      <c r="G4" s="9">
        <f>SUM(G2:G2)</f>
        <v>4082</v>
      </c>
      <c r="H4" s="42">
        <f>SUM(H2:H2)</f>
        <v>4082</v>
      </c>
    </row>
    <row r="5" spans="1:8" ht="15.75" thickTop="1" x14ac:dyDescent="0.25">
      <c r="C5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14" sqref="G14"/>
    </sheetView>
  </sheetViews>
  <sheetFormatPr defaultRowHeight="15" x14ac:dyDescent="0.25"/>
  <cols>
    <col min="1" max="1" width="11.7109375" customWidth="1"/>
    <col min="3" max="3" width="15" customWidth="1"/>
    <col min="4" max="4" width="10.85546875" customWidth="1"/>
    <col min="7" max="7" width="13.5703125" customWidth="1"/>
    <col min="8" max="8" width="13.28515625" customWidth="1"/>
  </cols>
  <sheetData>
    <row r="1" spans="1:8" ht="16.5" thickTop="1" thickBot="1" x14ac:dyDescent="0.3">
      <c r="A1" s="1" t="s">
        <v>0</v>
      </c>
      <c r="B1" s="1" t="s">
        <v>65</v>
      </c>
      <c r="C1" s="14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45" t="s">
        <v>23</v>
      </c>
    </row>
    <row r="2" spans="1:8" ht="15.75" thickTop="1" x14ac:dyDescent="0.25">
      <c r="A2" s="58">
        <v>43036</v>
      </c>
      <c r="B2" s="3"/>
      <c r="C2" s="15" t="s">
        <v>25</v>
      </c>
      <c r="D2" s="10">
        <v>100</v>
      </c>
      <c r="E2" s="3">
        <f>D2*14</f>
        <v>1400</v>
      </c>
      <c r="F2" s="5">
        <f>26/14</f>
        <v>1.8571428571428572</v>
      </c>
      <c r="G2" s="5">
        <f>E2*F2</f>
        <v>2600</v>
      </c>
      <c r="H2" s="5">
        <f>D2*26</f>
        <v>2600</v>
      </c>
    </row>
    <row r="3" spans="1:8" ht="15.75" thickBot="1" x14ac:dyDescent="0.3">
      <c r="A3" s="55"/>
      <c r="B3" s="29"/>
      <c r="C3" s="30" t="s">
        <v>22</v>
      </c>
      <c r="D3" s="31">
        <v>50</v>
      </c>
      <c r="E3" s="6">
        <f t="shared" ref="E3" si="0">D3*14</f>
        <v>700</v>
      </c>
      <c r="F3" s="38">
        <f>25/14</f>
        <v>1.7857142857142858</v>
      </c>
      <c r="G3" s="38">
        <f t="shared" ref="G3" si="1">E3*F3</f>
        <v>1250</v>
      </c>
      <c r="H3" s="38">
        <f>D3*25</f>
        <v>1250</v>
      </c>
    </row>
    <row r="4" spans="1:8" ht="16.5" thickTop="1" thickBot="1" x14ac:dyDescent="0.3">
      <c r="A4" s="7"/>
      <c r="B4" s="7"/>
      <c r="C4" s="12" t="s">
        <v>7</v>
      </c>
      <c r="D4" s="12">
        <f>SUM(D2:D3)</f>
        <v>150</v>
      </c>
      <c r="E4" s="7">
        <f>SUM(E2:E3)</f>
        <v>2100</v>
      </c>
      <c r="F4" s="7"/>
      <c r="G4" s="9">
        <f>SUM(G2:G3)</f>
        <v>3850</v>
      </c>
      <c r="H4" s="42">
        <f>SUM(H2:H3)</f>
        <v>3850</v>
      </c>
    </row>
    <row r="5" spans="1:8" ht="15.75" thickTop="1" x14ac:dyDescent="0.25">
      <c r="C5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J17" sqref="J17"/>
    </sheetView>
  </sheetViews>
  <sheetFormatPr defaultRowHeight="15" x14ac:dyDescent="0.25"/>
  <cols>
    <col min="1" max="1" width="11.7109375" customWidth="1"/>
    <col min="3" max="3" width="15" customWidth="1"/>
    <col min="4" max="4" width="10.85546875" customWidth="1"/>
    <col min="7" max="7" width="13.5703125" customWidth="1"/>
    <col min="8" max="8" width="13.28515625" customWidth="1"/>
  </cols>
  <sheetData>
    <row r="1" spans="1:8" ht="16.5" thickTop="1" thickBot="1" x14ac:dyDescent="0.3">
      <c r="A1" s="1" t="s">
        <v>0</v>
      </c>
      <c r="B1" s="1" t="s">
        <v>66</v>
      </c>
      <c r="C1" s="14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45" t="s">
        <v>23</v>
      </c>
    </row>
    <row r="2" spans="1:8" ht="15.75" thickTop="1" x14ac:dyDescent="0.25">
      <c r="A2" s="4">
        <v>43039</v>
      </c>
      <c r="B2" s="3"/>
      <c r="C2" s="15" t="s">
        <v>67</v>
      </c>
      <c r="D2" s="10">
        <v>50</v>
      </c>
      <c r="E2" s="3">
        <f>D2*14</f>
        <v>700</v>
      </c>
      <c r="F2" s="5">
        <f>25/14</f>
        <v>1.7857142857142858</v>
      </c>
      <c r="G2" s="5">
        <f>E2*F2</f>
        <v>1250</v>
      </c>
      <c r="H2" s="5">
        <f>D2*25</f>
        <v>1250</v>
      </c>
    </row>
    <row r="3" spans="1:8" x14ac:dyDescent="0.25">
      <c r="A3" s="26">
        <v>43039</v>
      </c>
      <c r="B3" s="6"/>
      <c r="C3" s="16" t="s">
        <v>40</v>
      </c>
      <c r="D3" s="11">
        <v>29.5</v>
      </c>
      <c r="E3" s="6">
        <f t="shared" ref="E3:E5" si="0">D3*14</f>
        <v>413</v>
      </c>
      <c r="F3" s="38">
        <f t="shared" ref="F3:F5" si="1">25/14</f>
        <v>1.7857142857142858</v>
      </c>
      <c r="G3" s="38">
        <f t="shared" ref="G3:G5" si="2">E3*F3</f>
        <v>737.5</v>
      </c>
      <c r="H3" s="38">
        <f t="shared" ref="H3:H5" si="3">D3*25</f>
        <v>737.5</v>
      </c>
    </row>
    <row r="4" spans="1:8" x14ac:dyDescent="0.25">
      <c r="A4" s="26">
        <v>43039</v>
      </c>
      <c r="B4" s="6"/>
      <c r="C4" s="16" t="s">
        <v>68</v>
      </c>
      <c r="D4" s="11">
        <v>67.5</v>
      </c>
      <c r="E4" s="6">
        <f t="shared" si="0"/>
        <v>945</v>
      </c>
      <c r="F4" s="38">
        <f t="shared" si="1"/>
        <v>1.7857142857142858</v>
      </c>
      <c r="G4" s="38">
        <f t="shared" si="2"/>
        <v>1687.5</v>
      </c>
      <c r="H4" s="38">
        <f t="shared" si="3"/>
        <v>1687.5</v>
      </c>
    </row>
    <row r="5" spans="1:8" x14ac:dyDescent="0.25">
      <c r="A5" s="26">
        <v>43039</v>
      </c>
      <c r="B5" s="6"/>
      <c r="C5" s="16" t="s">
        <v>41</v>
      </c>
      <c r="D5" s="11">
        <v>52</v>
      </c>
      <c r="E5" s="6">
        <f t="shared" si="0"/>
        <v>728</v>
      </c>
      <c r="F5" s="38">
        <f t="shared" si="1"/>
        <v>1.7857142857142858</v>
      </c>
      <c r="G5" s="38">
        <f t="shared" si="2"/>
        <v>1300</v>
      </c>
      <c r="H5" s="38">
        <f t="shared" si="3"/>
        <v>1300</v>
      </c>
    </row>
    <row r="6" spans="1:8" ht="15.75" thickBot="1" x14ac:dyDescent="0.3">
      <c r="A6" s="52"/>
      <c r="B6" s="53"/>
      <c r="C6" s="89"/>
      <c r="D6" s="54"/>
      <c r="E6" s="74"/>
      <c r="F6" s="75"/>
      <c r="G6" s="76"/>
      <c r="H6" s="75"/>
    </row>
    <row r="7" spans="1:8" ht="16.5" thickTop="1" thickBot="1" x14ac:dyDescent="0.3">
      <c r="A7" s="7"/>
      <c r="B7" s="7"/>
      <c r="C7" s="12" t="s">
        <v>7</v>
      </c>
      <c r="D7" s="12">
        <f>SUM(D2:D6)</f>
        <v>199</v>
      </c>
      <c r="E7" s="7">
        <f>SUM(E2:E5)</f>
        <v>2786</v>
      </c>
      <c r="F7" s="7"/>
      <c r="G7" s="9">
        <f>SUM(G2:G3)</f>
        <v>1987.5</v>
      </c>
      <c r="H7" s="42">
        <f>SUM(H2:H4)</f>
        <v>3675</v>
      </c>
    </row>
    <row r="8" spans="1:8" ht="15.75" thickTop="1" x14ac:dyDescent="0.25">
      <c r="C8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3" sqref="H3"/>
    </sheetView>
  </sheetViews>
  <sheetFormatPr defaultRowHeight="15" x14ac:dyDescent="0.25"/>
  <cols>
    <col min="1" max="1" width="11.7109375" customWidth="1"/>
    <col min="3" max="3" width="15" customWidth="1"/>
    <col min="4" max="4" width="10.85546875" customWidth="1"/>
    <col min="7" max="7" width="13.5703125" customWidth="1"/>
    <col min="8" max="8" width="13.28515625" customWidth="1"/>
  </cols>
  <sheetData>
    <row r="1" spans="1:8" ht="16.5" thickTop="1" thickBot="1" x14ac:dyDescent="0.3">
      <c r="A1" s="1" t="s">
        <v>0</v>
      </c>
      <c r="B1" s="1" t="s">
        <v>69</v>
      </c>
      <c r="C1" s="14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45" t="s">
        <v>23</v>
      </c>
    </row>
    <row r="2" spans="1:8" ht="16.5" thickTop="1" thickBot="1" x14ac:dyDescent="0.3">
      <c r="A2" s="4">
        <v>43040</v>
      </c>
      <c r="B2" s="3"/>
      <c r="C2" s="15" t="s">
        <v>70</v>
      </c>
      <c r="D2" s="10">
        <v>75.5</v>
      </c>
      <c r="E2" s="3">
        <f>D2*14</f>
        <v>1057</v>
      </c>
      <c r="F2" s="5">
        <f>25/14</f>
        <v>1.7857142857142858</v>
      </c>
      <c r="G2" s="5">
        <f>E2*F2</f>
        <v>1887.5</v>
      </c>
      <c r="H2" s="5">
        <f>D2*25</f>
        <v>1887.5</v>
      </c>
    </row>
    <row r="3" spans="1:8" ht="16.5" thickTop="1" thickBot="1" x14ac:dyDescent="0.3">
      <c r="A3" s="4">
        <v>43040</v>
      </c>
      <c r="B3" s="29"/>
      <c r="C3" s="30" t="s">
        <v>71</v>
      </c>
      <c r="D3" s="31">
        <v>113.5</v>
      </c>
      <c r="E3" s="6">
        <f t="shared" ref="E3" si="0">D3*14</f>
        <v>1589</v>
      </c>
      <c r="F3" s="38">
        <f t="shared" ref="F3" si="1">21/14</f>
        <v>1.5</v>
      </c>
      <c r="G3" s="38">
        <f t="shared" ref="G3" si="2">E3*F3</f>
        <v>2383.5</v>
      </c>
      <c r="H3" s="38">
        <f>D3*25</f>
        <v>2837.5</v>
      </c>
    </row>
    <row r="4" spans="1:8" ht="16.5" thickTop="1" thickBot="1" x14ac:dyDescent="0.3">
      <c r="A4" s="4"/>
      <c r="B4" s="6"/>
      <c r="C4" s="16"/>
      <c r="D4" s="11"/>
      <c r="E4" s="6"/>
      <c r="F4" s="38"/>
      <c r="G4" s="38"/>
      <c r="H4" s="38"/>
    </row>
    <row r="5" spans="1:8" ht="16.5" thickTop="1" thickBot="1" x14ac:dyDescent="0.3">
      <c r="A5" s="7"/>
      <c r="B5" s="7"/>
      <c r="C5" s="12" t="s">
        <v>7</v>
      </c>
      <c r="D5" s="12">
        <f>SUM(D2:D4)</f>
        <v>189</v>
      </c>
      <c r="E5" s="7">
        <f>SUM(E2:E4)</f>
        <v>2646</v>
      </c>
      <c r="F5" s="7"/>
      <c r="G5" s="9">
        <f>SUM(G2:G3)</f>
        <v>4271</v>
      </c>
      <c r="H5" s="42">
        <f>SUM(H2:H4)</f>
        <v>4725</v>
      </c>
    </row>
    <row r="6" spans="1:8" ht="15.75" thickTop="1" x14ac:dyDescent="0.25">
      <c r="C6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2" sqref="C2:C4"/>
    </sheetView>
  </sheetViews>
  <sheetFormatPr defaultRowHeight="15" x14ac:dyDescent="0.25"/>
  <cols>
    <col min="1" max="1" width="11.7109375" customWidth="1"/>
    <col min="3" max="3" width="15.85546875" customWidth="1"/>
    <col min="4" max="4" width="10.85546875" customWidth="1"/>
    <col min="7" max="7" width="13.5703125" customWidth="1"/>
    <col min="8" max="8" width="13.28515625" customWidth="1"/>
  </cols>
  <sheetData>
    <row r="1" spans="1:8" ht="16.5" thickTop="1" thickBot="1" x14ac:dyDescent="0.3">
      <c r="A1" s="1" t="s">
        <v>0</v>
      </c>
      <c r="B1" s="1" t="s">
        <v>72</v>
      </c>
      <c r="C1" s="14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45" t="s">
        <v>23</v>
      </c>
    </row>
    <row r="2" spans="1:8" ht="16.5" thickTop="1" thickBot="1" x14ac:dyDescent="0.3">
      <c r="A2" s="4">
        <v>43046</v>
      </c>
      <c r="B2" s="29"/>
      <c r="C2" s="30" t="s">
        <v>73</v>
      </c>
      <c r="D2" s="31">
        <v>29.5</v>
      </c>
      <c r="E2" s="6">
        <f t="shared" ref="E2:E4" si="0">D2*14</f>
        <v>413</v>
      </c>
      <c r="F2" s="38">
        <f t="shared" ref="F2" si="1">21/14</f>
        <v>1.5</v>
      </c>
      <c r="G2" s="38">
        <f t="shared" ref="G2" si="2">E2*F2</f>
        <v>619.5</v>
      </c>
      <c r="H2" s="38">
        <f t="shared" ref="H2" si="3">D2*21</f>
        <v>619.5</v>
      </c>
    </row>
    <row r="3" spans="1:8" ht="15.75" thickTop="1" x14ac:dyDescent="0.25">
      <c r="A3" s="4">
        <v>43046</v>
      </c>
      <c r="B3" s="29"/>
      <c r="C3" s="30" t="s">
        <v>55</v>
      </c>
      <c r="D3" s="31">
        <v>110</v>
      </c>
      <c r="E3" s="6">
        <f t="shared" si="0"/>
        <v>1540</v>
      </c>
      <c r="F3" s="38"/>
      <c r="G3" s="38"/>
      <c r="H3" s="38"/>
    </row>
    <row r="4" spans="1:8" x14ac:dyDescent="0.25">
      <c r="A4" s="26">
        <v>43046</v>
      </c>
      <c r="B4" s="29"/>
      <c r="C4" s="30" t="s">
        <v>71</v>
      </c>
      <c r="D4" s="31">
        <v>84.5</v>
      </c>
      <c r="E4" s="6">
        <f t="shared" si="0"/>
        <v>1183</v>
      </c>
      <c r="F4" s="38"/>
      <c r="G4" s="38"/>
      <c r="H4" s="38"/>
    </row>
    <row r="5" spans="1:8" ht="15.75" thickBot="1" x14ac:dyDescent="0.3">
      <c r="A5" s="52"/>
      <c r="B5" s="29"/>
      <c r="C5" s="30"/>
      <c r="D5" s="31"/>
      <c r="E5" s="6"/>
      <c r="F5" s="38"/>
      <c r="G5" s="38"/>
      <c r="H5" s="38"/>
    </row>
    <row r="6" spans="1:8" ht="16.5" thickTop="1" thickBot="1" x14ac:dyDescent="0.3">
      <c r="A6" s="7"/>
      <c r="B6" s="7"/>
      <c r="C6" s="12" t="s">
        <v>7</v>
      </c>
      <c r="D6" s="12">
        <f>SUM(D2:D5)</f>
        <v>224</v>
      </c>
      <c r="E6" s="7">
        <f>SUM(E2:E5)</f>
        <v>3136</v>
      </c>
      <c r="F6" s="7"/>
      <c r="G6" s="9">
        <f>SUM(G2:G2)</f>
        <v>619.5</v>
      </c>
      <c r="H6" s="42">
        <f>SUM(H2:H5)</f>
        <v>619.5</v>
      </c>
    </row>
    <row r="7" spans="1:8" ht="15.75" thickTop="1" x14ac:dyDescent="0.25">
      <c r="C7" s="13"/>
    </row>
    <row r="10" spans="1:8" x14ac:dyDescent="0.25">
      <c r="D10">
        <f>224-139.5</f>
        <v>84.5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8" sqref="D8"/>
    </sheetView>
  </sheetViews>
  <sheetFormatPr defaultRowHeight="15" x14ac:dyDescent="0.25"/>
  <cols>
    <col min="1" max="1" width="11.42578125" customWidth="1"/>
    <col min="3" max="3" width="18.28515625" customWidth="1"/>
    <col min="4" max="4" width="12" customWidth="1"/>
    <col min="7" max="7" width="14.42578125" customWidth="1"/>
  </cols>
  <sheetData>
    <row r="1" spans="1:8" x14ac:dyDescent="0.25">
      <c r="A1" t="s">
        <v>53</v>
      </c>
    </row>
    <row r="2" spans="1:8" ht="15.75" thickBot="1" x14ac:dyDescent="0.3"/>
    <row r="3" spans="1:8" ht="16.5" thickTop="1" thickBot="1" x14ac:dyDescent="0.3">
      <c r="A3" s="1" t="s">
        <v>0</v>
      </c>
      <c r="B3" s="1" t="s">
        <v>9</v>
      </c>
      <c r="C3" s="14" t="s">
        <v>2</v>
      </c>
      <c r="D3" s="1" t="s">
        <v>3</v>
      </c>
      <c r="E3" s="1" t="s">
        <v>6</v>
      </c>
      <c r="F3" s="1" t="s">
        <v>4</v>
      </c>
      <c r="G3" s="1" t="s">
        <v>5</v>
      </c>
    </row>
    <row r="4" spans="1:8" ht="16.5" thickTop="1" thickBot="1" x14ac:dyDescent="0.3">
      <c r="A4" s="49"/>
      <c r="B4" s="3"/>
      <c r="C4" s="15" t="s">
        <v>82</v>
      </c>
      <c r="D4" s="10">
        <v>50.5</v>
      </c>
      <c r="E4" s="3">
        <f>D4*14</f>
        <v>707</v>
      </c>
      <c r="F4" s="5">
        <v>2</v>
      </c>
      <c r="G4" s="5">
        <f>F4*E4</f>
        <v>1414</v>
      </c>
      <c r="H4" t="s">
        <v>76</v>
      </c>
    </row>
    <row r="5" spans="1:8" ht="16.5" thickTop="1" thickBot="1" x14ac:dyDescent="0.3">
      <c r="A5" s="49"/>
      <c r="B5" s="6"/>
      <c r="C5" s="16"/>
      <c r="D5" s="11"/>
      <c r="E5" s="6">
        <f t="shared" ref="E5" si="0">D5*14</f>
        <v>0</v>
      </c>
      <c r="F5" s="5"/>
      <c r="G5" s="38">
        <f t="shared" ref="G5" si="1">F5*E5</f>
        <v>0</v>
      </c>
    </row>
    <row r="6" spans="1:8" ht="16.5" thickTop="1" thickBot="1" x14ac:dyDescent="0.3">
      <c r="A6" s="7"/>
      <c r="B6" s="7"/>
      <c r="C6" s="12" t="s">
        <v>7</v>
      </c>
      <c r="D6" s="12">
        <f>SUM(D4:D5)</f>
        <v>50.5</v>
      </c>
      <c r="E6" s="7">
        <f>SUM(E4:E5)</f>
        <v>707</v>
      </c>
      <c r="F6" s="7"/>
      <c r="G6" s="9">
        <f>SUM(G4:G5)</f>
        <v>1414</v>
      </c>
    </row>
    <row r="7" spans="1:8" ht="15.75" thickTop="1" x14ac:dyDescent="0.25">
      <c r="C7" s="18"/>
    </row>
    <row r="8" spans="1:8" x14ac:dyDescent="0.25">
      <c r="C8" s="13"/>
    </row>
    <row r="9" spans="1:8" x14ac:dyDescent="0.25">
      <c r="C9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9" sqref="B9"/>
    </sheetView>
  </sheetViews>
  <sheetFormatPr defaultRowHeight="15" x14ac:dyDescent="0.25"/>
  <cols>
    <col min="1" max="1" width="11.7109375" customWidth="1"/>
    <col min="3" max="3" width="16.140625" customWidth="1"/>
    <col min="4" max="4" width="10.85546875" customWidth="1"/>
    <col min="7" max="7" width="13.5703125" customWidth="1"/>
    <col min="8" max="8" width="13.28515625" customWidth="1"/>
  </cols>
  <sheetData>
    <row r="1" spans="1:8" ht="16.5" thickTop="1" thickBot="1" x14ac:dyDescent="0.3">
      <c r="A1" s="1" t="s">
        <v>0</v>
      </c>
      <c r="B1" s="1" t="s">
        <v>33</v>
      </c>
      <c r="C1" s="14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45" t="s">
        <v>23</v>
      </c>
    </row>
    <row r="2" spans="1:8" ht="15.75" thickTop="1" x14ac:dyDescent="0.25">
      <c r="A2" s="4">
        <v>43047</v>
      </c>
      <c r="B2" s="29"/>
      <c r="C2" s="30" t="s">
        <v>73</v>
      </c>
      <c r="D2" s="31">
        <v>25.5</v>
      </c>
      <c r="E2" s="6">
        <f t="shared" ref="E2:E3" si="0">D2*14</f>
        <v>357</v>
      </c>
      <c r="F2" s="38">
        <f>25/14</f>
        <v>1.7857142857142858</v>
      </c>
      <c r="G2" s="38">
        <f t="shared" ref="G2:G3" si="1">E2*F2</f>
        <v>637.5</v>
      </c>
      <c r="H2" s="38">
        <f>D2*25</f>
        <v>637.5</v>
      </c>
    </row>
    <row r="3" spans="1:8" x14ac:dyDescent="0.25">
      <c r="A3" s="26">
        <v>43047</v>
      </c>
      <c r="B3" s="29"/>
      <c r="C3" s="30" t="s">
        <v>71</v>
      </c>
      <c r="D3" s="31">
        <v>117</v>
      </c>
      <c r="E3" s="6">
        <f t="shared" si="0"/>
        <v>1638</v>
      </c>
      <c r="F3" s="38">
        <f>25/14</f>
        <v>1.7857142857142858</v>
      </c>
      <c r="G3" s="38">
        <f t="shared" si="1"/>
        <v>2925</v>
      </c>
      <c r="H3" s="38">
        <f>D3*25</f>
        <v>2925</v>
      </c>
    </row>
    <row r="4" spans="1:8" ht="15.75" thickBot="1" x14ac:dyDescent="0.3">
      <c r="A4" s="52"/>
      <c r="B4" s="6"/>
      <c r="C4" s="16"/>
      <c r="D4" s="11"/>
      <c r="E4" s="6"/>
      <c r="F4" s="38"/>
      <c r="G4" s="38"/>
      <c r="H4" s="38"/>
    </row>
    <row r="5" spans="1:8" ht="16.5" thickTop="1" thickBot="1" x14ac:dyDescent="0.3">
      <c r="A5" s="7"/>
      <c r="B5" s="7"/>
      <c r="C5" s="12" t="s">
        <v>7</v>
      </c>
      <c r="D5" s="12">
        <f>SUM(D2:D4)</f>
        <v>142.5</v>
      </c>
      <c r="E5" s="7">
        <f>SUM(E2:E4)</f>
        <v>1995</v>
      </c>
      <c r="F5" s="7"/>
      <c r="G5" s="9">
        <f>SUM(G2:G2)</f>
        <v>637.5</v>
      </c>
      <c r="H5" s="42">
        <f>SUM(H2:H4)</f>
        <v>3562.5</v>
      </c>
    </row>
    <row r="6" spans="1:8" ht="15.75" thickTop="1" x14ac:dyDescent="0.25">
      <c r="C6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J19" sqref="J19"/>
    </sheetView>
  </sheetViews>
  <sheetFormatPr defaultRowHeight="15" x14ac:dyDescent="0.25"/>
  <cols>
    <col min="1" max="1" width="11.7109375" customWidth="1"/>
    <col min="3" max="3" width="15" customWidth="1"/>
    <col min="4" max="4" width="10.85546875" customWidth="1"/>
    <col min="7" max="7" width="13.5703125" customWidth="1"/>
    <col min="8" max="8" width="13.28515625" customWidth="1"/>
  </cols>
  <sheetData>
    <row r="1" spans="1:8" ht="16.5" thickTop="1" thickBot="1" x14ac:dyDescent="0.3">
      <c r="A1" s="1" t="s">
        <v>0</v>
      </c>
      <c r="B1" s="1" t="s">
        <v>74</v>
      </c>
      <c r="C1" s="14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45" t="s">
        <v>23</v>
      </c>
    </row>
    <row r="2" spans="1:8" ht="15.75" thickTop="1" x14ac:dyDescent="0.25">
      <c r="A2" s="4">
        <v>43048</v>
      </c>
      <c r="B2" s="29"/>
      <c r="C2" s="30" t="s">
        <v>38</v>
      </c>
      <c r="D2" s="31">
        <v>253.5</v>
      </c>
      <c r="E2" s="6">
        <f t="shared" ref="E2" si="0">D2*14</f>
        <v>3549</v>
      </c>
      <c r="F2" s="38">
        <f>25/14</f>
        <v>1.7857142857142858</v>
      </c>
      <c r="G2" s="38">
        <f t="shared" ref="G2" si="1">E2*F2</f>
        <v>6337.5</v>
      </c>
      <c r="H2" s="38">
        <f>D2*25</f>
        <v>6337.5</v>
      </c>
    </row>
    <row r="3" spans="1:8" ht="15.75" thickBot="1" x14ac:dyDescent="0.3">
      <c r="A3" s="52"/>
      <c r="B3" s="6"/>
      <c r="C3" s="16"/>
      <c r="D3" s="11"/>
      <c r="E3" s="6"/>
      <c r="F3" s="38"/>
      <c r="G3" s="38"/>
      <c r="H3" s="38"/>
    </row>
    <row r="4" spans="1:8" ht="16.5" thickTop="1" thickBot="1" x14ac:dyDescent="0.3">
      <c r="A4" s="7"/>
      <c r="B4" s="7"/>
      <c r="C4" s="12" t="s">
        <v>7</v>
      </c>
      <c r="D4" s="12">
        <f>SUM(D2:D3)</f>
        <v>253.5</v>
      </c>
      <c r="E4" s="7">
        <f>SUM(E2:E3)</f>
        <v>3549</v>
      </c>
      <c r="F4" s="7"/>
      <c r="G4" s="9">
        <f>SUM(G2:G2)</f>
        <v>6337.5</v>
      </c>
      <c r="H4" s="42">
        <f>SUM(H2:H3)</f>
        <v>6337.5</v>
      </c>
    </row>
    <row r="5" spans="1:8" ht="15.75" thickTop="1" x14ac:dyDescent="0.25">
      <c r="C5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E28" sqref="E28"/>
    </sheetView>
  </sheetViews>
  <sheetFormatPr defaultRowHeight="15" x14ac:dyDescent="0.25"/>
  <cols>
    <col min="1" max="1" width="18.85546875" customWidth="1"/>
    <col min="2" max="2" width="19.28515625" customWidth="1"/>
    <col min="3" max="3" width="12.140625" customWidth="1"/>
  </cols>
  <sheetData>
    <row r="1" spans="1:4" ht="16.5" thickTop="1" thickBot="1" x14ac:dyDescent="0.3">
      <c r="A1" s="22" t="s">
        <v>0</v>
      </c>
      <c r="B1" s="22" t="s">
        <v>6</v>
      </c>
      <c r="C1" s="22" t="s">
        <v>20</v>
      </c>
    </row>
    <row r="2" spans="1:4" x14ac:dyDescent="0.25">
      <c r="A2" s="23" t="s">
        <v>13</v>
      </c>
      <c r="B2" s="23">
        <f>Primeira!E6</f>
        <v>6272</v>
      </c>
      <c r="C2" s="24">
        <f>B2/14</f>
        <v>448</v>
      </c>
    </row>
    <row r="3" spans="1:4" x14ac:dyDescent="0.25">
      <c r="A3" s="6" t="s">
        <v>14</v>
      </c>
      <c r="B3" s="6">
        <f>Segunda!E6</f>
        <v>707</v>
      </c>
      <c r="C3" s="25">
        <f t="shared" ref="C3:C22" si="0">B3/14</f>
        <v>50.5</v>
      </c>
      <c r="D3" t="s">
        <v>54</v>
      </c>
    </row>
    <row r="4" spans="1:4" x14ac:dyDescent="0.25">
      <c r="A4" s="6" t="s">
        <v>58</v>
      </c>
      <c r="B4" s="6">
        <f>Terceira!E6</f>
        <v>2884</v>
      </c>
      <c r="C4" s="25">
        <f t="shared" si="0"/>
        <v>206</v>
      </c>
    </row>
    <row r="5" spans="1:4" x14ac:dyDescent="0.25">
      <c r="A5" s="6" t="s">
        <v>59</v>
      </c>
      <c r="B5" s="6">
        <f>quarta!E6</f>
        <v>2499</v>
      </c>
      <c r="C5" s="25">
        <f>B5/14</f>
        <v>178.5</v>
      </c>
    </row>
    <row r="6" spans="1:4" x14ac:dyDescent="0.25">
      <c r="A6" s="6" t="s">
        <v>15</v>
      </c>
      <c r="B6" s="6">
        <f>Quinta!E5</f>
        <v>2163</v>
      </c>
      <c r="C6" s="25">
        <f t="shared" si="0"/>
        <v>154.5</v>
      </c>
    </row>
    <row r="7" spans="1:4" x14ac:dyDescent="0.25">
      <c r="A7" s="6" t="s">
        <v>16</v>
      </c>
      <c r="B7" s="6">
        <f>Sexta!E7</f>
        <v>3808</v>
      </c>
      <c r="C7" s="25">
        <f t="shared" si="0"/>
        <v>272</v>
      </c>
    </row>
    <row r="8" spans="1:4" x14ac:dyDescent="0.25">
      <c r="A8" s="26" t="s">
        <v>17</v>
      </c>
      <c r="B8" s="6">
        <f>Setima!E5</f>
        <v>3878</v>
      </c>
      <c r="C8" s="25">
        <f t="shared" si="0"/>
        <v>277</v>
      </c>
    </row>
    <row r="9" spans="1:4" x14ac:dyDescent="0.25">
      <c r="A9" s="26" t="s">
        <v>18</v>
      </c>
      <c r="B9" s="6">
        <f>'Oitava '!E5</f>
        <v>0</v>
      </c>
      <c r="C9" s="25">
        <f t="shared" si="0"/>
        <v>0</v>
      </c>
    </row>
    <row r="10" spans="1:4" x14ac:dyDescent="0.25">
      <c r="A10" s="26" t="s">
        <v>19</v>
      </c>
      <c r="B10" s="6">
        <f>Nona!D4</f>
        <v>159.5</v>
      </c>
      <c r="C10" s="25">
        <f>B10*14</f>
        <v>2233</v>
      </c>
    </row>
    <row r="11" spans="1:4" x14ac:dyDescent="0.25">
      <c r="A11" s="32" t="s">
        <v>21</v>
      </c>
      <c r="B11" s="6">
        <f>Decima!D6</f>
        <v>159</v>
      </c>
      <c r="C11" s="25">
        <f>B11*14</f>
        <v>2226</v>
      </c>
    </row>
    <row r="12" spans="1:4" x14ac:dyDescent="0.25">
      <c r="A12" s="32" t="s">
        <v>29</v>
      </c>
      <c r="B12" s="6">
        <f>'Desima Primeira'!E6</f>
        <v>2982</v>
      </c>
      <c r="C12" s="25">
        <f t="shared" si="0"/>
        <v>213</v>
      </c>
    </row>
    <row r="13" spans="1:4" x14ac:dyDescent="0.25">
      <c r="A13" s="32" t="s">
        <v>30</v>
      </c>
      <c r="B13" s="6">
        <f>'Desima Segunda'!E5</f>
        <v>2247</v>
      </c>
      <c r="C13" s="25">
        <f t="shared" si="0"/>
        <v>160.5</v>
      </c>
    </row>
    <row r="14" spans="1:4" x14ac:dyDescent="0.25">
      <c r="A14" s="32" t="s">
        <v>34</v>
      </c>
      <c r="B14" s="33">
        <f>'Desima teceira'!E5</f>
        <v>2569</v>
      </c>
      <c r="C14" s="25">
        <f t="shared" si="0"/>
        <v>183.5</v>
      </c>
    </row>
    <row r="15" spans="1:4" x14ac:dyDescent="0.25">
      <c r="A15" s="32" t="s">
        <v>35</v>
      </c>
      <c r="B15" s="33">
        <f>'Desima quarta'!E4</f>
        <v>2730</v>
      </c>
      <c r="C15" s="25">
        <f t="shared" si="0"/>
        <v>195</v>
      </c>
    </row>
    <row r="16" spans="1:4" x14ac:dyDescent="0.25">
      <c r="A16" s="32" t="s">
        <v>36</v>
      </c>
      <c r="B16" s="33">
        <f>'Desima quinta '!E4</f>
        <v>2198</v>
      </c>
      <c r="C16" s="25">
        <f t="shared" si="0"/>
        <v>157</v>
      </c>
    </row>
    <row r="17" spans="1:6" x14ac:dyDescent="0.25">
      <c r="A17" s="32" t="s">
        <v>42</v>
      </c>
      <c r="B17" s="33">
        <f>'Desima Sexta'!E4</f>
        <v>2100</v>
      </c>
      <c r="C17" s="25">
        <f t="shared" si="0"/>
        <v>150</v>
      </c>
    </row>
    <row r="18" spans="1:6" x14ac:dyDescent="0.25">
      <c r="A18" s="32" t="s">
        <v>43</v>
      </c>
      <c r="B18" s="33">
        <f>'Desima Setima'!E7</f>
        <v>2786</v>
      </c>
      <c r="C18" s="25">
        <f t="shared" si="0"/>
        <v>199</v>
      </c>
    </row>
    <row r="19" spans="1:6" x14ac:dyDescent="0.25">
      <c r="A19" s="32" t="s">
        <v>44</v>
      </c>
      <c r="B19" s="33">
        <f>'Desima Oitava'!E5</f>
        <v>2646</v>
      </c>
      <c r="C19" s="25">
        <f t="shared" si="0"/>
        <v>189</v>
      </c>
    </row>
    <row r="20" spans="1:6" x14ac:dyDescent="0.25">
      <c r="A20" s="32" t="s">
        <v>45</v>
      </c>
      <c r="B20" s="33">
        <f>'Desima nona'!E6</f>
        <v>3136</v>
      </c>
      <c r="C20" s="25">
        <f t="shared" si="0"/>
        <v>224</v>
      </c>
    </row>
    <row r="21" spans="1:6" x14ac:dyDescent="0.25">
      <c r="A21" s="32" t="s">
        <v>46</v>
      </c>
      <c r="B21" s="33">
        <f>Vigizima!E5</f>
        <v>1995</v>
      </c>
      <c r="C21" s="25">
        <f t="shared" si="0"/>
        <v>142.5</v>
      </c>
    </row>
    <row r="22" spans="1:6" x14ac:dyDescent="0.25">
      <c r="A22" s="32" t="s">
        <v>47</v>
      </c>
      <c r="B22" s="33">
        <f>'Vigizima Primeira'!E4</f>
        <v>3549</v>
      </c>
      <c r="C22" s="25">
        <f t="shared" si="0"/>
        <v>253.5</v>
      </c>
    </row>
    <row r="23" spans="1:6" x14ac:dyDescent="0.25">
      <c r="A23" s="32" t="s">
        <v>48</v>
      </c>
      <c r="B23" s="33"/>
      <c r="C23" s="25">
        <f>B23/14</f>
        <v>0</v>
      </c>
    </row>
    <row r="24" spans="1:6" x14ac:dyDescent="0.25">
      <c r="A24" s="32" t="s">
        <v>49</v>
      </c>
      <c r="B24" s="33"/>
      <c r="C24" s="25">
        <f>B24/14</f>
        <v>0</v>
      </c>
    </row>
    <row r="25" spans="1:6" x14ac:dyDescent="0.25">
      <c r="A25" s="32" t="s">
        <v>50</v>
      </c>
      <c r="B25" s="33"/>
      <c r="C25" s="25">
        <f>B25/14</f>
        <v>0</v>
      </c>
    </row>
    <row r="26" spans="1:6" x14ac:dyDescent="0.25">
      <c r="A26" s="32" t="s">
        <v>52</v>
      </c>
      <c r="B26" s="33"/>
      <c r="C26" s="25">
        <f>B26/14</f>
        <v>0</v>
      </c>
    </row>
    <row r="27" spans="1:6" x14ac:dyDescent="0.25">
      <c r="A27" s="32"/>
      <c r="B27" s="33"/>
      <c r="C27" s="57"/>
    </row>
    <row r="28" spans="1:6" x14ac:dyDescent="0.25">
      <c r="A28" s="32"/>
      <c r="B28" s="33"/>
      <c r="C28" s="57"/>
    </row>
    <row r="29" spans="1:6" ht="15.75" thickBot="1" x14ac:dyDescent="0.3">
      <c r="A29" s="27" t="s">
        <v>7</v>
      </c>
      <c r="B29" s="27">
        <f>SUM(B2:B26)</f>
        <v>51467.5</v>
      </c>
      <c r="C29" s="36">
        <f>B29/14</f>
        <v>3676.25</v>
      </c>
      <c r="F29">
        <f>71890+47216</f>
        <v>119106</v>
      </c>
    </row>
    <row r="30" spans="1:6" x14ac:dyDescent="0.25">
      <c r="A30" s="28"/>
    </row>
    <row r="31" spans="1:6" x14ac:dyDescent="0.25">
      <c r="A31" s="28"/>
      <c r="B31" s="35"/>
    </row>
    <row r="32" spans="1:6" x14ac:dyDescent="0.25">
      <c r="A32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31" sqref="G31"/>
    </sheetView>
  </sheetViews>
  <sheetFormatPr defaultRowHeight="15" x14ac:dyDescent="0.25"/>
  <cols>
    <col min="1" max="1" width="11.42578125" customWidth="1"/>
    <col min="3" max="3" width="18.28515625" customWidth="1"/>
    <col min="4" max="4" width="12" customWidth="1"/>
    <col min="7" max="7" width="14.42578125" customWidth="1"/>
  </cols>
  <sheetData>
    <row r="1" spans="1:8" x14ac:dyDescent="0.25">
      <c r="A1" t="s">
        <v>53</v>
      </c>
    </row>
    <row r="2" spans="1:8" ht="15.75" thickBot="1" x14ac:dyDescent="0.3"/>
    <row r="3" spans="1:8" ht="16.5" thickTop="1" thickBot="1" x14ac:dyDescent="0.3">
      <c r="A3" s="1" t="s">
        <v>0</v>
      </c>
      <c r="B3" s="1" t="s">
        <v>8</v>
      </c>
      <c r="C3" s="14" t="s">
        <v>2</v>
      </c>
      <c r="D3" s="1" t="s">
        <v>3</v>
      </c>
      <c r="E3" s="1" t="s">
        <v>6</v>
      </c>
      <c r="F3" s="1" t="s">
        <v>4</v>
      </c>
      <c r="G3" s="1" t="s">
        <v>5</v>
      </c>
      <c r="H3" s="84" t="s">
        <v>39</v>
      </c>
    </row>
    <row r="4" spans="1:8" ht="15.75" thickTop="1" x14ac:dyDescent="0.25">
      <c r="A4" s="77">
        <v>43738</v>
      </c>
      <c r="B4" s="61"/>
      <c r="C4" s="72" t="s">
        <v>77</v>
      </c>
      <c r="D4" s="73">
        <v>206</v>
      </c>
      <c r="E4" s="61">
        <f>D4*14</f>
        <v>2884</v>
      </c>
      <c r="F4" s="43">
        <v>2</v>
      </c>
      <c r="G4" s="43">
        <f>F4*E4</f>
        <v>5768</v>
      </c>
    </row>
    <row r="5" spans="1:8" ht="15.75" thickBot="1" x14ac:dyDescent="0.3">
      <c r="A5" s="56"/>
      <c r="B5" s="48"/>
      <c r="C5" s="50"/>
      <c r="D5" s="51"/>
      <c r="E5" s="48"/>
      <c r="F5" s="41"/>
      <c r="G5" s="41"/>
    </row>
    <row r="6" spans="1:8" ht="16.5" thickTop="1" thickBot="1" x14ac:dyDescent="0.3">
      <c r="A6" s="7"/>
      <c r="B6" s="7"/>
      <c r="C6" s="12" t="s">
        <v>7</v>
      </c>
      <c r="D6" s="12">
        <f>SUM(D4:D5)</f>
        <v>206</v>
      </c>
      <c r="E6" s="7">
        <f>SUM(E4:E5)</f>
        <v>2884</v>
      </c>
      <c r="F6" s="7"/>
      <c r="G6" s="9">
        <f>SUM(G4:G5)</f>
        <v>5768</v>
      </c>
      <c r="H6">
        <f>1314/E6</f>
        <v>0.45561719833564496</v>
      </c>
    </row>
    <row r="7" spans="1:8" ht="15.75" thickTop="1" x14ac:dyDescent="0.25">
      <c r="C7" s="18"/>
    </row>
    <row r="8" spans="1:8" x14ac:dyDescent="0.25">
      <c r="C8" s="13"/>
    </row>
    <row r="9" spans="1:8" x14ac:dyDescent="0.25">
      <c r="C9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6" sqref="H6"/>
    </sheetView>
  </sheetViews>
  <sheetFormatPr defaultRowHeight="15" x14ac:dyDescent="0.25"/>
  <cols>
    <col min="1" max="1" width="11.7109375" customWidth="1"/>
    <col min="3" max="3" width="19" customWidth="1"/>
    <col min="5" max="5" width="10.42578125" customWidth="1"/>
    <col min="7" max="7" width="14.5703125" customWidth="1"/>
  </cols>
  <sheetData>
    <row r="1" spans="1:8" ht="16.5" thickTop="1" thickBot="1" x14ac:dyDescent="0.3">
      <c r="A1" s="1" t="s">
        <v>0</v>
      </c>
      <c r="B1" s="1" t="s">
        <v>78</v>
      </c>
      <c r="C1" s="14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71" t="s">
        <v>39</v>
      </c>
    </row>
    <row r="2" spans="1:8" ht="16.5" thickTop="1" thickBot="1" x14ac:dyDescent="0.3">
      <c r="A2" s="4">
        <v>43739</v>
      </c>
      <c r="B2" s="3"/>
      <c r="C2" s="15" t="s">
        <v>79</v>
      </c>
      <c r="D2" s="10">
        <v>79.5</v>
      </c>
      <c r="E2" s="3">
        <f>D2*14</f>
        <v>1113</v>
      </c>
      <c r="F2" s="43">
        <v>2</v>
      </c>
      <c r="G2" s="44">
        <f>E2*F2</f>
        <v>2226</v>
      </c>
      <c r="H2" s="70"/>
    </row>
    <row r="3" spans="1:8" ht="16.5" thickTop="1" thickBot="1" x14ac:dyDescent="0.3">
      <c r="A3" s="52">
        <v>43739</v>
      </c>
      <c r="B3" s="29"/>
      <c r="C3" s="30" t="s">
        <v>80</v>
      </c>
      <c r="D3" s="31">
        <v>45.5</v>
      </c>
      <c r="E3" s="29">
        <f>D3*14</f>
        <v>637</v>
      </c>
      <c r="F3" s="43">
        <v>2</v>
      </c>
      <c r="G3" s="44">
        <f>E3*F3</f>
        <v>1274</v>
      </c>
      <c r="H3" s="79"/>
    </row>
    <row r="4" spans="1:8" ht="15.75" thickTop="1" x14ac:dyDescent="0.25">
      <c r="A4" s="52">
        <v>43739</v>
      </c>
      <c r="B4" s="29"/>
      <c r="C4" s="30" t="s">
        <v>81</v>
      </c>
      <c r="D4" s="31">
        <v>53.5</v>
      </c>
      <c r="E4" s="29">
        <f>D4*14</f>
        <v>749</v>
      </c>
      <c r="F4" s="43">
        <v>2</v>
      </c>
      <c r="G4" s="44">
        <f>E4*F4</f>
        <v>1498</v>
      </c>
      <c r="H4" s="78"/>
    </row>
    <row r="5" spans="1:8" ht="15.75" thickBot="1" x14ac:dyDescent="0.3">
      <c r="A5" s="6"/>
      <c r="B5" s="6"/>
      <c r="C5" s="16"/>
      <c r="D5" s="11"/>
      <c r="E5" s="6"/>
      <c r="F5" s="38"/>
      <c r="G5" s="39"/>
      <c r="H5" s="69"/>
    </row>
    <row r="6" spans="1:8" ht="16.5" thickTop="1" thickBot="1" x14ac:dyDescent="0.3">
      <c r="A6" s="7"/>
      <c r="B6" s="7"/>
      <c r="C6" s="12" t="s">
        <v>7</v>
      </c>
      <c r="D6" s="12">
        <f>SUM(D2:D5)</f>
        <v>178.5</v>
      </c>
      <c r="E6" s="7">
        <f>SUM(E2:E5)</f>
        <v>2499</v>
      </c>
      <c r="F6" s="7"/>
      <c r="G6" s="9">
        <f>SUM(G2:G5)</f>
        <v>4998</v>
      </c>
      <c r="H6" s="40">
        <f>1030/E6</f>
        <v>0.41216486594637858</v>
      </c>
    </row>
    <row r="7" spans="1:8" ht="15.75" thickTop="1" x14ac:dyDescent="0.25">
      <c r="C7" s="18"/>
    </row>
    <row r="8" spans="1:8" x14ac:dyDescent="0.25">
      <c r="C8" s="13"/>
    </row>
    <row r="9" spans="1:8" x14ac:dyDescent="0.25">
      <c r="C9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J23" sqref="J23"/>
    </sheetView>
  </sheetViews>
  <sheetFormatPr defaultRowHeight="15" x14ac:dyDescent="0.25"/>
  <cols>
    <col min="1" max="1" width="11.7109375" customWidth="1"/>
    <col min="3" max="3" width="17.140625" customWidth="1"/>
    <col min="4" max="4" width="10.85546875" customWidth="1"/>
    <col min="7" max="7" width="14.42578125" customWidth="1"/>
  </cols>
  <sheetData>
    <row r="1" spans="1:8" ht="16.5" thickTop="1" thickBot="1" x14ac:dyDescent="0.3">
      <c r="A1" s="1" t="s">
        <v>0</v>
      </c>
      <c r="B1" s="1" t="s">
        <v>10</v>
      </c>
      <c r="C1" s="14" t="s">
        <v>2</v>
      </c>
      <c r="D1" s="1" t="s">
        <v>3</v>
      </c>
      <c r="E1" s="1" t="s">
        <v>6</v>
      </c>
      <c r="F1" s="1" t="s">
        <v>4</v>
      </c>
      <c r="G1" s="1" t="s">
        <v>5</v>
      </c>
    </row>
    <row r="2" spans="1:8" ht="15.75" thickTop="1" x14ac:dyDescent="0.25">
      <c r="A2" s="4">
        <v>43740</v>
      </c>
      <c r="B2" s="3"/>
      <c r="C2" s="15" t="s">
        <v>83</v>
      </c>
      <c r="D2" s="10">
        <v>42</v>
      </c>
      <c r="E2" s="3">
        <f>D2*14</f>
        <v>588</v>
      </c>
      <c r="F2" s="5">
        <v>2</v>
      </c>
      <c r="G2" s="5">
        <f>E2*F2</f>
        <v>1176</v>
      </c>
    </row>
    <row r="3" spans="1:8" x14ac:dyDescent="0.25">
      <c r="A3" s="52">
        <v>43740</v>
      </c>
      <c r="B3" s="29"/>
      <c r="C3" s="30" t="s">
        <v>55</v>
      </c>
      <c r="D3" s="31">
        <v>46.5</v>
      </c>
      <c r="E3" s="6">
        <f>D3*14</f>
        <v>651</v>
      </c>
      <c r="F3" s="38">
        <v>2</v>
      </c>
      <c r="G3" s="38">
        <f>E3*F3</f>
        <v>1302</v>
      </c>
    </row>
    <row r="4" spans="1:8" ht="15.75" thickBot="1" x14ac:dyDescent="0.3">
      <c r="A4" s="52">
        <v>43740</v>
      </c>
      <c r="B4" s="29"/>
      <c r="C4" s="30" t="s">
        <v>84</v>
      </c>
      <c r="D4" s="31">
        <v>66</v>
      </c>
      <c r="E4" s="29">
        <f>D4*14</f>
        <v>924</v>
      </c>
      <c r="F4" s="37">
        <v>2</v>
      </c>
      <c r="G4" s="37">
        <f>E4*F4</f>
        <v>1848</v>
      </c>
    </row>
    <row r="5" spans="1:8" ht="16.5" thickTop="1" thickBot="1" x14ac:dyDescent="0.3">
      <c r="A5" s="7"/>
      <c r="B5" s="7"/>
      <c r="C5" s="12" t="s">
        <v>7</v>
      </c>
      <c r="D5" s="12">
        <f>SUM(D2:D4)</f>
        <v>154.5</v>
      </c>
      <c r="E5" s="7">
        <f>SUM(E2:E4)</f>
        <v>2163</v>
      </c>
      <c r="F5" s="7"/>
      <c r="G5" s="9">
        <f>SUM(G2:G4)</f>
        <v>4326</v>
      </c>
      <c r="H5">
        <f>993/E5</f>
        <v>0.4590846047156727</v>
      </c>
    </row>
    <row r="6" spans="1:8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7" sqref="H7"/>
    </sheetView>
  </sheetViews>
  <sheetFormatPr defaultRowHeight="15" x14ac:dyDescent="0.25"/>
  <cols>
    <col min="1" max="1" width="11.7109375" customWidth="1"/>
    <col min="3" max="3" width="16" customWidth="1"/>
    <col min="4" max="4" width="10.85546875" customWidth="1"/>
    <col min="7" max="7" width="13.85546875" customWidth="1"/>
    <col min="8" max="8" width="11.42578125" customWidth="1"/>
  </cols>
  <sheetData>
    <row r="1" spans="1:8" ht="16.5" thickTop="1" thickBot="1" x14ac:dyDescent="0.3">
      <c r="A1" s="1" t="s">
        <v>0</v>
      </c>
      <c r="B1" s="1" t="s">
        <v>11</v>
      </c>
      <c r="C1" s="14" t="s">
        <v>2</v>
      </c>
      <c r="D1" s="1" t="s">
        <v>3</v>
      </c>
      <c r="E1" s="1" t="s">
        <v>6</v>
      </c>
      <c r="F1" s="1" t="s">
        <v>4</v>
      </c>
      <c r="G1" s="1" t="s">
        <v>5</v>
      </c>
    </row>
    <row r="2" spans="1:8" ht="15.75" thickTop="1" x14ac:dyDescent="0.25">
      <c r="A2" s="4">
        <v>43741</v>
      </c>
      <c r="B2" s="3"/>
      <c r="C2" s="15" t="s">
        <v>85</v>
      </c>
      <c r="D2" s="10">
        <v>11</v>
      </c>
      <c r="E2" s="3">
        <f>D2*14</f>
        <v>154</v>
      </c>
      <c r="F2" s="5">
        <v>2</v>
      </c>
      <c r="G2" s="5">
        <f>E2*F2</f>
        <v>308</v>
      </c>
    </row>
    <row r="3" spans="1:8" x14ac:dyDescent="0.25">
      <c r="A3" s="26">
        <v>43741</v>
      </c>
      <c r="B3" s="6"/>
      <c r="C3" s="16" t="s">
        <v>86</v>
      </c>
      <c r="D3" s="11">
        <v>48</v>
      </c>
      <c r="E3" s="6">
        <f>D3*14</f>
        <v>672</v>
      </c>
      <c r="F3" s="38">
        <v>2</v>
      </c>
      <c r="G3" s="38">
        <f>E3*F3</f>
        <v>1344</v>
      </c>
    </row>
    <row r="4" spans="1:8" x14ac:dyDescent="0.25">
      <c r="A4" s="26">
        <v>43741</v>
      </c>
      <c r="B4" s="6"/>
      <c r="C4" s="16" t="s">
        <v>87</v>
      </c>
      <c r="D4" s="11">
        <v>106</v>
      </c>
      <c r="E4" s="6">
        <f>D4*14</f>
        <v>1484</v>
      </c>
      <c r="F4" s="38">
        <v>2</v>
      </c>
      <c r="G4" s="37">
        <f>E4*F4</f>
        <v>2968</v>
      </c>
    </row>
    <row r="5" spans="1:8" x14ac:dyDescent="0.25">
      <c r="A5" s="32">
        <v>43741</v>
      </c>
      <c r="B5" s="33"/>
      <c r="C5" s="91" t="s">
        <v>41</v>
      </c>
      <c r="D5" s="92">
        <v>53</v>
      </c>
      <c r="E5" s="33">
        <f>D5*14</f>
        <v>742</v>
      </c>
      <c r="F5" s="93">
        <v>2</v>
      </c>
      <c r="G5" s="75">
        <f>E5*F5</f>
        <v>1484</v>
      </c>
    </row>
    <row r="6" spans="1:8" ht="15.75" thickBot="1" x14ac:dyDescent="0.3">
      <c r="A6" s="32">
        <v>43741</v>
      </c>
      <c r="B6" s="33"/>
      <c r="C6" s="91" t="s">
        <v>40</v>
      </c>
      <c r="D6" s="92">
        <v>54</v>
      </c>
      <c r="E6" s="33">
        <f>D6*14</f>
        <v>756</v>
      </c>
      <c r="F6" s="93">
        <v>2</v>
      </c>
      <c r="G6" s="75">
        <f>E6*F6</f>
        <v>1512</v>
      </c>
    </row>
    <row r="7" spans="1:8" ht="16.5" thickTop="1" thickBot="1" x14ac:dyDescent="0.3">
      <c r="A7" s="7"/>
      <c r="B7" s="7"/>
      <c r="C7" s="12" t="s">
        <v>7</v>
      </c>
      <c r="D7" s="12">
        <f>SUM(D2:D6)</f>
        <v>272</v>
      </c>
      <c r="E7" s="7">
        <f>SUM(E2:E6)</f>
        <v>3808</v>
      </c>
      <c r="F7" s="7"/>
      <c r="G7" s="9">
        <f>SUM(G2:G5)</f>
        <v>6104</v>
      </c>
      <c r="H7">
        <f>1624/E7</f>
        <v>0.4264705882352941</v>
      </c>
    </row>
    <row r="8" spans="1:8" ht="15.75" thickTop="1" x14ac:dyDescent="0.25">
      <c r="C8" s="18"/>
    </row>
    <row r="9" spans="1:8" x14ac:dyDescent="0.25">
      <c r="C9" s="13"/>
    </row>
    <row r="10" spans="1:8" x14ac:dyDescent="0.25">
      <c r="C10" s="13"/>
    </row>
    <row r="13" spans="1:8" x14ac:dyDescent="0.25">
      <c r="G1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K12" sqref="K12"/>
    </sheetView>
  </sheetViews>
  <sheetFormatPr defaultRowHeight="15" x14ac:dyDescent="0.25"/>
  <cols>
    <col min="1" max="1" width="11.7109375" customWidth="1"/>
    <col min="3" max="3" width="14.28515625" customWidth="1"/>
    <col min="4" max="4" width="10.85546875" customWidth="1"/>
    <col min="7" max="7" width="14.28515625" customWidth="1"/>
    <col min="8" max="8" width="13.140625" customWidth="1"/>
  </cols>
  <sheetData>
    <row r="1" spans="1:9" ht="16.5" thickTop="1" thickBot="1" x14ac:dyDescent="0.3">
      <c r="A1" s="1" t="s">
        <v>0</v>
      </c>
      <c r="B1" s="1" t="s">
        <v>12</v>
      </c>
      <c r="C1" s="14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45" t="s">
        <v>23</v>
      </c>
    </row>
    <row r="2" spans="1:9" ht="16.5" thickTop="1" thickBot="1" x14ac:dyDescent="0.3">
      <c r="A2" s="4">
        <v>43796</v>
      </c>
      <c r="B2" s="3"/>
      <c r="C2" s="15" t="s">
        <v>88</v>
      </c>
      <c r="D2" s="10">
        <v>277</v>
      </c>
      <c r="E2" s="3">
        <f>D2*14</f>
        <v>3878</v>
      </c>
      <c r="F2" s="43">
        <v>2.3570000000000002</v>
      </c>
      <c r="G2" s="44">
        <f>E2*F2</f>
        <v>9140.4459999999999</v>
      </c>
      <c r="H2" s="5">
        <f>D2*33</f>
        <v>9141</v>
      </c>
      <c r="I2" t="s">
        <v>89</v>
      </c>
    </row>
    <row r="3" spans="1:9" ht="15.75" thickTop="1" x14ac:dyDescent="0.25">
      <c r="A3" s="4"/>
      <c r="B3" s="29"/>
      <c r="C3" s="30"/>
      <c r="D3" s="31"/>
      <c r="E3" s="3">
        <f t="shared" ref="E3" si="0">D3*14</f>
        <v>0</v>
      </c>
      <c r="F3" s="43"/>
      <c r="G3" s="44">
        <f t="shared" ref="G3" si="1">E3*F3</f>
        <v>0</v>
      </c>
      <c r="H3" s="5">
        <f t="shared" ref="H3" si="2">D3*27</f>
        <v>0</v>
      </c>
    </row>
    <row r="4" spans="1:9" ht="15.75" thickBot="1" x14ac:dyDescent="0.3">
      <c r="A4" s="55"/>
      <c r="B4" s="6"/>
      <c r="C4" s="16"/>
      <c r="D4" s="11"/>
      <c r="E4" s="6"/>
      <c r="F4" s="41"/>
      <c r="G4" s="46"/>
      <c r="H4" s="47"/>
    </row>
    <row r="5" spans="1:9" ht="16.5" thickTop="1" thickBot="1" x14ac:dyDescent="0.3">
      <c r="A5" s="7"/>
      <c r="B5" s="7"/>
      <c r="C5" s="12" t="s">
        <v>7</v>
      </c>
      <c r="D5" s="12">
        <f>SUM(D2:D4)</f>
        <v>277</v>
      </c>
      <c r="E5" s="7">
        <f>SUM(E2:E4)</f>
        <v>3878</v>
      </c>
      <c r="F5" s="7"/>
      <c r="G5" s="9">
        <f>SUM(G2:G4)</f>
        <v>9140.4459999999999</v>
      </c>
      <c r="H5" s="42">
        <f>SUM(H2:H4)</f>
        <v>9141</v>
      </c>
      <c r="I5">
        <f>1289/E5</f>
        <v>0.3323878287777205</v>
      </c>
    </row>
    <row r="6" spans="1:9" ht="15.75" thickTop="1" x14ac:dyDescent="0.25">
      <c r="C6" s="18"/>
    </row>
    <row r="7" spans="1:9" x14ac:dyDescent="0.25">
      <c r="C7" s="13"/>
      <c r="G7" s="2"/>
    </row>
    <row r="8" spans="1:9" x14ac:dyDescent="0.25">
      <c r="C8" s="1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22" sqref="G22"/>
    </sheetView>
  </sheetViews>
  <sheetFormatPr defaultRowHeight="15" x14ac:dyDescent="0.25"/>
  <cols>
    <col min="1" max="1" width="11.7109375" customWidth="1"/>
    <col min="3" max="3" width="14" customWidth="1"/>
    <col min="4" max="4" width="10.85546875" customWidth="1"/>
    <col min="7" max="7" width="14.7109375" customWidth="1"/>
    <col min="8" max="8" width="13.85546875" customWidth="1"/>
    <col min="9" max="9" width="9.5703125" bestFit="1" customWidth="1"/>
  </cols>
  <sheetData>
    <row r="1" spans="1:9" ht="16.5" thickTop="1" thickBot="1" x14ac:dyDescent="0.3">
      <c r="A1" s="1" t="s">
        <v>0</v>
      </c>
      <c r="B1" s="1" t="s">
        <v>26</v>
      </c>
      <c r="C1" s="14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45" t="s">
        <v>23</v>
      </c>
    </row>
    <row r="2" spans="1:9" ht="16.5" thickTop="1" thickBot="1" x14ac:dyDescent="0.3">
      <c r="A2" s="49" t="s">
        <v>90</v>
      </c>
      <c r="B2" s="3"/>
      <c r="C2" s="15" t="s">
        <v>91</v>
      </c>
      <c r="D2" s="10"/>
      <c r="E2" s="3">
        <f>D2*14</f>
        <v>0</v>
      </c>
      <c r="F2" s="5">
        <v>2.3570000000000002</v>
      </c>
      <c r="G2" s="5">
        <f>E2*F2</f>
        <v>0</v>
      </c>
      <c r="H2" s="5">
        <f>D2*33</f>
        <v>0</v>
      </c>
    </row>
    <row r="3" spans="1:9" ht="16.5" thickTop="1" thickBot="1" x14ac:dyDescent="0.3">
      <c r="A3" s="49"/>
      <c r="B3" s="6"/>
      <c r="C3" s="16"/>
      <c r="D3" s="11"/>
      <c r="E3" s="3">
        <f t="shared" ref="E3:E4" si="0">D3*14</f>
        <v>0</v>
      </c>
      <c r="F3" s="5"/>
      <c r="G3" s="5">
        <f t="shared" ref="G3:G4" si="1">E3*F3</f>
        <v>0</v>
      </c>
      <c r="H3" s="5">
        <f t="shared" ref="H3:H4" si="2">D3*27</f>
        <v>0</v>
      </c>
      <c r="I3" s="2"/>
    </row>
    <row r="4" spans="1:9" ht="16.5" thickTop="1" thickBot="1" x14ac:dyDescent="0.3">
      <c r="A4" s="49"/>
      <c r="B4" s="48"/>
      <c r="C4" s="50"/>
      <c r="D4" s="51"/>
      <c r="E4" s="3">
        <f t="shared" si="0"/>
        <v>0</v>
      </c>
      <c r="F4" s="5"/>
      <c r="G4" s="5">
        <f t="shared" si="1"/>
        <v>0</v>
      </c>
      <c r="H4" s="5">
        <f t="shared" si="2"/>
        <v>0</v>
      </c>
    </row>
    <row r="5" spans="1:9" ht="16.5" thickTop="1" thickBot="1" x14ac:dyDescent="0.3">
      <c r="A5" s="7"/>
      <c r="B5" s="7"/>
      <c r="C5" s="12" t="s">
        <v>7</v>
      </c>
      <c r="D5" s="12">
        <f>SUM(D2:D4)</f>
        <v>0</v>
      </c>
      <c r="E5" s="7">
        <f>SUM(E2:E4)</f>
        <v>0</v>
      </c>
      <c r="F5" s="7"/>
      <c r="G5" s="9">
        <f>SUM(G2:G4)</f>
        <v>0</v>
      </c>
      <c r="H5" s="42">
        <f>D5*22</f>
        <v>0</v>
      </c>
      <c r="I5" t="e">
        <f>1338/E5</f>
        <v>#DIV/0!</v>
      </c>
    </row>
    <row r="6" spans="1:9" ht="15.75" thickTop="1" x14ac:dyDescent="0.25">
      <c r="C6" s="13"/>
    </row>
    <row r="11" spans="1:9" x14ac:dyDescent="0.25">
      <c r="H11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9" sqref="C9"/>
    </sheetView>
  </sheetViews>
  <sheetFormatPr defaultRowHeight="15" x14ac:dyDescent="0.25"/>
  <cols>
    <col min="1" max="1" width="11.7109375" customWidth="1"/>
    <col min="3" max="3" width="12.42578125" customWidth="1"/>
    <col min="4" max="4" width="10.85546875" customWidth="1"/>
    <col min="7" max="7" width="12.140625" customWidth="1"/>
    <col min="8" max="8" width="13" customWidth="1"/>
  </cols>
  <sheetData>
    <row r="1" spans="1:9" ht="15.75" thickTop="1" x14ac:dyDescent="0.25">
      <c r="A1" s="22" t="s">
        <v>0</v>
      </c>
      <c r="B1" s="22" t="s">
        <v>27</v>
      </c>
      <c r="C1" s="81" t="s">
        <v>2</v>
      </c>
      <c r="D1" s="22" t="s">
        <v>3</v>
      </c>
      <c r="E1" s="22" t="s">
        <v>6</v>
      </c>
      <c r="F1" s="22" t="s">
        <v>4</v>
      </c>
      <c r="G1" s="22" t="s">
        <v>5</v>
      </c>
      <c r="H1" s="45" t="s">
        <v>23</v>
      </c>
      <c r="I1" s="68" t="s">
        <v>39</v>
      </c>
    </row>
    <row r="2" spans="1:9" x14ac:dyDescent="0.25">
      <c r="A2" s="26">
        <v>43087</v>
      </c>
      <c r="B2" s="6"/>
      <c r="C2" s="83" t="s">
        <v>60</v>
      </c>
      <c r="D2" s="6">
        <v>159.5</v>
      </c>
      <c r="E2" s="6">
        <f>D2*14</f>
        <v>2233</v>
      </c>
      <c r="F2" s="6">
        <v>1.57</v>
      </c>
      <c r="G2" s="6">
        <f>E2*F2</f>
        <v>3505.81</v>
      </c>
      <c r="H2" s="82">
        <f>D2*27</f>
        <v>4306.5</v>
      </c>
      <c r="I2" s="80"/>
    </row>
    <row r="3" spans="1:9" ht="15.75" thickBot="1" x14ac:dyDescent="0.3">
      <c r="A3" s="6"/>
      <c r="B3" s="6"/>
      <c r="C3" s="11"/>
      <c r="D3" s="6"/>
      <c r="E3" s="6"/>
      <c r="F3" s="6"/>
      <c r="G3" s="6"/>
      <c r="H3" s="82"/>
      <c r="I3" s="80"/>
    </row>
    <row r="4" spans="1:9" ht="16.5" thickTop="1" thickBot="1" x14ac:dyDescent="0.3">
      <c r="A4" s="7"/>
      <c r="B4" s="7"/>
      <c r="C4" s="12" t="s">
        <v>7</v>
      </c>
      <c r="D4" s="12">
        <f>SUM(D2:D3)</f>
        <v>159.5</v>
      </c>
      <c r="E4" s="7">
        <f>SUM(E2:E3)</f>
        <v>2233</v>
      </c>
      <c r="F4" s="7"/>
      <c r="G4" s="9">
        <f>SUM(G2:G3)</f>
        <v>3505.81</v>
      </c>
      <c r="H4" s="42">
        <f>SUM(H2:H3)</f>
        <v>4306.5</v>
      </c>
    </row>
    <row r="5" spans="1:9" ht="15.75" thickTop="1" x14ac:dyDescent="0.25">
      <c r="C5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Primeira</vt:lpstr>
      <vt:lpstr>Segunda</vt:lpstr>
      <vt:lpstr>Terceira</vt:lpstr>
      <vt:lpstr>quarta</vt:lpstr>
      <vt:lpstr>Quinta</vt:lpstr>
      <vt:lpstr>Sexta</vt:lpstr>
      <vt:lpstr>Setima</vt:lpstr>
      <vt:lpstr>Oitava </vt:lpstr>
      <vt:lpstr>Nona</vt:lpstr>
      <vt:lpstr>Decima</vt:lpstr>
      <vt:lpstr>Desima Primeira</vt:lpstr>
      <vt:lpstr>Desima Segunda</vt:lpstr>
      <vt:lpstr>Desima teceira</vt:lpstr>
      <vt:lpstr>Desima quarta</vt:lpstr>
      <vt:lpstr>Desima quinta </vt:lpstr>
      <vt:lpstr>Desima Sexta</vt:lpstr>
      <vt:lpstr>Desima Setima</vt:lpstr>
      <vt:lpstr>Desima Oitava</vt:lpstr>
      <vt:lpstr>Desima nona</vt:lpstr>
      <vt:lpstr>Vigizima</vt:lpstr>
      <vt:lpstr>Vigizima Primeira</vt:lpstr>
      <vt:lpstr>P. Geral</vt:lpstr>
      <vt:lpstr>Plan1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JOSENILDO</dc:creator>
  <cp:lastModifiedBy>PC</cp:lastModifiedBy>
  <cp:lastPrinted>2008-06-05T04:44:01Z</cp:lastPrinted>
  <dcterms:created xsi:type="dcterms:W3CDTF">2008-06-05T05:17:37Z</dcterms:created>
  <dcterms:modified xsi:type="dcterms:W3CDTF">2019-12-17T18:48:38Z</dcterms:modified>
</cp:coreProperties>
</file>