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.comsol\v56\llmatlab\codesStudy - Parameters\data\"/>
    </mc:Choice>
  </mc:AlternateContent>
  <bookViews>
    <workbookView xWindow="0" yWindow="0" windowWidth="20490" windowHeight="8340"/>
  </bookViews>
  <sheets>
    <sheet name="18 Febbraio" sheetId="1" r:id="rId1"/>
    <sheet name="18 Giugno" sheetId="2" r:id="rId2"/>
    <sheet name="Mappe Spessori" sheetId="3" r:id="rId3"/>
    <sheet name="Spessori (OLD)" sheetId="4" r:id="rId4"/>
    <sheet name="3 Luglio" sheetId="5" r:id="rId5"/>
    <sheet name="24 Luglio" sheetId="6" r:id="rId6"/>
    <sheet name="8 Settembre" sheetId="7" r:id="rId7"/>
  </sheets>
  <calcPr calcId="152511"/>
</workbook>
</file>

<file path=xl/calcChain.xml><?xml version="1.0" encoding="utf-8"?>
<calcChain xmlns="http://schemas.openxmlformats.org/spreadsheetml/2006/main">
  <c r="I61" i="7" l="1"/>
  <c r="J61" i="7" s="1"/>
  <c r="F61" i="7"/>
  <c r="I60" i="7"/>
  <c r="J60" i="7" s="1"/>
  <c r="F60" i="7"/>
  <c r="I59" i="7"/>
  <c r="J59" i="7" s="1"/>
  <c r="F59" i="7"/>
  <c r="I58" i="7"/>
  <c r="J58" i="7" s="1"/>
  <c r="F58" i="7"/>
  <c r="I53" i="7"/>
  <c r="J53" i="7" s="1"/>
  <c r="F53" i="7"/>
  <c r="I52" i="7"/>
  <c r="J52" i="7" s="1"/>
  <c r="F52" i="7"/>
  <c r="J51" i="7"/>
  <c r="I51" i="7"/>
  <c r="F51" i="7"/>
  <c r="I50" i="7"/>
  <c r="J50" i="7" s="1"/>
  <c r="F50" i="7"/>
  <c r="G40" i="7"/>
  <c r="H40" i="7" s="1"/>
  <c r="H39" i="7"/>
  <c r="G39" i="7"/>
  <c r="G33" i="7"/>
  <c r="H33" i="7" s="1"/>
  <c r="H32" i="7"/>
  <c r="G32" i="7"/>
  <c r="G26" i="7"/>
  <c r="H26" i="7" s="1"/>
  <c r="H25" i="7"/>
  <c r="G25" i="7"/>
  <c r="G19" i="7"/>
  <c r="H19" i="7" s="1"/>
  <c r="H18" i="7"/>
  <c r="G18" i="7"/>
  <c r="K69" i="6"/>
  <c r="G69" i="6"/>
  <c r="H69" i="6" s="1"/>
  <c r="K68" i="6"/>
  <c r="H68" i="6"/>
  <c r="G68" i="6"/>
  <c r="K67" i="6"/>
  <c r="G67" i="6"/>
  <c r="H67" i="6" s="1"/>
  <c r="K66" i="6"/>
  <c r="G66" i="6"/>
  <c r="H66" i="6" s="1"/>
  <c r="K61" i="6"/>
  <c r="G61" i="6"/>
  <c r="H61" i="6" s="1"/>
  <c r="K60" i="6"/>
  <c r="H60" i="6"/>
  <c r="G60" i="6"/>
  <c r="K59" i="6"/>
  <c r="G59" i="6"/>
  <c r="H59" i="6" s="1"/>
  <c r="D59" i="6"/>
  <c r="E59" i="6" s="1"/>
  <c r="K58" i="6"/>
  <c r="G58" i="6"/>
  <c r="H58" i="6" s="1"/>
  <c r="N49" i="6"/>
  <c r="N50" i="6" s="1"/>
  <c r="M49" i="6"/>
  <c r="M50" i="6" s="1"/>
  <c r="N48" i="6"/>
  <c r="D69" i="6" s="1"/>
  <c r="E69" i="6" s="1"/>
  <c r="M48" i="6"/>
  <c r="D61" i="6" s="1"/>
  <c r="E61" i="6" s="1"/>
  <c r="O46" i="6"/>
  <c r="P46" i="6" s="1"/>
  <c r="P45" i="6"/>
  <c r="O45" i="6"/>
  <c r="N40" i="6"/>
  <c r="N41" i="6" s="1"/>
  <c r="M40" i="6"/>
  <c r="M41" i="6" s="1"/>
  <c r="N39" i="6"/>
  <c r="D68" i="6" s="1"/>
  <c r="E68" i="6" s="1"/>
  <c r="M39" i="6"/>
  <c r="D60" i="6" s="1"/>
  <c r="E60" i="6" s="1"/>
  <c r="O37" i="6"/>
  <c r="P37" i="6" s="1"/>
  <c r="P36" i="6"/>
  <c r="O36" i="6"/>
  <c r="N31" i="6"/>
  <c r="N32" i="6" s="1"/>
  <c r="M31" i="6"/>
  <c r="M32" i="6" s="1"/>
  <c r="N30" i="6"/>
  <c r="D67" i="6" s="1"/>
  <c r="E67" i="6" s="1"/>
  <c r="M30" i="6"/>
  <c r="O30" i="6" s="1"/>
  <c r="P30" i="6" s="1"/>
  <c r="O28" i="6"/>
  <c r="P28" i="6" s="1"/>
  <c r="P27" i="6"/>
  <c r="O27" i="6"/>
  <c r="N22" i="6"/>
  <c r="N23" i="6" s="1"/>
  <c r="M22" i="6"/>
  <c r="M23" i="6" s="1"/>
  <c r="N21" i="6"/>
  <c r="D66" i="6" s="1"/>
  <c r="E66" i="6" s="1"/>
  <c r="M21" i="6"/>
  <c r="O21" i="6" s="1"/>
  <c r="P21" i="6" s="1"/>
  <c r="O19" i="6"/>
  <c r="P19" i="6" s="1"/>
  <c r="P18" i="6"/>
  <c r="O18" i="6"/>
  <c r="N67" i="5"/>
  <c r="N68" i="5" s="1"/>
  <c r="M67" i="5"/>
  <c r="M68" i="5" s="1"/>
  <c r="N66" i="5"/>
  <c r="M66" i="5"/>
  <c r="O66" i="5" s="1"/>
  <c r="P66" i="5" s="1"/>
  <c r="O64" i="5"/>
  <c r="P64" i="5" s="1"/>
  <c r="P63" i="5"/>
  <c r="O63" i="5"/>
  <c r="N58" i="5"/>
  <c r="N59" i="5" s="1"/>
  <c r="M58" i="5"/>
  <c r="M59" i="5" s="1"/>
  <c r="N57" i="5"/>
  <c r="M57" i="5"/>
  <c r="O57" i="5" s="1"/>
  <c r="P57" i="5" s="1"/>
  <c r="O55" i="5"/>
  <c r="P55" i="5" s="1"/>
  <c r="P54" i="5"/>
  <c r="O54" i="5"/>
  <c r="N49" i="5"/>
  <c r="N50" i="5" s="1"/>
  <c r="M49" i="5"/>
  <c r="M50" i="5" s="1"/>
  <c r="N48" i="5"/>
  <c r="M48" i="5"/>
  <c r="O48" i="5" s="1"/>
  <c r="P48" i="5" s="1"/>
  <c r="O46" i="5"/>
  <c r="P46" i="5" s="1"/>
  <c r="P45" i="5"/>
  <c r="O45" i="5"/>
  <c r="N40" i="5"/>
  <c r="N41" i="5" s="1"/>
  <c r="M40" i="5"/>
  <c r="M41" i="5" s="1"/>
  <c r="N39" i="5"/>
  <c r="M39" i="5"/>
  <c r="O39" i="5" s="1"/>
  <c r="P39" i="5" s="1"/>
  <c r="O37" i="5"/>
  <c r="P37" i="5" s="1"/>
  <c r="P36" i="5"/>
  <c r="O36" i="5"/>
  <c r="N31" i="5"/>
  <c r="N32" i="5" s="1"/>
  <c r="M31" i="5"/>
  <c r="M32" i="5" s="1"/>
  <c r="N30" i="5"/>
  <c r="M30" i="5"/>
  <c r="O30" i="5" s="1"/>
  <c r="P30" i="5" s="1"/>
  <c r="O28" i="5"/>
  <c r="P28" i="5" s="1"/>
  <c r="P27" i="5"/>
  <c r="O27" i="5"/>
  <c r="N22" i="5"/>
  <c r="N23" i="5" s="1"/>
  <c r="M22" i="5"/>
  <c r="M23" i="5" s="1"/>
  <c r="N21" i="5"/>
  <c r="M21" i="5"/>
  <c r="O21" i="5" s="1"/>
  <c r="P21" i="5" s="1"/>
  <c r="O19" i="5"/>
  <c r="P19" i="5" s="1"/>
  <c r="P18" i="5"/>
  <c r="O18" i="5"/>
  <c r="P111" i="4"/>
  <c r="N111" i="4"/>
  <c r="P109" i="4"/>
  <c r="N109" i="4"/>
  <c r="P101" i="4"/>
  <c r="N101" i="4"/>
  <c r="P99" i="4"/>
  <c r="N99" i="4"/>
  <c r="P91" i="4"/>
  <c r="N91" i="4"/>
  <c r="P89" i="4"/>
  <c r="N89" i="4"/>
  <c r="P81" i="4"/>
  <c r="N81" i="4"/>
  <c r="P79" i="4"/>
  <c r="N79" i="4"/>
  <c r="D68" i="4"/>
  <c r="B68" i="4"/>
  <c r="D66" i="4"/>
  <c r="B66" i="4"/>
  <c r="D58" i="4"/>
  <c r="B58" i="4"/>
  <c r="D56" i="4"/>
  <c r="B56" i="4"/>
  <c r="D48" i="4"/>
  <c r="B48" i="4"/>
  <c r="D46" i="4"/>
  <c r="B46" i="4"/>
  <c r="D39" i="4"/>
  <c r="B39" i="4"/>
  <c r="D37" i="4"/>
  <c r="B37" i="4"/>
  <c r="D28" i="4"/>
  <c r="B28" i="4"/>
  <c r="D26" i="4"/>
  <c r="B26" i="4"/>
  <c r="P10" i="4"/>
  <c r="N10" i="4"/>
  <c r="P8" i="4"/>
  <c r="N8" i="4"/>
  <c r="N115" i="3"/>
  <c r="N116" i="3" s="1"/>
  <c r="M115" i="3"/>
  <c r="M116" i="3" s="1"/>
  <c r="N114" i="3"/>
  <c r="M114" i="3"/>
  <c r="N105" i="3"/>
  <c r="M105" i="3"/>
  <c r="N104" i="3"/>
  <c r="N106" i="3" s="1"/>
  <c r="M104" i="3"/>
  <c r="M106" i="3" s="1"/>
  <c r="N95" i="3"/>
  <c r="N96" i="3" s="1"/>
  <c r="M95" i="3"/>
  <c r="M96" i="3" s="1"/>
  <c r="N94" i="3"/>
  <c r="M94" i="3"/>
  <c r="N85" i="3"/>
  <c r="M85" i="3"/>
  <c r="N84" i="3"/>
  <c r="N86" i="3" s="1"/>
  <c r="M84" i="3"/>
  <c r="M86" i="3" s="1"/>
  <c r="N75" i="3"/>
  <c r="N76" i="3" s="1"/>
  <c r="M75" i="3"/>
  <c r="M76" i="3" s="1"/>
  <c r="N74" i="3"/>
  <c r="M74" i="3"/>
  <c r="N65" i="3"/>
  <c r="M65" i="3"/>
  <c r="N64" i="3"/>
  <c r="N66" i="3" s="1"/>
  <c r="M64" i="3"/>
  <c r="M66" i="3" s="1"/>
  <c r="N55" i="3"/>
  <c r="N56" i="3" s="1"/>
  <c r="M55" i="3"/>
  <c r="M56" i="3" s="1"/>
  <c r="N54" i="3"/>
  <c r="M54" i="3"/>
  <c r="N45" i="3"/>
  <c r="M45" i="3"/>
  <c r="N44" i="3"/>
  <c r="N46" i="3" s="1"/>
  <c r="M44" i="3"/>
  <c r="M46" i="3" s="1"/>
  <c r="N35" i="3"/>
  <c r="N36" i="3" s="1"/>
  <c r="M35" i="3"/>
  <c r="M36" i="3" s="1"/>
  <c r="N34" i="3"/>
  <c r="M34" i="3"/>
  <c r="N25" i="3"/>
  <c r="M25" i="3"/>
  <c r="M26" i="3" s="1"/>
  <c r="N24" i="3"/>
  <c r="N26" i="3" s="1"/>
  <c r="M24" i="3"/>
  <c r="N29" i="1"/>
  <c r="M29" i="1"/>
  <c r="L29" i="1"/>
  <c r="J29" i="1"/>
  <c r="H29" i="1"/>
  <c r="G29" i="1"/>
  <c r="F29" i="1"/>
  <c r="E29" i="1"/>
  <c r="D29" i="1"/>
  <c r="I24" i="1"/>
  <c r="D24" i="1"/>
  <c r="K24" i="1" s="1"/>
  <c r="I23" i="1"/>
  <c r="D23" i="1"/>
  <c r="K23" i="1" s="1"/>
  <c r="K22" i="1"/>
  <c r="I22" i="1"/>
  <c r="D22" i="1"/>
  <c r="I21" i="1"/>
  <c r="K21" i="1" s="1"/>
  <c r="D21" i="1"/>
  <c r="I20" i="1"/>
  <c r="D20" i="1"/>
  <c r="K20" i="1" s="1"/>
  <c r="I19" i="1"/>
  <c r="D19" i="1"/>
  <c r="K19" i="1" s="1"/>
  <c r="K18" i="1"/>
  <c r="I18" i="1"/>
  <c r="D18" i="1"/>
  <c r="I17" i="1"/>
  <c r="K17" i="1" s="1"/>
  <c r="D17" i="1"/>
  <c r="I16" i="1"/>
  <c r="D16" i="1"/>
  <c r="K16" i="1" s="1"/>
  <c r="I15" i="1"/>
  <c r="D15" i="1"/>
  <c r="K15" i="1" s="1"/>
  <c r="K14" i="1"/>
  <c r="I14" i="1"/>
  <c r="D14" i="1"/>
  <c r="I13" i="1"/>
  <c r="K13" i="1" s="1"/>
  <c r="D13" i="1"/>
  <c r="I12" i="1"/>
  <c r="D12" i="1"/>
  <c r="K12" i="1" s="1"/>
  <c r="I11" i="1"/>
  <c r="D11" i="1"/>
  <c r="K11" i="1" s="1"/>
  <c r="K10" i="1"/>
  <c r="I10" i="1"/>
  <c r="D10" i="1"/>
  <c r="I9" i="1"/>
  <c r="K9" i="1" s="1"/>
  <c r="D9" i="1"/>
  <c r="I8" i="1"/>
  <c r="D8" i="1"/>
  <c r="K8" i="1" s="1"/>
  <c r="I7" i="1"/>
  <c r="D7" i="1"/>
  <c r="K6" i="1"/>
  <c r="I6" i="1"/>
  <c r="D6" i="1"/>
  <c r="I5" i="1"/>
  <c r="K5" i="1" s="1"/>
  <c r="D5" i="1"/>
  <c r="C5" i="1"/>
  <c r="C29" i="1" s="1"/>
  <c r="K7" i="1" l="1"/>
  <c r="K29" i="1"/>
  <c r="I29" i="1"/>
  <c r="D58" i="6"/>
  <c r="E58" i="6" s="1"/>
  <c r="O39" i="6"/>
  <c r="P39" i="6" s="1"/>
  <c r="O48" i="6"/>
  <c r="P48" i="6" s="1"/>
</calcChain>
</file>

<file path=xl/sharedStrings.xml><?xml version="1.0" encoding="utf-8"?>
<sst xmlns="http://schemas.openxmlformats.org/spreadsheetml/2006/main" count="594" uniqueCount="139">
  <si>
    <t>18/02/2020 - ACQUISTO DEI CAMPIONI</t>
  </si>
  <si>
    <t>#Sample</t>
  </si>
  <si>
    <t>Length [cm]</t>
  </si>
  <si>
    <t>Width [cm]</t>
  </si>
  <si>
    <t>Thickness U [mm]</t>
  </si>
  <si>
    <t>Thickness D [mm]</t>
  </si>
  <si>
    <t>Thickness L [mm]</t>
  </si>
  <si>
    <t>Thickness R [mm]</t>
  </si>
  <si>
    <t>Thickness Avg [mm]</t>
  </si>
  <si>
    <t>Weight [g]</t>
  </si>
  <si>
    <t>Density [Kg/m3]</t>
  </si>
  <si>
    <t>Humidity 1 [%]</t>
  </si>
  <si>
    <t>Humidity 2 [%]</t>
  </si>
  <si>
    <t>Humidity 3 [%]</t>
  </si>
  <si>
    <t>1a</t>
  </si>
  <si>
    <r>
      <rPr>
        <b/>
        <sz val="11"/>
        <color theme="1"/>
        <rFont val="Calibri"/>
      </rPr>
      <t xml:space="preserve">NOTA SU HUMIDITY: </t>
    </r>
    <r>
      <rPr>
        <sz val="11"/>
        <color theme="1"/>
        <rFont val="Calibri"/>
      </rPr>
      <t>Lato con numero campione, misura a contatto, nei punti sottostanti</t>
    </r>
  </si>
  <si>
    <r>
      <rPr>
        <b/>
        <sz val="11"/>
        <color theme="1"/>
        <rFont val="Calibri"/>
      </rPr>
      <t xml:space="preserve">NOTA SU THICKNESS: </t>
    </r>
    <r>
      <rPr>
        <sz val="11"/>
        <color theme="1"/>
        <rFont val="Calibri"/>
      </rPr>
      <t>misura con calibro, nei punti sottostanti</t>
    </r>
  </si>
  <si>
    <t>1b</t>
  </si>
  <si>
    <t>2a</t>
  </si>
  <si>
    <t>2b</t>
  </si>
  <si>
    <t>3a</t>
  </si>
  <si>
    <t>3b</t>
  </si>
  <si>
    <t>sigla</t>
  </si>
  <si>
    <t>o U</t>
  </si>
  <si>
    <t>4a</t>
  </si>
  <si>
    <t xml:space="preserve"> </t>
  </si>
  <si>
    <t>o 1</t>
  </si>
  <si>
    <t>4b</t>
  </si>
  <si>
    <t>5a</t>
  </si>
  <si>
    <t>o 2</t>
  </si>
  <si>
    <t>o L</t>
  </si>
  <si>
    <t>o R</t>
  </si>
  <si>
    <t>5b</t>
  </si>
  <si>
    <t>6a</t>
  </si>
  <si>
    <t>o 3</t>
  </si>
  <si>
    <t>6b</t>
  </si>
  <si>
    <t>o D</t>
  </si>
  <si>
    <t>7a</t>
  </si>
  <si>
    <t>7b</t>
  </si>
  <si>
    <t>8a</t>
  </si>
  <si>
    <r>
      <rPr>
        <b/>
        <sz val="11"/>
        <color theme="1"/>
        <rFont val="Calibri"/>
      </rPr>
      <t xml:space="preserve">NOTA SU DENSITY: </t>
    </r>
    <r>
      <rPr>
        <sz val="11"/>
        <color theme="1"/>
        <rFont val="Calibri"/>
      </rPr>
      <t>usata la media aritmetica dei valori di thickness misurati</t>
    </r>
  </si>
  <si>
    <t>8b</t>
  </si>
  <si>
    <t>9a</t>
  </si>
  <si>
    <t>9b</t>
  </si>
  <si>
    <t>10a</t>
  </si>
  <si>
    <t>10b</t>
  </si>
  <si>
    <t>Std/Mean [%]</t>
  </si>
  <si>
    <t>18/06/2020 - Misure Umidità (equilibrio)</t>
  </si>
  <si>
    <t>NOTA: TAVOLE STOCCATE CON SIGLA IN ALTO</t>
  </si>
  <si>
    <t>18/06/2020 - Mappe Spessori</t>
  </si>
  <si>
    <r>
      <rPr>
        <b/>
        <sz val="11"/>
        <color theme="1"/>
        <rFont val="Calibri"/>
      </rPr>
      <t xml:space="preserve">Note su misurazioni
</t>
    </r>
    <r>
      <rPr>
        <sz val="11"/>
        <color theme="1"/>
        <rFont val="Calibri"/>
      </rPr>
      <t xml:space="preserve">Misure laterali fatte con calibro, punti presi a circa 5cm dal bordo:
    - 3 punti lato corto, inclusi angoli (intervalli 5cm - 4.5cm - 4.5cm - 5cm)
    - 4 punti lato lungo, esclusi angoli (intervalli 6cm - 10cm - 10cm - 10cm - 6cm)
Misure centrali fatte con spessimetro (sensibilità 0.1mm):
    - 4 punti centro (intervalli 11cm - 10cm - 10cm - 10cm - 11cm)
</t>
    </r>
    <r>
      <rPr>
        <b/>
        <sz val="11"/>
        <color theme="1"/>
        <rFont val="Calibri"/>
      </rPr>
      <t>NB1: differente pressione sul legno esercitata da calibro e spessimetro, differenza di 0.1/0.2mm nelle misure. Media e varianza calcolate solo su punti laterali.
NB2: Intervalli fra punti presi ad occhio.</t>
    </r>
  </si>
  <si>
    <t>o</t>
  </si>
  <si>
    <t>Distanze</t>
  </si>
  <si>
    <t>~5cm</t>
  </si>
  <si>
    <t>SELEZIONATI PER TAGLIO</t>
  </si>
  <si>
    <t>USATI PER STATISTICHE</t>
  </si>
  <si>
    <t>#coppia</t>
  </si>
  <si>
    <t>Mappa tavola a</t>
  </si>
  <si>
    <t>Mappa tavola b</t>
  </si>
  <si>
    <t>Statistiche</t>
  </si>
  <si>
    <t>a</t>
  </si>
  <si>
    <t>b</t>
  </si>
  <si>
    <t>Note</t>
  </si>
  <si>
    <t>mean</t>
  </si>
  <si>
    <t>var</t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</si>
  <si>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striscia longitudinale più densa, lato opposto alla sigla più scuro.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opposto a sigla</t>
    </r>
  </si>
  <si>
    <t>std/mean [%]</t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</si>
  <si>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striscia longitudinale più densa, lato opposto alla sigla più scuro.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opposto a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opposto a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</si>
  <si>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striscia longitudinale più densa sul bordo, lato opposto alla sigla più scuro.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opposto a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opposto a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</si>
  <si>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striscie longitudinali dense bordo e centro, lato opposto alla sigla più scuro.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</si>
  <si>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striscie longitudinali dense bordo e centro con anelli stretti, lato opposto alla sigla più scuro.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sigla, macchia dovrebbe sparire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sigla, nodo dovrebbe sparire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</si>
  <si>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striscia longitudinale densa centro con anelli stretti, venature simili a marezzature. Anelli poco regolari e nodi.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</si>
  <si>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Nodi vicino alla sigla.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</si>
  <si>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striscia longitudinale densa a lato.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opposto a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opposto a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</si>
  <si>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irregolarità attese in una sezione non perfettamente radiale ma anelli comunque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sigla</t>
    </r>
  </si>
  <si>
    <r>
      <rPr>
        <b/>
        <sz val="10"/>
        <color theme="1"/>
        <rFont val="Calibri"/>
      </rPr>
      <t>Generale:</t>
    </r>
    <r>
      <rPr>
        <sz val="10"/>
        <color theme="1"/>
        <rFont val="Calibri"/>
      </rPr>
      <t xml:space="preserve"> Nodo a lato che dovrebbe salire con il taglio. Anelli regolari.
</t>
    </r>
    <r>
      <rPr>
        <b/>
        <sz val="10"/>
        <color theme="1"/>
        <rFont val="Calibri"/>
      </rPr>
      <t xml:space="preserve">Tavola a: </t>
    </r>
    <r>
      <rPr>
        <sz val="10"/>
        <color theme="1"/>
        <rFont val="Calibri"/>
      </rPr>
      <t xml:space="preserve">taglio lato corto opposto a sigla
</t>
    </r>
    <r>
      <rPr>
        <b/>
        <sz val="10"/>
        <color theme="1"/>
        <rFont val="Calibri"/>
      </rPr>
      <t xml:space="preserve">Tavola b: </t>
    </r>
    <r>
      <rPr>
        <sz val="10"/>
        <color theme="1"/>
        <rFont val="Calibri"/>
      </rPr>
      <t>taglio lato corto opposto a sigla</t>
    </r>
  </si>
  <si>
    <t>Sul lato lungo i primi puntisono presi a 5 cm di distanzadal bordo. I successivi punti ogi 10 circa</t>
  </si>
  <si>
    <t>NOTE: PUNTI MISURA</t>
  </si>
  <si>
    <t xml:space="preserve"> calibro</t>
  </si>
  <si>
    <t>striscia densa longitudinale</t>
  </si>
  <si>
    <t>4 Punti presi</t>
  </si>
  <si>
    <t>lato opposto della sigla più scuro</t>
  </si>
  <si>
    <t>ogni 10 cm circa dal bordo</t>
  </si>
  <si>
    <t>ogni 6,5 cm dal bordo</t>
  </si>
  <si>
    <t>taglio lato sigla</t>
  </si>
  <si>
    <t>taglio lato opposto sigla</t>
  </si>
  <si>
    <t>spessimetro</t>
  </si>
  <si>
    <t>taglio lato oposto sigla</t>
  </si>
  <si>
    <t>striscia densa longitudinale al bordo</t>
  </si>
  <si>
    <t>ottima - anelli stretti</t>
  </si>
  <si>
    <t xml:space="preserve">striscia densa longitudinale al bordo e una al centro meno densa in cui anelli molto stretti </t>
  </si>
  <si>
    <t>anelli abbastanza regolari anchese strisce più dense</t>
  </si>
  <si>
    <t>anelli stretti e regolari</t>
  </si>
  <si>
    <t>5a macchia</t>
  </si>
  <si>
    <t>vanno via col taglio</t>
  </si>
  <si>
    <t>5b nodo</t>
  </si>
  <si>
    <t>striscia densa al centro - irregolarità tipo nodo</t>
  </si>
  <si>
    <t>anelli non perfettamente longitudinali</t>
  </si>
  <si>
    <t>la a è poco regolare - meglio di no</t>
  </si>
  <si>
    <t>questa coppia in generale è meno regolare delle altre, ci sono delle venature particolari tipo marezzature</t>
  </si>
  <si>
    <t xml:space="preserve">nodi nella parte in alto vicino alle sigle </t>
  </si>
  <si>
    <t>anelli dritti e regolari</t>
  </si>
  <si>
    <t>anelli regolari ma striscia densa al lato</t>
  </si>
  <si>
    <t>ottime</t>
  </si>
  <si>
    <t>irregolarità come se non fosse sezione perfettamente radiale</t>
  </si>
  <si>
    <t>gli anelli però sono regolari</t>
  </si>
  <si>
    <t>anelli dritti</t>
  </si>
  <si>
    <t>nodo lato sigla ma si taglia</t>
  </si>
  <si>
    <t>03/07/2020 - Spessori e peso post taglio</t>
  </si>
  <si>
    <r>
      <rPr>
        <b/>
        <sz val="11"/>
        <color theme="1"/>
        <rFont val="Calibri"/>
      </rPr>
      <t xml:space="preserve">Note su misurazioni
</t>
    </r>
    <r>
      <rPr>
        <sz val="11"/>
        <color theme="1"/>
        <rFont val="Calibri"/>
      </rPr>
      <t>Misure fatte:
  - Mappe spessori con spessimetro (3x5 punti)
  - Lunghezza tavole dopo taglio
  - Peso tavole dopo taglio
Misure fatte con stessa convenzione (faccia sigla in alto, sigla in alto a destra). Rinominate dopo taglio per rispettare convenzione (sigla originale + "v" dove la sigla originale è stata tagliata)</t>
    </r>
  </si>
  <si>
    <t>Peso/Lunghezza</t>
  </si>
  <si>
    <t>Delta</t>
  </si>
  <si>
    <t>Peso [g]</t>
  </si>
  <si>
    <t>L [cm]</t>
  </si>
  <si>
    <t>/</t>
  </si>
  <si>
    <t>3,5</t>
  </si>
  <si>
    <t>3,6</t>
  </si>
  <si>
    <t>24/07/2020 - Spessori e peso post trattamento</t>
  </si>
  <si>
    <r>
      <rPr>
        <b/>
        <sz val="11"/>
        <color theme="1"/>
        <rFont val="Calibri"/>
      </rPr>
      <t xml:space="preserve">Note su misurazioni
</t>
    </r>
    <r>
      <rPr>
        <sz val="11"/>
        <color theme="1"/>
        <rFont val="Calibri"/>
      </rPr>
      <t>Misure fatte:
  - Mappe spessori con spessimetro (3x5 punti)
  - Umidità tavole dopo trattamento
  - Peso tavole dopo trattamento
Trattamenti:
    a  -&gt;  KOH
    b  -&gt;  NH3
Misure fatte con stessa convenzione (faccia sigla in alto, sigla in alto a destra). Stessa convenzione (sigla originale + "v" dove la sigla originale è stata tagliata)</t>
    </r>
  </si>
  <si>
    <t>Humidity [%]</t>
  </si>
  <si>
    <t>Differenze</t>
  </si>
  <si>
    <t>KOH</t>
  </si>
  <si>
    <t>Campione</t>
  </si>
  <si>
    <t>Spessore pre</t>
  </si>
  <si>
    <t>Spessore post</t>
  </si>
  <si>
    <t>Delta [%]</t>
  </si>
  <si>
    <t>Peso pre</t>
  </si>
  <si>
    <t>Peso post</t>
  </si>
  <si>
    <t>Umidità pre</t>
  </si>
  <si>
    <t xml:space="preserve">Umidità post </t>
  </si>
  <si>
    <t>NH3</t>
  </si>
  <si>
    <t>08/09/2020 - Peso e umidità post trattamento e condizionamento</t>
  </si>
  <si>
    <r>
      <rPr>
        <b/>
        <sz val="11"/>
        <color theme="1"/>
        <rFont val="Calibri"/>
      </rPr>
      <t xml:space="preserve">Note su misurazioni
</t>
    </r>
    <r>
      <rPr>
        <sz val="11"/>
        <color theme="1"/>
        <rFont val="Calibri"/>
      </rPr>
      <t>Misure fatte:
  - Umidità tavole 1 mese dopo trattamento
  - Peso tavole 1 mese dopo trattamento
Trattamenti:
    a  -&gt;  KOH
    b  -&gt;  NH3
Misure fatte con stessa convenzione (faccia sigla in alto, sigla in alto a destra). Stessa convenzione (sigla originale + "v" dove la sigla originale è stata tagliata)</t>
    </r>
  </si>
  <si>
    <t>Peso 3_07</t>
  </si>
  <si>
    <t>Peso 24_07</t>
  </si>
  <si>
    <t>Peso 8_09</t>
  </si>
  <si>
    <t>Umidità 3_07</t>
  </si>
  <si>
    <t>Umidità 24_07</t>
  </si>
  <si>
    <t>Umidità 08_09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</si>
</sst>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"/>
    <numFmt numFmtId="165" formatCode="0.0000000000"/>
    <numFmt numFmtId="166" formatCode="0.00000000"/>
    <numFmt numFmtId="167" formatCode="0.0"/>
    <numFmt numFmtId="168" formatCode="0.000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666666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medium">
        <color rgb="FF000000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medium">
        <color rgb="FF000000"/>
      </left>
      <right/>
      <top/>
      <bottom style="thin">
        <color rgb="FF666666"/>
      </bottom>
      <diagonal/>
    </border>
    <border>
      <left/>
      <right style="medium">
        <color rgb="FF000000"/>
      </right>
      <top/>
      <bottom style="thin">
        <color rgb="FF666666"/>
      </bottom>
      <diagonal/>
    </border>
    <border>
      <left style="medium">
        <color rgb="FF000000"/>
      </left>
      <right style="thin">
        <color rgb="FF666666"/>
      </right>
      <top style="thin">
        <color rgb="FF666666"/>
      </top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 style="medium">
        <color rgb="FF000000"/>
      </left>
      <right/>
      <top style="thin">
        <color rgb="FF666666"/>
      </top>
      <bottom style="thin">
        <color rgb="FF666666"/>
      </bottom>
      <diagonal/>
    </border>
    <border>
      <left/>
      <right style="medium">
        <color rgb="FF000000"/>
      </right>
      <top style="thin">
        <color rgb="FF666666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 style="medium">
        <color rgb="FF000000"/>
      </left>
      <right/>
      <top style="thin">
        <color rgb="FF666666"/>
      </top>
      <bottom/>
      <diagonal/>
    </border>
    <border>
      <left/>
      <right style="medium">
        <color rgb="FF000000"/>
      </right>
      <top style="thin">
        <color rgb="FF666666"/>
      </top>
      <bottom/>
      <diagonal/>
    </border>
    <border>
      <left/>
      <right style="medium">
        <color rgb="FF000000"/>
      </right>
      <top style="thin">
        <color rgb="FF666666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999999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/>
      <bottom style="thin">
        <color rgb="FF666666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6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2" borderId="1" xfId="0" applyFont="1" applyFill="1" applyBorder="1"/>
    <xf numFmtId="0" fontId="6" fillId="3" borderId="1" xfId="0" applyFont="1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64" fontId="6" fillId="0" borderId="33" xfId="0" applyNumberFormat="1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165" fontId="6" fillId="0" borderId="34" xfId="0" applyNumberFormat="1" applyFont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4" borderId="0" xfId="0" applyFont="1" applyFill="1"/>
    <xf numFmtId="0" fontId="6" fillId="0" borderId="33" xfId="0" applyFont="1" applyBorder="1" applyAlignment="1">
      <alignment horizontal="center" vertical="center"/>
    </xf>
    <xf numFmtId="166" fontId="6" fillId="0" borderId="34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6" xfId="0" applyFont="1" applyBorder="1"/>
    <xf numFmtId="0" fontId="4" fillId="0" borderId="0" xfId="0" applyFont="1"/>
    <xf numFmtId="0" fontId="4" fillId="0" borderId="5" xfId="0" applyFont="1" applyBorder="1"/>
    <xf numFmtId="0" fontId="4" fillId="0" borderId="15" xfId="0" applyFont="1" applyBorder="1"/>
    <xf numFmtId="0" fontId="4" fillId="0" borderId="4" xfId="0" applyFont="1" applyBorder="1"/>
    <xf numFmtId="0" fontId="4" fillId="0" borderId="11" xfId="0" applyFont="1" applyBorder="1"/>
    <xf numFmtId="0" fontId="1" fillId="0" borderId="0" xfId="0" applyFont="1"/>
    <xf numFmtId="0" fontId="5" fillId="5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167" fontId="6" fillId="0" borderId="38" xfId="0" applyNumberFormat="1" applyFont="1" applyBorder="1" applyAlignment="1">
      <alignment horizontal="center" vertical="center"/>
    </xf>
    <xf numFmtId="167" fontId="6" fillId="0" borderId="39" xfId="0" applyNumberFormat="1" applyFont="1" applyBorder="1" applyAlignment="1">
      <alignment horizontal="center" vertical="center"/>
    </xf>
    <xf numFmtId="167" fontId="6" fillId="0" borderId="29" xfId="0" applyNumberFormat="1" applyFont="1" applyBorder="1" applyAlignment="1">
      <alignment horizontal="center" vertical="center"/>
    </xf>
    <xf numFmtId="0" fontId="9" fillId="4" borderId="35" xfId="0" applyFont="1" applyFill="1" applyBorder="1" applyAlignment="1">
      <alignment horizontal="center"/>
    </xf>
    <xf numFmtId="0" fontId="9" fillId="4" borderId="36" xfId="0" applyFont="1" applyFill="1" applyBorder="1" applyAlignment="1">
      <alignment horizontal="center"/>
    </xf>
    <xf numFmtId="0" fontId="9" fillId="4" borderId="37" xfId="0" applyFont="1" applyFill="1" applyBorder="1" applyAlignment="1">
      <alignment horizontal="center"/>
    </xf>
    <xf numFmtId="0" fontId="9" fillId="4" borderId="40" xfId="0" applyFont="1" applyFill="1" applyBorder="1" applyAlignment="1">
      <alignment horizontal="center"/>
    </xf>
    <xf numFmtId="0" fontId="9" fillId="4" borderId="41" xfId="0" applyFont="1" applyFill="1" applyBorder="1" applyAlignment="1">
      <alignment horizontal="center"/>
    </xf>
    <xf numFmtId="0" fontId="9" fillId="4" borderId="42" xfId="0" applyFont="1" applyFill="1" applyBorder="1" applyAlignment="1">
      <alignment horizontal="center"/>
    </xf>
    <xf numFmtId="168" fontId="6" fillId="0" borderId="28" xfId="0" applyNumberFormat="1" applyFont="1" applyBorder="1" applyAlignment="1">
      <alignment horizontal="center" vertical="center"/>
    </xf>
    <xf numFmtId="168" fontId="6" fillId="0" borderId="29" xfId="0" applyNumberFormat="1" applyFont="1" applyBorder="1" applyAlignment="1">
      <alignment horizontal="center" vertical="center"/>
    </xf>
    <xf numFmtId="168" fontId="6" fillId="0" borderId="29" xfId="0" applyNumberFormat="1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/>
    </xf>
    <xf numFmtId="0" fontId="9" fillId="4" borderId="44" xfId="0" applyFont="1" applyFill="1" applyBorder="1" applyAlignment="1">
      <alignment horizontal="center"/>
    </xf>
    <xf numFmtId="0" fontId="9" fillId="4" borderId="45" xfId="0" applyFont="1" applyFill="1" applyBorder="1" applyAlignment="1">
      <alignment horizontal="center"/>
    </xf>
    <xf numFmtId="168" fontId="6" fillId="0" borderId="33" xfId="0" applyNumberFormat="1" applyFont="1" applyBorder="1" applyAlignment="1">
      <alignment horizontal="center" vertical="center"/>
    </xf>
    <xf numFmtId="168" fontId="6" fillId="0" borderId="34" xfId="0" applyNumberFormat="1" applyFont="1" applyBorder="1" applyAlignment="1">
      <alignment horizontal="center" vertical="center"/>
    </xf>
    <xf numFmtId="168" fontId="6" fillId="0" borderId="34" xfId="0" applyNumberFormat="1" applyFont="1" applyBorder="1" applyAlignment="1">
      <alignment horizontal="center" vertical="center"/>
    </xf>
    <xf numFmtId="168" fontId="6" fillId="0" borderId="38" xfId="0" applyNumberFormat="1" applyFont="1" applyBorder="1" applyAlignment="1">
      <alignment horizontal="center" vertical="center"/>
    </xf>
    <xf numFmtId="168" fontId="6" fillId="0" borderId="46" xfId="0" applyNumberFormat="1" applyFont="1" applyBorder="1" applyAlignment="1">
      <alignment horizontal="center" vertical="center"/>
    </xf>
    <xf numFmtId="168" fontId="6" fillId="0" borderId="46" xfId="0" applyNumberFormat="1" applyFont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167" fontId="6" fillId="4" borderId="38" xfId="0" applyNumberFormat="1" applyFont="1" applyFill="1" applyBorder="1" applyAlignment="1">
      <alignment horizontal="center" vertical="center"/>
    </xf>
    <xf numFmtId="167" fontId="6" fillId="4" borderId="39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167" fontId="6" fillId="4" borderId="40" xfId="0" applyNumberFormat="1" applyFont="1" applyFill="1" applyBorder="1" applyAlignment="1">
      <alignment horizontal="center" vertical="center"/>
    </xf>
    <xf numFmtId="167" fontId="6" fillId="4" borderId="42" xfId="0" applyNumberFormat="1" applyFont="1" applyFill="1" applyBorder="1" applyAlignment="1">
      <alignment horizontal="center" vertical="center"/>
    </xf>
    <xf numFmtId="167" fontId="6" fillId="4" borderId="43" xfId="0" applyNumberFormat="1" applyFont="1" applyFill="1" applyBorder="1" applyAlignment="1">
      <alignment horizontal="center" vertical="center"/>
    </xf>
    <xf numFmtId="167" fontId="6" fillId="4" borderId="46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168" fontId="6" fillId="0" borderId="50" xfId="0" applyNumberFormat="1" applyFont="1" applyBorder="1" applyAlignment="1">
      <alignment horizontal="center"/>
    </xf>
    <xf numFmtId="2" fontId="6" fillId="0" borderId="51" xfId="0" applyNumberFormat="1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52" xfId="0" applyFont="1" applyBorder="1" applyAlignment="1">
      <alignment horizontal="center"/>
    </xf>
    <xf numFmtId="167" fontId="6" fillId="0" borderId="27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6" fillId="4" borderId="0" xfId="0" applyNumberFormat="1" applyFont="1" applyFill="1" applyAlignment="1">
      <alignment horizontal="center" vertical="center"/>
    </xf>
    <xf numFmtId="168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7" fontId="6" fillId="0" borderId="32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2" fontId="6" fillId="0" borderId="50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7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5" fillId="0" borderId="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7" fillId="0" borderId="7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6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2" width="7.5" customWidth="1"/>
    <col min="3" max="3" width="10" customWidth="1"/>
    <col min="4" max="4" width="9.625" customWidth="1"/>
    <col min="5" max="5" width="14.75" customWidth="1"/>
    <col min="6" max="6" width="14.625" customWidth="1"/>
    <col min="7" max="7" width="14.25" customWidth="1"/>
    <col min="8" max="8" width="14.5" customWidth="1"/>
    <col min="9" max="9" width="16.5" customWidth="1"/>
    <col min="10" max="10" width="9.125" customWidth="1"/>
    <col min="11" max="11" width="13.5" customWidth="1"/>
    <col min="12" max="12" width="12.75" customWidth="1"/>
    <col min="13" max="13" width="12.5" customWidth="1"/>
    <col min="14" max="14" width="12.625" customWidth="1"/>
    <col min="15" max="27" width="7.6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 x14ac:dyDescent="0.25">
      <c r="A2" s="1"/>
      <c r="B2" s="1"/>
      <c r="F2" s="153" t="s">
        <v>0</v>
      </c>
      <c r="G2" s="154"/>
      <c r="H2" s="154"/>
      <c r="I2" s="154"/>
      <c r="J2" s="155"/>
      <c r="K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2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</row>
    <row r="5" spans="1:22" x14ac:dyDescent="0.25">
      <c r="A5" s="1"/>
      <c r="B5" s="3" t="s">
        <v>14</v>
      </c>
      <c r="C5" s="4">
        <f>51.2</f>
        <v>51.2</v>
      </c>
      <c r="D5" s="4">
        <f t="shared" ref="D5:D24" si="0">19</f>
        <v>19</v>
      </c>
      <c r="E5" s="4">
        <v>3.59</v>
      </c>
      <c r="F5" s="4">
        <v>3.58</v>
      </c>
      <c r="G5" s="4">
        <v>3.75</v>
      </c>
      <c r="H5" s="4">
        <v>3.58</v>
      </c>
      <c r="I5" s="4">
        <f t="shared" ref="I5:I24" si="1">AVERAGE($E5:$H5)</f>
        <v>3.625</v>
      </c>
      <c r="J5" s="4">
        <v>148.69999999999999</v>
      </c>
      <c r="K5" s="4">
        <f t="shared" ref="K5:K24" si="2">($J5/1000)/(($C5/100)*($D5/100)*($I5/1000))</f>
        <v>421.6764972776769</v>
      </c>
      <c r="L5" s="4">
        <v>6.6</v>
      </c>
      <c r="M5" s="4">
        <v>6.6</v>
      </c>
      <c r="N5" s="4">
        <v>6.6</v>
      </c>
      <c r="P5" s="156" t="s">
        <v>15</v>
      </c>
      <c r="Q5" s="157"/>
      <c r="R5" s="158"/>
      <c r="T5" s="156" t="s">
        <v>16</v>
      </c>
      <c r="U5" s="157"/>
      <c r="V5" s="158"/>
    </row>
    <row r="6" spans="1:22" ht="15.75" thickBot="1" x14ac:dyDescent="0.3">
      <c r="A6" s="1"/>
      <c r="B6" s="5" t="s">
        <v>17</v>
      </c>
      <c r="C6" s="4">
        <v>51.2</v>
      </c>
      <c r="D6" s="4">
        <f t="shared" si="0"/>
        <v>19</v>
      </c>
      <c r="E6" s="4">
        <v>3.58</v>
      </c>
      <c r="F6" s="4">
        <v>3.53</v>
      </c>
      <c r="G6" s="4">
        <v>3.54</v>
      </c>
      <c r="H6" s="4">
        <v>3.59</v>
      </c>
      <c r="I6" s="4">
        <f t="shared" si="1"/>
        <v>3.5599999999999996</v>
      </c>
      <c r="J6" s="4">
        <v>144.19999999999999</v>
      </c>
      <c r="K6" s="4">
        <f t="shared" si="2"/>
        <v>416.38176374926076</v>
      </c>
      <c r="L6" s="4">
        <v>6.6</v>
      </c>
      <c r="M6" s="4">
        <v>6.6</v>
      </c>
      <c r="N6" s="4">
        <v>6.5</v>
      </c>
      <c r="P6" s="159"/>
      <c r="Q6" s="160"/>
      <c r="R6" s="161"/>
      <c r="T6" s="159"/>
      <c r="U6" s="160"/>
      <c r="V6" s="161"/>
    </row>
    <row r="7" spans="1:22" ht="15.75" thickBot="1" x14ac:dyDescent="0.3">
      <c r="A7" s="1"/>
      <c r="B7" s="5" t="s">
        <v>18</v>
      </c>
      <c r="C7" s="4">
        <v>45.1</v>
      </c>
      <c r="D7" s="4">
        <f t="shared" si="0"/>
        <v>19</v>
      </c>
      <c r="E7" s="88">
        <v>3.6</v>
      </c>
      <c r="F7" s="83">
        <v>3.5</v>
      </c>
      <c r="G7" s="91">
        <v>3.5</v>
      </c>
      <c r="H7" s="91">
        <v>3.7</v>
      </c>
      <c r="I7" s="4">
        <f t="shared" si="1"/>
        <v>3.5750000000000002</v>
      </c>
      <c r="J7" s="80">
        <v>135.9</v>
      </c>
      <c r="K7" s="4">
        <f t="shared" si="2"/>
        <v>443.62219645216493</v>
      </c>
      <c r="L7" s="4">
        <v>6.5</v>
      </c>
      <c r="M7" s="4">
        <v>6.5</v>
      </c>
      <c r="N7" s="4">
        <v>6.4</v>
      </c>
      <c r="P7" s="159"/>
      <c r="Q7" s="160"/>
      <c r="R7" s="161"/>
      <c r="T7" s="159"/>
      <c r="U7" s="160"/>
      <c r="V7" s="161"/>
    </row>
    <row r="8" spans="1:22" ht="15.75" thickBot="1" x14ac:dyDescent="0.3">
      <c r="A8" s="1"/>
      <c r="B8" s="5" t="s">
        <v>19</v>
      </c>
      <c r="C8" s="4">
        <v>51.1</v>
      </c>
      <c r="D8" s="4">
        <f t="shared" si="0"/>
        <v>19</v>
      </c>
      <c r="E8" s="4">
        <v>3.54</v>
      </c>
      <c r="F8" s="4">
        <v>3.51</v>
      </c>
      <c r="G8" s="4">
        <v>3.62</v>
      </c>
      <c r="H8" s="4">
        <v>3.62</v>
      </c>
      <c r="I8" s="4">
        <f t="shared" si="1"/>
        <v>3.5724999999999998</v>
      </c>
      <c r="J8" s="4">
        <v>151.30000000000001</v>
      </c>
      <c r="K8" s="4">
        <f t="shared" si="2"/>
        <v>436.20655692261323</v>
      </c>
      <c r="L8" s="4">
        <v>6.4</v>
      </c>
      <c r="M8" s="4">
        <v>6.5</v>
      </c>
      <c r="N8" s="4">
        <v>6.4</v>
      </c>
      <c r="P8" s="162"/>
      <c r="Q8" s="163"/>
      <c r="R8" s="164"/>
      <c r="T8" s="162"/>
      <c r="U8" s="163"/>
      <c r="V8" s="164"/>
    </row>
    <row r="9" spans="1:22" x14ac:dyDescent="0.25">
      <c r="A9" s="1"/>
      <c r="B9" s="5" t="s">
        <v>20</v>
      </c>
      <c r="C9" s="4">
        <v>51</v>
      </c>
      <c r="D9" s="4">
        <f t="shared" si="0"/>
        <v>19</v>
      </c>
      <c r="E9" s="4">
        <v>3.87</v>
      </c>
      <c r="F9" s="4">
        <v>3.7</v>
      </c>
      <c r="G9" s="4">
        <v>3.54</v>
      </c>
      <c r="H9" s="4">
        <v>3.62</v>
      </c>
      <c r="I9" s="4">
        <f t="shared" si="1"/>
        <v>3.6825000000000001</v>
      </c>
      <c r="J9" s="4">
        <v>135.9</v>
      </c>
      <c r="K9" s="4">
        <f t="shared" si="2"/>
        <v>380.84909170013805</v>
      </c>
      <c r="L9" s="4">
        <v>6.5</v>
      </c>
      <c r="M9" s="4">
        <v>6.5</v>
      </c>
      <c r="N9" s="4">
        <v>6.2</v>
      </c>
    </row>
    <row r="10" spans="1:22" x14ac:dyDescent="0.25">
      <c r="A10" s="1"/>
      <c r="B10" s="5" t="s">
        <v>21</v>
      </c>
      <c r="C10" s="4">
        <v>51.2</v>
      </c>
      <c r="D10" s="4">
        <f t="shared" si="0"/>
        <v>19</v>
      </c>
      <c r="E10" s="4">
        <v>3.6</v>
      </c>
      <c r="F10" s="4">
        <v>3.6</v>
      </c>
      <c r="G10" s="4">
        <v>3.65</v>
      </c>
      <c r="H10" s="4">
        <v>3.65</v>
      </c>
      <c r="I10" s="4">
        <f t="shared" si="1"/>
        <v>3.625</v>
      </c>
      <c r="J10" s="4">
        <v>134.1</v>
      </c>
      <c r="K10" s="4">
        <f t="shared" si="2"/>
        <v>380.27450090744094</v>
      </c>
      <c r="L10" s="4">
        <v>6.5</v>
      </c>
      <c r="M10" s="4">
        <v>6.6</v>
      </c>
      <c r="N10" s="4">
        <v>6.5</v>
      </c>
      <c r="P10" s="6"/>
      <c r="Q10" s="7" t="s">
        <v>22</v>
      </c>
      <c r="R10" s="8"/>
      <c r="T10" s="6"/>
      <c r="U10" s="7" t="s">
        <v>23</v>
      </c>
      <c r="V10" s="8"/>
    </row>
    <row r="11" spans="1:22" x14ac:dyDescent="0.25">
      <c r="A11" s="1"/>
      <c r="B11" s="5" t="s">
        <v>24</v>
      </c>
      <c r="C11" s="4">
        <v>51.2</v>
      </c>
      <c r="D11" s="4">
        <f t="shared" si="0"/>
        <v>19</v>
      </c>
      <c r="E11" s="4">
        <v>3.57</v>
      </c>
      <c r="F11" s="4">
        <v>3.66</v>
      </c>
      <c r="G11" s="4">
        <v>3.57</v>
      </c>
      <c r="H11" s="4">
        <v>3.72</v>
      </c>
      <c r="I11" s="4">
        <f t="shared" si="1"/>
        <v>3.6300000000000003</v>
      </c>
      <c r="J11" s="4">
        <v>152.69999999999999</v>
      </c>
      <c r="K11" s="4">
        <f t="shared" si="2"/>
        <v>432.4230643758155</v>
      </c>
      <c r="L11" s="4">
        <v>6.6</v>
      </c>
      <c r="M11" s="4">
        <v>6.8</v>
      </c>
      <c r="N11" s="4">
        <v>6.9</v>
      </c>
      <c r="P11" s="9" t="s">
        <v>25</v>
      </c>
      <c r="Q11" s="10" t="s">
        <v>26</v>
      </c>
      <c r="R11" s="11"/>
      <c r="T11" s="9" t="s">
        <v>25</v>
      </c>
      <c r="U11" s="10"/>
      <c r="V11" s="11"/>
    </row>
    <row r="12" spans="1:22" x14ac:dyDescent="0.25">
      <c r="A12" s="1"/>
      <c r="B12" s="5" t="s">
        <v>27</v>
      </c>
      <c r="C12" s="4">
        <v>51.2</v>
      </c>
      <c r="D12" s="4">
        <f t="shared" si="0"/>
        <v>19</v>
      </c>
      <c r="E12" s="4">
        <v>3.63</v>
      </c>
      <c r="F12" s="4">
        <v>3.55</v>
      </c>
      <c r="G12" s="4">
        <v>3.55</v>
      </c>
      <c r="H12" s="4">
        <v>3.54</v>
      </c>
      <c r="I12" s="4">
        <f t="shared" si="1"/>
        <v>3.5674999999999999</v>
      </c>
      <c r="J12" s="4">
        <v>149.6</v>
      </c>
      <c r="K12" s="4">
        <f t="shared" si="2"/>
        <v>431.06627816914386</v>
      </c>
      <c r="L12" s="4">
        <v>6.4</v>
      </c>
      <c r="M12" s="4">
        <v>6.6</v>
      </c>
      <c r="N12" s="4">
        <v>6.5</v>
      </c>
      <c r="P12" s="9"/>
      <c r="Q12" s="10"/>
      <c r="R12" s="11"/>
      <c r="T12" s="9"/>
      <c r="U12" s="10"/>
      <c r="V12" s="11"/>
    </row>
    <row r="13" spans="1:22" x14ac:dyDescent="0.25">
      <c r="A13" s="1"/>
      <c r="B13" s="5" t="s">
        <v>28</v>
      </c>
      <c r="C13" s="4">
        <v>51.2</v>
      </c>
      <c r="D13" s="4">
        <f t="shared" si="0"/>
        <v>19</v>
      </c>
      <c r="E13" s="4">
        <v>3.74</v>
      </c>
      <c r="F13" s="4">
        <v>3.64</v>
      </c>
      <c r="G13" s="4">
        <v>3.58</v>
      </c>
      <c r="H13" s="4">
        <v>3.79</v>
      </c>
      <c r="I13" s="4">
        <f t="shared" si="1"/>
        <v>3.6875</v>
      </c>
      <c r="J13" s="4">
        <v>145.5</v>
      </c>
      <c r="K13" s="4">
        <f t="shared" si="2"/>
        <v>405.60883140053522</v>
      </c>
      <c r="L13" s="4">
        <v>6.6</v>
      </c>
      <c r="M13" s="4">
        <v>6.8</v>
      </c>
      <c r="N13" s="4">
        <v>6.6</v>
      </c>
      <c r="P13" s="9"/>
      <c r="Q13" s="10" t="s">
        <v>29</v>
      </c>
      <c r="R13" s="11"/>
      <c r="T13" s="9" t="s">
        <v>30</v>
      </c>
      <c r="U13" s="10"/>
      <c r="V13" s="11" t="s">
        <v>31</v>
      </c>
    </row>
    <row r="14" spans="1:22" x14ac:dyDescent="0.25">
      <c r="A14" s="1"/>
      <c r="B14" s="5" t="s">
        <v>32</v>
      </c>
      <c r="C14" s="4">
        <v>51.2</v>
      </c>
      <c r="D14" s="4">
        <f t="shared" si="0"/>
        <v>19</v>
      </c>
      <c r="E14" s="4">
        <v>3.63</v>
      </c>
      <c r="F14" s="4">
        <v>3.59</v>
      </c>
      <c r="G14" s="4">
        <v>3.6</v>
      </c>
      <c r="H14" s="4">
        <v>3.57</v>
      </c>
      <c r="I14" s="4">
        <f t="shared" si="1"/>
        <v>3.5975000000000001</v>
      </c>
      <c r="J14" s="4">
        <v>143.69999999999999</v>
      </c>
      <c r="K14" s="4">
        <f t="shared" si="2"/>
        <v>410.61272447971908</v>
      </c>
      <c r="L14" s="4">
        <v>6.6</v>
      </c>
      <c r="M14" s="4">
        <v>6.7</v>
      </c>
      <c r="N14" s="4">
        <v>6.6</v>
      </c>
      <c r="P14" s="9"/>
      <c r="Q14" s="10"/>
      <c r="R14" s="11"/>
      <c r="T14" s="9"/>
      <c r="U14" s="10"/>
      <c r="V14" s="11"/>
    </row>
    <row r="15" spans="1:22" x14ac:dyDescent="0.25">
      <c r="A15" s="1"/>
      <c r="B15" s="5" t="s">
        <v>33</v>
      </c>
      <c r="C15" s="4">
        <v>51.2</v>
      </c>
      <c r="D15" s="4">
        <f t="shared" si="0"/>
        <v>19</v>
      </c>
      <c r="E15" s="4">
        <v>3.74</v>
      </c>
      <c r="F15" s="4">
        <v>3.57</v>
      </c>
      <c r="G15" s="4">
        <v>3.69</v>
      </c>
      <c r="H15" s="4">
        <v>3.7</v>
      </c>
      <c r="I15" s="4">
        <f t="shared" si="1"/>
        <v>3.6749999999999998</v>
      </c>
      <c r="J15" s="4">
        <v>126.3</v>
      </c>
      <c r="K15" s="4">
        <f t="shared" si="2"/>
        <v>353.28276047261005</v>
      </c>
      <c r="L15" s="4">
        <v>6.6</v>
      </c>
      <c r="M15" s="4">
        <v>6.7</v>
      </c>
      <c r="N15" s="4">
        <v>6.7</v>
      </c>
      <c r="P15" s="9"/>
      <c r="Q15" s="10" t="s">
        <v>34</v>
      </c>
      <c r="R15" s="11"/>
      <c r="T15" s="9"/>
      <c r="U15" s="10"/>
      <c r="V15" s="11"/>
    </row>
    <row r="16" spans="1:22" x14ac:dyDescent="0.25">
      <c r="A16" s="1"/>
      <c r="B16" s="5" t="s">
        <v>35</v>
      </c>
      <c r="C16" s="4">
        <v>51.1</v>
      </c>
      <c r="D16" s="4">
        <f t="shared" si="0"/>
        <v>19</v>
      </c>
      <c r="E16" s="4">
        <v>3.62</v>
      </c>
      <c r="F16" s="4">
        <v>3.49</v>
      </c>
      <c r="G16" s="4">
        <v>3.52</v>
      </c>
      <c r="H16" s="4">
        <v>3.56</v>
      </c>
      <c r="I16" s="4">
        <f t="shared" si="1"/>
        <v>3.5475000000000003</v>
      </c>
      <c r="J16" s="4">
        <v>123.6</v>
      </c>
      <c r="K16" s="4">
        <f t="shared" si="2"/>
        <v>358.85711846879491</v>
      </c>
      <c r="L16" s="4">
        <v>6.5</v>
      </c>
      <c r="M16" s="4">
        <v>6.8</v>
      </c>
      <c r="N16" s="4">
        <v>6.6</v>
      </c>
      <c r="P16" s="12"/>
      <c r="Q16" s="13"/>
      <c r="R16" s="14"/>
      <c r="T16" s="12"/>
      <c r="U16" s="13" t="s">
        <v>36</v>
      </c>
      <c r="V16" s="14"/>
    </row>
    <row r="17" spans="1:18" x14ac:dyDescent="0.25">
      <c r="A17" s="1"/>
      <c r="B17" s="5" t="s">
        <v>37</v>
      </c>
      <c r="C17" s="4">
        <v>51.1</v>
      </c>
      <c r="D17" s="4">
        <f t="shared" si="0"/>
        <v>19</v>
      </c>
      <c r="E17" s="4">
        <v>3.79</v>
      </c>
      <c r="F17" s="4">
        <v>3.68</v>
      </c>
      <c r="G17" s="4">
        <v>3.58</v>
      </c>
      <c r="H17" s="4">
        <v>3.68</v>
      </c>
      <c r="I17" s="4">
        <f t="shared" si="1"/>
        <v>3.6825000000000001</v>
      </c>
      <c r="J17" s="4">
        <v>142.4</v>
      </c>
      <c r="K17" s="4">
        <f t="shared" si="2"/>
        <v>398.28388313081052</v>
      </c>
      <c r="L17" s="4">
        <v>6.9</v>
      </c>
      <c r="M17" s="4">
        <v>6.9</v>
      </c>
      <c r="N17" s="4">
        <v>6.8</v>
      </c>
    </row>
    <row r="18" spans="1:18" x14ac:dyDescent="0.25">
      <c r="A18" s="1"/>
      <c r="B18" s="5" t="s">
        <v>38</v>
      </c>
      <c r="C18" s="4">
        <v>51.1</v>
      </c>
      <c r="D18" s="4">
        <f t="shared" si="0"/>
        <v>19</v>
      </c>
      <c r="E18" s="4">
        <v>3.6</v>
      </c>
      <c r="F18" s="4">
        <v>3.67</v>
      </c>
      <c r="G18" s="4">
        <v>3.57</v>
      </c>
      <c r="H18" s="4">
        <v>3.62</v>
      </c>
      <c r="I18" s="4">
        <f t="shared" si="1"/>
        <v>3.6150000000000002</v>
      </c>
      <c r="J18" s="4">
        <v>141.1</v>
      </c>
      <c r="K18" s="4">
        <f t="shared" si="2"/>
        <v>402.01680806347133</v>
      </c>
      <c r="L18" s="4">
        <v>6.9</v>
      </c>
      <c r="M18" s="4">
        <v>7.1</v>
      </c>
      <c r="N18" s="4">
        <v>6.9</v>
      </c>
      <c r="P18" s="10"/>
      <c r="Q18" s="10"/>
      <c r="R18" s="10"/>
    </row>
    <row r="19" spans="1:18" x14ac:dyDescent="0.25">
      <c r="A19" s="1"/>
      <c r="B19" s="5" t="s">
        <v>39</v>
      </c>
      <c r="C19" s="4">
        <v>51.1</v>
      </c>
      <c r="D19" s="4">
        <f t="shared" si="0"/>
        <v>19</v>
      </c>
      <c r="E19" s="4">
        <v>3.57</v>
      </c>
      <c r="F19" s="4">
        <v>3.58</v>
      </c>
      <c r="G19" s="4">
        <v>3.68</v>
      </c>
      <c r="H19" s="4">
        <v>3.56</v>
      </c>
      <c r="I19" s="4">
        <f t="shared" si="1"/>
        <v>3.5975000000000001</v>
      </c>
      <c r="J19" s="4">
        <v>147.19999999999999</v>
      </c>
      <c r="K19" s="4">
        <f t="shared" si="2"/>
        <v>421.43684914113982</v>
      </c>
      <c r="L19" s="4">
        <v>7</v>
      </c>
      <c r="M19" s="4">
        <v>7.1</v>
      </c>
      <c r="N19" s="4">
        <v>7.1</v>
      </c>
      <c r="P19" s="156" t="s">
        <v>40</v>
      </c>
      <c r="Q19" s="157"/>
      <c r="R19" s="158"/>
    </row>
    <row r="20" spans="1:18" x14ac:dyDescent="0.25">
      <c r="A20" s="1"/>
      <c r="B20" s="5" t="s">
        <v>41</v>
      </c>
      <c r="C20" s="4">
        <v>51.1</v>
      </c>
      <c r="D20" s="4">
        <f t="shared" si="0"/>
        <v>19</v>
      </c>
      <c r="E20" s="4">
        <v>3.64</v>
      </c>
      <c r="F20" s="4">
        <v>3.51</v>
      </c>
      <c r="G20" s="4">
        <v>3.54</v>
      </c>
      <c r="H20" s="4">
        <v>3.51</v>
      </c>
      <c r="I20" s="4">
        <f t="shared" si="1"/>
        <v>3.5500000000000003</v>
      </c>
      <c r="J20" s="4">
        <v>145.6</v>
      </c>
      <c r="K20" s="4">
        <f t="shared" si="2"/>
        <v>422.43366471358792</v>
      </c>
      <c r="L20" s="4">
        <v>6.9</v>
      </c>
      <c r="M20" s="4">
        <v>7.2</v>
      </c>
      <c r="N20" s="4">
        <v>7.2</v>
      </c>
      <c r="P20" s="159"/>
      <c r="Q20" s="160"/>
      <c r="R20" s="161"/>
    </row>
    <row r="21" spans="1:18" x14ac:dyDescent="0.25">
      <c r="A21" s="1"/>
      <c r="B21" s="5" t="s">
        <v>42</v>
      </c>
      <c r="C21" s="4">
        <v>51.1</v>
      </c>
      <c r="D21" s="4">
        <f t="shared" si="0"/>
        <v>19</v>
      </c>
      <c r="E21" s="4">
        <v>3.75</v>
      </c>
      <c r="F21" s="4">
        <v>3.71</v>
      </c>
      <c r="G21" s="4">
        <v>3.62</v>
      </c>
      <c r="H21" s="4">
        <v>3.68</v>
      </c>
      <c r="I21" s="4">
        <f t="shared" si="1"/>
        <v>3.69</v>
      </c>
      <c r="J21" s="4">
        <v>151.30000000000001</v>
      </c>
      <c r="K21" s="4">
        <f t="shared" si="2"/>
        <v>422.31651073334297</v>
      </c>
      <c r="L21" s="4">
        <v>6.9</v>
      </c>
      <c r="M21" s="4">
        <v>6.9</v>
      </c>
      <c r="N21" s="4">
        <v>6.9</v>
      </c>
      <c r="P21" s="159"/>
      <c r="Q21" s="160"/>
      <c r="R21" s="161"/>
    </row>
    <row r="22" spans="1:18" x14ac:dyDescent="0.25">
      <c r="A22" s="1"/>
      <c r="B22" s="5" t="s">
        <v>43</v>
      </c>
      <c r="C22" s="4">
        <v>51</v>
      </c>
      <c r="D22" s="4">
        <f t="shared" si="0"/>
        <v>19</v>
      </c>
      <c r="E22" s="4">
        <v>3.6</v>
      </c>
      <c r="F22" s="4">
        <v>3.58</v>
      </c>
      <c r="G22" s="4">
        <v>3.81</v>
      </c>
      <c r="H22" s="4">
        <v>3.78</v>
      </c>
      <c r="I22" s="4">
        <f t="shared" si="1"/>
        <v>3.6924999999999999</v>
      </c>
      <c r="J22" s="4">
        <v>153.30000000000001</v>
      </c>
      <c r="K22" s="4">
        <f t="shared" si="2"/>
        <v>428.44775725206529</v>
      </c>
      <c r="L22" s="4">
        <v>6.6</v>
      </c>
      <c r="M22" s="4">
        <v>6.9</v>
      </c>
      <c r="N22" s="4">
        <v>6.8</v>
      </c>
      <c r="P22" s="162"/>
      <c r="Q22" s="163"/>
      <c r="R22" s="164"/>
    </row>
    <row r="23" spans="1:18" x14ac:dyDescent="0.25">
      <c r="A23" s="1"/>
      <c r="B23" s="5" t="s">
        <v>44</v>
      </c>
      <c r="C23" s="4">
        <v>51.1</v>
      </c>
      <c r="D23" s="4">
        <f t="shared" si="0"/>
        <v>19</v>
      </c>
      <c r="E23" s="4">
        <v>3.56</v>
      </c>
      <c r="F23" s="4">
        <v>3.56</v>
      </c>
      <c r="G23" s="4">
        <v>3.63</v>
      </c>
      <c r="H23" s="4">
        <v>3.54</v>
      </c>
      <c r="I23" s="4">
        <f t="shared" si="1"/>
        <v>3.5724999999999998</v>
      </c>
      <c r="J23" s="4">
        <v>121.3</v>
      </c>
      <c r="K23" s="4">
        <f t="shared" si="2"/>
        <v>349.71484041449423</v>
      </c>
      <c r="L23" s="4">
        <v>6.7</v>
      </c>
      <c r="M23" s="4">
        <v>6.7</v>
      </c>
      <c r="N23" s="4">
        <v>6.6</v>
      </c>
    </row>
    <row r="24" spans="1:18" ht="15.75" customHeight="1" x14ac:dyDescent="0.25">
      <c r="A24" s="1"/>
      <c r="B24" s="15" t="s">
        <v>45</v>
      </c>
      <c r="C24" s="16">
        <v>51.1</v>
      </c>
      <c r="D24" s="16">
        <f t="shared" si="0"/>
        <v>19</v>
      </c>
      <c r="E24" s="16">
        <v>3.66</v>
      </c>
      <c r="F24" s="16">
        <v>3.64</v>
      </c>
      <c r="G24" s="16">
        <v>3.61</v>
      </c>
      <c r="H24" s="16">
        <v>3.52</v>
      </c>
      <c r="I24" s="16">
        <f t="shared" si="1"/>
        <v>3.6074999999999999</v>
      </c>
      <c r="J24" s="16">
        <v>121.9</v>
      </c>
      <c r="K24" s="16">
        <f t="shared" si="2"/>
        <v>348.03495510056433</v>
      </c>
      <c r="L24" s="16">
        <v>6.8</v>
      </c>
      <c r="M24" s="16">
        <v>6.7</v>
      </c>
      <c r="N24" s="16">
        <v>6.6</v>
      </c>
    </row>
    <row r="25" spans="1:18" ht="15.75" customHeight="1" x14ac:dyDescent="0.2"/>
    <row r="26" spans="1:18" ht="15.75" customHeight="1" x14ac:dyDescent="0.2"/>
    <row r="27" spans="1:18" ht="15.75" customHeight="1" x14ac:dyDescent="0.25">
      <c r="G27" s="165" t="s">
        <v>46</v>
      </c>
      <c r="H27" s="154"/>
      <c r="I27" s="154"/>
      <c r="J27" s="155"/>
    </row>
    <row r="28" spans="1:18" ht="15.75" customHeight="1" x14ac:dyDescent="0.2"/>
    <row r="29" spans="1:18" ht="15.75" customHeight="1" x14ac:dyDescent="0.25">
      <c r="C29" s="17">
        <f t="shared" ref="C29:N29" si="3">(_xlfn.STDEV.P(C$5:C$24)/AVERAGE(C$5:C$24))*100</f>
        <v>2.5892046073226664</v>
      </c>
      <c r="D29" s="17">
        <f t="shared" si="3"/>
        <v>0</v>
      </c>
      <c r="E29" s="17">
        <f t="shared" si="3"/>
        <v>2.3517327426595571</v>
      </c>
      <c r="F29" s="17">
        <f t="shared" si="3"/>
        <v>1.8524385312474765</v>
      </c>
      <c r="G29" s="17">
        <f t="shared" si="3"/>
        <v>2.1163201864599288</v>
      </c>
      <c r="H29" s="17">
        <f t="shared" si="3"/>
        <v>2.2372576361364795</v>
      </c>
      <c r="I29" s="17">
        <f t="shared" si="3"/>
        <v>1.3797836197399587</v>
      </c>
      <c r="J29" s="17">
        <f t="shared" si="3"/>
        <v>7.2845392127686104</v>
      </c>
      <c r="K29" s="17">
        <f t="shared" si="3"/>
        <v>7.4507610350764999</v>
      </c>
      <c r="L29" s="17">
        <f t="shared" si="3"/>
        <v>2.6658444777175325</v>
      </c>
      <c r="M29" s="17">
        <f t="shared" si="3"/>
        <v>2.9733359825801458</v>
      </c>
      <c r="N29" s="17">
        <f t="shared" si="3"/>
        <v>3.5825496687701714</v>
      </c>
    </row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5">
    <mergeCell ref="F2:J2"/>
    <mergeCell ref="P5:R8"/>
    <mergeCell ref="T5:V8"/>
    <mergeCell ref="P19:R22"/>
    <mergeCell ref="G27:J2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/>
  </sheetViews>
  <sheetFormatPr defaultColWidth="12.625" defaultRowHeight="15" customHeight="1" x14ac:dyDescent="0.2"/>
  <cols>
    <col min="1" max="2" width="7.5" customWidth="1"/>
    <col min="3" max="5" width="12.375" customWidth="1"/>
    <col min="6" max="18" width="7.625" customWidth="1"/>
  </cols>
  <sheetData>
    <row r="1" spans="1:10" x14ac:dyDescent="0.25">
      <c r="A1" s="1"/>
      <c r="B1" s="1"/>
      <c r="C1" s="1"/>
      <c r="D1" s="1"/>
      <c r="E1" s="1"/>
    </row>
    <row r="2" spans="1:10" x14ac:dyDescent="0.25">
      <c r="A2" s="1"/>
      <c r="B2" s="153" t="s">
        <v>47</v>
      </c>
      <c r="C2" s="154"/>
      <c r="D2" s="154"/>
      <c r="E2" s="155"/>
    </row>
    <row r="3" spans="1:10" x14ac:dyDescent="0.25">
      <c r="A3" s="1"/>
      <c r="B3" s="1"/>
      <c r="C3" s="1"/>
      <c r="D3" s="1"/>
      <c r="E3" s="1"/>
    </row>
    <row r="4" spans="1:10" x14ac:dyDescent="0.25">
      <c r="A4" s="1"/>
      <c r="B4" s="2" t="s">
        <v>1</v>
      </c>
      <c r="C4" s="2" t="s">
        <v>11</v>
      </c>
      <c r="D4" s="2" t="s">
        <v>12</v>
      </c>
      <c r="E4" s="2" t="s">
        <v>13</v>
      </c>
    </row>
    <row r="5" spans="1:10" x14ac:dyDescent="0.25">
      <c r="A5" s="1"/>
      <c r="B5" s="3" t="s">
        <v>14</v>
      </c>
      <c r="C5" s="4">
        <v>8.1</v>
      </c>
      <c r="D5" s="4">
        <v>7.8</v>
      </c>
      <c r="E5" s="4">
        <v>8.4</v>
      </c>
      <c r="G5" s="166" t="s">
        <v>48</v>
      </c>
      <c r="H5" s="160"/>
      <c r="I5" s="160"/>
      <c r="J5" s="160"/>
    </row>
    <row r="6" spans="1:10" x14ac:dyDescent="0.25">
      <c r="A6" s="1"/>
      <c r="B6" s="5" t="s">
        <v>17</v>
      </c>
      <c r="C6" s="4">
        <v>8.4</v>
      </c>
      <c r="D6" s="4">
        <v>8.1</v>
      </c>
      <c r="E6" s="4">
        <v>8.1999999999999993</v>
      </c>
      <c r="G6" s="160"/>
      <c r="H6" s="160"/>
      <c r="I6" s="160"/>
      <c r="J6" s="160"/>
    </row>
    <row r="7" spans="1:10" x14ac:dyDescent="0.25">
      <c r="A7" s="1"/>
      <c r="B7" s="5" t="s">
        <v>18</v>
      </c>
      <c r="C7" s="4">
        <v>8.1</v>
      </c>
      <c r="D7" s="4">
        <v>8.1</v>
      </c>
      <c r="E7" s="4">
        <v>8</v>
      </c>
    </row>
    <row r="8" spans="1:10" x14ac:dyDescent="0.25">
      <c r="A8" s="1"/>
      <c r="B8" s="5" t="s">
        <v>19</v>
      </c>
      <c r="C8" s="4">
        <v>7.8</v>
      </c>
      <c r="D8" s="4">
        <v>7.6</v>
      </c>
      <c r="E8" s="4">
        <v>7.7</v>
      </c>
    </row>
    <row r="9" spans="1:10" x14ac:dyDescent="0.25">
      <c r="A9" s="1"/>
      <c r="B9" s="5" t="s">
        <v>20</v>
      </c>
      <c r="C9" s="4">
        <v>7.6</v>
      </c>
      <c r="D9" s="4">
        <v>7.6</v>
      </c>
      <c r="E9" s="4">
        <v>7.3</v>
      </c>
    </row>
    <row r="10" spans="1:10" x14ac:dyDescent="0.25">
      <c r="A10" s="1"/>
      <c r="B10" s="5" t="s">
        <v>21</v>
      </c>
      <c r="C10" s="4">
        <v>7.5</v>
      </c>
      <c r="D10" s="4">
        <v>7.6</v>
      </c>
      <c r="E10" s="4">
        <v>7.7</v>
      </c>
    </row>
    <row r="11" spans="1:10" x14ac:dyDescent="0.25">
      <c r="A11" s="1"/>
      <c r="B11" s="5" t="s">
        <v>24</v>
      </c>
      <c r="C11" s="4">
        <v>7.5</v>
      </c>
      <c r="D11" s="4">
        <v>7.7</v>
      </c>
      <c r="E11" s="4">
        <v>7.5</v>
      </c>
    </row>
    <row r="12" spans="1:10" x14ac:dyDescent="0.25">
      <c r="A12" s="1"/>
      <c r="B12" s="5" t="s">
        <v>27</v>
      </c>
      <c r="C12" s="4">
        <v>7.5</v>
      </c>
      <c r="D12" s="4">
        <v>7.5</v>
      </c>
      <c r="E12" s="4">
        <v>7.4</v>
      </c>
    </row>
    <row r="13" spans="1:10" x14ac:dyDescent="0.25">
      <c r="A13" s="1"/>
      <c r="B13" s="5" t="s">
        <v>28</v>
      </c>
      <c r="C13" s="4">
        <v>7.7</v>
      </c>
      <c r="D13" s="4">
        <v>7.5</v>
      </c>
      <c r="E13" s="4">
        <v>7.5</v>
      </c>
    </row>
    <row r="14" spans="1:10" x14ac:dyDescent="0.25">
      <c r="A14" s="1"/>
      <c r="B14" s="5" t="s">
        <v>32</v>
      </c>
      <c r="C14" s="4">
        <v>7.5</v>
      </c>
      <c r="D14" s="4">
        <v>7.6</v>
      </c>
      <c r="E14" s="4">
        <v>7.3</v>
      </c>
    </row>
    <row r="15" spans="1:10" x14ac:dyDescent="0.25">
      <c r="A15" s="1"/>
      <c r="B15" s="5" t="s">
        <v>33</v>
      </c>
      <c r="C15" s="4">
        <v>7.5</v>
      </c>
      <c r="D15" s="4">
        <v>7.5</v>
      </c>
      <c r="E15" s="4">
        <v>7.5</v>
      </c>
    </row>
    <row r="16" spans="1:10" x14ac:dyDescent="0.25">
      <c r="A16" s="1"/>
      <c r="B16" s="5" t="s">
        <v>35</v>
      </c>
      <c r="C16" s="4">
        <v>7.7</v>
      </c>
      <c r="D16" s="4">
        <v>7.5</v>
      </c>
      <c r="E16" s="4">
        <v>7.5</v>
      </c>
    </row>
    <row r="17" spans="1:5" x14ac:dyDescent="0.25">
      <c r="A17" s="1"/>
      <c r="B17" s="5" t="s">
        <v>37</v>
      </c>
      <c r="C17" s="4">
        <v>7.7</v>
      </c>
      <c r="D17" s="4">
        <v>7.7</v>
      </c>
      <c r="E17" s="4">
        <v>7.7</v>
      </c>
    </row>
    <row r="18" spans="1:5" x14ac:dyDescent="0.25">
      <c r="A18" s="1"/>
      <c r="B18" s="5" t="s">
        <v>38</v>
      </c>
      <c r="C18" s="4">
        <v>7.5</v>
      </c>
      <c r="D18" s="4">
        <v>7.4</v>
      </c>
      <c r="E18" s="4">
        <v>7.7</v>
      </c>
    </row>
    <row r="19" spans="1:5" x14ac:dyDescent="0.25">
      <c r="A19" s="1"/>
      <c r="B19" s="5" t="s">
        <v>39</v>
      </c>
      <c r="C19" s="4">
        <v>8</v>
      </c>
      <c r="D19" s="4">
        <v>8</v>
      </c>
      <c r="E19" s="4">
        <v>8</v>
      </c>
    </row>
    <row r="20" spans="1:5" x14ac:dyDescent="0.25">
      <c r="A20" s="1"/>
      <c r="B20" s="5" t="s">
        <v>41</v>
      </c>
      <c r="C20" s="4">
        <v>7.7</v>
      </c>
      <c r="D20" s="4">
        <v>7.7</v>
      </c>
      <c r="E20" s="4">
        <v>7.7</v>
      </c>
    </row>
    <row r="21" spans="1:5" x14ac:dyDescent="0.25">
      <c r="A21" s="1"/>
      <c r="B21" s="5" t="s">
        <v>42</v>
      </c>
      <c r="C21" s="4">
        <v>7.7</v>
      </c>
      <c r="D21" s="4">
        <v>7.5</v>
      </c>
      <c r="E21" s="4">
        <v>7.5</v>
      </c>
    </row>
    <row r="22" spans="1:5" x14ac:dyDescent="0.25">
      <c r="A22" s="1"/>
      <c r="B22" s="5" t="s">
        <v>43</v>
      </c>
      <c r="C22" s="4">
        <v>7.5</v>
      </c>
      <c r="D22" s="4">
        <v>7.7</v>
      </c>
      <c r="E22" s="4">
        <v>7.5</v>
      </c>
    </row>
    <row r="23" spans="1:5" x14ac:dyDescent="0.25">
      <c r="A23" s="1"/>
      <c r="B23" s="5" t="s">
        <v>44</v>
      </c>
      <c r="C23" s="4">
        <v>7.7</v>
      </c>
      <c r="D23" s="4">
        <v>7.7</v>
      </c>
      <c r="E23" s="4">
        <v>7.5</v>
      </c>
    </row>
    <row r="24" spans="1:5" ht="15.75" customHeight="1" x14ac:dyDescent="0.25">
      <c r="A24" s="1"/>
      <c r="B24" s="15" t="s">
        <v>45</v>
      </c>
      <c r="C24" s="16">
        <v>8.1999999999999993</v>
      </c>
      <c r="D24" s="16">
        <v>8.1</v>
      </c>
      <c r="E24" s="16">
        <v>8.1999999999999993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">
    <mergeCell ref="B2:E2"/>
    <mergeCell ref="G5:J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S120"/>
  <sheetViews>
    <sheetView workbookViewId="0"/>
  </sheetViews>
  <sheetFormatPr defaultColWidth="12.625" defaultRowHeight="15" customHeight="1" x14ac:dyDescent="0.2"/>
  <sheetData>
    <row r="2" spans="2:16" x14ac:dyDescent="0.25">
      <c r="B2" s="165" t="s">
        <v>49</v>
      </c>
      <c r="C2" s="154"/>
      <c r="D2" s="155"/>
    </row>
    <row r="4" spans="2:16" ht="15" customHeight="1" x14ac:dyDescent="0.2">
      <c r="B4" s="167" t="s">
        <v>50</v>
      </c>
      <c r="C4" s="168"/>
      <c r="D4" s="168"/>
      <c r="E4" s="168"/>
      <c r="F4" s="169"/>
      <c r="H4" s="18"/>
      <c r="I4" s="19"/>
      <c r="J4" s="19"/>
      <c r="K4" s="19"/>
      <c r="L4" s="19"/>
      <c r="M4" s="19"/>
      <c r="N4" s="20" t="s">
        <v>22</v>
      </c>
    </row>
    <row r="5" spans="2:16" x14ac:dyDescent="0.25">
      <c r="B5" s="170"/>
      <c r="C5" s="160"/>
      <c r="D5" s="160"/>
      <c r="E5" s="160"/>
      <c r="F5" s="171"/>
      <c r="H5" s="21"/>
      <c r="I5" s="22" t="s">
        <v>51</v>
      </c>
      <c r="J5" s="23"/>
      <c r="K5" s="22" t="s">
        <v>51</v>
      </c>
      <c r="L5" s="23"/>
      <c r="M5" s="22" t="s">
        <v>51</v>
      </c>
      <c r="N5" s="24"/>
      <c r="P5" s="25" t="s">
        <v>52</v>
      </c>
    </row>
    <row r="6" spans="2:16" ht="15" customHeight="1" x14ac:dyDescent="0.2">
      <c r="B6" s="170"/>
      <c r="C6" s="160"/>
      <c r="D6" s="160"/>
      <c r="E6" s="160"/>
      <c r="F6" s="171"/>
      <c r="H6" s="21"/>
      <c r="I6" s="23"/>
      <c r="J6" s="23"/>
      <c r="K6" s="23"/>
      <c r="L6" s="23"/>
      <c r="M6" s="23"/>
      <c r="N6" s="24"/>
      <c r="P6" s="26" t="s">
        <v>53</v>
      </c>
    </row>
    <row r="7" spans="2:16" ht="15" customHeight="1" x14ac:dyDescent="0.2">
      <c r="B7" s="170"/>
      <c r="C7" s="160"/>
      <c r="D7" s="160"/>
      <c r="E7" s="160"/>
      <c r="F7" s="171"/>
      <c r="H7" s="21"/>
      <c r="I7" s="22" t="s">
        <v>51</v>
      </c>
      <c r="J7" s="23"/>
      <c r="K7" s="22" t="s">
        <v>51</v>
      </c>
      <c r="L7" s="23"/>
      <c r="M7" s="22" t="s">
        <v>51</v>
      </c>
      <c r="N7" s="24"/>
    </row>
    <row r="8" spans="2:16" ht="15" customHeight="1" x14ac:dyDescent="0.2">
      <c r="B8" s="170"/>
      <c r="C8" s="160"/>
      <c r="D8" s="160"/>
      <c r="E8" s="160"/>
      <c r="F8" s="171"/>
      <c r="H8" s="21"/>
      <c r="I8" s="23"/>
      <c r="J8" s="23"/>
      <c r="K8" s="23"/>
      <c r="L8" s="23"/>
      <c r="M8" s="23"/>
      <c r="N8" s="24"/>
    </row>
    <row r="9" spans="2:16" ht="15" customHeight="1" x14ac:dyDescent="0.2">
      <c r="B9" s="170"/>
      <c r="C9" s="160"/>
      <c r="D9" s="160"/>
      <c r="E9" s="160"/>
      <c r="F9" s="171"/>
      <c r="H9" s="21"/>
      <c r="I9" s="23"/>
      <c r="J9" s="23"/>
      <c r="K9" s="23"/>
      <c r="L9" s="23"/>
      <c r="M9" s="23"/>
      <c r="N9" s="24"/>
    </row>
    <row r="10" spans="2:16" ht="15" customHeight="1" x14ac:dyDescent="0.2">
      <c r="B10" s="170"/>
      <c r="C10" s="160"/>
      <c r="D10" s="160"/>
      <c r="E10" s="160"/>
      <c r="F10" s="171"/>
      <c r="H10" s="21"/>
      <c r="I10" s="22" t="s">
        <v>51</v>
      </c>
      <c r="J10" s="23"/>
      <c r="K10" s="22" t="s">
        <v>51</v>
      </c>
      <c r="L10" s="23"/>
      <c r="M10" s="22" t="s">
        <v>51</v>
      </c>
      <c r="N10" s="24"/>
    </row>
    <row r="11" spans="2:16" ht="15" customHeight="1" x14ac:dyDescent="0.2">
      <c r="B11" s="170"/>
      <c r="C11" s="160"/>
      <c r="D11" s="160"/>
      <c r="E11" s="160"/>
      <c r="F11" s="171"/>
      <c r="H11" s="21"/>
      <c r="I11" s="23"/>
      <c r="J11" s="23"/>
      <c r="K11" s="23"/>
      <c r="L11" s="23"/>
      <c r="M11" s="23"/>
      <c r="N11" s="24"/>
    </row>
    <row r="12" spans="2:16" ht="15" customHeight="1" x14ac:dyDescent="0.2">
      <c r="B12" s="170"/>
      <c r="C12" s="160"/>
      <c r="D12" s="160"/>
      <c r="E12" s="160"/>
      <c r="F12" s="171"/>
      <c r="H12" s="21"/>
      <c r="I12" s="23"/>
      <c r="J12" s="23"/>
      <c r="K12" s="23"/>
      <c r="L12" s="23"/>
      <c r="M12" s="23"/>
      <c r="N12" s="24"/>
    </row>
    <row r="13" spans="2:16" ht="15" customHeight="1" x14ac:dyDescent="0.2">
      <c r="B13" s="170"/>
      <c r="C13" s="160"/>
      <c r="D13" s="160"/>
      <c r="E13" s="160"/>
      <c r="F13" s="171"/>
      <c r="H13" s="21"/>
      <c r="I13" s="22" t="s">
        <v>51</v>
      </c>
      <c r="J13" s="23"/>
      <c r="K13" s="22" t="s">
        <v>51</v>
      </c>
      <c r="L13" s="23"/>
      <c r="M13" s="22" t="s">
        <v>51</v>
      </c>
      <c r="N13" s="24"/>
    </row>
    <row r="14" spans="2:16" ht="15" customHeight="1" x14ac:dyDescent="0.2">
      <c r="B14" s="172"/>
      <c r="C14" s="173"/>
      <c r="D14" s="173"/>
      <c r="E14" s="173"/>
      <c r="F14" s="174"/>
      <c r="H14" s="21"/>
      <c r="I14" s="23"/>
      <c r="J14" s="23"/>
      <c r="K14" s="23"/>
      <c r="L14" s="23"/>
      <c r="M14" s="23"/>
      <c r="N14" s="24"/>
    </row>
    <row r="15" spans="2:16" ht="15" customHeight="1" x14ac:dyDescent="0.2">
      <c r="H15" s="21"/>
      <c r="I15" s="23"/>
      <c r="J15" s="23"/>
      <c r="K15" s="23"/>
      <c r="L15" s="23"/>
      <c r="M15" s="23"/>
      <c r="N15" s="24"/>
    </row>
    <row r="16" spans="2:16" ht="15" customHeight="1" x14ac:dyDescent="0.2">
      <c r="H16" s="21"/>
      <c r="I16" s="22" t="s">
        <v>51</v>
      </c>
      <c r="J16" s="23"/>
      <c r="K16" s="22" t="s">
        <v>51</v>
      </c>
      <c r="L16" s="23"/>
      <c r="M16" s="22" t="s">
        <v>51</v>
      </c>
      <c r="N16" s="24"/>
    </row>
    <row r="17" spans="2:19" x14ac:dyDescent="0.25">
      <c r="B17" s="27"/>
      <c r="C17" s="175" t="s">
        <v>54</v>
      </c>
      <c r="D17" s="155"/>
      <c r="H17" s="21"/>
      <c r="I17" s="23"/>
      <c r="J17" s="23"/>
      <c r="K17" s="23"/>
      <c r="L17" s="23"/>
      <c r="M17" s="23"/>
      <c r="N17" s="24"/>
    </row>
    <row r="18" spans="2:19" ht="15" customHeight="1" x14ac:dyDescent="0.2">
      <c r="H18" s="21"/>
      <c r="I18" s="22" t="s">
        <v>51</v>
      </c>
      <c r="J18" s="23"/>
      <c r="K18" s="22" t="s">
        <v>51</v>
      </c>
      <c r="L18" s="23"/>
      <c r="M18" s="22" t="s">
        <v>51</v>
      </c>
      <c r="N18" s="24"/>
    </row>
    <row r="19" spans="2:19" x14ac:dyDescent="0.25">
      <c r="B19" s="28"/>
      <c r="C19" s="175" t="s">
        <v>55</v>
      </c>
      <c r="D19" s="155"/>
      <c r="H19" s="29"/>
      <c r="I19" s="30"/>
      <c r="J19" s="30"/>
      <c r="K19" s="30"/>
      <c r="L19" s="30"/>
      <c r="M19" s="30"/>
      <c r="N19" s="31"/>
    </row>
    <row r="23" spans="2:19" x14ac:dyDescent="0.25">
      <c r="B23" s="25" t="s">
        <v>56</v>
      </c>
      <c r="D23" s="176" t="s">
        <v>57</v>
      </c>
      <c r="E23" s="177"/>
      <c r="F23" s="178"/>
      <c r="H23" s="176" t="s">
        <v>58</v>
      </c>
      <c r="I23" s="177"/>
      <c r="J23" s="178"/>
      <c r="L23" s="32" t="s">
        <v>59</v>
      </c>
      <c r="M23" s="32" t="s">
        <v>60</v>
      </c>
      <c r="N23" s="32" t="s">
        <v>61</v>
      </c>
      <c r="P23" s="176" t="s">
        <v>62</v>
      </c>
      <c r="Q23" s="177"/>
      <c r="R23" s="178"/>
      <c r="S23" s="33"/>
    </row>
    <row r="24" spans="2:19" x14ac:dyDescent="0.25">
      <c r="B24" s="34">
        <v>1</v>
      </c>
      <c r="L24" s="32" t="s">
        <v>63</v>
      </c>
      <c r="M24" s="35">
        <f>AVERAGE(D25:D30,E25,E30,F25:F30)</f>
        <v>3.6885714285714286</v>
      </c>
      <c r="N24" s="36">
        <f>AVERAGE(H25:H30,I25,I30,J25:J30)</f>
        <v>3.6714285714285708</v>
      </c>
    </row>
    <row r="25" spans="2:19" x14ac:dyDescent="0.25">
      <c r="D25" s="37">
        <v>3.64</v>
      </c>
      <c r="E25" s="38">
        <v>3.58</v>
      </c>
      <c r="F25" s="39">
        <v>3.62</v>
      </c>
      <c r="H25" s="37">
        <v>3.65</v>
      </c>
      <c r="I25" s="38">
        <v>3.72</v>
      </c>
      <c r="J25" s="39">
        <v>3.7</v>
      </c>
      <c r="L25" s="32" t="s">
        <v>64</v>
      </c>
      <c r="M25" s="40">
        <f>VAR(D25:D30,E25,E30,F25:F30)</f>
        <v>7.9516483516483515E-3</v>
      </c>
      <c r="N25" s="41">
        <f>VAR(H25:H30,I25,I30,J25:J30)</f>
        <v>4.0131868131868106E-3</v>
      </c>
      <c r="P25" s="179" t="s">
        <v>65</v>
      </c>
      <c r="Q25" s="157"/>
      <c r="R25" s="158"/>
    </row>
    <row r="26" spans="2:19" x14ac:dyDescent="0.25">
      <c r="D26" s="42">
        <v>3.74</v>
      </c>
      <c r="E26" s="43">
        <v>3.5</v>
      </c>
      <c r="F26" s="42">
        <v>3.67</v>
      </c>
      <c r="H26" s="44">
        <v>3.68</v>
      </c>
      <c r="I26" s="43">
        <v>3.4</v>
      </c>
      <c r="J26" s="45">
        <v>3.64</v>
      </c>
      <c r="L26" s="32" t="s">
        <v>66</v>
      </c>
      <c r="M26" s="46">
        <f t="shared" ref="M26:N26" si="0">SQRT(M25)/M24*100</f>
        <v>2.4175217220377894</v>
      </c>
      <c r="N26" s="47">
        <f t="shared" si="0"/>
        <v>1.7254787095271573</v>
      </c>
      <c r="P26" s="159"/>
      <c r="Q26" s="160"/>
      <c r="R26" s="161"/>
    </row>
    <row r="27" spans="2:19" x14ac:dyDescent="0.25">
      <c r="D27" s="48">
        <v>3.75</v>
      </c>
      <c r="E27" s="49">
        <v>3.5</v>
      </c>
      <c r="F27" s="48">
        <v>3.76</v>
      </c>
      <c r="H27" s="50">
        <v>3.68</v>
      </c>
      <c r="I27" s="49">
        <v>3.35</v>
      </c>
      <c r="J27" s="51">
        <v>3.64</v>
      </c>
      <c r="P27" s="159"/>
      <c r="Q27" s="160"/>
      <c r="R27" s="161"/>
    </row>
    <row r="28" spans="2:19" x14ac:dyDescent="0.25">
      <c r="D28" s="48">
        <v>3.88</v>
      </c>
      <c r="E28" s="49">
        <v>3.5</v>
      </c>
      <c r="F28" s="48">
        <v>3.73</v>
      </c>
      <c r="H28" s="50">
        <v>3.71</v>
      </c>
      <c r="I28" s="49">
        <v>3.4</v>
      </c>
      <c r="J28" s="51">
        <v>3.73</v>
      </c>
      <c r="P28" s="159"/>
      <c r="Q28" s="160"/>
      <c r="R28" s="161"/>
    </row>
    <row r="29" spans="2:19" x14ac:dyDescent="0.25">
      <c r="D29" s="52">
        <v>3.71</v>
      </c>
      <c r="E29" s="53">
        <v>3.5</v>
      </c>
      <c r="F29" s="52">
        <v>3.77</v>
      </c>
      <c r="H29" s="54">
        <v>3.66</v>
      </c>
      <c r="I29" s="55">
        <v>3.5</v>
      </c>
      <c r="J29" s="56">
        <v>3.62</v>
      </c>
      <c r="P29" s="159"/>
      <c r="Q29" s="160"/>
      <c r="R29" s="161"/>
    </row>
    <row r="30" spans="2:19" x14ac:dyDescent="0.25">
      <c r="D30" s="37">
        <v>3.57</v>
      </c>
      <c r="E30" s="38">
        <v>3.63</v>
      </c>
      <c r="F30" s="39">
        <v>3.59</v>
      </c>
      <c r="H30" s="37">
        <v>3.71</v>
      </c>
      <c r="I30" s="38">
        <v>3.5</v>
      </c>
      <c r="J30" s="39">
        <v>3.76</v>
      </c>
      <c r="P30" s="162"/>
      <c r="Q30" s="163"/>
      <c r="R30" s="164"/>
    </row>
    <row r="33" spans="2:18" x14ac:dyDescent="0.25">
      <c r="B33" s="25" t="s">
        <v>56</v>
      </c>
      <c r="D33" s="176" t="s">
        <v>57</v>
      </c>
      <c r="E33" s="177"/>
      <c r="F33" s="178"/>
      <c r="H33" s="176" t="s">
        <v>58</v>
      </c>
      <c r="I33" s="177"/>
      <c r="J33" s="178"/>
      <c r="L33" s="32" t="s">
        <v>59</v>
      </c>
      <c r="M33" s="32" t="s">
        <v>60</v>
      </c>
      <c r="N33" s="32" t="s">
        <v>61</v>
      </c>
      <c r="P33" s="176" t="s">
        <v>62</v>
      </c>
      <c r="Q33" s="177"/>
      <c r="R33" s="178"/>
    </row>
    <row r="34" spans="2:18" x14ac:dyDescent="0.25">
      <c r="B34" s="57">
        <v>2</v>
      </c>
      <c r="L34" s="32" t="s">
        <v>63</v>
      </c>
      <c r="M34" s="35">
        <f>AVERAGE(D35:D40,E35,E40,F35:F40)</f>
        <v>3.7100000000000004</v>
      </c>
      <c r="N34" s="36">
        <f>AVERAGE(H35:H40,I35,I40,J35:J40)</f>
        <v>3.6671428571428573</v>
      </c>
    </row>
    <row r="35" spans="2:18" x14ac:dyDescent="0.25">
      <c r="D35" s="37">
        <v>3.72</v>
      </c>
      <c r="E35" s="38">
        <v>3.78</v>
      </c>
      <c r="F35" s="39">
        <v>3.75</v>
      </c>
      <c r="H35" s="37">
        <v>3.64</v>
      </c>
      <c r="I35" s="38">
        <v>3.7</v>
      </c>
      <c r="J35" s="39">
        <v>3.65</v>
      </c>
      <c r="L35" s="32" t="s">
        <v>64</v>
      </c>
      <c r="M35" s="40">
        <f>VAR(D35:D40,E35,E40,F35:F40)</f>
        <v>1.8307692307692298E-3</v>
      </c>
      <c r="N35" s="41">
        <f>VAR(H35:H40,I35,I40,J35:J40)</f>
        <v>1.6373626373626378E-3</v>
      </c>
      <c r="P35" s="180" t="s">
        <v>67</v>
      </c>
      <c r="Q35" s="157"/>
      <c r="R35" s="158"/>
    </row>
    <row r="36" spans="2:18" x14ac:dyDescent="0.25">
      <c r="D36" s="42">
        <v>3.7</v>
      </c>
      <c r="E36" s="43">
        <v>3.6</v>
      </c>
      <c r="F36" s="42">
        <v>3.74</v>
      </c>
      <c r="H36" s="44">
        <v>3.7</v>
      </c>
      <c r="I36" s="43">
        <v>3.5</v>
      </c>
      <c r="J36" s="45">
        <v>3.66</v>
      </c>
      <c r="L36" s="32" t="s">
        <v>66</v>
      </c>
      <c r="M36" s="58">
        <f t="shared" ref="M36:N36" si="1">SQRT(M35)/M34*100</f>
        <v>1.1533015952870309</v>
      </c>
      <c r="N36" s="59">
        <f t="shared" si="1"/>
        <v>1.1034295478227534</v>
      </c>
      <c r="P36" s="159"/>
      <c r="Q36" s="160"/>
      <c r="R36" s="161"/>
    </row>
    <row r="37" spans="2:18" x14ac:dyDescent="0.25">
      <c r="D37" s="48">
        <v>3.73</v>
      </c>
      <c r="E37" s="49">
        <v>3.65</v>
      </c>
      <c r="F37" s="48">
        <v>3.7</v>
      </c>
      <c r="H37" s="50">
        <v>3.66</v>
      </c>
      <c r="I37" s="49">
        <v>3.5</v>
      </c>
      <c r="J37" s="51">
        <v>3.62</v>
      </c>
      <c r="P37" s="159"/>
      <c r="Q37" s="160"/>
      <c r="R37" s="161"/>
    </row>
    <row r="38" spans="2:18" x14ac:dyDescent="0.25">
      <c r="D38" s="48">
        <v>3.66</v>
      </c>
      <c r="E38" s="49">
        <v>3.5</v>
      </c>
      <c r="F38" s="48">
        <v>3.72</v>
      </c>
      <c r="H38" s="50">
        <v>3.69</v>
      </c>
      <c r="I38" s="49">
        <v>3.5</v>
      </c>
      <c r="J38" s="51">
        <v>3.72</v>
      </c>
      <c r="P38" s="159"/>
      <c r="Q38" s="160"/>
      <c r="R38" s="161"/>
    </row>
    <row r="39" spans="2:18" x14ac:dyDescent="0.25">
      <c r="D39" s="52">
        <v>3.68</v>
      </c>
      <c r="E39" s="53">
        <v>3.45</v>
      </c>
      <c r="F39" s="52">
        <v>3.73</v>
      </c>
      <c r="H39" s="54">
        <v>3.64</v>
      </c>
      <c r="I39" s="53">
        <v>3.4</v>
      </c>
      <c r="J39" s="56">
        <v>3.75</v>
      </c>
      <c r="P39" s="159"/>
      <c r="Q39" s="160"/>
      <c r="R39" s="161"/>
    </row>
    <row r="40" spans="2:18" x14ac:dyDescent="0.25">
      <c r="D40" s="37">
        <v>3.68</v>
      </c>
      <c r="E40" s="38">
        <v>3.74</v>
      </c>
      <c r="F40" s="39">
        <v>3.61</v>
      </c>
      <c r="H40" s="37">
        <v>3.65</v>
      </c>
      <c r="I40" s="38">
        <v>3.6</v>
      </c>
      <c r="J40" s="39">
        <v>3.66</v>
      </c>
      <c r="P40" s="162"/>
      <c r="Q40" s="163"/>
      <c r="R40" s="164"/>
    </row>
    <row r="43" spans="2:18" x14ac:dyDescent="0.25">
      <c r="B43" s="25" t="s">
        <v>56</v>
      </c>
      <c r="D43" s="176" t="s">
        <v>57</v>
      </c>
      <c r="E43" s="177"/>
      <c r="F43" s="178"/>
      <c r="H43" s="176" t="s">
        <v>58</v>
      </c>
      <c r="I43" s="177"/>
      <c r="J43" s="178"/>
      <c r="L43" s="32" t="s">
        <v>59</v>
      </c>
      <c r="M43" s="32" t="s">
        <v>60</v>
      </c>
      <c r="N43" s="32" t="s">
        <v>61</v>
      </c>
      <c r="P43" s="176" t="s">
        <v>62</v>
      </c>
      <c r="Q43" s="177"/>
      <c r="R43" s="178"/>
    </row>
    <row r="44" spans="2:18" x14ac:dyDescent="0.25">
      <c r="B44" s="57">
        <v>3</v>
      </c>
      <c r="L44" s="32" t="s">
        <v>63</v>
      </c>
      <c r="M44" s="35">
        <f>AVERAGE(D45:D50,E45,E50,F45:F50)</f>
        <v>3.7078571428571432</v>
      </c>
      <c r="N44" s="36">
        <f>AVERAGE(H45:H50,I45,I50,J45:J50)</f>
        <v>3.7121428571428576</v>
      </c>
    </row>
    <row r="45" spans="2:18" x14ac:dyDescent="0.25">
      <c r="D45" s="37">
        <v>3.71</v>
      </c>
      <c r="E45" s="38">
        <v>3.76</v>
      </c>
      <c r="F45" s="39">
        <v>3.68</v>
      </c>
      <c r="H45" s="37">
        <v>3.68</v>
      </c>
      <c r="I45" s="38">
        <v>3.69</v>
      </c>
      <c r="J45" s="39">
        <v>3.7</v>
      </c>
      <c r="L45" s="32" t="s">
        <v>64</v>
      </c>
      <c r="M45" s="40">
        <f>VAR(D45:D50,E45,E50,F45:F50)</f>
        <v>1.4489010989010942E-3</v>
      </c>
      <c r="N45" s="60">
        <f>VAR(H45:H50,I45,I50,J45:J50)</f>
        <v>8.489010989010977E-4</v>
      </c>
      <c r="P45" s="180" t="s">
        <v>68</v>
      </c>
      <c r="Q45" s="157"/>
      <c r="R45" s="158"/>
    </row>
    <row r="46" spans="2:18" x14ac:dyDescent="0.25">
      <c r="D46" s="42">
        <v>3.76</v>
      </c>
      <c r="E46" s="43">
        <v>3.7</v>
      </c>
      <c r="F46" s="42">
        <v>3.71</v>
      </c>
      <c r="H46" s="44">
        <v>3.71</v>
      </c>
      <c r="I46" s="43">
        <v>3.5</v>
      </c>
      <c r="J46" s="45">
        <v>3.74</v>
      </c>
      <c r="L46" s="32" t="s">
        <v>66</v>
      </c>
      <c r="M46" s="58">
        <f t="shared" ref="M46:N46" si="2">SQRT(M45)/M44*100</f>
        <v>1.0265884593051577</v>
      </c>
      <c r="N46" s="59">
        <f t="shared" si="2"/>
        <v>0.784881091650663</v>
      </c>
      <c r="P46" s="159"/>
      <c r="Q46" s="160"/>
      <c r="R46" s="161"/>
    </row>
    <row r="47" spans="2:18" x14ac:dyDescent="0.25">
      <c r="D47" s="48">
        <v>3.69</v>
      </c>
      <c r="E47" s="49">
        <v>3.75</v>
      </c>
      <c r="F47" s="48">
        <v>3.71</v>
      </c>
      <c r="H47" s="50">
        <v>3.7</v>
      </c>
      <c r="I47" s="49">
        <v>3.65</v>
      </c>
      <c r="J47" s="51">
        <v>3.77</v>
      </c>
      <c r="P47" s="159"/>
      <c r="Q47" s="160"/>
      <c r="R47" s="161"/>
    </row>
    <row r="48" spans="2:18" x14ac:dyDescent="0.25">
      <c r="D48" s="48">
        <v>3.73</v>
      </c>
      <c r="E48" s="49">
        <v>3.5</v>
      </c>
      <c r="F48" s="48">
        <v>3.73</v>
      </c>
      <c r="H48" s="50">
        <v>3.69</v>
      </c>
      <c r="I48" s="49">
        <v>3.5</v>
      </c>
      <c r="J48" s="51">
        <v>3.72</v>
      </c>
      <c r="P48" s="159"/>
      <c r="Q48" s="160"/>
      <c r="R48" s="161"/>
    </row>
    <row r="49" spans="2:18" x14ac:dyDescent="0.25">
      <c r="D49" s="52">
        <v>3.76</v>
      </c>
      <c r="E49" s="53">
        <v>3.6</v>
      </c>
      <c r="F49" s="52">
        <v>3.68</v>
      </c>
      <c r="H49" s="54">
        <v>3.67</v>
      </c>
      <c r="I49" s="53">
        <v>3.5</v>
      </c>
      <c r="J49" s="56">
        <v>3.73</v>
      </c>
      <c r="P49" s="159"/>
      <c r="Q49" s="160"/>
      <c r="R49" s="161"/>
    </row>
    <row r="50" spans="2:18" x14ac:dyDescent="0.25">
      <c r="D50" s="37">
        <v>3.69</v>
      </c>
      <c r="E50" s="38">
        <v>3.67</v>
      </c>
      <c r="F50" s="39">
        <v>3.63</v>
      </c>
      <c r="H50" s="37">
        <v>3.71</v>
      </c>
      <c r="I50" s="38">
        <v>3.76</v>
      </c>
      <c r="J50" s="39">
        <v>3.7</v>
      </c>
      <c r="P50" s="162"/>
      <c r="Q50" s="163"/>
      <c r="R50" s="164"/>
    </row>
    <row r="53" spans="2:18" x14ac:dyDescent="0.25">
      <c r="B53" s="25" t="s">
        <v>56</v>
      </c>
      <c r="D53" s="176" t="s">
        <v>57</v>
      </c>
      <c r="E53" s="177"/>
      <c r="F53" s="178"/>
      <c r="H53" s="176" t="s">
        <v>58</v>
      </c>
      <c r="I53" s="177"/>
      <c r="J53" s="178"/>
      <c r="L53" s="32" t="s">
        <v>59</v>
      </c>
      <c r="M53" s="32" t="s">
        <v>60</v>
      </c>
      <c r="N53" s="32" t="s">
        <v>61</v>
      </c>
      <c r="P53" s="176" t="s">
        <v>62</v>
      </c>
      <c r="Q53" s="177"/>
      <c r="R53" s="178"/>
    </row>
    <row r="54" spans="2:18" x14ac:dyDescent="0.25">
      <c r="B54" s="57">
        <v>4</v>
      </c>
      <c r="L54" s="32" t="s">
        <v>63</v>
      </c>
      <c r="M54" s="35">
        <f>AVERAGE(D55:D60,E55,E60,F55:F60)</f>
        <v>3.6778571428571429</v>
      </c>
      <c r="N54" s="36">
        <f>AVERAGEA(H55:H60,I55,I60,J55:J60)</f>
        <v>3.6471428571428568</v>
      </c>
    </row>
    <row r="55" spans="2:18" x14ac:dyDescent="0.25">
      <c r="D55" s="37">
        <v>3.65</v>
      </c>
      <c r="E55" s="38">
        <v>3.67</v>
      </c>
      <c r="F55" s="39">
        <v>3.65</v>
      </c>
      <c r="H55" s="37">
        <v>3.68</v>
      </c>
      <c r="I55" s="38">
        <v>3.65</v>
      </c>
      <c r="J55" s="39">
        <v>3.69</v>
      </c>
      <c r="L55" s="32" t="s">
        <v>64</v>
      </c>
      <c r="M55" s="40">
        <f>VAR(D55:D60,E55,E60,F55:F60)</f>
        <v>5.5659340659340801E-4</v>
      </c>
      <c r="N55" s="41">
        <f>VAR(H55:H60,I55,I60,J55:J60)</f>
        <v>6.0659340659340835E-4</v>
      </c>
      <c r="P55" s="180" t="s">
        <v>69</v>
      </c>
      <c r="Q55" s="157"/>
      <c r="R55" s="158"/>
    </row>
    <row r="56" spans="2:18" x14ac:dyDescent="0.25">
      <c r="D56" s="42">
        <v>3.71</v>
      </c>
      <c r="E56" s="43">
        <v>3.4</v>
      </c>
      <c r="F56" s="42">
        <v>3.65</v>
      </c>
      <c r="H56" s="44">
        <v>3.64</v>
      </c>
      <c r="I56" s="43">
        <v>3.45</v>
      </c>
      <c r="J56" s="45">
        <v>3.68</v>
      </c>
      <c r="L56" s="32" t="s">
        <v>66</v>
      </c>
      <c r="M56" s="58">
        <f t="shared" ref="M56:N56" si="3">SQRT(M55)/M54*100</f>
        <v>0.64146678339314911</v>
      </c>
      <c r="N56" s="59">
        <f t="shared" si="3"/>
        <v>0.67529893983614264</v>
      </c>
      <c r="P56" s="159"/>
      <c r="Q56" s="160"/>
      <c r="R56" s="161"/>
    </row>
    <row r="57" spans="2:18" x14ac:dyDescent="0.25">
      <c r="D57" s="48">
        <v>3.65</v>
      </c>
      <c r="E57" s="49">
        <v>3.45</v>
      </c>
      <c r="F57" s="48">
        <v>3.68</v>
      </c>
      <c r="H57" s="50">
        <v>3.62</v>
      </c>
      <c r="I57" s="49">
        <v>3.4</v>
      </c>
      <c r="J57" s="51">
        <v>3.65</v>
      </c>
      <c r="P57" s="159"/>
      <c r="Q57" s="160"/>
      <c r="R57" s="161"/>
    </row>
    <row r="58" spans="2:18" x14ac:dyDescent="0.25">
      <c r="D58" s="48">
        <v>3.68</v>
      </c>
      <c r="E58" s="49">
        <v>3.5</v>
      </c>
      <c r="F58" s="48">
        <v>3.7</v>
      </c>
      <c r="H58" s="50">
        <v>3.66</v>
      </c>
      <c r="I58" s="49">
        <v>3.4</v>
      </c>
      <c r="J58" s="51">
        <v>3.61</v>
      </c>
      <c r="P58" s="159"/>
      <c r="Q58" s="160"/>
      <c r="R58" s="161"/>
    </row>
    <row r="59" spans="2:18" x14ac:dyDescent="0.25">
      <c r="D59" s="52">
        <v>3.69</v>
      </c>
      <c r="E59" s="53">
        <v>3.6</v>
      </c>
      <c r="F59" s="52">
        <v>3.71</v>
      </c>
      <c r="H59" s="54">
        <v>3.62</v>
      </c>
      <c r="I59" s="53">
        <v>3.4</v>
      </c>
      <c r="J59" s="56">
        <v>3.66</v>
      </c>
      <c r="P59" s="159"/>
      <c r="Q59" s="160"/>
      <c r="R59" s="161"/>
    </row>
    <row r="60" spans="2:18" x14ac:dyDescent="0.25">
      <c r="D60" s="37">
        <v>3.66</v>
      </c>
      <c r="E60" s="38">
        <v>3.68</v>
      </c>
      <c r="F60" s="39">
        <v>3.71</v>
      </c>
      <c r="H60" s="37">
        <v>3.64</v>
      </c>
      <c r="I60" s="38">
        <v>3.63</v>
      </c>
      <c r="J60" s="39">
        <v>3.63</v>
      </c>
      <c r="P60" s="162"/>
      <c r="Q60" s="163"/>
      <c r="R60" s="164"/>
    </row>
    <row r="63" spans="2:18" x14ac:dyDescent="0.25">
      <c r="B63" s="25" t="s">
        <v>56</v>
      </c>
      <c r="D63" s="176" t="s">
        <v>57</v>
      </c>
      <c r="E63" s="177"/>
      <c r="F63" s="178"/>
      <c r="H63" s="176" t="s">
        <v>58</v>
      </c>
      <c r="I63" s="177"/>
      <c r="J63" s="178"/>
      <c r="L63" s="32" t="s">
        <v>59</v>
      </c>
      <c r="M63" s="32" t="s">
        <v>60</v>
      </c>
      <c r="N63" s="32" t="s">
        <v>61</v>
      </c>
      <c r="P63" s="176" t="s">
        <v>62</v>
      </c>
      <c r="Q63" s="177"/>
      <c r="R63" s="178"/>
    </row>
    <row r="64" spans="2:18" x14ac:dyDescent="0.25">
      <c r="B64" s="57">
        <v>5</v>
      </c>
      <c r="L64" s="32" t="s">
        <v>63</v>
      </c>
      <c r="M64" s="35">
        <f>AVERAGE(D65:D70,E65,E70,F65:F70)</f>
        <v>3.6700000000000004</v>
      </c>
      <c r="N64" s="36">
        <f>AVERAGE(H65:H70,I65,I70,J65:J70)</f>
        <v>3.6764285714285712</v>
      </c>
    </row>
    <row r="65" spans="2:18" x14ac:dyDescent="0.25">
      <c r="D65" s="37">
        <v>3.68</v>
      </c>
      <c r="E65" s="38">
        <v>3.7</v>
      </c>
      <c r="F65" s="39">
        <v>3.62</v>
      </c>
      <c r="H65" s="37">
        <v>3.69</v>
      </c>
      <c r="I65" s="38">
        <v>3.65</v>
      </c>
      <c r="J65" s="39">
        <v>3.67</v>
      </c>
      <c r="L65" s="32" t="s">
        <v>64</v>
      </c>
      <c r="M65" s="40">
        <f>VAR(D65:D70,E65,E70,F65:F70)</f>
        <v>2.3692307692307667E-3</v>
      </c>
      <c r="N65" s="60">
        <f>VAR(H65:H70,I65,I70,J65:J70)</f>
        <v>7.9395604395604579E-4</v>
      </c>
      <c r="P65" s="180" t="s">
        <v>70</v>
      </c>
      <c r="Q65" s="157"/>
      <c r="R65" s="158"/>
    </row>
    <row r="66" spans="2:18" x14ac:dyDescent="0.25">
      <c r="D66" s="42">
        <v>3.71</v>
      </c>
      <c r="E66" s="43">
        <v>3.5</v>
      </c>
      <c r="F66" s="42">
        <v>3.65</v>
      </c>
      <c r="H66" s="44">
        <v>3.66</v>
      </c>
      <c r="I66" s="43">
        <v>3.5</v>
      </c>
      <c r="J66" s="45">
        <v>3.68</v>
      </c>
      <c r="L66" s="32" t="s">
        <v>66</v>
      </c>
      <c r="M66" s="58">
        <f t="shared" ref="M66:N66" si="4">SQRT(M65)/M64*100</f>
        <v>1.3262873208598922</v>
      </c>
      <c r="N66" s="59">
        <f t="shared" si="4"/>
        <v>0.76642929620831357</v>
      </c>
      <c r="P66" s="159"/>
      <c r="Q66" s="160"/>
      <c r="R66" s="161"/>
    </row>
    <row r="67" spans="2:18" x14ac:dyDescent="0.25">
      <c r="D67" s="48">
        <v>3.72</v>
      </c>
      <c r="E67" s="49">
        <v>3.55</v>
      </c>
      <c r="F67" s="48">
        <v>3.6</v>
      </c>
      <c r="H67" s="50">
        <v>3.69</v>
      </c>
      <c r="I67" s="49">
        <v>3.4</v>
      </c>
      <c r="J67" s="51">
        <v>3.69</v>
      </c>
      <c r="P67" s="159"/>
      <c r="Q67" s="160"/>
      <c r="R67" s="161"/>
    </row>
    <row r="68" spans="2:18" x14ac:dyDescent="0.25">
      <c r="D68" s="48">
        <v>3.76</v>
      </c>
      <c r="E68" s="49">
        <v>3.6</v>
      </c>
      <c r="F68" s="48">
        <v>3.63</v>
      </c>
      <c r="H68" s="50">
        <v>3.63</v>
      </c>
      <c r="I68" s="49">
        <v>3.5</v>
      </c>
      <c r="J68" s="51">
        <v>3.66</v>
      </c>
      <c r="P68" s="159"/>
      <c r="Q68" s="160"/>
      <c r="R68" s="161"/>
    </row>
    <row r="69" spans="2:18" x14ac:dyDescent="0.25">
      <c r="D69" s="52">
        <v>3.71</v>
      </c>
      <c r="E69" s="53">
        <v>3.4</v>
      </c>
      <c r="F69" s="52">
        <v>3.62</v>
      </c>
      <c r="H69" s="54">
        <v>3.66</v>
      </c>
      <c r="I69" s="53">
        <v>3.4</v>
      </c>
      <c r="J69" s="56">
        <v>3.71</v>
      </c>
      <c r="P69" s="159"/>
      <c r="Q69" s="160"/>
      <c r="R69" s="161"/>
    </row>
    <row r="70" spans="2:18" x14ac:dyDescent="0.25">
      <c r="D70" s="37">
        <v>3.71</v>
      </c>
      <c r="E70" s="38">
        <v>3.63</v>
      </c>
      <c r="F70" s="39">
        <v>3.64</v>
      </c>
      <c r="H70" s="37">
        <v>3.69</v>
      </c>
      <c r="I70" s="38">
        <v>3.65</v>
      </c>
      <c r="J70" s="39">
        <v>3.74</v>
      </c>
      <c r="P70" s="162"/>
      <c r="Q70" s="163"/>
      <c r="R70" s="164"/>
    </row>
    <row r="73" spans="2:18" x14ac:dyDescent="0.25">
      <c r="B73" s="25" t="s">
        <v>56</v>
      </c>
      <c r="D73" s="176" t="s">
        <v>57</v>
      </c>
      <c r="E73" s="177"/>
      <c r="F73" s="178"/>
      <c r="H73" s="176" t="s">
        <v>58</v>
      </c>
      <c r="I73" s="177"/>
      <c r="J73" s="178"/>
      <c r="L73" s="32" t="s">
        <v>59</v>
      </c>
      <c r="M73" s="32" t="s">
        <v>60</v>
      </c>
      <c r="N73" s="32" t="s">
        <v>61</v>
      </c>
      <c r="P73" s="176" t="s">
        <v>62</v>
      </c>
      <c r="Q73" s="177"/>
      <c r="R73" s="178"/>
    </row>
    <row r="74" spans="2:18" x14ac:dyDescent="0.25">
      <c r="B74" s="34">
        <v>6</v>
      </c>
      <c r="L74" s="32" t="s">
        <v>63</v>
      </c>
      <c r="M74" s="35">
        <f>AVERAGE(D75:D80,E75,E80,F75:F80)</f>
        <v>3.6635714285714278</v>
      </c>
      <c r="N74" s="36">
        <f>AVERAGE(H75:H80,I75,I80,J75:J80)</f>
        <v>3.6464285714285718</v>
      </c>
    </row>
    <row r="75" spans="2:18" x14ac:dyDescent="0.25">
      <c r="D75" s="37">
        <v>3.61</v>
      </c>
      <c r="E75" s="38">
        <v>3.66</v>
      </c>
      <c r="F75" s="39">
        <v>3.65</v>
      </c>
      <c r="H75" s="37">
        <v>3.61</v>
      </c>
      <c r="I75" s="38">
        <v>3.62</v>
      </c>
      <c r="J75" s="39">
        <v>3.63</v>
      </c>
      <c r="L75" s="32" t="s">
        <v>64</v>
      </c>
      <c r="M75" s="61">
        <f>VAR(D75:D80,E75,E80,F75:F80)</f>
        <v>1.2862637362637405E-3</v>
      </c>
      <c r="N75" s="60">
        <f>VAR(H75:H80,I75,I80,J75:J80)</f>
        <v>5.1703296703296819E-4</v>
      </c>
      <c r="P75" s="179" t="s">
        <v>71</v>
      </c>
      <c r="Q75" s="157"/>
      <c r="R75" s="158"/>
    </row>
    <row r="76" spans="2:18" x14ac:dyDescent="0.25">
      <c r="D76" s="42">
        <v>3.69</v>
      </c>
      <c r="E76" s="43">
        <v>3.5</v>
      </c>
      <c r="F76" s="42">
        <v>3.61</v>
      </c>
      <c r="H76" s="44">
        <v>3.64</v>
      </c>
      <c r="I76" s="43">
        <v>3.3</v>
      </c>
      <c r="J76" s="45">
        <v>3.67</v>
      </c>
      <c r="L76" s="32" t="s">
        <v>66</v>
      </c>
      <c r="M76" s="46">
        <f t="shared" ref="M76:N76" si="5">SQRT(M75)/M74*100</f>
        <v>0.9789496365159287</v>
      </c>
      <c r="N76" s="47">
        <f t="shared" si="5"/>
        <v>0.62357889340378903</v>
      </c>
      <c r="P76" s="159"/>
      <c r="Q76" s="160"/>
      <c r="R76" s="161"/>
    </row>
    <row r="77" spans="2:18" x14ac:dyDescent="0.25">
      <c r="D77" s="48">
        <v>3.69</v>
      </c>
      <c r="E77" s="49">
        <v>3.5</v>
      </c>
      <c r="F77" s="48">
        <v>3.66</v>
      </c>
      <c r="H77" s="50">
        <v>3.68</v>
      </c>
      <c r="I77" s="49">
        <v>3.4</v>
      </c>
      <c r="J77" s="51">
        <v>3.69</v>
      </c>
      <c r="P77" s="159"/>
      <c r="Q77" s="160"/>
      <c r="R77" s="161"/>
    </row>
    <row r="78" spans="2:18" x14ac:dyDescent="0.25">
      <c r="D78" s="48">
        <v>3.64</v>
      </c>
      <c r="E78" s="49">
        <v>3.5</v>
      </c>
      <c r="F78" s="48">
        <v>3.69</v>
      </c>
      <c r="H78" s="50">
        <v>3.65</v>
      </c>
      <c r="I78" s="49">
        <v>3.4</v>
      </c>
      <c r="J78" s="51">
        <v>3.63</v>
      </c>
      <c r="P78" s="159"/>
      <c r="Q78" s="160"/>
      <c r="R78" s="161"/>
    </row>
    <row r="79" spans="2:18" x14ac:dyDescent="0.25">
      <c r="D79" s="52">
        <v>3.63</v>
      </c>
      <c r="E79" s="53">
        <v>3.45</v>
      </c>
      <c r="F79" s="52">
        <v>3.65</v>
      </c>
      <c r="H79" s="54">
        <v>3.65</v>
      </c>
      <c r="I79" s="53">
        <v>3.35</v>
      </c>
      <c r="J79" s="56">
        <v>3.65</v>
      </c>
      <c r="P79" s="159"/>
      <c r="Q79" s="160"/>
      <c r="R79" s="161"/>
    </row>
    <row r="80" spans="2:18" x14ac:dyDescent="0.25">
      <c r="D80" s="37">
        <v>3.69</v>
      </c>
      <c r="E80" s="38">
        <v>3.74</v>
      </c>
      <c r="F80" s="39">
        <v>3.68</v>
      </c>
      <c r="H80" s="37">
        <v>3.64</v>
      </c>
      <c r="I80" s="38">
        <v>3.66</v>
      </c>
      <c r="J80" s="39">
        <v>3.63</v>
      </c>
      <c r="P80" s="162"/>
      <c r="Q80" s="163"/>
      <c r="R80" s="164"/>
    </row>
    <row r="83" spans="2:18" x14ac:dyDescent="0.25">
      <c r="B83" s="25" t="s">
        <v>56</v>
      </c>
      <c r="D83" s="176" t="s">
        <v>57</v>
      </c>
      <c r="E83" s="177"/>
      <c r="F83" s="178"/>
      <c r="H83" s="176" t="s">
        <v>58</v>
      </c>
      <c r="I83" s="177"/>
      <c r="J83" s="178"/>
      <c r="L83" s="32" t="s">
        <v>59</v>
      </c>
      <c r="M83" s="32" t="s">
        <v>60</v>
      </c>
      <c r="N83" s="32" t="s">
        <v>61</v>
      </c>
      <c r="P83" s="176" t="s">
        <v>62</v>
      </c>
      <c r="Q83" s="177"/>
      <c r="R83" s="178"/>
    </row>
    <row r="84" spans="2:18" x14ac:dyDescent="0.25">
      <c r="B84" s="57">
        <v>7</v>
      </c>
      <c r="L84" s="32" t="s">
        <v>63</v>
      </c>
      <c r="M84" s="35">
        <f>AVERAGE(D85:D90,E85,E90,F85:F90)</f>
        <v>3.7135714285714285</v>
      </c>
      <c r="N84" s="36">
        <f>AVERAGE(H85:H90,I85,I90,J85:J90)</f>
        <v>3.7057142857142855</v>
      </c>
    </row>
    <row r="85" spans="2:18" x14ac:dyDescent="0.25">
      <c r="D85" s="37">
        <v>3.71</v>
      </c>
      <c r="E85" s="38">
        <v>3.74</v>
      </c>
      <c r="F85" s="39">
        <v>3.66</v>
      </c>
      <c r="H85" s="37">
        <v>3.65</v>
      </c>
      <c r="I85" s="38">
        <v>3.66</v>
      </c>
      <c r="J85" s="39">
        <v>3.72</v>
      </c>
      <c r="L85" s="32" t="s">
        <v>64</v>
      </c>
      <c r="M85" s="61">
        <f>VAR(D85:D90,E85,E90,F85:F90)</f>
        <v>1.10164835164835E-3</v>
      </c>
      <c r="N85" s="60">
        <f>VAR(H85:H90,I85,I90,J85:J90)</f>
        <v>1.3340659340659346E-3</v>
      </c>
      <c r="P85" s="180" t="s">
        <v>72</v>
      </c>
      <c r="Q85" s="157"/>
      <c r="R85" s="158"/>
    </row>
    <row r="86" spans="2:18" x14ac:dyDescent="0.25">
      <c r="D86" s="42">
        <v>3.73</v>
      </c>
      <c r="E86" s="43">
        <v>3.5</v>
      </c>
      <c r="F86" s="42">
        <v>3.67</v>
      </c>
      <c r="H86" s="44">
        <v>3.67</v>
      </c>
      <c r="I86" s="43">
        <v>3.45</v>
      </c>
      <c r="J86" s="45">
        <v>3.72</v>
      </c>
      <c r="L86" s="32" t="s">
        <v>66</v>
      </c>
      <c r="M86" s="58">
        <f t="shared" ref="M86:N86" si="6">SQRT(M85)/M84*100</f>
        <v>0.89377810756162512</v>
      </c>
      <c r="N86" s="59">
        <f t="shared" si="6"/>
        <v>0.9856363583913359</v>
      </c>
      <c r="P86" s="159"/>
      <c r="Q86" s="160"/>
      <c r="R86" s="161"/>
    </row>
    <row r="87" spans="2:18" x14ac:dyDescent="0.25">
      <c r="D87" s="48">
        <v>3.73</v>
      </c>
      <c r="E87" s="49">
        <v>3.5</v>
      </c>
      <c r="F87" s="48">
        <v>3.71</v>
      </c>
      <c r="H87" s="50">
        <v>3.7</v>
      </c>
      <c r="I87" s="49">
        <v>3.45</v>
      </c>
      <c r="J87" s="51">
        <v>3.74</v>
      </c>
      <c r="P87" s="159"/>
      <c r="Q87" s="160"/>
      <c r="R87" s="161"/>
    </row>
    <row r="88" spans="2:18" x14ac:dyDescent="0.25">
      <c r="D88" s="48">
        <v>3.77</v>
      </c>
      <c r="E88" s="49">
        <v>3.5</v>
      </c>
      <c r="F88" s="48">
        <v>3.71</v>
      </c>
      <c r="H88" s="50">
        <v>3.68</v>
      </c>
      <c r="I88" s="49">
        <v>3.5</v>
      </c>
      <c r="J88" s="51">
        <v>3.71</v>
      </c>
      <c r="P88" s="159"/>
      <c r="Q88" s="160"/>
      <c r="R88" s="161"/>
    </row>
    <row r="89" spans="2:18" x14ac:dyDescent="0.25">
      <c r="D89" s="52">
        <v>3.75</v>
      </c>
      <c r="E89" s="53">
        <v>3.5</v>
      </c>
      <c r="F89" s="52">
        <v>3.7</v>
      </c>
      <c r="H89" s="54">
        <v>3.67</v>
      </c>
      <c r="I89" s="53">
        <v>3.5</v>
      </c>
      <c r="J89" s="56">
        <v>3.73</v>
      </c>
      <c r="P89" s="159"/>
      <c r="Q89" s="160"/>
      <c r="R89" s="161"/>
    </row>
    <row r="90" spans="2:18" x14ac:dyDescent="0.25">
      <c r="D90" s="37">
        <v>3.75</v>
      </c>
      <c r="E90" s="38">
        <v>3.68</v>
      </c>
      <c r="F90" s="39">
        <v>3.68</v>
      </c>
      <c r="H90" s="37">
        <v>3.71</v>
      </c>
      <c r="I90" s="38">
        <v>3.74</v>
      </c>
      <c r="J90" s="39">
        <v>3.78</v>
      </c>
      <c r="P90" s="162"/>
      <c r="Q90" s="163"/>
      <c r="R90" s="164"/>
    </row>
    <row r="93" spans="2:18" x14ac:dyDescent="0.25">
      <c r="B93" s="25" t="s">
        <v>56</v>
      </c>
      <c r="D93" s="176" t="s">
        <v>57</v>
      </c>
      <c r="E93" s="177"/>
      <c r="F93" s="178"/>
      <c r="H93" s="176" t="s">
        <v>58</v>
      </c>
      <c r="I93" s="177"/>
      <c r="J93" s="178"/>
      <c r="L93" s="32" t="s">
        <v>59</v>
      </c>
      <c r="M93" s="62" t="s">
        <v>60</v>
      </c>
      <c r="N93" s="62" t="s">
        <v>61</v>
      </c>
      <c r="P93" s="176" t="s">
        <v>62</v>
      </c>
      <c r="Q93" s="177"/>
      <c r="R93" s="178"/>
    </row>
    <row r="94" spans="2:18" x14ac:dyDescent="0.25">
      <c r="B94" s="34">
        <v>8</v>
      </c>
      <c r="L94" s="63" t="s">
        <v>63</v>
      </c>
      <c r="M94" s="35">
        <f>AVERAGE(D95:D100,E95,E100,F95:F100)</f>
        <v>3.6571428571428575</v>
      </c>
      <c r="N94" s="36">
        <f>AVERAGE(H95:H100,I95,I100,J95:J100)</f>
        <v>3.6199999999999997</v>
      </c>
    </row>
    <row r="95" spans="2:18" x14ac:dyDescent="0.25">
      <c r="D95" s="37">
        <v>3.64</v>
      </c>
      <c r="E95" s="38">
        <v>3.66</v>
      </c>
      <c r="F95" s="39">
        <v>3.68</v>
      </c>
      <c r="H95" s="37">
        <v>3.6</v>
      </c>
      <c r="I95" s="38">
        <v>3.64</v>
      </c>
      <c r="J95" s="39">
        <v>3.69</v>
      </c>
      <c r="L95" s="63" t="s">
        <v>64</v>
      </c>
      <c r="M95" s="40">
        <f>VAR(D95:D100,E95,E100,F95:F100)</f>
        <v>2.835164835164834E-4</v>
      </c>
      <c r="N95" s="64">
        <f>VAR(H95:H100,I95,I100,J95:J100)</f>
        <v>7.6000000000000009E-3</v>
      </c>
      <c r="P95" s="179" t="s">
        <v>73</v>
      </c>
      <c r="Q95" s="157"/>
      <c r="R95" s="158"/>
    </row>
    <row r="96" spans="2:18" x14ac:dyDescent="0.25">
      <c r="D96" s="42">
        <v>3.63</v>
      </c>
      <c r="E96" s="43">
        <v>3.4</v>
      </c>
      <c r="F96" s="42">
        <v>3.69</v>
      </c>
      <c r="H96" s="44">
        <v>3.64</v>
      </c>
      <c r="I96" s="43">
        <v>3.5</v>
      </c>
      <c r="J96" s="45">
        <v>3.68</v>
      </c>
      <c r="L96" s="63" t="s">
        <v>66</v>
      </c>
      <c r="M96" s="46">
        <f t="shared" ref="M96:N96" si="7">SQRT(M95)/M94*100</f>
        <v>0.4604126330459114</v>
      </c>
      <c r="N96" s="47">
        <f t="shared" si="7"/>
        <v>2.4082314605197097</v>
      </c>
      <c r="P96" s="159"/>
      <c r="Q96" s="160"/>
      <c r="R96" s="161"/>
    </row>
    <row r="97" spans="2:18" x14ac:dyDescent="0.25">
      <c r="D97" s="48">
        <v>3.64</v>
      </c>
      <c r="E97" s="49">
        <v>3.4</v>
      </c>
      <c r="F97" s="48">
        <v>3.67</v>
      </c>
      <c r="H97" s="50">
        <v>3.61</v>
      </c>
      <c r="I97" s="49">
        <v>3.5</v>
      </c>
      <c r="J97" s="51">
        <v>3.65</v>
      </c>
      <c r="P97" s="159"/>
      <c r="Q97" s="160"/>
      <c r="R97" s="161"/>
    </row>
    <row r="98" spans="2:18" x14ac:dyDescent="0.25">
      <c r="D98" s="48">
        <v>3.64</v>
      </c>
      <c r="E98" s="49">
        <v>3.4</v>
      </c>
      <c r="F98" s="48">
        <v>3.65</v>
      </c>
      <c r="H98" s="50">
        <v>3.33</v>
      </c>
      <c r="I98" s="49">
        <v>3.4</v>
      </c>
      <c r="J98" s="51">
        <v>3.64</v>
      </c>
      <c r="P98" s="159"/>
      <c r="Q98" s="160"/>
      <c r="R98" s="161"/>
    </row>
    <row r="99" spans="2:18" x14ac:dyDescent="0.25">
      <c r="D99" s="52">
        <v>3.66</v>
      </c>
      <c r="E99" s="53">
        <v>3.5</v>
      </c>
      <c r="F99" s="52">
        <v>3.65</v>
      </c>
      <c r="H99" s="54">
        <v>3.66</v>
      </c>
      <c r="I99" s="53">
        <v>3.35</v>
      </c>
      <c r="J99" s="56">
        <v>3.62</v>
      </c>
      <c r="P99" s="159"/>
      <c r="Q99" s="160"/>
      <c r="R99" s="161"/>
    </row>
    <row r="100" spans="2:18" x14ac:dyDescent="0.25">
      <c r="D100" s="37">
        <v>3.66</v>
      </c>
      <c r="E100" s="38">
        <v>3.67</v>
      </c>
      <c r="F100" s="39">
        <v>3.66</v>
      </c>
      <c r="H100" s="37">
        <v>3.64</v>
      </c>
      <c r="I100" s="38">
        <v>3.66</v>
      </c>
      <c r="J100" s="39">
        <v>3.62</v>
      </c>
      <c r="P100" s="162"/>
      <c r="Q100" s="163"/>
      <c r="R100" s="164"/>
    </row>
    <row r="103" spans="2:18" x14ac:dyDescent="0.25">
      <c r="B103" s="25" t="s">
        <v>56</v>
      </c>
      <c r="D103" s="176" t="s">
        <v>57</v>
      </c>
      <c r="E103" s="177"/>
      <c r="F103" s="178"/>
      <c r="H103" s="176" t="s">
        <v>58</v>
      </c>
      <c r="I103" s="177"/>
      <c r="J103" s="178"/>
      <c r="L103" s="32" t="s">
        <v>59</v>
      </c>
      <c r="M103" s="32" t="s">
        <v>60</v>
      </c>
      <c r="N103" s="32" t="s">
        <v>61</v>
      </c>
      <c r="P103" s="176" t="s">
        <v>62</v>
      </c>
      <c r="Q103" s="177"/>
      <c r="R103" s="178"/>
    </row>
    <row r="104" spans="2:18" x14ac:dyDescent="0.25">
      <c r="B104" s="34">
        <v>9</v>
      </c>
      <c r="D104" s="65"/>
      <c r="F104" s="65"/>
      <c r="L104" s="32" t="s">
        <v>63</v>
      </c>
      <c r="M104" s="35">
        <f>AVERAGE(D105:D110,E105,E110,F105:F110)</f>
        <v>3.7</v>
      </c>
      <c r="N104" s="36">
        <f>AVERAGE(H105:H110,I105,I110,J105:J110)</f>
        <v>3.7</v>
      </c>
    </row>
    <row r="105" spans="2:18" x14ac:dyDescent="0.25">
      <c r="D105" s="37">
        <v>3.8</v>
      </c>
      <c r="E105" s="38">
        <v>3.8</v>
      </c>
      <c r="F105" s="39">
        <v>3.66</v>
      </c>
      <c r="H105" s="37">
        <v>3.65</v>
      </c>
      <c r="I105" s="38">
        <v>3.64</v>
      </c>
      <c r="J105" s="39">
        <v>3.71</v>
      </c>
      <c r="L105" s="32" t="s">
        <v>64</v>
      </c>
      <c r="M105" s="66">
        <f>VAR(D105:D110,E105,E110,F105:F110)</f>
        <v>4.3999999999999899E-3</v>
      </c>
      <c r="N105" s="67">
        <f>VAR(H105:H110,I105,I110,J105:J110)</f>
        <v>1.4461538461538433E-3</v>
      </c>
      <c r="P105" s="179" t="s">
        <v>74</v>
      </c>
      <c r="Q105" s="157"/>
      <c r="R105" s="158"/>
    </row>
    <row r="106" spans="2:18" x14ac:dyDescent="0.25">
      <c r="D106" s="42">
        <v>3.78</v>
      </c>
      <c r="E106" s="43">
        <v>3.65</v>
      </c>
      <c r="F106" s="42">
        <v>3.65</v>
      </c>
      <c r="H106" s="44">
        <v>3.72</v>
      </c>
      <c r="I106" s="43">
        <v>3.4</v>
      </c>
      <c r="J106" s="45">
        <v>3.68</v>
      </c>
      <c r="L106" s="32" t="s">
        <v>66</v>
      </c>
      <c r="M106" s="46">
        <f t="shared" ref="M106:N106" si="8">SQRT(M105)/M104*100</f>
        <v>1.7927701569488628</v>
      </c>
      <c r="N106" s="47">
        <f t="shared" si="8"/>
        <v>1.0277926897553646</v>
      </c>
      <c r="P106" s="159"/>
      <c r="Q106" s="160"/>
      <c r="R106" s="161"/>
    </row>
    <row r="107" spans="2:18" x14ac:dyDescent="0.25">
      <c r="D107" s="48">
        <v>3.72</v>
      </c>
      <c r="E107" s="49">
        <v>3.55</v>
      </c>
      <c r="F107" s="48">
        <v>3.66</v>
      </c>
      <c r="H107" s="50">
        <v>3.76</v>
      </c>
      <c r="I107" s="49">
        <v>3.6</v>
      </c>
      <c r="J107" s="51">
        <v>3.7</v>
      </c>
      <c r="P107" s="159"/>
      <c r="Q107" s="160"/>
      <c r="R107" s="161"/>
    </row>
    <row r="108" spans="2:18" x14ac:dyDescent="0.25">
      <c r="D108" s="48">
        <v>3.71</v>
      </c>
      <c r="E108" s="49">
        <v>3.6</v>
      </c>
      <c r="F108" s="48">
        <v>3.62</v>
      </c>
      <c r="H108" s="50">
        <v>3.75</v>
      </c>
      <c r="I108" s="49">
        <v>3.4</v>
      </c>
      <c r="J108" s="51">
        <v>3.64</v>
      </c>
      <c r="P108" s="159"/>
      <c r="Q108" s="160"/>
      <c r="R108" s="161"/>
    </row>
    <row r="109" spans="2:18" x14ac:dyDescent="0.25">
      <c r="D109" s="52">
        <v>3.77</v>
      </c>
      <c r="E109" s="55">
        <v>3.6</v>
      </c>
      <c r="F109" s="52">
        <v>3.63</v>
      </c>
      <c r="H109" s="54">
        <v>3.73</v>
      </c>
      <c r="I109" s="55">
        <v>3.5</v>
      </c>
      <c r="J109" s="56">
        <v>3.72</v>
      </c>
      <c r="P109" s="159"/>
      <c r="Q109" s="160"/>
      <c r="R109" s="161"/>
    </row>
    <row r="110" spans="2:18" x14ac:dyDescent="0.25">
      <c r="D110" s="37">
        <v>3.72</v>
      </c>
      <c r="E110" s="38">
        <v>3.66</v>
      </c>
      <c r="F110" s="39">
        <v>3.62</v>
      </c>
      <c r="H110" s="37">
        <v>3.72</v>
      </c>
      <c r="I110" s="38">
        <v>3.68</v>
      </c>
      <c r="J110" s="39">
        <v>3.7</v>
      </c>
      <c r="P110" s="162"/>
      <c r="Q110" s="163"/>
      <c r="R110" s="164"/>
    </row>
    <row r="113" spans="2:18" x14ac:dyDescent="0.25">
      <c r="B113" s="25" t="s">
        <v>56</v>
      </c>
      <c r="D113" s="176" t="s">
        <v>57</v>
      </c>
      <c r="E113" s="177"/>
      <c r="F113" s="178"/>
      <c r="H113" s="176" t="s">
        <v>58</v>
      </c>
      <c r="I113" s="177"/>
      <c r="J113" s="178"/>
      <c r="L113" s="32" t="s">
        <v>59</v>
      </c>
      <c r="M113" s="32" t="s">
        <v>60</v>
      </c>
      <c r="N113" s="32" t="s">
        <v>61</v>
      </c>
      <c r="P113" s="176" t="s">
        <v>62</v>
      </c>
      <c r="Q113" s="177"/>
      <c r="R113" s="178"/>
    </row>
    <row r="114" spans="2:18" x14ac:dyDescent="0.25">
      <c r="B114" s="57">
        <v>10</v>
      </c>
      <c r="L114" s="32" t="s">
        <v>63</v>
      </c>
      <c r="M114" s="35">
        <f>AVERAGE(D115:D120,E115,E120,F115:F120)</f>
        <v>3.6514285714285717</v>
      </c>
      <c r="N114" s="36">
        <f>AVERAGE(H115:H120,I115,I120,J115:J120)</f>
        <v>3.628571428571429</v>
      </c>
    </row>
    <row r="115" spans="2:18" x14ac:dyDescent="0.25">
      <c r="D115" s="37">
        <v>3.68</v>
      </c>
      <c r="E115" s="38">
        <v>3.66</v>
      </c>
      <c r="F115" s="39">
        <v>3.67</v>
      </c>
      <c r="H115" s="37">
        <v>3.6</v>
      </c>
      <c r="I115" s="38">
        <v>3.63</v>
      </c>
      <c r="J115" s="39">
        <v>3.64</v>
      </c>
      <c r="L115" s="32" t="s">
        <v>64</v>
      </c>
      <c r="M115" s="61">
        <f>VAR(D115:D120,E115,E120,F115:F120)</f>
        <v>5.5164835164835157E-4</v>
      </c>
      <c r="N115" s="60">
        <f>VAR(H115:H120,I115,I120,J115:J120)</f>
        <v>6.439560439560454E-4</v>
      </c>
      <c r="P115" s="180" t="s">
        <v>75</v>
      </c>
      <c r="Q115" s="157"/>
      <c r="R115" s="158"/>
    </row>
    <row r="116" spans="2:18" x14ac:dyDescent="0.25">
      <c r="D116" s="42">
        <v>3.62</v>
      </c>
      <c r="E116" s="43">
        <v>3.5</v>
      </c>
      <c r="F116" s="42">
        <v>3.65</v>
      </c>
      <c r="H116" s="44">
        <v>3.63</v>
      </c>
      <c r="I116" s="43">
        <v>3.5</v>
      </c>
      <c r="J116" s="45">
        <v>3.63</v>
      </c>
      <c r="L116" s="32" t="s">
        <v>66</v>
      </c>
      <c r="M116" s="58">
        <f t="shared" ref="M116:N116" si="9">SQRT(M115)/M114*100</f>
        <v>0.6432330531289614</v>
      </c>
      <c r="N116" s="59">
        <f t="shared" si="9"/>
        <v>0.69934654753977554</v>
      </c>
      <c r="P116" s="159"/>
      <c r="Q116" s="160"/>
      <c r="R116" s="161"/>
    </row>
    <row r="117" spans="2:18" x14ac:dyDescent="0.25">
      <c r="D117" s="48">
        <v>3.62</v>
      </c>
      <c r="E117" s="49">
        <v>3.3</v>
      </c>
      <c r="F117" s="48">
        <v>3.69</v>
      </c>
      <c r="H117" s="50">
        <v>3.62</v>
      </c>
      <c r="I117" s="49">
        <v>3.5</v>
      </c>
      <c r="J117" s="51">
        <v>3.62</v>
      </c>
      <c r="P117" s="159"/>
      <c r="Q117" s="160"/>
      <c r="R117" s="161"/>
    </row>
    <row r="118" spans="2:18" x14ac:dyDescent="0.25">
      <c r="D118" s="48">
        <v>3.63</v>
      </c>
      <c r="E118" s="49">
        <v>3.5</v>
      </c>
      <c r="F118" s="48">
        <v>3.66</v>
      </c>
      <c r="H118" s="50">
        <v>3.61</v>
      </c>
      <c r="I118" s="49">
        <v>3.4</v>
      </c>
      <c r="J118" s="51">
        <v>3.6</v>
      </c>
      <c r="P118" s="159"/>
      <c r="Q118" s="160"/>
      <c r="R118" s="161"/>
    </row>
    <row r="119" spans="2:18" x14ac:dyDescent="0.25">
      <c r="D119" s="52">
        <v>3.66</v>
      </c>
      <c r="E119" s="53">
        <v>3.5</v>
      </c>
      <c r="F119" s="52">
        <v>3.62</v>
      </c>
      <c r="H119" s="54">
        <v>3.63</v>
      </c>
      <c r="I119" s="55">
        <v>3.5</v>
      </c>
      <c r="J119" s="56">
        <v>3.6</v>
      </c>
      <c r="P119" s="159"/>
      <c r="Q119" s="160"/>
      <c r="R119" s="161"/>
    </row>
    <row r="120" spans="2:18" x14ac:dyDescent="0.25">
      <c r="D120" s="37">
        <v>3.66</v>
      </c>
      <c r="E120" s="38">
        <v>3.67</v>
      </c>
      <c r="F120" s="39">
        <v>3.63</v>
      </c>
      <c r="H120" s="37">
        <v>3.68</v>
      </c>
      <c r="I120" s="38">
        <v>3.68</v>
      </c>
      <c r="J120" s="39">
        <v>3.63</v>
      </c>
      <c r="P120" s="162"/>
      <c r="Q120" s="163"/>
      <c r="R120" s="164"/>
    </row>
  </sheetData>
  <mergeCells count="44">
    <mergeCell ref="D93:F93"/>
    <mergeCell ref="D73:F73"/>
    <mergeCell ref="H73:J73"/>
    <mergeCell ref="P73:R73"/>
    <mergeCell ref="D83:F83"/>
    <mergeCell ref="H83:J83"/>
    <mergeCell ref="P83:R83"/>
    <mergeCell ref="D103:F103"/>
    <mergeCell ref="H103:J103"/>
    <mergeCell ref="P103:R103"/>
    <mergeCell ref="D113:F113"/>
    <mergeCell ref="H113:J113"/>
    <mergeCell ref="P113:R113"/>
    <mergeCell ref="P53:R53"/>
    <mergeCell ref="P55:R60"/>
    <mergeCell ref="P65:R70"/>
    <mergeCell ref="H93:J93"/>
    <mergeCell ref="P93:R93"/>
    <mergeCell ref="P75:R80"/>
    <mergeCell ref="P85:R90"/>
    <mergeCell ref="P95:R100"/>
    <mergeCell ref="P105:R110"/>
    <mergeCell ref="P115:R120"/>
    <mergeCell ref="P23:R23"/>
    <mergeCell ref="P25:R30"/>
    <mergeCell ref="D63:F63"/>
    <mergeCell ref="H63:J63"/>
    <mergeCell ref="P63:R63"/>
    <mergeCell ref="D23:F23"/>
    <mergeCell ref="D33:F33"/>
    <mergeCell ref="H33:J33"/>
    <mergeCell ref="D43:F43"/>
    <mergeCell ref="H43:J43"/>
    <mergeCell ref="D53:F53"/>
    <mergeCell ref="H53:J53"/>
    <mergeCell ref="P33:R33"/>
    <mergeCell ref="P35:R40"/>
    <mergeCell ref="P43:R43"/>
    <mergeCell ref="P45:R50"/>
    <mergeCell ref="B2:D2"/>
    <mergeCell ref="B4:F14"/>
    <mergeCell ref="C17:D17"/>
    <mergeCell ref="C19:D19"/>
    <mergeCell ref="H23:J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003"/>
  <sheetViews>
    <sheetView workbookViewId="0"/>
  </sheetViews>
  <sheetFormatPr defaultColWidth="12.625" defaultRowHeight="15" customHeight="1" x14ac:dyDescent="0.2"/>
  <cols>
    <col min="1" max="30" width="7.625" customWidth="1"/>
  </cols>
  <sheetData>
    <row r="2" spans="2:30" x14ac:dyDescent="0.25">
      <c r="B2" s="186" t="s">
        <v>49</v>
      </c>
      <c r="C2" s="160"/>
      <c r="D2" s="160"/>
      <c r="E2" s="160"/>
      <c r="F2" s="160"/>
    </row>
    <row r="4" spans="2:30" x14ac:dyDescent="0.25">
      <c r="Q4" s="68" t="s">
        <v>76</v>
      </c>
    </row>
    <row r="5" spans="2:30" x14ac:dyDescent="0.25">
      <c r="B5" s="185" t="s">
        <v>77</v>
      </c>
      <c r="C5" s="160"/>
      <c r="D5" s="160"/>
      <c r="F5" s="184" t="s">
        <v>14</v>
      </c>
      <c r="G5" s="163"/>
      <c r="H5" s="163"/>
      <c r="J5" s="185" t="s">
        <v>17</v>
      </c>
      <c r="K5" s="160"/>
      <c r="L5" s="160"/>
      <c r="M5" s="68" t="s">
        <v>78</v>
      </c>
      <c r="N5" s="68" t="s">
        <v>79</v>
      </c>
    </row>
    <row r="6" spans="2:30" x14ac:dyDescent="0.25">
      <c r="B6" s="185" t="s">
        <v>80</v>
      </c>
      <c r="C6" s="160"/>
      <c r="D6" s="160"/>
      <c r="F6" s="69">
        <v>3.64</v>
      </c>
      <c r="G6" s="70">
        <v>3.58</v>
      </c>
      <c r="H6" s="71">
        <v>3.62</v>
      </c>
      <c r="J6" s="69">
        <v>3.65</v>
      </c>
      <c r="K6" s="70">
        <v>3.72</v>
      </c>
      <c r="L6" s="71">
        <v>3.7</v>
      </c>
      <c r="N6" s="68" t="s">
        <v>81</v>
      </c>
    </row>
    <row r="7" spans="2:30" ht="15.75" customHeight="1" x14ac:dyDescent="0.25">
      <c r="E7" s="187" t="s">
        <v>82</v>
      </c>
      <c r="F7" s="72">
        <v>3.74</v>
      </c>
      <c r="G7" s="73">
        <v>3.5</v>
      </c>
      <c r="H7" s="74">
        <v>3.67</v>
      </c>
      <c r="J7" s="72">
        <v>3.68</v>
      </c>
      <c r="K7" s="72">
        <v>3.4</v>
      </c>
      <c r="L7" s="72">
        <v>3.64</v>
      </c>
      <c r="U7" s="68" t="s">
        <v>14</v>
      </c>
      <c r="V7" s="68" t="s">
        <v>17</v>
      </c>
      <c r="W7" s="68" t="s">
        <v>18</v>
      </c>
      <c r="X7" s="68" t="s">
        <v>19</v>
      </c>
      <c r="Y7" s="68" t="s">
        <v>20</v>
      </c>
      <c r="Z7" s="68" t="s">
        <v>21</v>
      </c>
      <c r="AA7" s="68" t="s">
        <v>24</v>
      </c>
      <c r="AB7" s="68" t="s">
        <v>27</v>
      </c>
      <c r="AC7" s="68" t="s">
        <v>28</v>
      </c>
      <c r="AD7" s="68" t="s">
        <v>32</v>
      </c>
    </row>
    <row r="8" spans="2:30" x14ac:dyDescent="0.25">
      <c r="E8" s="161"/>
      <c r="F8" s="72">
        <v>3.75</v>
      </c>
      <c r="G8" s="73">
        <v>3.5</v>
      </c>
      <c r="H8" s="72">
        <v>3.76</v>
      </c>
      <c r="J8" s="72">
        <v>3.68</v>
      </c>
      <c r="K8" s="72">
        <v>3.35</v>
      </c>
      <c r="L8" s="72">
        <v>3.64</v>
      </c>
      <c r="N8" s="68">
        <f>AVERAGE(F6:F11,G6,G11,H6:H11)</f>
        <v>3.6885714285714286</v>
      </c>
      <c r="P8" s="68">
        <f>AVERAGE(J6:J11,K6,K11,L6:L11)</f>
        <v>3.6714285714285708</v>
      </c>
    </row>
    <row r="9" spans="2:30" x14ac:dyDescent="0.25">
      <c r="E9" s="161"/>
      <c r="F9" s="72">
        <v>3.88</v>
      </c>
      <c r="G9" s="73">
        <v>3.5</v>
      </c>
      <c r="H9" s="72">
        <v>3.73</v>
      </c>
      <c r="J9" s="72">
        <v>3.71</v>
      </c>
      <c r="K9" s="72">
        <v>3.4</v>
      </c>
      <c r="L9" s="72">
        <v>3.73</v>
      </c>
    </row>
    <row r="10" spans="2:30" x14ac:dyDescent="0.25">
      <c r="E10" s="161"/>
      <c r="F10" s="72">
        <v>3.71</v>
      </c>
      <c r="G10" s="73">
        <v>3.5</v>
      </c>
      <c r="H10" s="75">
        <v>3.77</v>
      </c>
      <c r="J10" s="72">
        <v>3.66</v>
      </c>
      <c r="K10" s="72">
        <v>3.5</v>
      </c>
      <c r="L10" s="75">
        <v>3.62</v>
      </c>
      <c r="N10" s="68">
        <f>_xlfn.VAR.S(F6:F11,G6,G11,H6:H11)</f>
        <v>7.9516483516483515E-3</v>
      </c>
      <c r="P10" s="68">
        <f>_xlfn.VAR.S(J6:J11,K6,K11,L6:L11)</f>
        <v>4.0131868131868106E-3</v>
      </c>
    </row>
    <row r="11" spans="2:30" x14ac:dyDescent="0.25">
      <c r="F11" s="69">
        <v>3.57</v>
      </c>
      <c r="G11" s="70">
        <v>3.63</v>
      </c>
      <c r="H11" s="71">
        <v>3.59</v>
      </c>
      <c r="J11" s="69">
        <v>3.71</v>
      </c>
      <c r="K11" s="70">
        <v>3.5</v>
      </c>
      <c r="L11" s="71">
        <v>3.76</v>
      </c>
      <c r="U11" s="68" t="s">
        <v>33</v>
      </c>
      <c r="V11" s="68" t="s">
        <v>35</v>
      </c>
      <c r="W11" s="68" t="s">
        <v>37</v>
      </c>
      <c r="X11" s="68" t="s">
        <v>38</v>
      </c>
      <c r="Y11" s="68" t="s">
        <v>39</v>
      </c>
      <c r="Z11" s="68" t="s">
        <v>41</v>
      </c>
      <c r="AA11" s="68" t="s">
        <v>42</v>
      </c>
      <c r="AB11" s="68" t="s">
        <v>43</v>
      </c>
      <c r="AC11" s="68" t="s">
        <v>44</v>
      </c>
      <c r="AD11" s="68" t="s">
        <v>45</v>
      </c>
    </row>
    <row r="12" spans="2:30" x14ac:dyDescent="0.25">
      <c r="F12" s="181" t="s">
        <v>83</v>
      </c>
      <c r="G12" s="177"/>
      <c r="H12" s="177"/>
    </row>
    <row r="13" spans="2:30" x14ac:dyDescent="0.25">
      <c r="F13" s="182" t="s">
        <v>84</v>
      </c>
      <c r="G13" s="157"/>
      <c r="H13" s="157"/>
      <c r="J13" s="183" t="s">
        <v>85</v>
      </c>
      <c r="K13" s="160"/>
      <c r="L13" s="160"/>
    </row>
    <row r="15" spans="2:30" x14ac:dyDescent="0.25">
      <c r="F15" s="184" t="s">
        <v>14</v>
      </c>
      <c r="G15" s="163"/>
      <c r="H15" s="163"/>
      <c r="J15" s="185" t="s">
        <v>17</v>
      </c>
      <c r="K15" s="160"/>
      <c r="L15" s="160"/>
      <c r="M15" s="68" t="s">
        <v>86</v>
      </c>
    </row>
    <row r="16" spans="2:30" x14ac:dyDescent="0.25">
      <c r="F16" s="69">
        <v>3.6</v>
      </c>
      <c r="G16" s="70">
        <v>3.5</v>
      </c>
      <c r="H16" s="71">
        <v>3.55</v>
      </c>
      <c r="J16" s="69"/>
      <c r="K16" s="70"/>
      <c r="L16" s="71">
        <v>3.5</v>
      </c>
    </row>
    <row r="17" spans="2:14" x14ac:dyDescent="0.25">
      <c r="E17" s="187" t="s">
        <v>82</v>
      </c>
      <c r="F17" s="72">
        <v>3.6</v>
      </c>
      <c r="G17" s="73">
        <v>3.55</v>
      </c>
      <c r="H17" s="74">
        <v>3.5</v>
      </c>
      <c r="J17" s="72"/>
      <c r="K17" s="73"/>
      <c r="L17" s="72">
        <v>3.45</v>
      </c>
    </row>
    <row r="18" spans="2:14" x14ac:dyDescent="0.25">
      <c r="E18" s="161"/>
      <c r="F18" s="72">
        <v>3.7</v>
      </c>
      <c r="G18" s="73">
        <v>3.6</v>
      </c>
      <c r="H18" s="72">
        <v>3.6</v>
      </c>
      <c r="J18" s="72"/>
      <c r="K18" s="73"/>
      <c r="L18" s="72">
        <v>3.5</v>
      </c>
    </row>
    <row r="19" spans="2:14" x14ac:dyDescent="0.25">
      <c r="E19" s="161"/>
      <c r="F19" s="72">
        <v>3.7</v>
      </c>
      <c r="G19" s="73">
        <v>3.6</v>
      </c>
      <c r="H19" s="72">
        <v>3.4</v>
      </c>
      <c r="J19" s="72"/>
      <c r="K19" s="73"/>
      <c r="L19" s="72">
        <v>3.6</v>
      </c>
    </row>
    <row r="20" spans="2:14" x14ac:dyDescent="0.25">
      <c r="E20" s="161"/>
      <c r="F20" s="72">
        <v>3.7</v>
      </c>
      <c r="G20" s="73">
        <v>3.65</v>
      </c>
      <c r="H20" s="75">
        <v>3.7</v>
      </c>
      <c r="J20" s="72"/>
      <c r="K20" s="73"/>
      <c r="L20" s="75">
        <v>3.5</v>
      </c>
    </row>
    <row r="21" spans="2:14" x14ac:dyDescent="0.25">
      <c r="F21" s="69">
        <v>3.65</v>
      </c>
      <c r="G21" s="70">
        <v>3.6</v>
      </c>
      <c r="H21" s="71">
        <v>3.6</v>
      </c>
      <c r="J21" s="69"/>
      <c r="K21" s="70">
        <v>3.5</v>
      </c>
      <c r="L21" s="71">
        <v>3.6</v>
      </c>
    </row>
    <row r="22" spans="2:14" x14ac:dyDescent="0.25">
      <c r="F22" s="181" t="s">
        <v>83</v>
      </c>
      <c r="G22" s="177"/>
      <c r="H22" s="177"/>
    </row>
    <row r="23" spans="2:14" x14ac:dyDescent="0.25">
      <c r="F23" s="182" t="s">
        <v>84</v>
      </c>
      <c r="G23" s="157"/>
      <c r="H23" s="157"/>
      <c r="J23" s="183" t="s">
        <v>85</v>
      </c>
      <c r="K23" s="160"/>
      <c r="L23" s="160"/>
    </row>
    <row r="24" spans="2:14" ht="15.75" customHeight="1" x14ac:dyDescent="0.2"/>
    <row r="25" spans="2:14" ht="15.75" customHeight="1" x14ac:dyDescent="0.25">
      <c r="F25" s="184" t="s">
        <v>18</v>
      </c>
      <c r="G25" s="163"/>
      <c r="H25" s="163"/>
      <c r="J25" s="185" t="s">
        <v>19</v>
      </c>
      <c r="K25" s="160"/>
      <c r="L25" s="160"/>
    </row>
    <row r="26" spans="2:14" ht="15.75" customHeight="1" x14ac:dyDescent="0.25">
      <c r="B26" s="68">
        <f>AVERAGE(F26:F31,G26,G31,H26:H31)</f>
        <v>3.7100000000000004</v>
      </c>
      <c r="D26" s="68">
        <f>AVERAGE(J26:J31,K26,K31,L26:L31)</f>
        <v>3.6671428571428573</v>
      </c>
      <c r="F26" s="69">
        <v>3.72</v>
      </c>
      <c r="G26" s="70">
        <v>3.78</v>
      </c>
      <c r="H26" s="71">
        <v>3.75</v>
      </c>
      <c r="J26" s="69">
        <v>3.64</v>
      </c>
      <c r="K26" s="70">
        <v>3.7</v>
      </c>
      <c r="L26" s="71">
        <v>3.65</v>
      </c>
      <c r="M26" s="68" t="s">
        <v>78</v>
      </c>
      <c r="N26" s="68" t="s">
        <v>79</v>
      </c>
    </row>
    <row r="27" spans="2:14" ht="15.75" customHeight="1" x14ac:dyDescent="0.25">
      <c r="F27" s="72">
        <v>3.7</v>
      </c>
      <c r="G27" s="73">
        <v>3.6</v>
      </c>
      <c r="H27" s="74">
        <v>3.74</v>
      </c>
      <c r="J27" s="72">
        <v>3.7</v>
      </c>
      <c r="K27" s="72">
        <v>3.5</v>
      </c>
      <c r="L27" s="72">
        <v>3.66</v>
      </c>
      <c r="N27" s="68" t="s">
        <v>81</v>
      </c>
    </row>
    <row r="28" spans="2:14" ht="15.75" customHeight="1" x14ac:dyDescent="0.25">
      <c r="B28" s="68">
        <f>_xlfn.VAR.S(F26:F31,G26,G31,H26:H31)</f>
        <v>1.8307692307692298E-3</v>
      </c>
      <c r="D28" s="68">
        <f>_xlfn.VAR.S(J26:J31,K26,K31,L26:L31)</f>
        <v>1.6373626373626378E-3</v>
      </c>
      <c r="F28" s="72">
        <v>3.73</v>
      </c>
      <c r="G28" s="73">
        <v>3.65</v>
      </c>
      <c r="H28" s="72">
        <v>3.7</v>
      </c>
      <c r="J28" s="72">
        <v>3.66</v>
      </c>
      <c r="K28" s="72">
        <v>3.5</v>
      </c>
      <c r="L28" s="72">
        <v>3.62</v>
      </c>
    </row>
    <row r="29" spans="2:14" ht="15.75" customHeight="1" x14ac:dyDescent="0.25">
      <c r="F29" s="72">
        <v>3.66</v>
      </c>
      <c r="G29" s="73">
        <v>3.5</v>
      </c>
      <c r="H29" s="72">
        <v>3.72</v>
      </c>
      <c r="J29" s="72">
        <v>3.69</v>
      </c>
      <c r="K29" s="72">
        <v>3.5</v>
      </c>
      <c r="L29" s="72">
        <v>3.72</v>
      </c>
    </row>
    <row r="30" spans="2:14" ht="15.75" customHeight="1" x14ac:dyDescent="0.25">
      <c r="F30" s="72">
        <v>3.68</v>
      </c>
      <c r="G30" s="73">
        <v>3.45</v>
      </c>
      <c r="H30" s="75">
        <v>3.73</v>
      </c>
      <c r="J30" s="72">
        <v>3.64</v>
      </c>
      <c r="K30" s="72">
        <v>3.4</v>
      </c>
      <c r="L30" s="75">
        <v>3.75</v>
      </c>
    </row>
    <row r="31" spans="2:14" ht="15.75" customHeight="1" x14ac:dyDescent="0.25">
      <c r="F31" s="69">
        <v>3.68</v>
      </c>
      <c r="G31" s="70">
        <v>3.74</v>
      </c>
      <c r="H31" s="71">
        <v>3.61</v>
      </c>
      <c r="J31" s="69">
        <v>3.65</v>
      </c>
      <c r="K31" s="70">
        <v>3.6</v>
      </c>
      <c r="L31" s="71">
        <v>3.66</v>
      </c>
    </row>
    <row r="32" spans="2:14" ht="15.75" customHeight="1" x14ac:dyDescent="0.25">
      <c r="F32" s="181" t="s">
        <v>83</v>
      </c>
      <c r="G32" s="177"/>
      <c r="H32" s="177"/>
    </row>
    <row r="33" spans="2:14" ht="15.75" customHeight="1" x14ac:dyDescent="0.25">
      <c r="F33" s="182" t="s">
        <v>85</v>
      </c>
      <c r="G33" s="157"/>
      <c r="H33" s="157"/>
      <c r="J33" s="183" t="s">
        <v>87</v>
      </c>
      <c r="K33" s="160"/>
      <c r="L33" s="160"/>
    </row>
    <row r="34" spans="2:14" ht="15.75" customHeight="1" x14ac:dyDescent="0.2"/>
    <row r="35" spans="2:14" ht="15.75" customHeight="1" x14ac:dyDescent="0.25">
      <c r="F35" s="184" t="s">
        <v>20</v>
      </c>
      <c r="G35" s="163"/>
      <c r="H35" s="163"/>
      <c r="J35" s="185" t="s">
        <v>21</v>
      </c>
      <c r="K35" s="160"/>
      <c r="L35" s="160"/>
      <c r="M35" s="68">
        <v>0</v>
      </c>
    </row>
    <row r="36" spans="2:14" ht="15.75" customHeight="1" x14ac:dyDescent="0.25">
      <c r="F36" s="69">
        <v>3.71</v>
      </c>
      <c r="G36" s="70">
        <v>3.76</v>
      </c>
      <c r="H36" s="71">
        <v>3.68</v>
      </c>
      <c r="J36" s="69">
        <v>3.68</v>
      </c>
      <c r="K36" s="70">
        <v>3.69</v>
      </c>
      <c r="L36" s="71">
        <v>3.7</v>
      </c>
      <c r="M36" s="68" t="s">
        <v>78</v>
      </c>
      <c r="N36" s="68" t="s">
        <v>88</v>
      </c>
    </row>
    <row r="37" spans="2:14" ht="15.75" customHeight="1" x14ac:dyDescent="0.25">
      <c r="B37" s="68">
        <f>AVERAGE(F36:F41,G36,G41,H36:H41)</f>
        <v>3.7078571428571432</v>
      </c>
      <c r="D37" s="68">
        <f>AVERAGE(J36:J41,K36,K41,L36:L41)</f>
        <v>3.7121428571428576</v>
      </c>
      <c r="F37" s="72">
        <v>3.76</v>
      </c>
      <c r="G37" s="73">
        <v>3.7</v>
      </c>
      <c r="H37" s="74">
        <v>3.71</v>
      </c>
      <c r="J37" s="72">
        <v>3.71</v>
      </c>
      <c r="K37" s="72">
        <v>3.5</v>
      </c>
      <c r="L37" s="72">
        <v>3.74</v>
      </c>
      <c r="N37" s="68" t="s">
        <v>89</v>
      </c>
    </row>
    <row r="38" spans="2:14" ht="15.75" customHeight="1" x14ac:dyDescent="0.25">
      <c r="F38" s="72">
        <v>3.69</v>
      </c>
      <c r="G38" s="73">
        <v>3.75</v>
      </c>
      <c r="H38" s="72">
        <v>3.71</v>
      </c>
      <c r="J38" s="72">
        <v>3.7</v>
      </c>
      <c r="K38" s="72">
        <v>3.65</v>
      </c>
      <c r="L38" s="72">
        <v>3.77</v>
      </c>
      <c r="N38" s="68" t="s">
        <v>81</v>
      </c>
    </row>
    <row r="39" spans="2:14" ht="15.75" customHeight="1" x14ac:dyDescent="0.25">
      <c r="B39" s="68">
        <f>_xlfn.VAR.S(F36:F41,G36,G41,H36:H41)</f>
        <v>1.4489010989010942E-3</v>
      </c>
      <c r="D39" s="68">
        <f>_xlfn.VAR.S(J36:J41,K36,K41,L36:L41)</f>
        <v>8.489010989010977E-4</v>
      </c>
      <c r="F39" s="72">
        <v>3.73</v>
      </c>
      <c r="G39" s="73">
        <v>3.5</v>
      </c>
      <c r="H39" s="72">
        <v>3.73</v>
      </c>
      <c r="J39" s="72">
        <v>3.69</v>
      </c>
      <c r="K39" s="72">
        <v>3.5</v>
      </c>
      <c r="L39" s="72">
        <v>3.72</v>
      </c>
    </row>
    <row r="40" spans="2:14" ht="15.75" customHeight="1" x14ac:dyDescent="0.25">
      <c r="F40" s="72">
        <v>3.76</v>
      </c>
      <c r="G40" s="73">
        <v>3.6</v>
      </c>
      <c r="H40" s="75">
        <v>3.68</v>
      </c>
      <c r="J40" s="72">
        <v>3.67</v>
      </c>
      <c r="K40" s="72">
        <v>3.5</v>
      </c>
      <c r="L40" s="75">
        <v>3.73</v>
      </c>
    </row>
    <row r="41" spans="2:14" ht="15.75" customHeight="1" x14ac:dyDescent="0.25">
      <c r="F41" s="69">
        <v>3.69</v>
      </c>
      <c r="G41" s="70">
        <v>3.67</v>
      </c>
      <c r="H41" s="71">
        <v>3.63</v>
      </c>
      <c r="J41" s="69">
        <v>3.71</v>
      </c>
      <c r="K41" s="70">
        <v>3.76</v>
      </c>
      <c r="L41" s="71">
        <v>3.7</v>
      </c>
    </row>
    <row r="42" spans="2:14" ht="15.75" customHeight="1" x14ac:dyDescent="0.25">
      <c r="F42" s="181" t="s">
        <v>83</v>
      </c>
      <c r="G42" s="177"/>
      <c r="H42" s="177"/>
    </row>
    <row r="43" spans="2:14" ht="15.75" customHeight="1" x14ac:dyDescent="0.25">
      <c r="F43" s="183" t="s">
        <v>87</v>
      </c>
      <c r="G43" s="160"/>
      <c r="H43" s="160"/>
      <c r="J43" s="183" t="s">
        <v>87</v>
      </c>
      <c r="K43" s="160"/>
      <c r="L43" s="160"/>
    </row>
    <row r="44" spans="2:14" ht="15.75" customHeight="1" x14ac:dyDescent="0.2"/>
    <row r="45" spans="2:14" ht="15.75" customHeight="1" x14ac:dyDescent="0.25">
      <c r="F45" s="184" t="s">
        <v>24</v>
      </c>
      <c r="G45" s="163"/>
      <c r="H45" s="163"/>
      <c r="J45" s="185" t="s">
        <v>27</v>
      </c>
      <c r="K45" s="160"/>
      <c r="L45" s="160"/>
    </row>
    <row r="46" spans="2:14" ht="15.75" customHeight="1" x14ac:dyDescent="0.25">
      <c r="B46" s="68">
        <f>AVERAGE(F46:F51,G46,G51,H46:H51)</f>
        <v>3.6778571428571429</v>
      </c>
      <c r="D46" s="68">
        <f>AVERAGE(J46:J51,K46,K51,L46:L51)</f>
        <v>3.6471428571428568</v>
      </c>
      <c r="F46" s="69">
        <v>3.65</v>
      </c>
      <c r="G46" s="70">
        <v>3.67</v>
      </c>
      <c r="H46" s="71">
        <v>3.65</v>
      </c>
      <c r="J46" s="69">
        <v>3.68</v>
      </c>
      <c r="K46" s="70">
        <v>3.65</v>
      </c>
      <c r="L46" s="71">
        <v>3.69</v>
      </c>
      <c r="N46" s="68" t="s">
        <v>90</v>
      </c>
    </row>
    <row r="47" spans="2:14" ht="15.75" customHeight="1" x14ac:dyDescent="0.25">
      <c r="F47" s="72">
        <v>3.71</v>
      </c>
      <c r="G47" s="73">
        <v>3.4</v>
      </c>
      <c r="H47" s="74">
        <v>3.65</v>
      </c>
      <c r="J47" s="72">
        <v>3.64</v>
      </c>
      <c r="K47" s="72">
        <v>3.45</v>
      </c>
      <c r="L47" s="72">
        <v>3.68</v>
      </c>
      <c r="N47" s="68" t="s">
        <v>91</v>
      </c>
    </row>
    <row r="48" spans="2:14" ht="15.75" customHeight="1" x14ac:dyDescent="0.25">
      <c r="B48" s="68">
        <f>_xlfn.VAR.S(F46:F51,G46,G51,H46:H51)</f>
        <v>5.5659340659340801E-4</v>
      </c>
      <c r="D48" s="68">
        <f>_xlfn.VAR.S(J46:J51,K46,K51,L46:L51)</f>
        <v>6.0659340659340835E-4</v>
      </c>
      <c r="F48" s="72">
        <v>3.65</v>
      </c>
      <c r="G48" s="73">
        <v>3.45</v>
      </c>
      <c r="H48" s="72">
        <v>3.68</v>
      </c>
      <c r="J48" s="72">
        <v>3.62</v>
      </c>
      <c r="K48" s="72">
        <v>3.4</v>
      </c>
      <c r="L48" s="72">
        <v>3.65</v>
      </c>
      <c r="N48" s="68" t="s">
        <v>81</v>
      </c>
    </row>
    <row r="49" spans="2:16" ht="15.75" customHeight="1" x14ac:dyDescent="0.25">
      <c r="F49" s="72">
        <v>3.68</v>
      </c>
      <c r="G49" s="73">
        <v>3.5</v>
      </c>
      <c r="H49" s="72">
        <v>3.7</v>
      </c>
      <c r="J49" s="72">
        <v>3.66</v>
      </c>
      <c r="K49" s="72">
        <v>3.4</v>
      </c>
      <c r="L49" s="72">
        <v>3.61</v>
      </c>
    </row>
    <row r="50" spans="2:16" ht="15.75" customHeight="1" x14ac:dyDescent="0.25">
      <c r="F50" s="72">
        <v>3.69</v>
      </c>
      <c r="G50" s="73">
        <v>3.6</v>
      </c>
      <c r="H50" s="75">
        <v>3.71</v>
      </c>
      <c r="J50" s="72">
        <v>3.62</v>
      </c>
      <c r="K50" s="72">
        <v>3.4</v>
      </c>
      <c r="L50" s="75">
        <v>3.66</v>
      </c>
    </row>
    <row r="51" spans="2:16" ht="15.75" customHeight="1" x14ac:dyDescent="0.25">
      <c r="F51" s="69">
        <v>3.66</v>
      </c>
      <c r="G51" s="70">
        <v>3.68</v>
      </c>
      <c r="H51" s="71">
        <v>3.71</v>
      </c>
      <c r="J51" s="69">
        <v>3.64</v>
      </c>
      <c r="K51" s="70">
        <v>3.63</v>
      </c>
      <c r="L51" s="71">
        <v>3.63</v>
      </c>
    </row>
    <row r="52" spans="2:16" ht="15.75" customHeight="1" x14ac:dyDescent="0.25">
      <c r="F52" s="181" t="s">
        <v>83</v>
      </c>
      <c r="G52" s="177"/>
      <c r="H52" s="177"/>
    </row>
    <row r="53" spans="2:16" ht="15.75" customHeight="1" x14ac:dyDescent="0.25">
      <c r="F53" s="182" t="s">
        <v>84</v>
      </c>
      <c r="G53" s="157"/>
      <c r="H53" s="157"/>
      <c r="J53" s="183" t="s">
        <v>84</v>
      </c>
      <c r="K53" s="160"/>
      <c r="L53" s="160"/>
    </row>
    <row r="54" spans="2:16" ht="15.75" customHeight="1" x14ac:dyDescent="0.2"/>
    <row r="55" spans="2:16" ht="15.75" customHeight="1" x14ac:dyDescent="0.25">
      <c r="F55" s="184" t="s">
        <v>28</v>
      </c>
      <c r="G55" s="163"/>
      <c r="H55" s="163"/>
      <c r="J55" s="185" t="s">
        <v>32</v>
      </c>
      <c r="K55" s="160"/>
      <c r="L55" s="160"/>
    </row>
    <row r="56" spans="2:16" ht="15.75" customHeight="1" x14ac:dyDescent="0.25">
      <c r="B56" s="68">
        <f>AVERAGE(F56:F61,G56,G61,H56:H61)</f>
        <v>3.6700000000000004</v>
      </c>
      <c r="D56" s="68">
        <f>AVERAGE(J56:J61,K56,K61,L56:L61)</f>
        <v>3.6764285714285712</v>
      </c>
      <c r="F56" s="69">
        <v>3.68</v>
      </c>
      <c r="G56" s="70">
        <v>3.7</v>
      </c>
      <c r="H56" s="71">
        <v>3.62</v>
      </c>
      <c r="J56" s="69">
        <v>3.69</v>
      </c>
      <c r="K56" s="70">
        <v>3.65</v>
      </c>
      <c r="L56" s="71">
        <v>3.67</v>
      </c>
      <c r="N56" s="68" t="s">
        <v>90</v>
      </c>
    </row>
    <row r="57" spans="2:16" ht="15.75" customHeight="1" x14ac:dyDescent="0.25">
      <c r="F57" s="72">
        <v>3.71</v>
      </c>
      <c r="G57" s="73">
        <v>3.5</v>
      </c>
      <c r="H57" s="74">
        <v>3.65</v>
      </c>
      <c r="J57" s="72">
        <v>3.66</v>
      </c>
      <c r="K57" s="72">
        <v>3.5</v>
      </c>
      <c r="L57" s="72">
        <v>3.68</v>
      </c>
      <c r="N57" s="68" t="s">
        <v>92</v>
      </c>
    </row>
    <row r="58" spans="2:16" ht="15.75" customHeight="1" x14ac:dyDescent="0.25">
      <c r="B58" s="68">
        <f>_xlfn.VAR.S(F56:F61,G56,G61,H56:H61)</f>
        <v>2.3692307692307667E-3</v>
      </c>
      <c r="D58" s="68">
        <f>_xlfn.VAR.S(J56:J61,K56,K61,L56:L61)</f>
        <v>7.9395604395604579E-4</v>
      </c>
      <c r="F58" s="72">
        <v>3.72</v>
      </c>
      <c r="G58" s="73">
        <v>3.55</v>
      </c>
      <c r="H58" s="72">
        <v>3.6</v>
      </c>
      <c r="J58" s="72">
        <v>3.69</v>
      </c>
      <c r="K58" s="72">
        <v>3.4</v>
      </c>
      <c r="L58" s="72">
        <v>3.69</v>
      </c>
      <c r="N58" s="68" t="s">
        <v>81</v>
      </c>
    </row>
    <row r="59" spans="2:16" ht="15.75" customHeight="1" x14ac:dyDescent="0.25">
      <c r="F59" s="72">
        <v>3.76</v>
      </c>
      <c r="G59" s="73">
        <v>3.6</v>
      </c>
      <c r="H59" s="72">
        <v>3.63</v>
      </c>
      <c r="J59" s="72">
        <v>3.63</v>
      </c>
      <c r="K59" s="72">
        <v>3.5</v>
      </c>
      <c r="L59" s="72">
        <v>3.66</v>
      </c>
      <c r="N59" s="68" t="s">
        <v>93</v>
      </c>
      <c r="P59" s="68" t="s">
        <v>94</v>
      </c>
    </row>
    <row r="60" spans="2:16" ht="15.75" customHeight="1" x14ac:dyDescent="0.25">
      <c r="F60" s="72">
        <v>3.71</v>
      </c>
      <c r="G60" s="73">
        <v>3.4</v>
      </c>
      <c r="H60" s="75">
        <v>3.62</v>
      </c>
      <c r="J60" s="72">
        <v>3.66</v>
      </c>
      <c r="K60" s="72">
        <v>3.4</v>
      </c>
      <c r="L60" s="75">
        <v>3.71</v>
      </c>
      <c r="N60" s="68" t="s">
        <v>95</v>
      </c>
      <c r="P60" s="68" t="s">
        <v>94</v>
      </c>
    </row>
    <row r="61" spans="2:16" ht="15.75" customHeight="1" x14ac:dyDescent="0.25">
      <c r="F61" s="69">
        <v>3.71</v>
      </c>
      <c r="G61" s="70">
        <v>3.63</v>
      </c>
      <c r="H61" s="71">
        <v>3.64</v>
      </c>
      <c r="J61" s="69">
        <v>3.69</v>
      </c>
      <c r="K61" s="70">
        <v>3.65</v>
      </c>
      <c r="L61" s="71">
        <v>3.74</v>
      </c>
    </row>
    <row r="62" spans="2:16" ht="15.75" customHeight="1" x14ac:dyDescent="0.25">
      <c r="F62" s="181" t="s">
        <v>83</v>
      </c>
      <c r="G62" s="177"/>
      <c r="H62" s="177"/>
    </row>
    <row r="63" spans="2:16" ht="15.75" customHeight="1" x14ac:dyDescent="0.25">
      <c r="F63" s="182" t="s">
        <v>84</v>
      </c>
      <c r="G63" s="157"/>
      <c r="H63" s="157"/>
      <c r="J63" s="183" t="s">
        <v>84</v>
      </c>
      <c r="K63" s="160"/>
      <c r="L63" s="160"/>
    </row>
    <row r="64" spans="2:16" ht="15.75" customHeight="1" x14ac:dyDescent="0.2"/>
    <row r="65" spans="2:16" ht="15.75" customHeight="1" x14ac:dyDescent="0.25">
      <c r="F65" s="184" t="s">
        <v>33</v>
      </c>
      <c r="G65" s="163"/>
      <c r="H65" s="163"/>
      <c r="I65" s="68">
        <v>0</v>
      </c>
      <c r="J65" s="185" t="s">
        <v>35</v>
      </c>
      <c r="K65" s="160"/>
      <c r="L65" s="160"/>
    </row>
    <row r="66" spans="2:16" ht="15.75" customHeight="1" x14ac:dyDescent="0.25">
      <c r="B66" s="68">
        <f>AVERAGE(F66:F71,G66,G71,H66:H71)</f>
        <v>3.6635714285714278</v>
      </c>
      <c r="D66" s="68">
        <f>AVERAGE(J66:J71,K66,K71,L66:L71)</f>
        <v>3.6464285714285718</v>
      </c>
      <c r="F66" s="69">
        <v>3.61</v>
      </c>
      <c r="G66" s="70">
        <v>3.66</v>
      </c>
      <c r="H66" s="71">
        <v>3.65</v>
      </c>
      <c r="J66" s="69">
        <v>3.61</v>
      </c>
      <c r="K66" s="70">
        <v>3.62</v>
      </c>
      <c r="L66" s="71">
        <v>3.63</v>
      </c>
      <c r="N66" s="68" t="s">
        <v>96</v>
      </c>
    </row>
    <row r="67" spans="2:16" ht="15.75" customHeight="1" x14ac:dyDescent="0.25">
      <c r="F67" s="72">
        <v>3.69</v>
      </c>
      <c r="G67" s="73">
        <v>3.5</v>
      </c>
      <c r="H67" s="74">
        <v>3.61</v>
      </c>
      <c r="J67" s="72">
        <v>3.64</v>
      </c>
      <c r="K67" s="72">
        <v>3.3</v>
      </c>
      <c r="L67" s="72">
        <v>3.67</v>
      </c>
      <c r="N67" s="68" t="s">
        <v>97</v>
      </c>
    </row>
    <row r="68" spans="2:16" ht="15.75" customHeight="1" x14ac:dyDescent="0.25">
      <c r="B68" s="68">
        <f>_xlfn.VAR.S(F66:F71,G66,G71,H66:H71)</f>
        <v>1.2862637362637405E-3</v>
      </c>
      <c r="D68" s="68">
        <f>_xlfn.VAR.S(J66:J71,K66,K71,L66:L71)</f>
        <v>5.1703296703296819E-4</v>
      </c>
      <c r="F68" s="72">
        <v>3.69</v>
      </c>
      <c r="G68" s="73">
        <v>3.5</v>
      </c>
      <c r="H68" s="72">
        <v>3.66</v>
      </c>
      <c r="J68" s="72">
        <v>3.68</v>
      </c>
      <c r="K68" s="72">
        <v>3.4</v>
      </c>
      <c r="L68" s="72">
        <v>3.69</v>
      </c>
    </row>
    <row r="69" spans="2:16" ht="15.75" customHeight="1" x14ac:dyDescent="0.25">
      <c r="F69" s="72">
        <v>3.64</v>
      </c>
      <c r="G69" s="73">
        <v>3.5</v>
      </c>
      <c r="H69" s="72">
        <v>3.69</v>
      </c>
      <c r="J69" s="72">
        <v>3.65</v>
      </c>
      <c r="K69" s="72">
        <v>3.4</v>
      </c>
      <c r="L69" s="72">
        <v>3.63</v>
      </c>
      <c r="N69" s="68" t="s">
        <v>98</v>
      </c>
    </row>
    <row r="70" spans="2:16" ht="15.75" customHeight="1" x14ac:dyDescent="0.25">
      <c r="F70" s="72">
        <v>3.63</v>
      </c>
      <c r="G70" s="73">
        <v>3.45</v>
      </c>
      <c r="H70" s="75">
        <v>3.65</v>
      </c>
      <c r="J70" s="72">
        <v>3.65</v>
      </c>
      <c r="K70" s="72">
        <v>3.35</v>
      </c>
      <c r="L70" s="75">
        <v>3.65</v>
      </c>
    </row>
    <row r="71" spans="2:16" ht="15.75" customHeight="1" x14ac:dyDescent="0.25">
      <c r="F71" s="69">
        <v>3.69</v>
      </c>
      <c r="G71" s="70">
        <v>3.74</v>
      </c>
      <c r="H71" s="71">
        <v>3.68</v>
      </c>
      <c r="J71" s="69">
        <v>3.64</v>
      </c>
      <c r="K71" s="70">
        <v>3.66</v>
      </c>
      <c r="L71" s="71">
        <v>3.63</v>
      </c>
      <c r="N71" s="68" t="s">
        <v>99</v>
      </c>
    </row>
    <row r="72" spans="2:16" ht="15.75" customHeight="1" x14ac:dyDescent="0.25">
      <c r="F72" s="181" t="s">
        <v>83</v>
      </c>
      <c r="G72" s="177"/>
      <c r="H72" s="177"/>
    </row>
    <row r="73" spans="2:16" ht="15.75" customHeight="1" x14ac:dyDescent="0.25">
      <c r="F73" s="182" t="s">
        <v>84</v>
      </c>
      <c r="G73" s="157"/>
      <c r="H73" s="157"/>
      <c r="J73" s="183" t="s">
        <v>84</v>
      </c>
      <c r="K73" s="160"/>
      <c r="L73" s="160"/>
    </row>
    <row r="74" spans="2:16" ht="15.75" customHeight="1" x14ac:dyDescent="0.2"/>
    <row r="75" spans="2:16" ht="15.75" customHeight="1" x14ac:dyDescent="0.25">
      <c r="F75" s="184" t="s">
        <v>37</v>
      </c>
      <c r="G75" s="163"/>
      <c r="H75" s="163"/>
      <c r="J75" s="185" t="s">
        <v>38</v>
      </c>
      <c r="K75" s="160"/>
      <c r="L75" s="160"/>
    </row>
    <row r="76" spans="2:16" ht="15.75" customHeight="1" x14ac:dyDescent="0.25">
      <c r="F76" s="69">
        <v>3.71</v>
      </c>
      <c r="G76" s="70">
        <v>3.74</v>
      </c>
      <c r="H76" s="71">
        <v>3.66</v>
      </c>
      <c r="J76" s="69">
        <v>3.65</v>
      </c>
      <c r="K76" s="70">
        <v>3.66</v>
      </c>
      <c r="L76" s="71">
        <v>3.72</v>
      </c>
      <c r="N76" s="68" t="s">
        <v>100</v>
      </c>
    </row>
    <row r="77" spans="2:16" ht="15.75" customHeight="1" x14ac:dyDescent="0.25">
      <c r="F77" s="72">
        <v>3.73</v>
      </c>
      <c r="G77" s="73">
        <v>3.5</v>
      </c>
      <c r="H77" s="74">
        <v>3.67</v>
      </c>
      <c r="J77" s="72">
        <v>3.67</v>
      </c>
      <c r="K77" s="72">
        <v>3.45</v>
      </c>
      <c r="L77" s="72">
        <v>3.72</v>
      </c>
      <c r="N77" s="68" t="s">
        <v>101</v>
      </c>
    </row>
    <row r="78" spans="2:16" ht="15.75" customHeight="1" x14ac:dyDescent="0.25">
      <c r="F78" s="72">
        <v>3.73</v>
      </c>
      <c r="G78" s="73">
        <v>3.5</v>
      </c>
      <c r="H78" s="72">
        <v>3.71</v>
      </c>
      <c r="J78" s="72">
        <v>3.7</v>
      </c>
      <c r="K78" s="72">
        <v>3.45</v>
      </c>
      <c r="L78" s="72">
        <v>3.74</v>
      </c>
    </row>
    <row r="79" spans="2:16" ht="15.75" customHeight="1" x14ac:dyDescent="0.25">
      <c r="F79" s="72">
        <v>3.77</v>
      </c>
      <c r="G79" s="73">
        <v>3.5</v>
      </c>
      <c r="H79" s="72">
        <v>3.71</v>
      </c>
      <c r="J79" s="72">
        <v>3.68</v>
      </c>
      <c r="K79" s="72">
        <v>3.5</v>
      </c>
      <c r="L79" s="72">
        <v>3.71</v>
      </c>
      <c r="N79" s="68">
        <f>AVERAGE(F76:F81,G76,G81,H76:H81)</f>
        <v>3.7135714285714285</v>
      </c>
      <c r="P79" s="68">
        <f>AVERAGE(J76:J81,K76,K81,L76:L81)</f>
        <v>3.7057142857142855</v>
      </c>
    </row>
    <row r="80" spans="2:16" ht="15.75" customHeight="1" x14ac:dyDescent="0.25">
      <c r="F80" s="72">
        <v>3.75</v>
      </c>
      <c r="G80" s="73">
        <v>3.5</v>
      </c>
      <c r="H80" s="75">
        <v>3.7</v>
      </c>
      <c r="J80" s="72">
        <v>3.67</v>
      </c>
      <c r="K80" s="72">
        <v>3.5</v>
      </c>
      <c r="L80" s="75">
        <v>3.73</v>
      </c>
    </row>
    <row r="81" spans="6:16" ht="15.75" customHeight="1" x14ac:dyDescent="0.25">
      <c r="F81" s="69">
        <v>3.75</v>
      </c>
      <c r="G81" s="70">
        <v>3.68</v>
      </c>
      <c r="H81" s="71">
        <v>3.68</v>
      </c>
      <c r="J81" s="69">
        <v>3.71</v>
      </c>
      <c r="K81" s="70">
        <v>3.74</v>
      </c>
      <c r="L81" s="71">
        <v>3.78</v>
      </c>
      <c r="N81" s="68">
        <f>_xlfn.VAR.S(F76:F81,G76,G81,H76:H81)</f>
        <v>1.10164835164835E-3</v>
      </c>
      <c r="P81" s="68">
        <f>_xlfn.VAR.S(J76:J81,K76,K81,L76:L81)</f>
        <v>1.3340659340659346E-3</v>
      </c>
    </row>
    <row r="82" spans="6:16" ht="15.75" customHeight="1" x14ac:dyDescent="0.25">
      <c r="F82" s="181" t="s">
        <v>83</v>
      </c>
      <c r="G82" s="177"/>
      <c r="H82" s="177"/>
    </row>
    <row r="83" spans="6:16" ht="15.75" customHeight="1" x14ac:dyDescent="0.25">
      <c r="F83" s="182" t="s">
        <v>84</v>
      </c>
      <c r="G83" s="157"/>
      <c r="H83" s="157"/>
      <c r="J83" s="183" t="s">
        <v>84</v>
      </c>
      <c r="K83" s="160"/>
      <c r="L83" s="160"/>
    </row>
    <row r="84" spans="6:16" ht="15.75" customHeight="1" x14ac:dyDescent="0.2"/>
    <row r="85" spans="6:16" ht="15.75" customHeight="1" x14ac:dyDescent="0.25">
      <c r="F85" s="184" t="s">
        <v>39</v>
      </c>
      <c r="G85" s="163"/>
      <c r="H85" s="163"/>
      <c r="J85" s="185" t="s">
        <v>41</v>
      </c>
      <c r="K85" s="160"/>
      <c r="L85" s="160"/>
    </row>
    <row r="86" spans="6:16" ht="15.75" customHeight="1" x14ac:dyDescent="0.25">
      <c r="F86" s="69">
        <v>3.64</v>
      </c>
      <c r="G86" s="70">
        <v>3.66</v>
      </c>
      <c r="H86" s="71">
        <v>3.68</v>
      </c>
      <c r="J86" s="69">
        <v>3.6</v>
      </c>
      <c r="K86" s="70">
        <v>3.64</v>
      </c>
      <c r="L86" s="71">
        <v>3.69</v>
      </c>
      <c r="N86" s="68" t="s">
        <v>102</v>
      </c>
    </row>
    <row r="87" spans="6:16" ht="15.75" customHeight="1" x14ac:dyDescent="0.25">
      <c r="F87" s="72">
        <v>3.63</v>
      </c>
      <c r="G87" s="73">
        <v>3.4</v>
      </c>
      <c r="H87" s="74">
        <v>3.69</v>
      </c>
      <c r="J87" s="72">
        <v>3.64</v>
      </c>
      <c r="K87" s="72">
        <v>3.5</v>
      </c>
      <c r="L87" s="72">
        <v>3.68</v>
      </c>
      <c r="N87" s="68" t="s">
        <v>103</v>
      </c>
    </row>
    <row r="88" spans="6:16" ht="15.75" customHeight="1" x14ac:dyDescent="0.25">
      <c r="F88" s="72">
        <v>3.64</v>
      </c>
      <c r="G88" s="73">
        <v>3.4</v>
      </c>
      <c r="H88" s="72">
        <v>3.67</v>
      </c>
      <c r="J88" s="72">
        <v>3.61</v>
      </c>
      <c r="K88" s="72">
        <v>3.5</v>
      </c>
      <c r="L88" s="72">
        <v>3.65</v>
      </c>
    </row>
    <row r="89" spans="6:16" ht="15.75" customHeight="1" x14ac:dyDescent="0.25">
      <c r="F89" s="72">
        <v>3.64</v>
      </c>
      <c r="G89" s="73">
        <v>3.4</v>
      </c>
      <c r="H89" s="72">
        <v>3.65</v>
      </c>
      <c r="J89" s="72">
        <v>3.33</v>
      </c>
      <c r="K89" s="72">
        <v>3.4</v>
      </c>
      <c r="L89" s="72">
        <v>3.64</v>
      </c>
      <c r="N89" s="68">
        <f>AVERAGE(F86:F91,G86,G91,H86:H91)</f>
        <v>3.6571428571428575</v>
      </c>
      <c r="P89" s="68">
        <f>AVERAGE(J86:J91,K86,K91,L86:L91)</f>
        <v>3.6199999999999997</v>
      </c>
    </row>
    <row r="90" spans="6:16" ht="15.75" customHeight="1" x14ac:dyDescent="0.25">
      <c r="F90" s="72">
        <v>3.66</v>
      </c>
      <c r="G90" s="73">
        <v>3.5</v>
      </c>
      <c r="H90" s="75">
        <v>3.65</v>
      </c>
      <c r="J90" s="72">
        <v>3.66</v>
      </c>
      <c r="K90" s="72">
        <v>3.35</v>
      </c>
      <c r="L90" s="75">
        <v>3.62</v>
      </c>
    </row>
    <row r="91" spans="6:16" ht="15.75" customHeight="1" x14ac:dyDescent="0.25">
      <c r="F91" s="69">
        <v>3.66</v>
      </c>
      <c r="G91" s="70">
        <v>3.67</v>
      </c>
      <c r="H91" s="71">
        <v>3.66</v>
      </c>
      <c r="J91" s="69">
        <v>3.64</v>
      </c>
      <c r="K91" s="70">
        <v>3.66</v>
      </c>
      <c r="L91" s="71">
        <v>3.62</v>
      </c>
      <c r="N91" s="68">
        <f>_xlfn.VAR.S(F86:F91,G86,G91,H86:H91)</f>
        <v>2.835164835164834E-4</v>
      </c>
      <c r="P91" s="68">
        <f>_xlfn.VAR.S(J86:J91,K86,K91,L86:L91)</f>
        <v>7.6000000000000009E-3</v>
      </c>
    </row>
    <row r="92" spans="6:16" ht="15.75" customHeight="1" x14ac:dyDescent="0.25">
      <c r="F92" s="181" t="s">
        <v>83</v>
      </c>
      <c r="G92" s="177"/>
      <c r="H92" s="177"/>
    </row>
    <row r="93" spans="6:16" ht="15.75" customHeight="1" x14ac:dyDescent="0.25">
      <c r="F93" s="182" t="s">
        <v>85</v>
      </c>
      <c r="G93" s="157"/>
      <c r="H93" s="157"/>
      <c r="J93" s="183" t="s">
        <v>85</v>
      </c>
      <c r="K93" s="160"/>
      <c r="L93" s="160"/>
    </row>
    <row r="94" spans="6:16" ht="15.75" customHeight="1" x14ac:dyDescent="0.2"/>
    <row r="95" spans="6:16" ht="15.75" customHeight="1" x14ac:dyDescent="0.25">
      <c r="F95" s="184" t="s">
        <v>42</v>
      </c>
      <c r="G95" s="163"/>
      <c r="H95" s="163"/>
      <c r="J95" s="185" t="s">
        <v>43</v>
      </c>
      <c r="K95" s="160"/>
      <c r="L95" s="160"/>
    </row>
    <row r="96" spans="6:16" ht="15.75" customHeight="1" x14ac:dyDescent="0.25">
      <c r="F96" s="69">
        <v>3.8</v>
      </c>
      <c r="G96" s="70">
        <v>3.8</v>
      </c>
      <c r="H96" s="71">
        <v>3.66</v>
      </c>
      <c r="J96" s="69">
        <v>3.65</v>
      </c>
      <c r="K96" s="70">
        <v>3.64</v>
      </c>
      <c r="L96" s="76">
        <v>3.71</v>
      </c>
      <c r="N96" s="68" t="s">
        <v>104</v>
      </c>
    </row>
    <row r="97" spans="6:16" ht="15.75" customHeight="1" x14ac:dyDescent="0.25">
      <c r="F97" s="72">
        <v>3.78</v>
      </c>
      <c r="G97" s="73">
        <v>3.65</v>
      </c>
      <c r="H97" s="74">
        <v>3.65</v>
      </c>
      <c r="J97" s="72">
        <v>3.72</v>
      </c>
      <c r="K97" s="72">
        <v>3.4</v>
      </c>
      <c r="L97" s="72">
        <v>3.68</v>
      </c>
      <c r="N97" s="68" t="s">
        <v>105</v>
      </c>
    </row>
    <row r="98" spans="6:16" ht="15.75" customHeight="1" x14ac:dyDescent="0.25">
      <c r="F98" s="72">
        <v>3.72</v>
      </c>
      <c r="G98" s="73">
        <v>3.55</v>
      </c>
      <c r="H98" s="72">
        <v>3.66</v>
      </c>
      <c r="J98" s="72">
        <v>3.76</v>
      </c>
      <c r="K98" s="72">
        <v>3.6</v>
      </c>
      <c r="L98" s="72">
        <v>3.7</v>
      </c>
    </row>
    <row r="99" spans="6:16" ht="15.75" customHeight="1" x14ac:dyDescent="0.25">
      <c r="F99" s="72">
        <v>3.71</v>
      </c>
      <c r="G99" s="73">
        <v>3.6</v>
      </c>
      <c r="H99" s="72">
        <v>3.62</v>
      </c>
      <c r="J99" s="72">
        <v>3.75</v>
      </c>
      <c r="K99" s="72">
        <v>3.4</v>
      </c>
      <c r="L99" s="72">
        <v>3.64</v>
      </c>
      <c r="N99" s="68">
        <f>AVERAGE(F96:F101,G101,G96,H96:H101)</f>
        <v>3.7</v>
      </c>
      <c r="P99" s="68">
        <f>AVERAGE(J96:J101,K96,K101,L96:L101)</f>
        <v>3.7</v>
      </c>
    </row>
    <row r="100" spans="6:16" ht="15.75" customHeight="1" x14ac:dyDescent="0.25">
      <c r="F100" s="72">
        <v>3.77</v>
      </c>
      <c r="G100" s="73">
        <v>3.6</v>
      </c>
      <c r="H100" s="75">
        <v>3.63</v>
      </c>
      <c r="J100" s="72">
        <v>3.73</v>
      </c>
      <c r="K100" s="77">
        <v>3.5</v>
      </c>
      <c r="L100" s="75">
        <v>3.72</v>
      </c>
    </row>
    <row r="101" spans="6:16" ht="15.75" customHeight="1" x14ac:dyDescent="0.25">
      <c r="F101" s="69">
        <v>3.72</v>
      </c>
      <c r="G101" s="70">
        <v>3.66</v>
      </c>
      <c r="H101" s="71">
        <v>3.62</v>
      </c>
      <c r="J101" s="69">
        <v>3.72</v>
      </c>
      <c r="K101" s="70">
        <v>3.68</v>
      </c>
      <c r="L101" s="71">
        <v>3.7</v>
      </c>
      <c r="N101" s="68">
        <f>_xlfn.VAR.S(H96:H101,G96,G101,F96:F101)</f>
        <v>4.399999999999989E-3</v>
      </c>
      <c r="P101" s="68">
        <f>_xlfn.VAR.S(J96:J101,K96,K101,L96:L101)</f>
        <v>1.4461538461538433E-3</v>
      </c>
    </row>
    <row r="102" spans="6:16" ht="15.75" customHeight="1" x14ac:dyDescent="0.25">
      <c r="F102" s="181" t="s">
        <v>83</v>
      </c>
      <c r="G102" s="177"/>
      <c r="H102" s="177"/>
    </row>
    <row r="103" spans="6:16" ht="15.75" customHeight="1" x14ac:dyDescent="0.25">
      <c r="F103" s="182" t="s">
        <v>84</v>
      </c>
      <c r="G103" s="157"/>
      <c r="H103" s="157"/>
      <c r="J103" s="183" t="s">
        <v>84</v>
      </c>
      <c r="K103" s="160"/>
      <c r="L103" s="160"/>
    </row>
    <row r="104" spans="6:16" ht="15.75" customHeight="1" x14ac:dyDescent="0.2"/>
    <row r="105" spans="6:16" ht="15.75" customHeight="1" x14ac:dyDescent="0.25">
      <c r="F105" s="184" t="s">
        <v>44</v>
      </c>
      <c r="G105" s="163"/>
      <c r="H105" s="163"/>
      <c r="J105" s="185" t="s">
        <v>45</v>
      </c>
      <c r="K105" s="160"/>
      <c r="L105" s="160"/>
    </row>
    <row r="106" spans="6:16" ht="15.75" customHeight="1" x14ac:dyDescent="0.25">
      <c r="F106" s="69">
        <v>3.68</v>
      </c>
      <c r="G106" s="70">
        <v>3.66</v>
      </c>
      <c r="H106" s="71">
        <v>3.67</v>
      </c>
      <c r="J106" s="69">
        <v>3.6</v>
      </c>
      <c r="K106" s="70">
        <v>3.63</v>
      </c>
      <c r="L106" s="71">
        <v>3.64</v>
      </c>
      <c r="N106" s="68" t="s">
        <v>106</v>
      </c>
    </row>
    <row r="107" spans="6:16" ht="15.75" customHeight="1" x14ac:dyDescent="0.25">
      <c r="F107" s="72">
        <v>3.62</v>
      </c>
      <c r="G107" s="73">
        <v>3.5</v>
      </c>
      <c r="H107" s="74">
        <v>3.65</v>
      </c>
      <c r="J107" s="72">
        <v>3.63</v>
      </c>
      <c r="K107" s="72">
        <v>3.5</v>
      </c>
      <c r="L107" s="72">
        <v>3.63</v>
      </c>
      <c r="N107" s="68" t="s">
        <v>107</v>
      </c>
    </row>
    <row r="108" spans="6:16" ht="15.75" customHeight="1" x14ac:dyDescent="0.25">
      <c r="F108" s="72">
        <v>3.62</v>
      </c>
      <c r="G108" s="73">
        <v>3.3</v>
      </c>
      <c r="H108" s="72">
        <v>3.69</v>
      </c>
      <c r="J108" s="72">
        <v>3.62</v>
      </c>
      <c r="K108" s="72">
        <v>3.5</v>
      </c>
      <c r="L108" s="72">
        <v>3.62</v>
      </c>
    </row>
    <row r="109" spans="6:16" ht="15.75" customHeight="1" x14ac:dyDescent="0.25">
      <c r="F109" s="72">
        <v>3.63</v>
      </c>
      <c r="G109" s="73">
        <v>3.5</v>
      </c>
      <c r="H109" s="72">
        <v>3.66</v>
      </c>
      <c r="J109" s="72">
        <v>3.61</v>
      </c>
      <c r="K109" s="72">
        <v>3.4</v>
      </c>
      <c r="L109" s="72">
        <v>3.6</v>
      </c>
      <c r="N109" s="68">
        <f>AVERAGE(F106:F111,G106,G111,H106:H111)</f>
        <v>3.6514285714285717</v>
      </c>
      <c r="P109" s="68">
        <f>AVERAGE(J106:J111,K106,K111,L106:L111)</f>
        <v>3.628571428571429</v>
      </c>
    </row>
    <row r="110" spans="6:16" ht="15.75" customHeight="1" x14ac:dyDescent="0.25">
      <c r="F110" s="72">
        <v>3.66</v>
      </c>
      <c r="G110" s="73">
        <v>3.5</v>
      </c>
      <c r="H110" s="75">
        <v>3.62</v>
      </c>
      <c r="J110" s="72">
        <v>3.63</v>
      </c>
      <c r="K110" s="72">
        <v>3.5</v>
      </c>
      <c r="L110" s="75">
        <v>3.6</v>
      </c>
    </row>
    <row r="111" spans="6:16" ht="15.75" customHeight="1" x14ac:dyDescent="0.25">
      <c r="F111" s="69">
        <v>3.66</v>
      </c>
      <c r="G111" s="70">
        <v>3.67</v>
      </c>
      <c r="H111" s="71">
        <v>3.63</v>
      </c>
      <c r="J111" s="69">
        <v>3.68</v>
      </c>
      <c r="K111" s="70">
        <v>3.68</v>
      </c>
      <c r="L111" s="71">
        <v>3.63</v>
      </c>
      <c r="N111" s="68">
        <f>_xlfn.VAR.S(F106:F111,G106,G111,H106:H111)</f>
        <v>5.5164835164835157E-4</v>
      </c>
      <c r="P111" s="68">
        <f>_xlfn.VAR.S(L106:L111,K106,K111,J106:J111)</f>
        <v>6.4395604395604551E-4</v>
      </c>
    </row>
    <row r="112" spans="6:16" ht="15.75" customHeight="1" x14ac:dyDescent="0.25">
      <c r="F112" s="181" t="s">
        <v>83</v>
      </c>
      <c r="G112" s="177"/>
      <c r="H112" s="177"/>
    </row>
    <row r="113" spans="4:12" ht="15.75" customHeight="1" x14ac:dyDescent="0.25">
      <c r="F113" s="182" t="s">
        <v>85</v>
      </c>
      <c r="G113" s="157"/>
      <c r="H113" s="157"/>
      <c r="J113" s="183" t="s">
        <v>85</v>
      </c>
      <c r="K113" s="160"/>
      <c r="L113" s="160"/>
    </row>
    <row r="114" spans="4:12" ht="15.75" customHeight="1" x14ac:dyDescent="0.2"/>
    <row r="115" spans="4:12" ht="15.75" customHeight="1" x14ac:dyDescent="0.2"/>
    <row r="116" spans="4:12" ht="15.75" customHeight="1" x14ac:dyDescent="0.25">
      <c r="D116" s="78"/>
    </row>
    <row r="117" spans="4:12" ht="15.75" customHeight="1" x14ac:dyDescent="0.2"/>
    <row r="118" spans="4:12" ht="15.75" customHeight="1" x14ac:dyDescent="0.2"/>
    <row r="119" spans="4:12" ht="15.75" customHeight="1" x14ac:dyDescent="0.2"/>
    <row r="120" spans="4:12" ht="15.75" customHeight="1" x14ac:dyDescent="0.2"/>
    <row r="121" spans="4:12" ht="15.75" customHeight="1" x14ac:dyDescent="0.2"/>
    <row r="122" spans="4:12" ht="15.75" customHeight="1" x14ac:dyDescent="0.2"/>
    <row r="123" spans="4:12" ht="15.75" customHeight="1" x14ac:dyDescent="0.2"/>
    <row r="124" spans="4:12" ht="15.75" customHeight="1" x14ac:dyDescent="0.2"/>
    <row r="125" spans="4:12" ht="15.75" customHeight="1" x14ac:dyDescent="0.2"/>
    <row r="126" spans="4:12" ht="15.75" customHeight="1" x14ac:dyDescent="0.2"/>
    <row r="127" spans="4:12" ht="15.75" customHeight="1" x14ac:dyDescent="0.2"/>
    <row r="128" spans="4:1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60">
    <mergeCell ref="F105:H105"/>
    <mergeCell ref="F112:H112"/>
    <mergeCell ref="F113:H113"/>
    <mergeCell ref="J113:L113"/>
    <mergeCell ref="F72:H72"/>
    <mergeCell ref="F73:H73"/>
    <mergeCell ref="J73:L73"/>
    <mergeCell ref="F75:H75"/>
    <mergeCell ref="J75:L75"/>
    <mergeCell ref="F62:H62"/>
    <mergeCell ref="F63:H63"/>
    <mergeCell ref="J63:L63"/>
    <mergeCell ref="F65:H65"/>
    <mergeCell ref="J65:L65"/>
    <mergeCell ref="F52:H52"/>
    <mergeCell ref="F53:H53"/>
    <mergeCell ref="J53:L53"/>
    <mergeCell ref="F55:H55"/>
    <mergeCell ref="J55:L55"/>
    <mergeCell ref="F42:H42"/>
    <mergeCell ref="F43:H43"/>
    <mergeCell ref="J43:L43"/>
    <mergeCell ref="F45:H45"/>
    <mergeCell ref="J45:L45"/>
    <mergeCell ref="F32:H32"/>
    <mergeCell ref="F33:H33"/>
    <mergeCell ref="J33:L33"/>
    <mergeCell ref="J35:L35"/>
    <mergeCell ref="F35:H35"/>
    <mergeCell ref="F22:H22"/>
    <mergeCell ref="J23:L23"/>
    <mergeCell ref="F23:H23"/>
    <mergeCell ref="F25:H25"/>
    <mergeCell ref="J25:L25"/>
    <mergeCell ref="F102:H102"/>
    <mergeCell ref="F103:H103"/>
    <mergeCell ref="J103:L103"/>
    <mergeCell ref="J105:L105"/>
    <mergeCell ref="B2:F2"/>
    <mergeCell ref="B5:D5"/>
    <mergeCell ref="F5:H5"/>
    <mergeCell ref="J5:L5"/>
    <mergeCell ref="B6:D6"/>
    <mergeCell ref="E7:E10"/>
    <mergeCell ref="F12:H12"/>
    <mergeCell ref="F13:H13"/>
    <mergeCell ref="J13:L13"/>
    <mergeCell ref="F15:H15"/>
    <mergeCell ref="J15:L15"/>
    <mergeCell ref="E17:E20"/>
    <mergeCell ref="F92:H92"/>
    <mergeCell ref="J93:L93"/>
    <mergeCell ref="F93:H93"/>
    <mergeCell ref="F95:H95"/>
    <mergeCell ref="J95:L95"/>
    <mergeCell ref="F82:H82"/>
    <mergeCell ref="F83:H83"/>
    <mergeCell ref="J83:L83"/>
    <mergeCell ref="F85:H85"/>
    <mergeCell ref="J85:L8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P68"/>
  <sheetViews>
    <sheetView topLeftCell="F4" workbookViewId="0">
      <selection activeCell="M18" sqref="M18"/>
    </sheetView>
  </sheetViews>
  <sheetFormatPr defaultColWidth="12.625" defaultRowHeight="15" customHeight="1" x14ac:dyDescent="0.2"/>
  <sheetData>
    <row r="2" spans="2:6" x14ac:dyDescent="0.25">
      <c r="B2" s="153" t="s">
        <v>108</v>
      </c>
      <c r="C2" s="154"/>
      <c r="D2" s="154"/>
      <c r="E2" s="155"/>
    </row>
    <row r="4" spans="2:6" ht="15" customHeight="1" x14ac:dyDescent="0.2">
      <c r="B4" s="167" t="s">
        <v>109</v>
      </c>
      <c r="C4" s="168"/>
      <c r="D4" s="168"/>
      <c r="E4" s="168"/>
      <c r="F4" s="169"/>
    </row>
    <row r="5" spans="2:6" ht="15" customHeight="1" x14ac:dyDescent="0.2">
      <c r="B5" s="170"/>
      <c r="C5" s="160"/>
      <c r="D5" s="160"/>
      <c r="E5" s="160"/>
      <c r="F5" s="171"/>
    </row>
    <row r="6" spans="2:6" ht="15" customHeight="1" x14ac:dyDescent="0.2">
      <c r="B6" s="170"/>
      <c r="C6" s="160"/>
      <c r="D6" s="160"/>
      <c r="E6" s="160"/>
      <c r="F6" s="171"/>
    </row>
    <row r="7" spans="2:6" ht="15" customHeight="1" x14ac:dyDescent="0.2">
      <c r="B7" s="170"/>
      <c r="C7" s="160"/>
      <c r="D7" s="160"/>
      <c r="E7" s="160"/>
      <c r="F7" s="171"/>
    </row>
    <row r="8" spans="2:6" ht="15" customHeight="1" x14ac:dyDescent="0.2">
      <c r="B8" s="170"/>
      <c r="C8" s="160"/>
      <c r="D8" s="160"/>
      <c r="E8" s="160"/>
      <c r="F8" s="171"/>
    </row>
    <row r="9" spans="2:6" ht="15" customHeight="1" x14ac:dyDescent="0.2">
      <c r="B9" s="170"/>
      <c r="C9" s="160"/>
      <c r="D9" s="160"/>
      <c r="E9" s="160"/>
      <c r="F9" s="171"/>
    </row>
    <row r="10" spans="2:6" ht="15" customHeight="1" x14ac:dyDescent="0.2">
      <c r="B10" s="170"/>
      <c r="C10" s="160"/>
      <c r="D10" s="160"/>
      <c r="E10" s="160"/>
      <c r="F10" s="171"/>
    </row>
    <row r="11" spans="2:6" ht="15" customHeight="1" x14ac:dyDescent="0.2">
      <c r="B11" s="170"/>
      <c r="C11" s="160"/>
      <c r="D11" s="160"/>
      <c r="E11" s="160"/>
      <c r="F11" s="171"/>
    </row>
    <row r="12" spans="2:6" ht="15" customHeight="1" x14ac:dyDescent="0.2">
      <c r="B12" s="170"/>
      <c r="C12" s="160"/>
      <c r="D12" s="160"/>
      <c r="E12" s="160"/>
      <c r="F12" s="171"/>
    </row>
    <row r="13" spans="2:6" ht="15" customHeight="1" x14ac:dyDescent="0.2">
      <c r="B13" s="170"/>
      <c r="C13" s="160"/>
      <c r="D13" s="160"/>
      <c r="E13" s="160"/>
      <c r="F13" s="171"/>
    </row>
    <row r="14" spans="2:6" ht="15" customHeight="1" x14ac:dyDescent="0.2">
      <c r="B14" s="172"/>
      <c r="C14" s="173"/>
      <c r="D14" s="173"/>
      <c r="E14" s="173"/>
      <c r="F14" s="174"/>
    </row>
    <row r="17" spans="2:16" x14ac:dyDescent="0.25">
      <c r="B17" s="25" t="s">
        <v>56</v>
      </c>
      <c r="D17" s="176" t="s">
        <v>57</v>
      </c>
      <c r="E17" s="177"/>
      <c r="F17" s="178"/>
      <c r="H17" s="176" t="s">
        <v>58</v>
      </c>
      <c r="I17" s="177"/>
      <c r="J17" s="178"/>
      <c r="L17" s="79" t="s">
        <v>110</v>
      </c>
      <c r="M17" s="79" t="s">
        <v>60</v>
      </c>
      <c r="N17" s="79" t="s">
        <v>61</v>
      </c>
      <c r="O17" s="79" t="s">
        <v>111</v>
      </c>
    </row>
    <row r="18" spans="2:16" x14ac:dyDescent="0.25">
      <c r="B18" s="34">
        <v>2</v>
      </c>
      <c r="L18" s="79" t="s">
        <v>112</v>
      </c>
      <c r="M18" s="80">
        <v>135.9</v>
      </c>
      <c r="N18" s="81">
        <v>132.6</v>
      </c>
      <c r="O18" s="81">
        <f t="shared" ref="O18:O19" si="0">M18-N18</f>
        <v>3.3000000000000114</v>
      </c>
      <c r="P18" s="68">
        <f t="shared" ref="P18:P19" si="1">O18/AVERAGE(M18:N18)*100</f>
        <v>2.4581005586592264</v>
      </c>
    </row>
    <row r="19" spans="2:16" x14ac:dyDescent="0.25">
      <c r="D19" s="82">
        <v>3.4</v>
      </c>
      <c r="E19" s="83">
        <v>3.6</v>
      </c>
      <c r="F19" s="84">
        <v>3.7</v>
      </c>
      <c r="G19" s="65"/>
      <c r="H19" s="82">
        <v>3.5</v>
      </c>
      <c r="I19" s="83">
        <v>3.5</v>
      </c>
      <c r="J19" s="84">
        <v>3.5</v>
      </c>
      <c r="L19" s="79" t="s">
        <v>113</v>
      </c>
      <c r="M19" s="85">
        <v>45.1</v>
      </c>
      <c r="N19" s="86">
        <v>45</v>
      </c>
      <c r="O19" s="87">
        <f t="shared" si="0"/>
        <v>0.10000000000000142</v>
      </c>
      <c r="P19" s="68">
        <f t="shared" si="1"/>
        <v>0.22197558268590772</v>
      </c>
    </row>
    <row r="20" spans="2:16" x14ac:dyDescent="0.25">
      <c r="D20" s="88">
        <v>3.5</v>
      </c>
      <c r="E20" s="88">
        <v>3.6</v>
      </c>
      <c r="F20" s="88">
        <v>3.6</v>
      </c>
      <c r="G20" s="65"/>
      <c r="H20" s="89">
        <v>3.6</v>
      </c>
      <c r="I20" s="88">
        <v>3.5</v>
      </c>
      <c r="J20" s="90">
        <v>3.5</v>
      </c>
      <c r="L20" s="79" t="s">
        <v>59</v>
      </c>
      <c r="M20" s="79"/>
      <c r="N20" s="79"/>
      <c r="O20" s="79"/>
    </row>
    <row r="21" spans="2:16" x14ac:dyDescent="0.25">
      <c r="D21" s="91">
        <v>3.5</v>
      </c>
      <c r="E21" s="91">
        <v>3.7</v>
      </c>
      <c r="F21" s="91">
        <v>3.7</v>
      </c>
      <c r="G21" s="65"/>
      <c r="H21" s="92">
        <v>3.6</v>
      </c>
      <c r="I21" s="91">
        <v>3.5</v>
      </c>
      <c r="J21" s="93">
        <v>3.5</v>
      </c>
      <c r="L21" s="79" t="s">
        <v>63</v>
      </c>
      <c r="M21" s="94">
        <f>AVERAGE(D19:F23)</f>
        <v>3.5533333333333337</v>
      </c>
      <c r="N21" s="95">
        <f>AVERAGE(H19:J23)</f>
        <v>3.5133333333333336</v>
      </c>
      <c r="O21" s="96">
        <f>M21-N21</f>
        <v>4.0000000000000036E-2</v>
      </c>
      <c r="P21" s="68">
        <f>O21/AVERAGE(M21:N21)*100</f>
        <v>1.1320754716981141</v>
      </c>
    </row>
    <row r="22" spans="2:16" x14ac:dyDescent="0.25">
      <c r="D22" s="97">
        <v>3.4</v>
      </c>
      <c r="E22" s="97">
        <v>3.5</v>
      </c>
      <c r="F22" s="97">
        <v>3.6</v>
      </c>
      <c r="G22" s="65"/>
      <c r="H22" s="98">
        <v>3.5</v>
      </c>
      <c r="I22" s="97">
        <v>3.5</v>
      </c>
      <c r="J22" s="99">
        <v>3.5</v>
      </c>
      <c r="L22" s="79" t="s">
        <v>64</v>
      </c>
      <c r="M22" s="100">
        <f>VAR(D19:F23)</f>
        <v>9.809523809523827E-3</v>
      </c>
      <c r="N22" s="101">
        <f>VAR(H19:J23)</f>
        <v>2.6666666666666718E-3</v>
      </c>
      <c r="O22" s="102" t="s">
        <v>114</v>
      </c>
    </row>
    <row r="23" spans="2:16" x14ac:dyDescent="0.25">
      <c r="D23" s="82">
        <v>3.5</v>
      </c>
      <c r="E23" s="83">
        <v>3.5</v>
      </c>
      <c r="F23" s="84">
        <v>3.5</v>
      </c>
      <c r="G23" s="65"/>
      <c r="H23" s="82">
        <v>3.6</v>
      </c>
      <c r="I23" s="83">
        <v>3.5</v>
      </c>
      <c r="J23" s="84">
        <v>3.4</v>
      </c>
      <c r="L23" s="79" t="s">
        <v>66</v>
      </c>
      <c r="M23" s="103">
        <f t="shared" ref="M23:N23" si="2">SQRT(M22)/M21*100</f>
        <v>2.7873275850057011</v>
      </c>
      <c r="N23" s="104">
        <f t="shared" si="2"/>
        <v>1.4698229017864972</v>
      </c>
      <c r="O23" s="105" t="s">
        <v>114</v>
      </c>
    </row>
    <row r="26" spans="2:16" x14ac:dyDescent="0.25">
      <c r="B26" s="25" t="s">
        <v>56</v>
      </c>
      <c r="D26" s="176" t="s">
        <v>57</v>
      </c>
      <c r="E26" s="177"/>
      <c r="F26" s="178"/>
      <c r="H26" s="176" t="s">
        <v>58</v>
      </c>
      <c r="I26" s="177"/>
      <c r="J26" s="178"/>
      <c r="L26" s="79" t="s">
        <v>110</v>
      </c>
      <c r="M26" s="79" t="s">
        <v>60</v>
      </c>
      <c r="N26" s="79" t="s">
        <v>61</v>
      </c>
      <c r="O26" s="79" t="s">
        <v>111</v>
      </c>
    </row>
    <row r="27" spans="2:16" x14ac:dyDescent="0.25">
      <c r="B27" s="34">
        <v>3</v>
      </c>
      <c r="L27" s="79" t="s">
        <v>112</v>
      </c>
      <c r="M27" s="80">
        <v>119</v>
      </c>
      <c r="N27" s="81">
        <v>117.2</v>
      </c>
      <c r="O27" s="81">
        <f t="shared" ref="O27:O28" si="3">M27-N27</f>
        <v>1.7999999999999972</v>
      </c>
      <c r="P27" s="68">
        <f t="shared" ref="P27:P28" si="4">O27/AVERAGE(M27:N27)*100</f>
        <v>1.5241320914479231</v>
      </c>
    </row>
    <row r="28" spans="2:16" x14ac:dyDescent="0.25">
      <c r="D28" s="82">
        <v>3.7</v>
      </c>
      <c r="E28" s="83">
        <v>3.7</v>
      </c>
      <c r="F28" s="84">
        <v>3.5</v>
      </c>
      <c r="G28" s="65"/>
      <c r="H28" s="82">
        <v>3.6</v>
      </c>
      <c r="I28" s="83">
        <v>3.5</v>
      </c>
      <c r="J28" s="84">
        <v>3.5</v>
      </c>
      <c r="L28" s="79" t="s">
        <v>113</v>
      </c>
      <c r="M28" s="85">
        <v>44.9</v>
      </c>
      <c r="N28" s="86">
        <v>45</v>
      </c>
      <c r="O28" s="87">
        <f t="shared" si="3"/>
        <v>-0.10000000000000142</v>
      </c>
      <c r="P28" s="68">
        <f t="shared" si="4"/>
        <v>-0.22246941045606544</v>
      </c>
    </row>
    <row r="29" spans="2:16" x14ac:dyDescent="0.25">
      <c r="D29" s="88">
        <v>3.7</v>
      </c>
      <c r="E29" s="88">
        <v>3.8</v>
      </c>
      <c r="F29" s="88">
        <v>3.6</v>
      </c>
      <c r="G29" s="65"/>
      <c r="H29" s="89">
        <v>3.6</v>
      </c>
      <c r="I29" s="88">
        <v>3.6</v>
      </c>
      <c r="J29" s="90">
        <v>3.5</v>
      </c>
      <c r="L29" s="79" t="s">
        <v>59</v>
      </c>
      <c r="M29" s="79"/>
      <c r="N29" s="79"/>
      <c r="O29" s="79"/>
    </row>
    <row r="30" spans="2:16" x14ac:dyDescent="0.25">
      <c r="D30" s="91">
        <v>3.6</v>
      </c>
      <c r="E30" s="91">
        <v>3.6</v>
      </c>
      <c r="F30" s="91">
        <v>3.6</v>
      </c>
      <c r="G30" s="65"/>
      <c r="H30" s="92">
        <v>3.6</v>
      </c>
      <c r="I30" s="91">
        <v>3.6</v>
      </c>
      <c r="J30" s="93">
        <v>3.5</v>
      </c>
      <c r="L30" s="79" t="s">
        <v>63</v>
      </c>
      <c r="M30" s="94">
        <f>AVERAGE(D28:F32)</f>
        <v>3.6166666666666671</v>
      </c>
      <c r="N30" s="95">
        <f>AVERAGE(H28:J32)</f>
        <v>3.54</v>
      </c>
      <c r="O30" s="96">
        <f>M30-N30</f>
        <v>7.6666666666667105E-2</v>
      </c>
      <c r="P30" s="68">
        <f>O30/AVERAGE(M30:N30)*100</f>
        <v>2.1425244527247442</v>
      </c>
    </row>
    <row r="31" spans="2:16" x14ac:dyDescent="0.25">
      <c r="D31" s="97">
        <v>3.5</v>
      </c>
      <c r="E31" s="97">
        <v>3.6</v>
      </c>
      <c r="F31" s="97">
        <v>3.5</v>
      </c>
      <c r="G31" s="65"/>
      <c r="H31" s="98">
        <v>3.6</v>
      </c>
      <c r="I31" s="97">
        <v>3.5</v>
      </c>
      <c r="J31" s="99">
        <v>3.5</v>
      </c>
      <c r="L31" s="79" t="s">
        <v>64</v>
      </c>
      <c r="M31" s="100">
        <f>VAR(D28:F32)</f>
        <v>8.7878787878787907E-3</v>
      </c>
      <c r="N31" s="101">
        <f>VAR(H28:J32)</f>
        <v>2.5714285714285761E-3</v>
      </c>
      <c r="O31" s="102" t="s">
        <v>114</v>
      </c>
    </row>
    <row r="32" spans="2:16" x14ac:dyDescent="0.25">
      <c r="D32" s="106" t="s">
        <v>115</v>
      </c>
      <c r="E32" s="107" t="s">
        <v>116</v>
      </c>
      <c r="F32" s="108" t="s">
        <v>116</v>
      </c>
      <c r="G32" s="65"/>
      <c r="H32" s="82">
        <v>3.5</v>
      </c>
      <c r="I32" s="83">
        <v>3.5</v>
      </c>
      <c r="J32" s="84">
        <v>3.5</v>
      </c>
      <c r="L32" s="79" t="s">
        <v>66</v>
      </c>
      <c r="M32" s="103">
        <f t="shared" ref="M32:N32" si="5">SQRT(M31)/M30*100</f>
        <v>2.5919913361136189</v>
      </c>
      <c r="N32" s="104">
        <f t="shared" si="5"/>
        <v>1.4324648385229108</v>
      </c>
      <c r="O32" s="105" t="s">
        <v>114</v>
      </c>
    </row>
    <row r="35" spans="2:16" x14ac:dyDescent="0.25">
      <c r="B35" s="25" t="s">
        <v>56</v>
      </c>
      <c r="D35" s="176" t="s">
        <v>57</v>
      </c>
      <c r="E35" s="177"/>
      <c r="F35" s="178"/>
      <c r="H35" s="176" t="s">
        <v>58</v>
      </c>
      <c r="I35" s="177"/>
      <c r="J35" s="178"/>
      <c r="L35" s="79" t="s">
        <v>110</v>
      </c>
      <c r="M35" s="79" t="s">
        <v>60</v>
      </c>
      <c r="N35" s="79" t="s">
        <v>61</v>
      </c>
      <c r="O35" s="79" t="s">
        <v>111</v>
      </c>
    </row>
    <row r="36" spans="2:16" x14ac:dyDescent="0.25">
      <c r="B36" s="34">
        <v>4</v>
      </c>
      <c r="L36" s="79" t="s">
        <v>112</v>
      </c>
      <c r="M36" s="80">
        <v>133.4</v>
      </c>
      <c r="N36" s="81">
        <v>130.4</v>
      </c>
      <c r="O36" s="81">
        <f t="shared" ref="O36:O37" si="6">M36-N36</f>
        <v>3</v>
      </c>
      <c r="P36" s="68">
        <f t="shared" ref="P36:P37" si="7">O36/AVERAGE(M36:N36)*100</f>
        <v>2.2744503411675514</v>
      </c>
    </row>
    <row r="37" spans="2:16" x14ac:dyDescent="0.25">
      <c r="D37" s="82">
        <v>3.5</v>
      </c>
      <c r="E37" s="83">
        <v>3.5</v>
      </c>
      <c r="F37" s="84">
        <v>3.6</v>
      </c>
      <c r="G37" s="65"/>
      <c r="H37" s="82">
        <v>3.4</v>
      </c>
      <c r="I37" s="83">
        <v>3.5</v>
      </c>
      <c r="J37" s="84">
        <v>3.6</v>
      </c>
      <c r="L37" s="79" t="s">
        <v>113</v>
      </c>
      <c r="M37" s="85">
        <v>44.9</v>
      </c>
      <c r="N37" s="86">
        <v>45</v>
      </c>
      <c r="O37" s="87">
        <f t="shared" si="6"/>
        <v>-0.10000000000000142</v>
      </c>
      <c r="P37" s="68">
        <f t="shared" si="7"/>
        <v>-0.22246941045606544</v>
      </c>
    </row>
    <row r="38" spans="2:16" x14ac:dyDescent="0.25">
      <c r="D38" s="88">
        <v>3.6</v>
      </c>
      <c r="E38" s="88">
        <v>3.6</v>
      </c>
      <c r="F38" s="88">
        <v>3.6</v>
      </c>
      <c r="G38" s="65"/>
      <c r="H38" s="89">
        <v>3.4</v>
      </c>
      <c r="I38" s="88">
        <v>3.4</v>
      </c>
      <c r="J38" s="90">
        <v>3.5</v>
      </c>
      <c r="L38" s="79" t="s">
        <v>59</v>
      </c>
      <c r="M38" s="79"/>
      <c r="N38" s="79"/>
      <c r="O38" s="79"/>
    </row>
    <row r="39" spans="2:16" x14ac:dyDescent="0.25">
      <c r="D39" s="91">
        <v>3.3</v>
      </c>
      <c r="E39" s="91">
        <v>3.6</v>
      </c>
      <c r="F39" s="91">
        <v>3.6</v>
      </c>
      <c r="G39" s="65"/>
      <c r="H39" s="92">
        <v>3.5</v>
      </c>
      <c r="I39" s="91">
        <v>3.5</v>
      </c>
      <c r="J39" s="93">
        <v>3.5</v>
      </c>
      <c r="L39" s="79" t="s">
        <v>63</v>
      </c>
      <c r="M39" s="94">
        <f>AVERAGE(D37:F41)</f>
        <v>3.5666666666666678</v>
      </c>
      <c r="N39" s="95">
        <f>AVERAGE(H37:J41)</f>
        <v>3.4933333333333332</v>
      </c>
      <c r="O39" s="96">
        <f>M39-N39</f>
        <v>7.3333333333334583E-2</v>
      </c>
      <c r="P39" s="68">
        <f>O39/AVERAGE(M39:N39)*100</f>
        <v>2.0774315391879483</v>
      </c>
    </row>
    <row r="40" spans="2:16" x14ac:dyDescent="0.25">
      <c r="D40" s="97">
        <v>3.5</v>
      </c>
      <c r="E40" s="97">
        <v>3.6</v>
      </c>
      <c r="F40" s="97">
        <v>3.7</v>
      </c>
      <c r="G40" s="65"/>
      <c r="H40" s="98">
        <v>3.6</v>
      </c>
      <c r="I40" s="97">
        <v>3.5</v>
      </c>
      <c r="J40" s="99">
        <v>3.4</v>
      </c>
      <c r="L40" s="79" t="s">
        <v>64</v>
      </c>
      <c r="M40" s="100">
        <f>VAR(D37:F41)</f>
        <v>9.523809523809542E-3</v>
      </c>
      <c r="N40" s="101">
        <f>VAR(H37:J41)</f>
        <v>4.9523809523809598E-3</v>
      </c>
      <c r="O40" s="102" t="s">
        <v>114</v>
      </c>
    </row>
    <row r="41" spans="2:16" x14ac:dyDescent="0.25">
      <c r="D41" s="82">
        <v>3.5</v>
      </c>
      <c r="E41" s="83">
        <v>3.6</v>
      </c>
      <c r="F41" s="84">
        <v>3.7</v>
      </c>
      <c r="G41" s="65"/>
      <c r="H41" s="82">
        <v>3.6</v>
      </c>
      <c r="I41" s="83">
        <v>3.5</v>
      </c>
      <c r="J41" s="84">
        <v>3.5</v>
      </c>
      <c r="L41" s="79" t="s">
        <v>66</v>
      </c>
      <c r="M41" s="103">
        <f t="shared" ref="M41:N41" si="8">SQRT(M40)/M39*100</f>
        <v>2.7361684288276651</v>
      </c>
      <c r="N41" s="104">
        <f t="shared" si="8"/>
        <v>2.0144987134036185</v>
      </c>
      <c r="O41" s="105" t="s">
        <v>114</v>
      </c>
    </row>
    <row r="44" spans="2:16" x14ac:dyDescent="0.25">
      <c r="B44" s="25" t="s">
        <v>56</v>
      </c>
      <c r="D44" s="176" t="s">
        <v>57</v>
      </c>
      <c r="E44" s="177"/>
      <c r="F44" s="178"/>
      <c r="H44" s="176" t="s">
        <v>58</v>
      </c>
      <c r="I44" s="177"/>
      <c r="J44" s="178"/>
      <c r="L44" s="79" t="s">
        <v>110</v>
      </c>
      <c r="M44" s="79" t="s">
        <v>60</v>
      </c>
      <c r="N44" s="79" t="s">
        <v>61</v>
      </c>
      <c r="O44" s="79" t="s">
        <v>111</v>
      </c>
    </row>
    <row r="45" spans="2:16" x14ac:dyDescent="0.25">
      <c r="B45" s="34">
        <v>5</v>
      </c>
      <c r="L45" s="79" t="s">
        <v>112</v>
      </c>
      <c r="M45" s="80">
        <v>127.1</v>
      </c>
      <c r="N45" s="81">
        <v>125.7</v>
      </c>
      <c r="O45" s="81">
        <f t="shared" ref="O45:O46" si="9">M45-N45</f>
        <v>1.3999999999999915</v>
      </c>
      <c r="P45" s="68">
        <f t="shared" ref="P45:P46" si="10">O45/AVERAGE(M45:N45)*100</f>
        <v>1.107594936708854</v>
      </c>
    </row>
    <row r="46" spans="2:16" x14ac:dyDescent="0.25">
      <c r="D46" s="82">
        <v>3.6</v>
      </c>
      <c r="E46" s="83">
        <v>3.6</v>
      </c>
      <c r="F46" s="84">
        <v>3.5</v>
      </c>
      <c r="G46" s="65"/>
      <c r="H46" s="82">
        <v>3.5</v>
      </c>
      <c r="I46" s="83">
        <v>3.5</v>
      </c>
      <c r="J46" s="84">
        <v>3.5</v>
      </c>
      <c r="L46" s="79" t="s">
        <v>113</v>
      </c>
      <c r="M46" s="109">
        <v>44.9</v>
      </c>
      <c r="N46" s="110">
        <v>45</v>
      </c>
      <c r="O46" s="87">
        <f t="shared" si="9"/>
        <v>-0.10000000000000142</v>
      </c>
      <c r="P46" s="68">
        <f t="shared" si="10"/>
        <v>-0.22246941045606544</v>
      </c>
    </row>
    <row r="47" spans="2:16" x14ac:dyDescent="0.25">
      <c r="D47" s="88">
        <v>3.6</v>
      </c>
      <c r="E47" s="88">
        <v>3.5</v>
      </c>
      <c r="F47" s="88">
        <v>3.5</v>
      </c>
      <c r="G47" s="65"/>
      <c r="H47" s="89">
        <v>3.5</v>
      </c>
      <c r="I47" s="88">
        <v>3.5</v>
      </c>
      <c r="J47" s="90">
        <v>3.5</v>
      </c>
      <c r="L47" s="79" t="s">
        <v>59</v>
      </c>
      <c r="M47" s="79"/>
      <c r="N47" s="79"/>
      <c r="O47" s="79"/>
    </row>
    <row r="48" spans="2:16" x14ac:dyDescent="0.25">
      <c r="D48" s="91">
        <v>3.7</v>
      </c>
      <c r="E48" s="91">
        <v>3.6</v>
      </c>
      <c r="F48" s="91">
        <v>3.5</v>
      </c>
      <c r="G48" s="65"/>
      <c r="H48" s="92">
        <v>3.6</v>
      </c>
      <c r="I48" s="91">
        <v>3.5</v>
      </c>
      <c r="J48" s="93">
        <v>3.5</v>
      </c>
      <c r="L48" s="79" t="s">
        <v>63</v>
      </c>
      <c r="M48" s="94">
        <f>AVERAGE(D46:F50)</f>
        <v>3.58</v>
      </c>
      <c r="N48" s="95">
        <f>AVERAGE(H46:J50)</f>
        <v>3.5266666666666668</v>
      </c>
      <c r="O48" s="96">
        <f>M48-N48</f>
        <v>5.3333333333333233E-2</v>
      </c>
      <c r="P48" s="68">
        <f>O48/AVERAGE(M48:N48)*100</f>
        <v>1.500938086303937</v>
      </c>
    </row>
    <row r="49" spans="2:16" x14ac:dyDescent="0.25">
      <c r="D49" s="97">
        <v>3.7</v>
      </c>
      <c r="E49" s="97">
        <v>3.6</v>
      </c>
      <c r="F49" s="97">
        <v>3.6</v>
      </c>
      <c r="G49" s="65"/>
      <c r="H49" s="98">
        <v>3.5</v>
      </c>
      <c r="I49" s="97">
        <v>3.6</v>
      </c>
      <c r="J49" s="99">
        <v>3.6</v>
      </c>
      <c r="L49" s="79" t="s">
        <v>64</v>
      </c>
      <c r="M49" s="100">
        <f>VAR(D46:F50)</f>
        <v>6.0000000000000105E-3</v>
      </c>
      <c r="N49" s="101">
        <f>VAR(H46:J50)</f>
        <v>2.0952380952380992E-3</v>
      </c>
      <c r="O49" s="102" t="s">
        <v>114</v>
      </c>
    </row>
    <row r="50" spans="2:16" x14ac:dyDescent="0.25">
      <c r="D50" s="82">
        <v>3.7</v>
      </c>
      <c r="E50" s="83">
        <v>3.5</v>
      </c>
      <c r="F50" s="84">
        <v>3.5</v>
      </c>
      <c r="G50" s="65"/>
      <c r="H50" s="82">
        <v>3.5</v>
      </c>
      <c r="I50" s="83">
        <v>3.5</v>
      </c>
      <c r="J50" s="84">
        <v>3.6</v>
      </c>
      <c r="L50" s="79" t="s">
        <v>66</v>
      </c>
      <c r="M50" s="103">
        <f t="shared" ref="M50:N50" si="11">SQRT(M49)/M48*100</f>
        <v>2.1636778470432514</v>
      </c>
      <c r="N50" s="104">
        <f t="shared" si="11"/>
        <v>1.297933010067289</v>
      </c>
      <c r="O50" s="105" t="s">
        <v>114</v>
      </c>
    </row>
    <row r="53" spans="2:16" x14ac:dyDescent="0.25">
      <c r="B53" s="25" t="s">
        <v>56</v>
      </c>
      <c r="D53" s="176" t="s">
        <v>57</v>
      </c>
      <c r="E53" s="177"/>
      <c r="F53" s="178"/>
      <c r="H53" s="176" t="s">
        <v>58</v>
      </c>
      <c r="I53" s="177"/>
      <c r="J53" s="178"/>
      <c r="L53" s="79" t="s">
        <v>110</v>
      </c>
      <c r="M53" s="79" t="s">
        <v>60</v>
      </c>
      <c r="N53" s="79" t="s">
        <v>61</v>
      </c>
      <c r="O53" s="79" t="s">
        <v>111</v>
      </c>
    </row>
    <row r="54" spans="2:16" x14ac:dyDescent="0.25">
      <c r="B54" s="34">
        <v>7</v>
      </c>
      <c r="L54" s="79" t="s">
        <v>112</v>
      </c>
      <c r="M54" s="80">
        <v>124.3</v>
      </c>
      <c r="N54" s="81">
        <v>123.2</v>
      </c>
      <c r="O54" s="81">
        <f t="shared" ref="O54:O55" si="12">M54-N54</f>
        <v>1.0999999999999943</v>
      </c>
      <c r="P54" s="68">
        <f t="shared" ref="P54:P55" si="13">O54/AVERAGE(M54:N54)*100</f>
        <v>0.8888888888888844</v>
      </c>
    </row>
    <row r="55" spans="2:16" x14ac:dyDescent="0.25">
      <c r="D55" s="82">
        <v>3.5</v>
      </c>
      <c r="E55" s="83">
        <v>3.5</v>
      </c>
      <c r="F55" s="84">
        <v>3.5</v>
      </c>
      <c r="G55" s="65"/>
      <c r="H55" s="82">
        <v>3.5</v>
      </c>
      <c r="I55" s="83">
        <v>3.5</v>
      </c>
      <c r="J55" s="84">
        <v>3.5</v>
      </c>
      <c r="L55" s="79" t="s">
        <v>113</v>
      </c>
      <c r="M55" s="85">
        <v>45</v>
      </c>
      <c r="N55" s="86">
        <v>45</v>
      </c>
      <c r="O55" s="87">
        <f t="shared" si="12"/>
        <v>0</v>
      </c>
      <c r="P55" s="68">
        <f t="shared" si="13"/>
        <v>0</v>
      </c>
    </row>
    <row r="56" spans="2:16" x14ac:dyDescent="0.25">
      <c r="D56" s="88">
        <v>3.5</v>
      </c>
      <c r="E56" s="88">
        <v>3.5</v>
      </c>
      <c r="F56" s="88">
        <v>3.5</v>
      </c>
      <c r="G56" s="65"/>
      <c r="H56" s="89">
        <v>3.4</v>
      </c>
      <c r="I56" s="88">
        <v>3.5</v>
      </c>
      <c r="J56" s="90">
        <v>3.5</v>
      </c>
      <c r="L56" s="79" t="s">
        <v>59</v>
      </c>
      <c r="M56" s="79"/>
      <c r="N56" s="79"/>
      <c r="O56" s="79"/>
    </row>
    <row r="57" spans="2:16" x14ac:dyDescent="0.25">
      <c r="D57" s="91">
        <v>3.6</v>
      </c>
      <c r="E57" s="91">
        <v>3.5</v>
      </c>
      <c r="F57" s="91">
        <v>3.5</v>
      </c>
      <c r="G57" s="65"/>
      <c r="H57" s="92">
        <v>3.5</v>
      </c>
      <c r="I57" s="91">
        <v>3.5</v>
      </c>
      <c r="J57" s="93">
        <v>3.5</v>
      </c>
      <c r="L57" s="79" t="s">
        <v>63</v>
      </c>
      <c r="M57" s="94">
        <f>AVERAGE(D55:F59)</f>
        <v>3.5200000000000005</v>
      </c>
      <c r="N57" s="95">
        <f>AVERAGE(H55:J59)</f>
        <v>3.5</v>
      </c>
      <c r="O57" s="96">
        <f>M57-N57</f>
        <v>2.0000000000000462E-2</v>
      </c>
      <c r="P57" s="68">
        <f>O57/AVERAGE(M57:N57)*100</f>
        <v>0.56980056980058291</v>
      </c>
    </row>
    <row r="58" spans="2:16" x14ac:dyDescent="0.25">
      <c r="D58" s="97">
        <v>3.6</v>
      </c>
      <c r="E58" s="97">
        <v>3.5</v>
      </c>
      <c r="F58" s="97">
        <v>3.5</v>
      </c>
      <c r="G58" s="65"/>
      <c r="H58" s="98">
        <v>3.5</v>
      </c>
      <c r="I58" s="97">
        <v>3.5</v>
      </c>
      <c r="J58" s="99">
        <v>3.5</v>
      </c>
      <c r="L58" s="79" t="s">
        <v>64</v>
      </c>
      <c r="M58" s="100">
        <f>VAR(D55:F59)</f>
        <v>1.7142857142857172E-3</v>
      </c>
      <c r="N58" s="101">
        <f>VAR(H55:J59)</f>
        <v>1.4285714285714312E-3</v>
      </c>
      <c r="O58" s="102" t="s">
        <v>114</v>
      </c>
    </row>
    <row r="59" spans="2:16" x14ac:dyDescent="0.25">
      <c r="D59" s="82">
        <v>3.6</v>
      </c>
      <c r="E59" s="83">
        <v>3.5</v>
      </c>
      <c r="F59" s="84">
        <v>3.5</v>
      </c>
      <c r="G59" s="65"/>
      <c r="H59" s="82">
        <v>3.5</v>
      </c>
      <c r="I59" s="83">
        <v>3.5</v>
      </c>
      <c r="J59" s="84">
        <v>3.6</v>
      </c>
      <c r="L59" s="79" t="s">
        <v>66</v>
      </c>
      <c r="M59" s="103">
        <f t="shared" ref="M59:N59" si="14">SQRT(M58)/M57*100</f>
        <v>1.1762481125153774</v>
      </c>
      <c r="N59" s="104">
        <f t="shared" si="14"/>
        <v>1.0798984943120788</v>
      </c>
      <c r="O59" s="105" t="s">
        <v>114</v>
      </c>
    </row>
    <row r="62" spans="2:16" x14ac:dyDescent="0.25">
      <c r="B62" s="25" t="s">
        <v>56</v>
      </c>
      <c r="D62" s="176" t="s">
        <v>57</v>
      </c>
      <c r="E62" s="177"/>
      <c r="F62" s="178"/>
      <c r="H62" s="176" t="s">
        <v>58</v>
      </c>
      <c r="I62" s="177"/>
      <c r="J62" s="178"/>
      <c r="L62" s="79" t="s">
        <v>110</v>
      </c>
      <c r="M62" s="79" t="s">
        <v>60</v>
      </c>
      <c r="N62" s="79" t="s">
        <v>61</v>
      </c>
      <c r="O62" s="79" t="s">
        <v>111</v>
      </c>
    </row>
    <row r="63" spans="2:16" x14ac:dyDescent="0.25">
      <c r="B63" s="34">
        <v>10</v>
      </c>
      <c r="L63" s="79" t="s">
        <v>112</v>
      </c>
      <c r="M63" s="80">
        <v>106</v>
      </c>
      <c r="N63" s="81">
        <v>107.1</v>
      </c>
      <c r="O63" s="81">
        <f t="shared" ref="O63:O64" si="15">M63-N63</f>
        <v>-1.0999999999999943</v>
      </c>
      <c r="P63" s="68">
        <f t="shared" ref="P63:P64" si="16">O63/AVERAGE(M63:N63)*100</f>
        <v>-1.0323791647113978</v>
      </c>
    </row>
    <row r="64" spans="2:16" x14ac:dyDescent="0.25">
      <c r="D64" s="82">
        <v>3.4</v>
      </c>
      <c r="E64" s="83">
        <v>3.5</v>
      </c>
      <c r="F64" s="84">
        <v>3.5</v>
      </c>
      <c r="G64" s="65"/>
      <c r="H64" s="82">
        <v>3.5</v>
      </c>
      <c r="I64" s="83">
        <v>3.6</v>
      </c>
      <c r="J64" s="84">
        <v>3.4</v>
      </c>
      <c r="L64" s="79" t="s">
        <v>113</v>
      </c>
      <c r="M64" s="85">
        <v>45</v>
      </c>
      <c r="N64" s="86">
        <v>45</v>
      </c>
      <c r="O64" s="87">
        <f t="shared" si="15"/>
        <v>0</v>
      </c>
      <c r="P64" s="68">
        <f t="shared" si="16"/>
        <v>0</v>
      </c>
    </row>
    <row r="65" spans="4:16" x14ac:dyDescent="0.25">
      <c r="D65" s="88">
        <v>3.4</v>
      </c>
      <c r="E65" s="88">
        <v>3.5</v>
      </c>
      <c r="F65" s="88">
        <v>3.5</v>
      </c>
      <c r="G65" s="65"/>
      <c r="H65" s="89">
        <v>3.5</v>
      </c>
      <c r="I65" s="88">
        <v>3.6</v>
      </c>
      <c r="J65" s="90">
        <v>3.5</v>
      </c>
      <c r="L65" s="79" t="s">
        <v>59</v>
      </c>
      <c r="M65" s="79"/>
      <c r="N65" s="79"/>
      <c r="O65" s="79"/>
    </row>
    <row r="66" spans="4:16" x14ac:dyDescent="0.25">
      <c r="D66" s="91">
        <v>3.4</v>
      </c>
      <c r="E66" s="91">
        <v>3.5</v>
      </c>
      <c r="F66" s="91">
        <v>3.5</v>
      </c>
      <c r="G66" s="65"/>
      <c r="H66" s="92">
        <v>3.5</v>
      </c>
      <c r="I66" s="91">
        <v>3.7</v>
      </c>
      <c r="J66" s="93">
        <v>3.5</v>
      </c>
      <c r="L66" s="79" t="s">
        <v>63</v>
      </c>
      <c r="M66" s="94">
        <f>AVERAGE(D64:F68)</f>
        <v>3.48</v>
      </c>
      <c r="N66" s="95">
        <f>AVERAGE(H64:J68)</f>
        <v>3.5400000000000005</v>
      </c>
      <c r="O66" s="96">
        <f>M66-N66</f>
        <v>-6.0000000000000497E-2</v>
      </c>
      <c r="P66" s="68">
        <f>O66/AVERAGE(M66:N66)*100</f>
        <v>-1.7094017094017235</v>
      </c>
    </row>
    <row r="67" spans="4:16" x14ac:dyDescent="0.25">
      <c r="D67" s="97">
        <v>3.4</v>
      </c>
      <c r="E67" s="97">
        <v>3.6</v>
      </c>
      <c r="F67" s="97">
        <v>3.5</v>
      </c>
      <c r="G67" s="65"/>
      <c r="H67" s="98">
        <v>3.4</v>
      </c>
      <c r="I67" s="97">
        <v>3.7</v>
      </c>
      <c r="J67" s="99">
        <v>3.6</v>
      </c>
      <c r="L67" s="79" t="s">
        <v>64</v>
      </c>
      <c r="M67" s="100">
        <f>VAR(D64:F68)</f>
        <v>3.1428571428571478E-3</v>
      </c>
      <c r="N67" s="101">
        <f>VAR(H64:J68)</f>
        <v>9.7142857142857326E-3</v>
      </c>
      <c r="O67" s="102" t="s">
        <v>114</v>
      </c>
    </row>
    <row r="68" spans="4:16" x14ac:dyDescent="0.25">
      <c r="D68" s="82">
        <v>3.5</v>
      </c>
      <c r="E68" s="83">
        <v>3.5</v>
      </c>
      <c r="F68" s="84">
        <v>3.5</v>
      </c>
      <c r="G68" s="65"/>
      <c r="H68" s="82">
        <v>3.4</v>
      </c>
      <c r="I68" s="83">
        <v>3.6</v>
      </c>
      <c r="J68" s="84">
        <v>3.6</v>
      </c>
      <c r="L68" s="79" t="s">
        <v>66</v>
      </c>
      <c r="M68" s="103">
        <f t="shared" ref="M68:N68" si="17">SQRT(M67)/M66*100</f>
        <v>1.6109537660384725</v>
      </c>
      <c r="N68" s="104">
        <f t="shared" si="17"/>
        <v>2.7842111881614775</v>
      </c>
      <c r="O68" s="105" t="s">
        <v>114</v>
      </c>
    </row>
  </sheetData>
  <mergeCells count="14">
    <mergeCell ref="D62:F62"/>
    <mergeCell ref="H62:J62"/>
    <mergeCell ref="B2:E2"/>
    <mergeCell ref="B4:F14"/>
    <mergeCell ref="D17:F17"/>
    <mergeCell ref="H17:J17"/>
    <mergeCell ref="D26:F26"/>
    <mergeCell ref="H26:J26"/>
    <mergeCell ref="H35:J35"/>
    <mergeCell ref="D35:F35"/>
    <mergeCell ref="D44:F44"/>
    <mergeCell ref="H44:J44"/>
    <mergeCell ref="D53:F53"/>
    <mergeCell ref="H53:J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R69"/>
  <sheetViews>
    <sheetView workbookViewId="0"/>
  </sheetViews>
  <sheetFormatPr defaultColWidth="12.625" defaultRowHeight="15" customHeight="1" x14ac:dyDescent="0.2"/>
  <sheetData>
    <row r="2" spans="2:11" x14ac:dyDescent="0.25">
      <c r="B2" s="153" t="s">
        <v>117</v>
      </c>
      <c r="C2" s="154"/>
      <c r="D2" s="154"/>
      <c r="E2" s="155"/>
    </row>
    <row r="4" spans="2:11" ht="15" customHeight="1" x14ac:dyDescent="0.2">
      <c r="B4" s="167" t="s">
        <v>118</v>
      </c>
      <c r="C4" s="168"/>
      <c r="D4" s="168"/>
      <c r="E4" s="168"/>
      <c r="F4" s="168"/>
      <c r="G4" s="168"/>
      <c r="H4" s="168"/>
      <c r="I4" s="168"/>
      <c r="J4" s="168"/>
      <c r="K4" s="169"/>
    </row>
    <row r="5" spans="2:11" ht="15" customHeight="1" x14ac:dyDescent="0.2">
      <c r="B5" s="170"/>
      <c r="C5" s="160"/>
      <c r="D5" s="160"/>
      <c r="E5" s="160"/>
      <c r="F5" s="160"/>
      <c r="G5" s="160"/>
      <c r="H5" s="160"/>
      <c r="I5" s="160"/>
      <c r="J5" s="160"/>
      <c r="K5" s="171"/>
    </row>
    <row r="6" spans="2:11" ht="15" customHeight="1" x14ac:dyDescent="0.2">
      <c r="B6" s="170"/>
      <c r="C6" s="160"/>
      <c r="D6" s="160"/>
      <c r="E6" s="160"/>
      <c r="F6" s="160"/>
      <c r="G6" s="160"/>
      <c r="H6" s="160"/>
      <c r="I6" s="160"/>
      <c r="J6" s="160"/>
      <c r="K6" s="171"/>
    </row>
    <row r="7" spans="2:11" ht="15" customHeight="1" x14ac:dyDescent="0.2">
      <c r="B7" s="170"/>
      <c r="C7" s="160"/>
      <c r="D7" s="160"/>
      <c r="E7" s="160"/>
      <c r="F7" s="160"/>
      <c r="G7" s="160"/>
      <c r="H7" s="160"/>
      <c r="I7" s="160"/>
      <c r="J7" s="160"/>
      <c r="K7" s="171"/>
    </row>
    <row r="8" spans="2:11" ht="15" customHeight="1" x14ac:dyDescent="0.2">
      <c r="B8" s="170"/>
      <c r="C8" s="160"/>
      <c r="D8" s="160"/>
      <c r="E8" s="160"/>
      <c r="F8" s="160"/>
      <c r="G8" s="160"/>
      <c r="H8" s="160"/>
      <c r="I8" s="160"/>
      <c r="J8" s="160"/>
      <c r="K8" s="171"/>
    </row>
    <row r="9" spans="2:11" ht="15" customHeight="1" x14ac:dyDescent="0.2">
      <c r="B9" s="170"/>
      <c r="C9" s="160"/>
      <c r="D9" s="160"/>
      <c r="E9" s="160"/>
      <c r="F9" s="160"/>
      <c r="G9" s="160"/>
      <c r="H9" s="160"/>
      <c r="I9" s="160"/>
      <c r="J9" s="160"/>
      <c r="K9" s="171"/>
    </row>
    <row r="10" spans="2:11" ht="15" customHeight="1" x14ac:dyDescent="0.2">
      <c r="B10" s="170"/>
      <c r="C10" s="160"/>
      <c r="D10" s="160"/>
      <c r="E10" s="160"/>
      <c r="F10" s="160"/>
      <c r="G10" s="160"/>
      <c r="H10" s="160"/>
      <c r="I10" s="160"/>
      <c r="J10" s="160"/>
      <c r="K10" s="171"/>
    </row>
    <row r="11" spans="2:11" ht="15" customHeight="1" x14ac:dyDescent="0.2">
      <c r="B11" s="170"/>
      <c r="C11" s="160"/>
      <c r="D11" s="160"/>
      <c r="E11" s="160"/>
      <c r="F11" s="160"/>
      <c r="G11" s="160"/>
      <c r="H11" s="160"/>
      <c r="I11" s="160"/>
      <c r="J11" s="160"/>
      <c r="K11" s="171"/>
    </row>
    <row r="12" spans="2:11" ht="15" customHeight="1" x14ac:dyDescent="0.2">
      <c r="B12" s="170"/>
      <c r="C12" s="160"/>
      <c r="D12" s="160"/>
      <c r="E12" s="160"/>
      <c r="F12" s="160"/>
      <c r="G12" s="160"/>
      <c r="H12" s="160"/>
      <c r="I12" s="160"/>
      <c r="J12" s="160"/>
      <c r="K12" s="171"/>
    </row>
    <row r="13" spans="2:11" ht="15" customHeight="1" x14ac:dyDescent="0.2">
      <c r="B13" s="170"/>
      <c r="C13" s="160"/>
      <c r="D13" s="160"/>
      <c r="E13" s="160"/>
      <c r="F13" s="160"/>
      <c r="G13" s="160"/>
      <c r="H13" s="160"/>
      <c r="I13" s="160"/>
      <c r="J13" s="160"/>
      <c r="K13" s="171"/>
    </row>
    <row r="14" spans="2:11" ht="15" customHeight="1" x14ac:dyDescent="0.2">
      <c r="B14" s="172"/>
      <c r="C14" s="173"/>
      <c r="D14" s="173"/>
      <c r="E14" s="173"/>
      <c r="F14" s="173"/>
      <c r="G14" s="173"/>
      <c r="H14" s="173"/>
      <c r="I14" s="173"/>
      <c r="J14" s="173"/>
      <c r="K14" s="174"/>
    </row>
    <row r="17" spans="2:18" x14ac:dyDescent="0.25">
      <c r="B17" s="25" t="s">
        <v>56</v>
      </c>
      <c r="D17" s="176" t="s">
        <v>57</v>
      </c>
      <c r="E17" s="177"/>
      <c r="F17" s="178"/>
      <c r="H17" s="176" t="s">
        <v>58</v>
      </c>
      <c r="I17" s="177"/>
      <c r="J17" s="178"/>
      <c r="L17" s="79" t="s">
        <v>110</v>
      </c>
      <c r="M17" s="79" t="s">
        <v>60</v>
      </c>
      <c r="N17" s="79" t="s">
        <v>61</v>
      </c>
      <c r="O17" s="79" t="s">
        <v>111</v>
      </c>
      <c r="Q17" s="188" t="s">
        <v>119</v>
      </c>
      <c r="R17" s="178"/>
    </row>
    <row r="18" spans="2:18" x14ac:dyDescent="0.25">
      <c r="B18" s="34">
        <v>2</v>
      </c>
      <c r="L18" s="79" t="s">
        <v>112</v>
      </c>
      <c r="M18" s="111">
        <v>140.80000000000001</v>
      </c>
      <c r="N18" s="81">
        <v>133.6</v>
      </c>
      <c r="O18" s="81">
        <f t="shared" ref="O18:O19" si="0">M18-N18</f>
        <v>7.2000000000000171</v>
      </c>
      <c r="P18" s="68">
        <f t="shared" ref="P18:P19" si="1">O18/AVERAGE(M18:N18)*100</f>
        <v>5.24781341107873</v>
      </c>
      <c r="Q18" s="112" t="s">
        <v>60</v>
      </c>
      <c r="R18" s="112" t="s">
        <v>61</v>
      </c>
    </row>
    <row r="19" spans="2:18" x14ac:dyDescent="0.25">
      <c r="D19" s="82">
        <v>3.7</v>
      </c>
      <c r="E19" s="83">
        <v>3.6</v>
      </c>
      <c r="F19" s="84">
        <v>3.6</v>
      </c>
      <c r="G19" s="65"/>
      <c r="H19" s="82">
        <v>3.5</v>
      </c>
      <c r="I19" s="83">
        <v>3.5</v>
      </c>
      <c r="J19" s="84">
        <v>3.6</v>
      </c>
      <c r="L19" s="79" t="s">
        <v>113</v>
      </c>
      <c r="M19" s="85">
        <v>45.1</v>
      </c>
      <c r="N19" s="86">
        <v>45</v>
      </c>
      <c r="O19" s="87">
        <f t="shared" si="0"/>
        <v>0.10000000000000142</v>
      </c>
      <c r="P19" s="68">
        <f t="shared" si="1"/>
        <v>0.22197558268590772</v>
      </c>
      <c r="Q19" s="113">
        <v>13.2</v>
      </c>
      <c r="R19" s="114">
        <v>12.6</v>
      </c>
    </row>
    <row r="20" spans="2:18" x14ac:dyDescent="0.25">
      <c r="D20" s="88">
        <v>3.6</v>
      </c>
      <c r="E20" s="88">
        <v>3.6</v>
      </c>
      <c r="F20" s="88">
        <v>3.6</v>
      </c>
      <c r="G20" s="65"/>
      <c r="H20" s="89">
        <v>3.4</v>
      </c>
      <c r="I20" s="88">
        <v>3.5</v>
      </c>
      <c r="J20" s="90">
        <v>3.6</v>
      </c>
      <c r="L20" s="79" t="s">
        <v>59</v>
      </c>
      <c r="M20" s="79"/>
      <c r="N20" s="79"/>
      <c r="O20" s="79"/>
      <c r="Q20" s="115">
        <v>13.2</v>
      </c>
      <c r="R20" s="116">
        <v>12.6</v>
      </c>
    </row>
    <row r="21" spans="2:18" x14ac:dyDescent="0.25">
      <c r="D21" s="91">
        <v>3.7</v>
      </c>
      <c r="E21" s="91">
        <v>3.7</v>
      </c>
      <c r="F21" s="91">
        <v>3.7</v>
      </c>
      <c r="G21" s="65"/>
      <c r="H21" s="92">
        <v>3.5</v>
      </c>
      <c r="I21" s="91">
        <v>3.5</v>
      </c>
      <c r="J21" s="93">
        <v>3.6</v>
      </c>
      <c r="L21" s="79" t="s">
        <v>63</v>
      </c>
      <c r="M21" s="94">
        <f>AVERAGE(D19:F23)</f>
        <v>3.6533333333333347</v>
      </c>
      <c r="N21" s="95">
        <f>AVERAGE(H19:J23)</f>
        <v>3.5266666666666668</v>
      </c>
      <c r="O21" s="96">
        <f>M21-N21</f>
        <v>0.12666666666666782</v>
      </c>
      <c r="P21" s="68">
        <f>O21/AVERAGE(M21:N21)*100</f>
        <v>3.5283194057567626</v>
      </c>
      <c r="Q21" s="117">
        <v>13.1</v>
      </c>
      <c r="R21" s="118">
        <v>12.6</v>
      </c>
    </row>
    <row r="22" spans="2:18" x14ac:dyDescent="0.25">
      <c r="D22" s="97">
        <v>3.7</v>
      </c>
      <c r="E22" s="97">
        <v>3.7</v>
      </c>
      <c r="F22" s="97">
        <v>3.7</v>
      </c>
      <c r="G22" s="65"/>
      <c r="H22" s="98">
        <v>3.5</v>
      </c>
      <c r="I22" s="97">
        <v>3.5</v>
      </c>
      <c r="J22" s="99">
        <v>3.6</v>
      </c>
      <c r="L22" s="79" t="s">
        <v>64</v>
      </c>
      <c r="M22" s="100">
        <f>VAR(D19:F23)</f>
        <v>4.0952380952381023E-3</v>
      </c>
      <c r="N22" s="101">
        <f>VAR(H19:J23)</f>
        <v>3.5238095238095302E-3</v>
      </c>
      <c r="O22" s="102" t="s">
        <v>114</v>
      </c>
    </row>
    <row r="23" spans="2:18" x14ac:dyDescent="0.25">
      <c r="D23" s="82">
        <v>3.7</v>
      </c>
      <c r="E23" s="83">
        <v>3.7</v>
      </c>
      <c r="F23" s="84">
        <v>3.5</v>
      </c>
      <c r="G23" s="65"/>
      <c r="H23" s="82">
        <v>3.5</v>
      </c>
      <c r="I23" s="83">
        <v>3.5</v>
      </c>
      <c r="J23" s="84">
        <v>3.6</v>
      </c>
      <c r="L23" s="79" t="s">
        <v>66</v>
      </c>
      <c r="M23" s="103">
        <f t="shared" ref="M23:N23" si="2">SQRT(M22)/M21*100</f>
        <v>1.7516618798052503</v>
      </c>
      <c r="N23" s="104">
        <f t="shared" si="2"/>
        <v>1.6832235530378004</v>
      </c>
      <c r="O23" s="105" t="s">
        <v>114</v>
      </c>
    </row>
    <row r="26" spans="2:18" x14ac:dyDescent="0.25">
      <c r="B26" s="25" t="s">
        <v>56</v>
      </c>
      <c r="D26" s="176" t="s">
        <v>57</v>
      </c>
      <c r="E26" s="177"/>
      <c r="F26" s="178"/>
      <c r="H26" s="176" t="s">
        <v>58</v>
      </c>
      <c r="I26" s="177"/>
      <c r="J26" s="178"/>
      <c r="L26" s="79" t="s">
        <v>110</v>
      </c>
      <c r="M26" s="79" t="s">
        <v>60</v>
      </c>
      <c r="N26" s="79" t="s">
        <v>61</v>
      </c>
      <c r="O26" s="79" t="s">
        <v>111</v>
      </c>
      <c r="Q26" s="188" t="s">
        <v>119</v>
      </c>
      <c r="R26" s="178"/>
    </row>
    <row r="27" spans="2:18" x14ac:dyDescent="0.25">
      <c r="B27" s="34">
        <v>5</v>
      </c>
      <c r="L27" s="79" t="s">
        <v>112</v>
      </c>
      <c r="M27" s="80">
        <v>132.30000000000001</v>
      </c>
      <c r="N27" s="81">
        <v>126.2</v>
      </c>
      <c r="O27" s="81">
        <f t="shared" ref="O27:O28" si="3">M27-N27</f>
        <v>6.1000000000000085</v>
      </c>
      <c r="P27" s="68">
        <f t="shared" ref="P27:P28" si="4">O27/AVERAGE(M27:N27)*100</f>
        <v>4.7195357833655773</v>
      </c>
      <c r="Q27" s="112" t="s">
        <v>60</v>
      </c>
      <c r="R27" s="112" t="s">
        <v>61</v>
      </c>
    </row>
    <row r="28" spans="2:18" x14ac:dyDescent="0.25">
      <c r="D28" s="119">
        <v>3.7</v>
      </c>
      <c r="E28" s="120">
        <v>3.6</v>
      </c>
      <c r="F28" s="121">
        <v>3.6</v>
      </c>
      <c r="G28" s="65"/>
      <c r="H28" s="119">
        <v>3.6</v>
      </c>
      <c r="I28" s="120">
        <v>3.5</v>
      </c>
      <c r="J28" s="121">
        <v>3.5</v>
      </c>
      <c r="L28" s="79" t="s">
        <v>113</v>
      </c>
      <c r="M28" s="109">
        <v>44.9</v>
      </c>
      <c r="N28" s="110">
        <v>45</v>
      </c>
      <c r="O28" s="87">
        <f t="shared" si="3"/>
        <v>-0.10000000000000142</v>
      </c>
      <c r="P28" s="68">
        <f t="shared" si="4"/>
        <v>-0.22246941045606544</v>
      </c>
      <c r="Q28" s="113">
        <v>13.6</v>
      </c>
      <c r="R28" s="114">
        <v>12.8</v>
      </c>
    </row>
    <row r="29" spans="2:18" x14ac:dyDescent="0.25">
      <c r="D29" s="122">
        <v>3.7</v>
      </c>
      <c r="E29" s="123">
        <v>3.6</v>
      </c>
      <c r="F29" s="122">
        <v>3.6</v>
      </c>
      <c r="G29" s="65"/>
      <c r="H29" s="122">
        <v>3.6</v>
      </c>
      <c r="I29" s="123">
        <v>3.6</v>
      </c>
      <c r="J29" s="122">
        <v>3.6</v>
      </c>
      <c r="L29" s="79" t="s">
        <v>59</v>
      </c>
      <c r="M29" s="79"/>
      <c r="N29" s="79"/>
      <c r="O29" s="79"/>
      <c r="Q29" s="115">
        <v>13.6</v>
      </c>
      <c r="R29" s="116">
        <v>12.6</v>
      </c>
    </row>
    <row r="30" spans="2:18" x14ac:dyDescent="0.25">
      <c r="D30" s="122">
        <v>3.8</v>
      </c>
      <c r="E30" s="123">
        <v>3.7</v>
      </c>
      <c r="F30" s="122">
        <v>3.6</v>
      </c>
      <c r="G30" s="65"/>
      <c r="H30" s="122">
        <v>3.5</v>
      </c>
      <c r="I30" s="123">
        <v>3.5</v>
      </c>
      <c r="J30" s="122">
        <v>3.6</v>
      </c>
      <c r="L30" s="79" t="s">
        <v>63</v>
      </c>
      <c r="M30" s="94">
        <f>AVERAGE(D28:F32)</f>
        <v>3.660000000000001</v>
      </c>
      <c r="N30" s="95">
        <f>AVERAGE(H28:J32)</f>
        <v>3.54</v>
      </c>
      <c r="O30" s="96">
        <f>M30-N30</f>
        <v>0.12000000000000099</v>
      </c>
      <c r="P30" s="68">
        <f>O30/AVERAGE(M30:N30)*100</f>
        <v>3.3333333333333606</v>
      </c>
      <c r="Q30" s="117">
        <v>14</v>
      </c>
      <c r="R30" s="118">
        <v>12.5</v>
      </c>
    </row>
    <row r="31" spans="2:18" x14ac:dyDescent="0.25">
      <c r="D31" s="122">
        <v>3.8</v>
      </c>
      <c r="E31" s="123">
        <v>3.7</v>
      </c>
      <c r="F31" s="122">
        <v>3.6</v>
      </c>
      <c r="G31" s="65"/>
      <c r="H31" s="122">
        <v>3.5</v>
      </c>
      <c r="I31" s="123">
        <v>3.6</v>
      </c>
      <c r="J31" s="122">
        <v>3.5</v>
      </c>
      <c r="L31" s="79" t="s">
        <v>64</v>
      </c>
      <c r="M31" s="100">
        <f>VAR(D28:F32)</f>
        <v>5.4285714285714224E-3</v>
      </c>
      <c r="N31" s="101">
        <f>VAR(H28:J32)</f>
        <v>2.5714285714285765E-3</v>
      </c>
      <c r="O31" s="102" t="s">
        <v>114</v>
      </c>
    </row>
    <row r="32" spans="2:18" x14ac:dyDescent="0.25">
      <c r="D32" s="119">
        <v>3.7</v>
      </c>
      <c r="E32" s="120">
        <v>3.6</v>
      </c>
      <c r="F32" s="121">
        <v>3.6</v>
      </c>
      <c r="G32" s="65"/>
      <c r="H32" s="119">
        <v>3.5</v>
      </c>
      <c r="I32" s="120">
        <v>3.5</v>
      </c>
      <c r="J32" s="121">
        <v>3.5</v>
      </c>
      <c r="L32" s="79" t="s">
        <v>66</v>
      </c>
      <c r="M32" s="103">
        <f t="shared" ref="M32:N32" si="5">SQRT(M31)/M30*100</f>
        <v>2.01308305358745</v>
      </c>
      <c r="N32" s="104">
        <f t="shared" si="5"/>
        <v>1.4324648385229108</v>
      </c>
      <c r="O32" s="105" t="s">
        <v>114</v>
      </c>
    </row>
    <row r="35" spans="2:18" x14ac:dyDescent="0.25">
      <c r="B35" s="25" t="s">
        <v>56</v>
      </c>
      <c r="D35" s="176" t="s">
        <v>57</v>
      </c>
      <c r="E35" s="177"/>
      <c r="F35" s="178"/>
      <c r="H35" s="176" t="s">
        <v>58</v>
      </c>
      <c r="I35" s="177"/>
      <c r="J35" s="178"/>
      <c r="L35" s="79" t="s">
        <v>110</v>
      </c>
      <c r="M35" s="79" t="s">
        <v>60</v>
      </c>
      <c r="N35" s="79" t="s">
        <v>61</v>
      </c>
      <c r="O35" s="79" t="s">
        <v>111</v>
      </c>
      <c r="Q35" s="188" t="s">
        <v>119</v>
      </c>
      <c r="R35" s="178"/>
    </row>
    <row r="36" spans="2:18" x14ac:dyDescent="0.25">
      <c r="B36" s="34">
        <v>7</v>
      </c>
      <c r="L36" s="79" t="s">
        <v>112</v>
      </c>
      <c r="M36" s="80">
        <v>130.69999999999999</v>
      </c>
      <c r="N36" s="81">
        <v>123.9</v>
      </c>
      <c r="O36" s="81">
        <f t="shared" ref="O36:O37" si="6">M36-N36</f>
        <v>6.7999999999999829</v>
      </c>
      <c r="P36" s="68">
        <f t="shared" ref="P36:P37" si="7">O36/AVERAGE(M36:N36)*100</f>
        <v>5.3417124901806625</v>
      </c>
      <c r="Q36" s="112" t="s">
        <v>60</v>
      </c>
      <c r="R36" s="112" t="s">
        <v>61</v>
      </c>
    </row>
    <row r="37" spans="2:18" x14ac:dyDescent="0.25">
      <c r="D37" s="119">
        <v>3.7</v>
      </c>
      <c r="E37" s="120">
        <v>3.7</v>
      </c>
      <c r="F37" s="121">
        <v>3.7</v>
      </c>
      <c r="G37" s="65"/>
      <c r="H37" s="119">
        <v>3.5</v>
      </c>
      <c r="I37" s="120">
        <v>3.6</v>
      </c>
      <c r="J37" s="121">
        <v>3.6</v>
      </c>
      <c r="L37" s="79" t="s">
        <v>113</v>
      </c>
      <c r="M37" s="85">
        <v>45</v>
      </c>
      <c r="N37" s="86">
        <v>45</v>
      </c>
      <c r="O37" s="87">
        <f t="shared" si="6"/>
        <v>0</v>
      </c>
      <c r="P37" s="68">
        <f t="shared" si="7"/>
        <v>0</v>
      </c>
      <c r="Q37" s="113">
        <v>15.4</v>
      </c>
      <c r="R37" s="114">
        <v>12.9</v>
      </c>
    </row>
    <row r="38" spans="2:18" x14ac:dyDescent="0.25">
      <c r="D38" s="122">
        <v>3.6</v>
      </c>
      <c r="E38" s="123">
        <v>3.7</v>
      </c>
      <c r="F38" s="122">
        <v>3.7</v>
      </c>
      <c r="G38" s="65"/>
      <c r="H38" s="122">
        <v>3.5</v>
      </c>
      <c r="I38" s="123">
        <v>3.6</v>
      </c>
      <c r="J38" s="122">
        <v>3.6</v>
      </c>
      <c r="L38" s="79" t="s">
        <v>59</v>
      </c>
      <c r="M38" s="79"/>
      <c r="N38" s="79"/>
      <c r="O38" s="79"/>
      <c r="Q38" s="115">
        <v>15.3</v>
      </c>
      <c r="R38" s="116">
        <v>12.9</v>
      </c>
    </row>
    <row r="39" spans="2:18" x14ac:dyDescent="0.25">
      <c r="D39" s="122">
        <v>3.6</v>
      </c>
      <c r="E39" s="123">
        <v>3.6</v>
      </c>
      <c r="F39" s="122">
        <v>3.8</v>
      </c>
      <c r="G39" s="65"/>
      <c r="H39" s="122">
        <v>3.6</v>
      </c>
      <c r="I39" s="123">
        <v>3.5</v>
      </c>
      <c r="J39" s="122">
        <v>3.6</v>
      </c>
      <c r="L39" s="79" t="s">
        <v>63</v>
      </c>
      <c r="M39" s="94">
        <f>AVERAGE(D37:F41)</f>
        <v>3.6666666666666674</v>
      </c>
      <c r="N39" s="95">
        <f>AVERAGE(H37:J41)</f>
        <v>3.54</v>
      </c>
      <c r="O39" s="96">
        <f>M39-N39</f>
        <v>0.12666666666666737</v>
      </c>
      <c r="P39" s="68">
        <f>O39/AVERAGE(M39:N39)*100</f>
        <v>3.5152636447733774</v>
      </c>
      <c r="Q39" s="117">
        <v>15.1</v>
      </c>
      <c r="R39" s="118">
        <v>12.9</v>
      </c>
    </row>
    <row r="40" spans="2:18" x14ac:dyDescent="0.25">
      <c r="D40" s="122">
        <v>3.6</v>
      </c>
      <c r="E40" s="123">
        <v>3.6</v>
      </c>
      <c r="F40" s="122">
        <v>3.7</v>
      </c>
      <c r="G40" s="65"/>
      <c r="H40" s="122">
        <v>3.5</v>
      </c>
      <c r="I40" s="123">
        <v>3.5</v>
      </c>
      <c r="J40" s="122">
        <v>3.5</v>
      </c>
      <c r="L40" s="79" t="s">
        <v>64</v>
      </c>
      <c r="M40" s="100">
        <f>VAR(D37:F41)</f>
        <v>3.8095238095238078E-3</v>
      </c>
      <c r="N40" s="101">
        <f>VAR(H37:J41)</f>
        <v>2.5714285714285765E-3</v>
      </c>
      <c r="O40" s="102" t="s">
        <v>114</v>
      </c>
    </row>
    <row r="41" spans="2:18" x14ac:dyDescent="0.25">
      <c r="D41" s="119">
        <v>3.6</v>
      </c>
      <c r="E41" s="120">
        <v>3.7</v>
      </c>
      <c r="F41" s="121">
        <v>3.7</v>
      </c>
      <c r="G41" s="65"/>
      <c r="H41" s="119">
        <v>3.5</v>
      </c>
      <c r="I41" s="120">
        <v>3.5</v>
      </c>
      <c r="J41" s="121">
        <v>3.5</v>
      </c>
      <c r="L41" s="79" t="s">
        <v>66</v>
      </c>
      <c r="M41" s="103">
        <f t="shared" ref="M41:N41" si="8">SQRT(M40)/M39*100</f>
        <v>1.6833092723137291</v>
      </c>
      <c r="N41" s="104">
        <f t="shared" si="8"/>
        <v>1.4324648385229108</v>
      </c>
      <c r="O41" s="105" t="s">
        <v>114</v>
      </c>
    </row>
    <row r="44" spans="2:18" x14ac:dyDescent="0.25">
      <c r="B44" s="25" t="s">
        <v>56</v>
      </c>
      <c r="D44" s="176" t="s">
        <v>57</v>
      </c>
      <c r="E44" s="177"/>
      <c r="F44" s="178"/>
      <c r="H44" s="176" t="s">
        <v>58</v>
      </c>
      <c r="I44" s="177"/>
      <c r="J44" s="178"/>
      <c r="L44" s="79" t="s">
        <v>110</v>
      </c>
      <c r="M44" s="79" t="s">
        <v>60</v>
      </c>
      <c r="N44" s="79" t="s">
        <v>61</v>
      </c>
      <c r="O44" s="79" t="s">
        <v>111</v>
      </c>
      <c r="Q44" s="188" t="s">
        <v>119</v>
      </c>
      <c r="R44" s="178"/>
    </row>
    <row r="45" spans="2:18" x14ac:dyDescent="0.25">
      <c r="B45" s="34">
        <v>10</v>
      </c>
      <c r="L45" s="79" t="s">
        <v>112</v>
      </c>
      <c r="M45" s="80">
        <v>111.3</v>
      </c>
      <c r="N45" s="81">
        <v>107.8</v>
      </c>
      <c r="O45" s="81">
        <f t="shared" ref="O45:O46" si="9">M45-N45</f>
        <v>3.5</v>
      </c>
      <c r="P45" s="68">
        <f t="shared" ref="P45:P46" si="10">O45/AVERAGE(M45:N45)*100</f>
        <v>3.1948881789137378</v>
      </c>
      <c r="Q45" s="112" t="s">
        <v>60</v>
      </c>
      <c r="R45" s="112" t="s">
        <v>61</v>
      </c>
    </row>
    <row r="46" spans="2:18" x14ac:dyDescent="0.25">
      <c r="D46" s="119">
        <v>3.6</v>
      </c>
      <c r="E46" s="120">
        <v>3.5</v>
      </c>
      <c r="F46" s="121">
        <v>3.5</v>
      </c>
      <c r="G46" s="65"/>
      <c r="H46" s="119">
        <v>3.6</v>
      </c>
      <c r="I46" s="120">
        <v>3.6</v>
      </c>
      <c r="J46" s="121">
        <v>3.5</v>
      </c>
      <c r="L46" s="79" t="s">
        <v>113</v>
      </c>
      <c r="M46" s="85">
        <v>45</v>
      </c>
      <c r="N46" s="86">
        <v>45</v>
      </c>
      <c r="O46" s="87">
        <f t="shared" si="9"/>
        <v>0</v>
      </c>
      <c r="P46" s="68">
        <f t="shared" si="10"/>
        <v>0</v>
      </c>
      <c r="Q46" s="113">
        <v>15.2</v>
      </c>
      <c r="R46" s="114">
        <v>12.7</v>
      </c>
    </row>
    <row r="47" spans="2:18" x14ac:dyDescent="0.25">
      <c r="D47" s="122">
        <v>3.6</v>
      </c>
      <c r="E47" s="123">
        <v>3.6</v>
      </c>
      <c r="F47" s="122">
        <v>3.6</v>
      </c>
      <c r="G47" s="65"/>
      <c r="H47" s="122">
        <v>3.6</v>
      </c>
      <c r="I47" s="123">
        <v>3.7</v>
      </c>
      <c r="J47" s="122">
        <v>3.4</v>
      </c>
      <c r="L47" s="79" t="s">
        <v>59</v>
      </c>
      <c r="M47" s="79"/>
      <c r="N47" s="79"/>
      <c r="O47" s="79"/>
      <c r="Q47" s="115">
        <v>14.9</v>
      </c>
      <c r="R47" s="116">
        <v>12.7</v>
      </c>
    </row>
    <row r="48" spans="2:18" x14ac:dyDescent="0.25">
      <c r="D48" s="122">
        <v>3.6</v>
      </c>
      <c r="E48" s="123">
        <v>3.6</v>
      </c>
      <c r="F48" s="122">
        <v>3.5</v>
      </c>
      <c r="G48" s="65"/>
      <c r="H48" s="122">
        <v>3.7</v>
      </c>
      <c r="I48" s="123">
        <v>3.8</v>
      </c>
      <c r="J48" s="122">
        <v>3.5</v>
      </c>
      <c r="L48" s="79" t="s">
        <v>63</v>
      </c>
      <c r="M48" s="94">
        <f>AVERAGE(D46:F50)</f>
        <v>3.5533333333333341</v>
      </c>
      <c r="N48" s="95">
        <f>AVERAGE(H46:J50)</f>
        <v>3.5866666666666669</v>
      </c>
      <c r="O48" s="96">
        <f>M48-N48</f>
        <v>-3.3333333333332771E-2</v>
      </c>
      <c r="P48" s="68">
        <f>O48/AVERAGE(M48:N48)*100</f>
        <v>-0.93370681605974148</v>
      </c>
      <c r="Q48" s="117">
        <v>14.7</v>
      </c>
      <c r="R48" s="118">
        <v>12.6</v>
      </c>
    </row>
    <row r="49" spans="2:15" x14ac:dyDescent="0.25">
      <c r="D49" s="122">
        <v>3.6</v>
      </c>
      <c r="E49" s="123">
        <v>3.5</v>
      </c>
      <c r="F49" s="122">
        <v>3.5</v>
      </c>
      <c r="G49" s="65"/>
      <c r="H49" s="122">
        <v>3.6</v>
      </c>
      <c r="I49" s="123">
        <v>3.7</v>
      </c>
      <c r="J49" s="122">
        <v>3.5</v>
      </c>
      <c r="L49" s="79" t="s">
        <v>64</v>
      </c>
      <c r="M49" s="100">
        <f>VAR(D46:F50)</f>
        <v>2.6666666666666713E-3</v>
      </c>
      <c r="N49" s="101">
        <f>VAR(H46:J50)</f>
        <v>1.1238095238095247E-2</v>
      </c>
      <c r="O49" s="102" t="s">
        <v>114</v>
      </c>
    </row>
    <row r="50" spans="2:15" x14ac:dyDescent="0.25">
      <c r="D50" s="119">
        <v>3.6</v>
      </c>
      <c r="E50" s="120">
        <v>3.5</v>
      </c>
      <c r="F50" s="121">
        <v>3.5</v>
      </c>
      <c r="G50" s="65"/>
      <c r="H50" s="119">
        <v>3.5</v>
      </c>
      <c r="I50" s="120">
        <v>3.6</v>
      </c>
      <c r="J50" s="121">
        <v>3.5</v>
      </c>
      <c r="L50" s="79" t="s">
        <v>66</v>
      </c>
      <c r="M50" s="103">
        <f t="shared" ref="M50:N50" si="11">SQRT(M49)/M48*100</f>
        <v>1.4532770529858985</v>
      </c>
      <c r="N50" s="104">
        <f t="shared" si="11"/>
        <v>2.9556658755909475</v>
      </c>
      <c r="O50" s="105" t="s">
        <v>114</v>
      </c>
    </row>
    <row r="54" spans="2:15" x14ac:dyDescent="0.25">
      <c r="B54" s="176" t="s">
        <v>120</v>
      </c>
      <c r="C54" s="177"/>
      <c r="D54" s="178"/>
    </row>
    <row r="56" spans="2:15" x14ac:dyDescent="0.25">
      <c r="B56" s="124" t="s">
        <v>121</v>
      </c>
      <c r="C56" s="125"/>
      <c r="D56" s="125"/>
      <c r="E56" s="125"/>
      <c r="F56" s="125"/>
      <c r="G56" s="125"/>
      <c r="H56" s="125"/>
      <c r="I56" s="125"/>
      <c r="J56" s="125"/>
      <c r="K56" s="125"/>
    </row>
    <row r="57" spans="2:15" x14ac:dyDescent="0.25">
      <c r="B57" s="126" t="s">
        <v>122</v>
      </c>
      <c r="C57" s="126" t="s">
        <v>123</v>
      </c>
      <c r="D57" s="126" t="s">
        <v>124</v>
      </c>
      <c r="E57" s="126" t="s">
        <v>125</v>
      </c>
      <c r="F57" s="126" t="s">
        <v>126</v>
      </c>
      <c r="G57" s="126" t="s">
        <v>127</v>
      </c>
      <c r="H57" s="126" t="s">
        <v>125</v>
      </c>
      <c r="I57" s="126" t="s">
        <v>128</v>
      </c>
      <c r="J57" s="126" t="s">
        <v>129</v>
      </c>
      <c r="K57" s="126" t="s">
        <v>125</v>
      </c>
    </row>
    <row r="58" spans="2:15" x14ac:dyDescent="0.25">
      <c r="B58" s="127" t="s">
        <v>18</v>
      </c>
      <c r="C58" s="128">
        <v>3.5533000000000001</v>
      </c>
      <c r="D58" s="129">
        <f>M21</f>
        <v>3.6533333333333347</v>
      </c>
      <c r="E58" s="130">
        <f t="shared" ref="E58:E61" si="12">100*(D58-C58)/C58</f>
        <v>2.8152234073490705</v>
      </c>
      <c r="F58" s="128">
        <v>135.9</v>
      </c>
      <c r="G58" s="131">
        <f>M18</f>
        <v>140.80000000000001</v>
      </c>
      <c r="H58" s="130">
        <f t="shared" ref="H58:H61" si="13">100*(G58-F58)/F58</f>
        <v>3.6055923473142055</v>
      </c>
      <c r="I58" s="128">
        <v>8.06</v>
      </c>
      <c r="J58" s="132">
        <v>13.16</v>
      </c>
      <c r="K58" s="130">
        <f t="shared" ref="K58:K61" si="14">100*(J58-I58)/I58</f>
        <v>63.275434243176164</v>
      </c>
    </row>
    <row r="59" spans="2:15" x14ac:dyDescent="0.25">
      <c r="B59" s="127" t="s">
        <v>28</v>
      </c>
      <c r="C59" s="128">
        <v>3.58</v>
      </c>
      <c r="D59" s="129">
        <f>M30</f>
        <v>3.660000000000001</v>
      </c>
      <c r="E59" s="130">
        <f t="shared" si="12"/>
        <v>2.2346368715084068</v>
      </c>
      <c r="F59" s="128">
        <v>127.1</v>
      </c>
      <c r="G59" s="131">
        <f>M27</f>
        <v>132.30000000000001</v>
      </c>
      <c r="H59" s="130">
        <f t="shared" si="13"/>
        <v>4.0912667191188179</v>
      </c>
      <c r="I59" s="128">
        <v>7.56</v>
      </c>
      <c r="J59" s="132">
        <v>13.73</v>
      </c>
      <c r="K59" s="130">
        <f t="shared" si="14"/>
        <v>81.613756613756635</v>
      </c>
    </row>
    <row r="60" spans="2:15" x14ac:dyDescent="0.25">
      <c r="B60" s="127" t="s">
        <v>37</v>
      </c>
      <c r="C60" s="128">
        <v>3.52</v>
      </c>
      <c r="D60" s="129">
        <f>M39</f>
        <v>3.6666666666666674</v>
      </c>
      <c r="E60" s="130">
        <f t="shared" si="12"/>
        <v>4.1666666666666874</v>
      </c>
      <c r="F60" s="128">
        <v>124.3</v>
      </c>
      <c r="G60" s="131">
        <f>M36</f>
        <v>130.69999999999999</v>
      </c>
      <c r="H60" s="130">
        <f t="shared" si="13"/>
        <v>5.1488334674175311</v>
      </c>
      <c r="I60" s="128">
        <v>7.7</v>
      </c>
      <c r="J60" s="132">
        <v>15.26</v>
      </c>
      <c r="K60" s="130">
        <f t="shared" si="14"/>
        <v>98.181818181818173</v>
      </c>
    </row>
    <row r="61" spans="2:15" x14ac:dyDescent="0.25">
      <c r="B61" s="127" t="s">
        <v>44</v>
      </c>
      <c r="C61" s="128">
        <v>3.48</v>
      </c>
      <c r="D61" s="129">
        <f>M48</f>
        <v>3.5533333333333341</v>
      </c>
      <c r="E61" s="130">
        <f t="shared" si="12"/>
        <v>2.1072796934866131</v>
      </c>
      <c r="F61" s="128">
        <v>106</v>
      </c>
      <c r="G61" s="131">
        <f>M45</f>
        <v>111.3</v>
      </c>
      <c r="H61" s="130">
        <f t="shared" si="13"/>
        <v>4.9999999999999982</v>
      </c>
      <c r="I61" s="128">
        <v>7.63</v>
      </c>
      <c r="J61" s="132">
        <v>14.93</v>
      </c>
      <c r="K61" s="130">
        <f t="shared" si="14"/>
        <v>95.67496723460026</v>
      </c>
    </row>
    <row r="64" spans="2:15" x14ac:dyDescent="0.25">
      <c r="B64" s="124" t="s">
        <v>130</v>
      </c>
      <c r="C64" s="125"/>
      <c r="D64" s="125"/>
      <c r="E64" s="125"/>
      <c r="F64" s="125"/>
      <c r="G64" s="125"/>
      <c r="H64" s="125"/>
      <c r="I64" s="125"/>
      <c r="J64" s="125"/>
      <c r="K64" s="125"/>
    </row>
    <row r="65" spans="2:11" x14ac:dyDescent="0.25">
      <c r="B65" s="126" t="s">
        <v>122</v>
      </c>
      <c r="C65" s="126" t="s">
        <v>123</v>
      </c>
      <c r="D65" s="126" t="s">
        <v>124</v>
      </c>
      <c r="E65" s="126" t="s">
        <v>125</v>
      </c>
      <c r="F65" s="126" t="s">
        <v>126</v>
      </c>
      <c r="G65" s="126" t="s">
        <v>127</v>
      </c>
      <c r="H65" s="126" t="s">
        <v>125</v>
      </c>
      <c r="I65" s="126" t="s">
        <v>128</v>
      </c>
      <c r="J65" s="126" t="s">
        <v>129</v>
      </c>
      <c r="K65" s="126" t="s">
        <v>125</v>
      </c>
    </row>
    <row r="66" spans="2:11" x14ac:dyDescent="0.25">
      <c r="B66" s="127" t="s">
        <v>19</v>
      </c>
      <c r="C66" s="128">
        <v>3.5133000000000001</v>
      </c>
      <c r="D66" s="129">
        <f>N21</f>
        <v>3.5266666666666668</v>
      </c>
      <c r="E66" s="130">
        <f t="shared" ref="E66:E69" si="15">100*(D66-C66)/C66</f>
        <v>0.38045901763774082</v>
      </c>
      <c r="F66" s="128">
        <v>132.6</v>
      </c>
      <c r="G66" s="131">
        <f>N18</f>
        <v>133.6</v>
      </c>
      <c r="H66" s="130">
        <f t="shared" ref="H66:H69" si="16">100*(G66-F66)/F66</f>
        <v>0.75414781297134237</v>
      </c>
      <c r="I66" s="128">
        <v>7.7</v>
      </c>
      <c r="J66" s="132">
        <v>12.6</v>
      </c>
      <c r="K66" s="130">
        <f t="shared" ref="K66:K69" si="17">100*(J66-I66)/I66</f>
        <v>63.636363636363626</v>
      </c>
    </row>
    <row r="67" spans="2:11" x14ac:dyDescent="0.25">
      <c r="B67" s="127" t="s">
        <v>32</v>
      </c>
      <c r="C67" s="128">
        <v>3.5266999999999999</v>
      </c>
      <c r="D67" s="129">
        <f>N30</f>
        <v>3.54</v>
      </c>
      <c r="E67" s="130">
        <f t="shared" si="15"/>
        <v>0.37712308957382512</v>
      </c>
      <c r="F67" s="128">
        <v>125.7</v>
      </c>
      <c r="G67" s="131">
        <f>N27</f>
        <v>126.2</v>
      </c>
      <c r="H67" s="130">
        <f t="shared" si="16"/>
        <v>0.39777247414478917</v>
      </c>
      <c r="I67" s="128">
        <v>7.46</v>
      </c>
      <c r="J67" s="132">
        <v>12.63</v>
      </c>
      <c r="K67" s="130">
        <f t="shared" si="17"/>
        <v>69.302949061662218</v>
      </c>
    </row>
    <row r="68" spans="2:11" x14ac:dyDescent="0.25">
      <c r="B68" s="127" t="s">
        <v>38</v>
      </c>
      <c r="C68" s="128">
        <v>3.5</v>
      </c>
      <c r="D68" s="129">
        <f>N39</f>
        <v>3.54</v>
      </c>
      <c r="E68" s="130">
        <f t="shared" si="15"/>
        <v>1.1428571428571439</v>
      </c>
      <c r="F68" s="128">
        <v>123.2</v>
      </c>
      <c r="G68" s="131">
        <f>N36</f>
        <v>123.9</v>
      </c>
      <c r="H68" s="130">
        <f t="shared" si="16"/>
        <v>0.56818181818182045</v>
      </c>
      <c r="I68" s="128">
        <v>7.53</v>
      </c>
      <c r="J68" s="132">
        <v>12.9</v>
      </c>
      <c r="K68" s="130">
        <f t="shared" si="17"/>
        <v>71.314741035856571</v>
      </c>
    </row>
    <row r="69" spans="2:11" x14ac:dyDescent="0.25">
      <c r="B69" s="127" t="s">
        <v>45</v>
      </c>
      <c r="C69" s="128">
        <v>3.54</v>
      </c>
      <c r="D69" s="129">
        <f>N48</f>
        <v>3.5866666666666669</v>
      </c>
      <c r="E69" s="130">
        <f t="shared" si="15"/>
        <v>1.3182674199623405</v>
      </c>
      <c r="F69" s="128">
        <v>107.1</v>
      </c>
      <c r="G69" s="131">
        <f>N45</f>
        <v>107.8</v>
      </c>
      <c r="H69" s="130">
        <f t="shared" si="16"/>
        <v>0.65359477124183274</v>
      </c>
      <c r="I69" s="128">
        <v>8.16</v>
      </c>
      <c r="J69" s="132">
        <v>12.66</v>
      </c>
      <c r="K69" s="130">
        <f t="shared" si="17"/>
        <v>55.147058823529413</v>
      </c>
    </row>
  </sheetData>
  <mergeCells count="15">
    <mergeCell ref="Q17:R17"/>
    <mergeCell ref="H26:J26"/>
    <mergeCell ref="Q26:R26"/>
    <mergeCell ref="B54:D54"/>
    <mergeCell ref="B2:E2"/>
    <mergeCell ref="B4:K14"/>
    <mergeCell ref="D17:F17"/>
    <mergeCell ref="H17:J17"/>
    <mergeCell ref="D26:F26"/>
    <mergeCell ref="D35:F35"/>
    <mergeCell ref="H35:J35"/>
    <mergeCell ref="Q35:R35"/>
    <mergeCell ref="D44:F44"/>
    <mergeCell ref="H44:J44"/>
    <mergeCell ref="Q44:R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61"/>
  <sheetViews>
    <sheetView topLeftCell="A3" workbookViewId="0"/>
  </sheetViews>
  <sheetFormatPr defaultColWidth="12.625" defaultRowHeight="15" customHeight="1" x14ac:dyDescent="0.2"/>
  <sheetData>
    <row r="1" spans="2:11" x14ac:dyDescent="0.25">
      <c r="B1" s="133"/>
      <c r="C1" s="133"/>
      <c r="D1" s="133"/>
      <c r="E1" s="133"/>
    </row>
    <row r="2" spans="2:11" x14ac:dyDescent="0.25">
      <c r="B2" s="153" t="s">
        <v>131</v>
      </c>
      <c r="C2" s="154"/>
      <c r="D2" s="154"/>
      <c r="E2" s="155"/>
    </row>
    <row r="4" spans="2:11" ht="15" customHeight="1" x14ac:dyDescent="0.2">
      <c r="B4" s="167" t="s">
        <v>132</v>
      </c>
      <c r="C4" s="168"/>
      <c r="D4" s="168"/>
      <c r="E4" s="168"/>
      <c r="F4" s="168"/>
      <c r="G4" s="168"/>
      <c r="H4" s="168"/>
      <c r="I4" s="168"/>
      <c r="J4" s="168"/>
      <c r="K4" s="169"/>
    </row>
    <row r="5" spans="2:11" ht="15" customHeight="1" x14ac:dyDescent="0.2">
      <c r="B5" s="170"/>
      <c r="C5" s="160"/>
      <c r="D5" s="160"/>
      <c r="E5" s="160"/>
      <c r="F5" s="160"/>
      <c r="G5" s="160"/>
      <c r="H5" s="160"/>
      <c r="I5" s="160"/>
      <c r="J5" s="160"/>
      <c r="K5" s="171"/>
    </row>
    <row r="6" spans="2:11" ht="15" customHeight="1" x14ac:dyDescent="0.2">
      <c r="B6" s="170"/>
      <c r="C6" s="160"/>
      <c r="D6" s="160"/>
      <c r="E6" s="160"/>
      <c r="F6" s="160"/>
      <c r="G6" s="160"/>
      <c r="H6" s="160"/>
      <c r="I6" s="160"/>
      <c r="J6" s="160"/>
      <c r="K6" s="171"/>
    </row>
    <row r="7" spans="2:11" ht="15" customHeight="1" x14ac:dyDescent="0.2">
      <c r="B7" s="170"/>
      <c r="C7" s="160"/>
      <c r="D7" s="160"/>
      <c r="E7" s="160"/>
      <c r="F7" s="160"/>
      <c r="G7" s="160"/>
      <c r="H7" s="160"/>
      <c r="I7" s="160"/>
      <c r="J7" s="160"/>
      <c r="K7" s="171"/>
    </row>
    <row r="8" spans="2:11" ht="15" customHeight="1" x14ac:dyDescent="0.2">
      <c r="B8" s="170"/>
      <c r="C8" s="160"/>
      <c r="D8" s="160"/>
      <c r="E8" s="160"/>
      <c r="F8" s="160"/>
      <c r="G8" s="160"/>
      <c r="H8" s="160"/>
      <c r="I8" s="160"/>
      <c r="J8" s="160"/>
      <c r="K8" s="171"/>
    </row>
    <row r="9" spans="2:11" ht="15" customHeight="1" x14ac:dyDescent="0.2">
      <c r="B9" s="170"/>
      <c r="C9" s="160"/>
      <c r="D9" s="160"/>
      <c r="E9" s="160"/>
      <c r="F9" s="160"/>
      <c r="G9" s="160"/>
      <c r="H9" s="160"/>
      <c r="I9" s="160"/>
      <c r="J9" s="160"/>
      <c r="K9" s="171"/>
    </row>
    <row r="10" spans="2:11" ht="15" customHeight="1" x14ac:dyDescent="0.2">
      <c r="B10" s="170"/>
      <c r="C10" s="160"/>
      <c r="D10" s="160"/>
      <c r="E10" s="160"/>
      <c r="F10" s="160"/>
      <c r="G10" s="160"/>
      <c r="H10" s="160"/>
      <c r="I10" s="160"/>
      <c r="J10" s="160"/>
      <c r="K10" s="171"/>
    </row>
    <row r="11" spans="2:11" ht="15" customHeight="1" x14ac:dyDescent="0.2">
      <c r="B11" s="170"/>
      <c r="C11" s="160"/>
      <c r="D11" s="160"/>
      <c r="E11" s="160"/>
      <c r="F11" s="160"/>
      <c r="G11" s="160"/>
      <c r="H11" s="160"/>
      <c r="I11" s="160"/>
      <c r="J11" s="160"/>
      <c r="K11" s="171"/>
    </row>
    <row r="12" spans="2:11" ht="15" customHeight="1" x14ac:dyDescent="0.2">
      <c r="B12" s="170"/>
      <c r="C12" s="160"/>
      <c r="D12" s="160"/>
      <c r="E12" s="160"/>
      <c r="F12" s="160"/>
      <c r="G12" s="160"/>
      <c r="H12" s="160"/>
      <c r="I12" s="160"/>
      <c r="J12" s="160"/>
      <c r="K12" s="171"/>
    </row>
    <row r="13" spans="2:11" ht="15" customHeight="1" x14ac:dyDescent="0.2">
      <c r="B13" s="170"/>
      <c r="C13" s="160"/>
      <c r="D13" s="160"/>
      <c r="E13" s="160"/>
      <c r="F13" s="160"/>
      <c r="G13" s="160"/>
      <c r="H13" s="160"/>
      <c r="I13" s="160"/>
      <c r="J13" s="160"/>
      <c r="K13" s="171"/>
    </row>
    <row r="14" spans="2:11" ht="15" customHeight="1" x14ac:dyDescent="0.2">
      <c r="B14" s="172"/>
      <c r="C14" s="173"/>
      <c r="D14" s="173"/>
      <c r="E14" s="173"/>
      <c r="F14" s="173"/>
      <c r="G14" s="173"/>
      <c r="H14" s="173"/>
      <c r="I14" s="173"/>
      <c r="J14" s="173"/>
      <c r="K14" s="174"/>
    </row>
    <row r="17" spans="2:10" x14ac:dyDescent="0.25">
      <c r="B17" s="25" t="s">
        <v>56</v>
      </c>
      <c r="D17" s="79" t="s">
        <v>110</v>
      </c>
      <c r="E17" s="79" t="s">
        <v>60</v>
      </c>
      <c r="F17" s="79" t="s">
        <v>61</v>
      </c>
      <c r="G17" s="79" t="s">
        <v>111</v>
      </c>
      <c r="I17" s="188" t="s">
        <v>119</v>
      </c>
      <c r="J17" s="178"/>
    </row>
    <row r="18" spans="2:10" x14ac:dyDescent="0.25">
      <c r="B18" s="34">
        <v>2</v>
      </c>
      <c r="D18" s="79" t="s">
        <v>112</v>
      </c>
      <c r="E18" s="134">
        <v>135.69999999999999</v>
      </c>
      <c r="F18" s="81">
        <v>131.80000000000001</v>
      </c>
      <c r="G18" s="114">
        <f t="shared" ref="G18:G19" si="0">E18-F18</f>
        <v>3.8999999999999773</v>
      </c>
      <c r="H18" s="68">
        <f t="shared" ref="H18:H19" si="1">G18/AVERAGE(E18:F18)*100</f>
        <v>2.9158878504672727</v>
      </c>
      <c r="I18" s="112" t="s">
        <v>60</v>
      </c>
      <c r="J18" s="112" t="s">
        <v>61</v>
      </c>
    </row>
    <row r="19" spans="2:10" x14ac:dyDescent="0.25">
      <c r="D19" s="79" t="s">
        <v>113</v>
      </c>
      <c r="E19" s="85">
        <v>45.1</v>
      </c>
      <c r="F19" s="86">
        <v>45</v>
      </c>
      <c r="G19" s="135">
        <f t="shared" si="0"/>
        <v>0.10000000000000142</v>
      </c>
      <c r="H19" s="68">
        <f t="shared" si="1"/>
        <v>0.22197558268590772</v>
      </c>
      <c r="I19" s="113">
        <v>8.6999999999999993</v>
      </c>
      <c r="J19" s="114">
        <v>9.1</v>
      </c>
    </row>
    <row r="20" spans="2:10" ht="15" customHeight="1" x14ac:dyDescent="0.2">
      <c r="D20" s="136"/>
      <c r="E20" s="136"/>
      <c r="F20" s="136"/>
      <c r="G20" s="136"/>
      <c r="I20" s="115">
        <v>8.6999999999999993</v>
      </c>
      <c r="J20" s="116">
        <v>9.1</v>
      </c>
    </row>
    <row r="21" spans="2:10" ht="15" customHeight="1" x14ac:dyDescent="0.2">
      <c r="D21" s="136"/>
      <c r="E21" s="137"/>
      <c r="F21" s="138"/>
      <c r="G21" s="139"/>
      <c r="I21" s="117">
        <v>8.4</v>
      </c>
      <c r="J21" s="118">
        <v>9.1</v>
      </c>
    </row>
    <row r="24" spans="2:10" x14ac:dyDescent="0.25">
      <c r="B24" s="25" t="s">
        <v>56</v>
      </c>
      <c r="D24" s="79" t="s">
        <v>110</v>
      </c>
      <c r="E24" s="79" t="s">
        <v>60</v>
      </c>
      <c r="F24" s="79" t="s">
        <v>61</v>
      </c>
      <c r="G24" s="79" t="s">
        <v>111</v>
      </c>
      <c r="I24" s="188" t="s">
        <v>119</v>
      </c>
      <c r="J24" s="178"/>
    </row>
    <row r="25" spans="2:10" x14ac:dyDescent="0.25">
      <c r="B25" s="34">
        <v>5</v>
      </c>
      <c r="D25" s="79" t="s">
        <v>112</v>
      </c>
      <c r="E25" s="80">
        <v>126.8</v>
      </c>
      <c r="F25" s="81">
        <v>124.7</v>
      </c>
      <c r="G25" s="81">
        <f t="shared" ref="G25:G26" si="2">E25-F25</f>
        <v>2.0999999999999943</v>
      </c>
      <c r="H25" s="68">
        <f t="shared" ref="H25:H26" si="3">G25/AVERAGE(E25:F25)*100</f>
        <v>1.6699801192842898</v>
      </c>
      <c r="I25" s="112" t="s">
        <v>60</v>
      </c>
      <c r="J25" s="112" t="s">
        <v>61</v>
      </c>
    </row>
    <row r="26" spans="2:10" x14ac:dyDescent="0.25">
      <c r="D26" s="79" t="s">
        <v>113</v>
      </c>
      <c r="E26" s="109">
        <v>44.9</v>
      </c>
      <c r="F26" s="110">
        <v>45</v>
      </c>
      <c r="G26" s="140">
        <f t="shared" si="2"/>
        <v>-0.10000000000000142</v>
      </c>
      <c r="H26" s="68">
        <f t="shared" si="3"/>
        <v>-0.22246941045606544</v>
      </c>
      <c r="I26" s="113">
        <v>8.5</v>
      </c>
      <c r="J26" s="114">
        <v>9.4</v>
      </c>
    </row>
    <row r="27" spans="2:10" x14ac:dyDescent="0.2">
      <c r="D27" s="136"/>
      <c r="E27" s="136"/>
      <c r="F27" s="136"/>
      <c r="G27" s="136"/>
      <c r="I27" s="115">
        <v>8.6</v>
      </c>
      <c r="J27" s="116">
        <v>9.4</v>
      </c>
    </row>
    <row r="28" spans="2:10" x14ac:dyDescent="0.2">
      <c r="D28" s="136"/>
      <c r="E28" s="137"/>
      <c r="F28" s="138"/>
      <c r="G28" s="139"/>
      <c r="I28" s="117">
        <v>8.9</v>
      </c>
      <c r="J28" s="118">
        <v>9.1999999999999993</v>
      </c>
    </row>
    <row r="31" spans="2:10" x14ac:dyDescent="0.25">
      <c r="B31" s="25" t="s">
        <v>56</v>
      </c>
      <c r="D31" s="79" t="s">
        <v>110</v>
      </c>
      <c r="E31" s="79" t="s">
        <v>60</v>
      </c>
      <c r="F31" s="79" t="s">
        <v>61</v>
      </c>
      <c r="G31" s="79" t="s">
        <v>111</v>
      </c>
      <c r="I31" s="188" t="s">
        <v>119</v>
      </c>
      <c r="J31" s="178"/>
    </row>
    <row r="32" spans="2:10" x14ac:dyDescent="0.25">
      <c r="B32" s="34">
        <v>7</v>
      </c>
      <c r="D32" s="79" t="s">
        <v>112</v>
      </c>
      <c r="E32" s="80">
        <v>124</v>
      </c>
      <c r="F32" s="81">
        <v>122.1</v>
      </c>
      <c r="G32" s="81">
        <f t="shared" ref="G32:G33" si="4">E32-F32</f>
        <v>1.9000000000000057</v>
      </c>
      <c r="H32" s="68">
        <f t="shared" ref="H32:H33" si="5">G32/AVERAGE(E32:F32)*100</f>
        <v>1.544087769199517</v>
      </c>
      <c r="I32" s="112" t="s">
        <v>60</v>
      </c>
      <c r="J32" s="112" t="s">
        <v>61</v>
      </c>
    </row>
    <row r="33" spans="2:11" x14ac:dyDescent="0.25">
      <c r="D33" s="79" t="s">
        <v>113</v>
      </c>
      <c r="E33" s="85">
        <v>45</v>
      </c>
      <c r="F33" s="86">
        <v>45</v>
      </c>
      <c r="G33" s="140">
        <f t="shared" si="4"/>
        <v>0</v>
      </c>
      <c r="H33" s="68">
        <f t="shared" si="5"/>
        <v>0</v>
      </c>
      <c r="I33" s="113">
        <v>8.9</v>
      </c>
      <c r="J33" s="114">
        <v>9</v>
      </c>
    </row>
    <row r="34" spans="2:11" x14ac:dyDescent="0.2">
      <c r="D34" s="136"/>
      <c r="E34" s="136"/>
      <c r="F34" s="136"/>
      <c r="G34" s="136"/>
      <c r="I34" s="115">
        <v>8.6</v>
      </c>
      <c r="J34" s="116">
        <v>8.9</v>
      </c>
    </row>
    <row r="35" spans="2:11" x14ac:dyDescent="0.2">
      <c r="D35" s="136"/>
      <c r="E35" s="137"/>
      <c r="F35" s="138"/>
      <c r="G35" s="139"/>
      <c r="I35" s="117">
        <v>8.6</v>
      </c>
      <c r="J35" s="118">
        <v>8.8000000000000007</v>
      </c>
    </row>
    <row r="38" spans="2:11" x14ac:dyDescent="0.25">
      <c r="B38" s="25" t="s">
        <v>56</v>
      </c>
      <c r="D38" s="79" t="s">
        <v>110</v>
      </c>
      <c r="E38" s="79" t="s">
        <v>60</v>
      </c>
      <c r="F38" s="79" t="s">
        <v>61</v>
      </c>
      <c r="G38" s="79" t="s">
        <v>111</v>
      </c>
      <c r="I38" s="188" t="s">
        <v>119</v>
      </c>
      <c r="J38" s="178"/>
    </row>
    <row r="39" spans="2:11" x14ac:dyDescent="0.25">
      <c r="B39" s="34">
        <v>10</v>
      </c>
      <c r="D39" s="79" t="s">
        <v>112</v>
      </c>
      <c r="E39" s="80">
        <v>105.9</v>
      </c>
      <c r="F39" s="81">
        <v>106.4</v>
      </c>
      <c r="G39" s="81">
        <f t="shared" ref="G39:G40" si="6">E39-F39</f>
        <v>-0.5</v>
      </c>
      <c r="H39" s="68">
        <f t="shared" ref="H39:H40" si="7">G39/AVERAGE(E39:F39)*100</f>
        <v>-0.47103155911446071</v>
      </c>
      <c r="I39" s="112" t="s">
        <v>60</v>
      </c>
      <c r="J39" s="112" t="s">
        <v>61</v>
      </c>
    </row>
    <row r="40" spans="2:11" x14ac:dyDescent="0.25">
      <c r="D40" s="79" t="s">
        <v>113</v>
      </c>
      <c r="E40" s="85">
        <v>45</v>
      </c>
      <c r="F40" s="86">
        <v>45</v>
      </c>
      <c r="G40" s="140">
        <f t="shared" si="6"/>
        <v>0</v>
      </c>
      <c r="H40" s="68">
        <f t="shared" si="7"/>
        <v>0</v>
      </c>
      <c r="I40" s="113">
        <v>8.3000000000000007</v>
      </c>
      <c r="J40" s="114">
        <v>9.4</v>
      </c>
    </row>
    <row r="41" spans="2:11" x14ac:dyDescent="0.25">
      <c r="D41" s="136"/>
      <c r="E41" s="136"/>
      <c r="F41" s="136"/>
      <c r="G41" s="136"/>
      <c r="H41" s="65"/>
      <c r="I41" s="115">
        <v>8.3000000000000007</v>
      </c>
      <c r="J41" s="116">
        <v>9.6</v>
      </c>
    </row>
    <row r="42" spans="2:11" x14ac:dyDescent="0.25">
      <c r="D42" s="136"/>
      <c r="E42" s="137"/>
      <c r="F42" s="138"/>
      <c r="G42" s="139"/>
      <c r="H42" s="65"/>
      <c r="I42" s="117">
        <v>8.4</v>
      </c>
      <c r="J42" s="118">
        <v>9.3000000000000007</v>
      </c>
    </row>
    <row r="46" spans="2:11" x14ac:dyDescent="0.25">
      <c r="B46" s="176" t="s">
        <v>120</v>
      </c>
      <c r="C46" s="177"/>
      <c r="D46" s="178"/>
    </row>
    <row r="48" spans="2:11" x14ac:dyDescent="0.25">
      <c r="B48" s="124" t="s">
        <v>121</v>
      </c>
      <c r="C48" s="125"/>
      <c r="D48" s="125"/>
      <c r="E48" s="125"/>
      <c r="F48" s="125"/>
      <c r="G48" s="125"/>
      <c r="H48" s="125"/>
      <c r="I48" s="125"/>
      <c r="J48" s="125"/>
      <c r="K48" s="125"/>
    </row>
    <row r="49" spans="2:10" x14ac:dyDescent="0.25">
      <c r="B49" s="126" t="s">
        <v>122</v>
      </c>
      <c r="C49" s="126" t="s">
        <v>133</v>
      </c>
      <c r="D49" s="126" t="s">
        <v>134</v>
      </c>
      <c r="E49" s="126" t="s">
        <v>135</v>
      </c>
      <c r="F49" s="126" t="s">
        <v>125</v>
      </c>
      <c r="G49" s="126" t="s">
        <v>136</v>
      </c>
      <c r="H49" s="126" t="s">
        <v>137</v>
      </c>
      <c r="I49" s="126" t="s">
        <v>138</v>
      </c>
      <c r="J49" s="126" t="s">
        <v>125</v>
      </c>
    </row>
    <row r="50" spans="2:10" x14ac:dyDescent="0.25">
      <c r="B50" s="127" t="s">
        <v>18</v>
      </c>
      <c r="C50" s="141">
        <v>135.9</v>
      </c>
      <c r="D50" s="142">
        <v>140.80000000000001</v>
      </c>
      <c r="E50" s="143">
        <v>135.69999999999999</v>
      </c>
      <c r="F50" s="130">
        <f t="shared" ref="F50:F53" si="8">100*(E50-C50)/C50</f>
        <v>-0.14716703458426567</v>
      </c>
      <c r="G50" s="128">
        <v>8.06</v>
      </c>
      <c r="H50" s="132">
        <v>13.16</v>
      </c>
      <c r="I50" s="132">
        <f>AVERAGE(I19:I21)</f>
        <v>8.6</v>
      </c>
      <c r="J50" s="130">
        <f t="shared" ref="J50:J53" si="9">100*(I50-G50)/G50</f>
        <v>6.6997518610421727</v>
      </c>
    </row>
    <row r="51" spans="2:10" x14ac:dyDescent="0.25">
      <c r="B51" s="127" t="s">
        <v>28</v>
      </c>
      <c r="C51" s="144">
        <v>127.1</v>
      </c>
      <c r="D51" s="145">
        <v>132.30000000000001</v>
      </c>
      <c r="E51" s="144">
        <v>126.8</v>
      </c>
      <c r="F51" s="130">
        <f t="shared" si="8"/>
        <v>-0.236034618410698</v>
      </c>
      <c r="G51" s="128">
        <v>7.56</v>
      </c>
      <c r="H51" s="132">
        <v>13.73</v>
      </c>
      <c r="I51" s="146">
        <f>AVERAGE(I26:I28)</f>
        <v>8.6666666666666661</v>
      </c>
      <c r="J51" s="130">
        <f t="shared" si="9"/>
        <v>14.638447971781302</v>
      </c>
    </row>
    <row r="52" spans="2:10" x14ac:dyDescent="0.25">
      <c r="B52" s="127" t="s">
        <v>37</v>
      </c>
      <c r="C52" s="144">
        <v>124.3</v>
      </c>
      <c r="D52" s="145">
        <v>130.69999999999999</v>
      </c>
      <c r="E52" s="144">
        <v>124</v>
      </c>
      <c r="F52" s="130">
        <f t="shared" si="8"/>
        <v>-0.24135156878519481</v>
      </c>
      <c r="G52" s="128">
        <v>7.7</v>
      </c>
      <c r="H52" s="132">
        <v>15.26</v>
      </c>
      <c r="I52" s="132">
        <f>AVERAGE(I33:I35)</f>
        <v>8.7000000000000011</v>
      </c>
      <c r="J52" s="130">
        <f t="shared" si="9"/>
        <v>12.987012987012998</v>
      </c>
    </row>
    <row r="53" spans="2:10" x14ac:dyDescent="0.25">
      <c r="B53" s="127" t="s">
        <v>44</v>
      </c>
      <c r="C53" s="144">
        <v>106</v>
      </c>
      <c r="D53" s="145">
        <v>111.3</v>
      </c>
      <c r="E53" s="144">
        <v>105.9</v>
      </c>
      <c r="F53" s="130">
        <f t="shared" si="8"/>
        <v>-9.433962264150407E-2</v>
      </c>
      <c r="G53" s="128">
        <v>7.63</v>
      </c>
      <c r="H53" s="132">
        <v>14.93</v>
      </c>
      <c r="I53" s="146">
        <f>AVERAGE(I40:I42)</f>
        <v>8.3333333333333339</v>
      </c>
      <c r="J53" s="130">
        <f t="shared" si="9"/>
        <v>9.2179991262560161</v>
      </c>
    </row>
    <row r="56" spans="2:10" x14ac:dyDescent="0.25">
      <c r="B56" s="124" t="s">
        <v>130</v>
      </c>
      <c r="C56" s="125"/>
      <c r="D56" s="125"/>
      <c r="E56" s="125"/>
      <c r="F56" s="125"/>
      <c r="G56" s="125"/>
      <c r="H56" s="125"/>
    </row>
    <row r="57" spans="2:10" x14ac:dyDescent="0.25">
      <c r="B57" s="126" t="s">
        <v>122</v>
      </c>
      <c r="C57" s="126" t="s">
        <v>133</v>
      </c>
      <c r="D57" s="126" t="s">
        <v>134</v>
      </c>
      <c r="E57" s="126" t="s">
        <v>135</v>
      </c>
      <c r="F57" s="126" t="s">
        <v>125</v>
      </c>
      <c r="G57" s="126" t="s">
        <v>136</v>
      </c>
      <c r="H57" s="126" t="s">
        <v>137</v>
      </c>
      <c r="I57" s="126" t="s">
        <v>138</v>
      </c>
      <c r="J57" s="126" t="s">
        <v>125</v>
      </c>
    </row>
    <row r="58" spans="2:10" x14ac:dyDescent="0.25">
      <c r="B58" s="127" t="s">
        <v>19</v>
      </c>
      <c r="C58" s="147">
        <v>132.6</v>
      </c>
      <c r="D58" s="148">
        <v>133.6</v>
      </c>
      <c r="E58" s="149">
        <v>131.80000000000001</v>
      </c>
      <c r="F58" s="130">
        <f t="shared" ref="F58:F61" si="10">100*(E58-C58)/C58</f>
        <v>-0.6033182503770611</v>
      </c>
      <c r="G58" s="128">
        <v>7.7</v>
      </c>
      <c r="H58" s="132">
        <v>12.6</v>
      </c>
      <c r="I58" s="132">
        <f>AVERAGE(J19:J21)</f>
        <v>9.1</v>
      </c>
      <c r="J58" s="130">
        <f t="shared" ref="J58:J61" si="11">100*(I58-G58)/G58</f>
        <v>18.181818181818173</v>
      </c>
    </row>
    <row r="59" spans="2:10" x14ac:dyDescent="0.25">
      <c r="B59" s="127" t="s">
        <v>32</v>
      </c>
      <c r="C59" s="150">
        <v>125.7</v>
      </c>
      <c r="D59" s="151">
        <v>126.2</v>
      </c>
      <c r="E59" s="152">
        <v>124.7</v>
      </c>
      <c r="F59" s="130">
        <f t="shared" si="10"/>
        <v>-0.79554494828957834</v>
      </c>
      <c r="G59" s="128">
        <v>7.46</v>
      </c>
      <c r="H59" s="132">
        <v>12.63</v>
      </c>
      <c r="I59" s="146">
        <f>AVERAGE(J26:J28)</f>
        <v>9.3333333333333339</v>
      </c>
      <c r="J59" s="130">
        <f t="shared" si="11"/>
        <v>25.111706881143888</v>
      </c>
    </row>
    <row r="60" spans="2:10" x14ac:dyDescent="0.25">
      <c r="B60" s="127" t="s">
        <v>38</v>
      </c>
      <c r="C60" s="150">
        <v>123.2</v>
      </c>
      <c r="D60" s="151">
        <v>123.9</v>
      </c>
      <c r="E60" s="152">
        <v>122.1</v>
      </c>
      <c r="F60" s="130">
        <f t="shared" si="10"/>
        <v>-0.89285714285714979</v>
      </c>
      <c r="G60" s="128">
        <v>7.53</v>
      </c>
      <c r="H60" s="132">
        <v>12.9</v>
      </c>
      <c r="I60" s="132">
        <f>AVERAGE(J33:J35)</f>
        <v>8.9</v>
      </c>
      <c r="J60" s="130">
        <f t="shared" si="11"/>
        <v>18.193891102257634</v>
      </c>
    </row>
    <row r="61" spans="2:10" x14ac:dyDescent="0.25">
      <c r="B61" s="127" t="s">
        <v>45</v>
      </c>
      <c r="C61" s="150">
        <v>107.1</v>
      </c>
      <c r="D61" s="151">
        <v>107.8</v>
      </c>
      <c r="E61" s="152">
        <v>106.4</v>
      </c>
      <c r="F61" s="130">
        <f t="shared" si="10"/>
        <v>-0.65359477124181953</v>
      </c>
      <c r="G61" s="128">
        <v>8.16</v>
      </c>
      <c r="H61" s="132">
        <v>12.66</v>
      </c>
      <c r="I61" s="146">
        <f>AVERAGE(J40:J42)</f>
        <v>9.4333333333333336</v>
      </c>
      <c r="J61" s="130">
        <f t="shared" si="11"/>
        <v>15.604575163398694</v>
      </c>
    </row>
  </sheetData>
  <mergeCells count="7">
    <mergeCell ref="I38:J38"/>
    <mergeCell ref="B46:D46"/>
    <mergeCell ref="B2:E2"/>
    <mergeCell ref="B4:K14"/>
    <mergeCell ref="I17:J17"/>
    <mergeCell ref="I24:J24"/>
    <mergeCell ref="I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18 Febbraio</vt:lpstr>
      <vt:lpstr>18 Giugno</vt:lpstr>
      <vt:lpstr>Mappe Spessori</vt:lpstr>
      <vt:lpstr>Spessori (OLD)</vt:lpstr>
      <vt:lpstr>3 Luglio</vt:lpstr>
      <vt:lpstr>24 Luglio</vt:lpstr>
      <vt:lpstr>8 Settembre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modified xsi:type="dcterms:W3CDTF">2021-04-07T17:43:06Z</dcterms:modified>
</cp:coreProperties>
</file>